
<file path=[Content_Types].xml><?xml version="1.0" encoding="utf-8"?>
<Types xmlns="http://schemas.openxmlformats.org/package/2006/content-types">
  <Default Extension="png" ContentType="image/png"/>
  <Default Extension="bin" ContentType="application/vnd.openxmlformats-officedocument.spreadsheetml.printerSettings"/>
  <Default Extension="tmp"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725" yWindow="1245" windowWidth="9525" windowHeight="6240" tabRatio="770" activeTab="7"/>
  </bookViews>
  <sheets>
    <sheet name="Data Monitor" sheetId="15" r:id="rId1"/>
    <sheet name="US Data" sheetId="2" state="hidden" r:id="rId2"/>
    <sheet name="EU Data" sheetId="3" state="hidden" r:id="rId3"/>
    <sheet name="PMI" sheetId="5" r:id="rId4"/>
    <sheet name="BIC" sheetId="6" r:id="rId5"/>
    <sheet name="Credit Card" sheetId="7" r:id="rId6"/>
    <sheet name="CB Speakers" sheetId="10" r:id="rId7"/>
    <sheet name="G8 Movers" sheetId="11" r:id="rId8"/>
    <sheet name="LEI" sheetId="9" r:id="rId9"/>
    <sheet name="Pricer" sheetId="18" r:id="rId10"/>
    <sheet name="Snips" sheetId="12" r:id="rId11"/>
    <sheet name="Recession Watch" sheetId="13" r:id="rId12"/>
    <sheet name="Data Log" sheetId="14" r:id="rId13"/>
    <sheet name="Auction Stats" sheetId="17" r:id="rId14"/>
  </sheets>
  <definedNames>
    <definedName name="SpreadsheetBuilder_1" hidden="1">'US Data'!#REF!</definedName>
    <definedName name="SpreadsheetBuilder_2" hidden="1">'US Data'!$B$2:$E$22</definedName>
    <definedName name="SpreadsheetBuilder_3" hidden="1">#REF!</definedName>
    <definedName name="SpreadsheetBuilder_4" hidden="1">#REF!</definedName>
    <definedName name="SpreadsheetBuilder_5" hidden="1">#REF!</definedName>
  </definedNames>
  <calcPr calcId="145621" calcMode="manual" calcCompleted="0" calcOnSave="0"/>
</workbook>
</file>

<file path=xl/calcChain.xml><?xml version="1.0" encoding="utf-8"?>
<calcChain xmlns="http://schemas.openxmlformats.org/spreadsheetml/2006/main">
  <c r="I9" i="17" l="1"/>
  <c r="H9" i="17"/>
  <c r="F9" i="17"/>
  <c r="D9" i="17"/>
  <c r="C226" i="12"/>
  <c r="E222" i="12"/>
  <c r="E221" i="12"/>
  <c r="F221" i="12" s="1"/>
  <c r="M6" i="7"/>
  <c r="L6" i="7"/>
  <c r="K6" i="7"/>
  <c r="J6" i="7"/>
  <c r="I6" i="7"/>
  <c r="H6" i="7"/>
  <c r="G6" i="7"/>
  <c r="F6" i="7"/>
  <c r="E6" i="7"/>
  <c r="D6" i="7"/>
  <c r="C6" i="7"/>
  <c r="N4" i="7"/>
  <c r="M4" i="7"/>
  <c r="L4" i="7"/>
  <c r="K4" i="7"/>
  <c r="J4" i="7"/>
  <c r="I4" i="7"/>
  <c r="H4" i="7"/>
  <c r="G4" i="7"/>
  <c r="F4" i="7"/>
  <c r="E4" i="7"/>
  <c r="D4" i="7"/>
  <c r="C4" i="7"/>
  <c r="P44" i="15"/>
  <c r="O44" i="15"/>
  <c r="N44" i="15"/>
  <c r="M44" i="15"/>
  <c r="L44" i="15"/>
  <c r="O41" i="15"/>
  <c r="N41" i="15"/>
  <c r="M41" i="15"/>
  <c r="L41" i="15"/>
  <c r="O40" i="15"/>
  <c r="N40" i="15"/>
  <c r="M40" i="15"/>
  <c r="L40" i="15"/>
  <c r="O38" i="15"/>
  <c r="N38" i="15"/>
  <c r="M38" i="15"/>
  <c r="L38" i="15"/>
  <c r="O37" i="15"/>
  <c r="N37" i="15"/>
  <c r="M37" i="15"/>
  <c r="L37" i="15"/>
  <c r="O36" i="15"/>
  <c r="N36" i="15"/>
  <c r="M36" i="15"/>
  <c r="L36" i="15"/>
  <c r="O35" i="15"/>
  <c r="N35" i="15"/>
  <c r="M35" i="15"/>
  <c r="L35" i="15"/>
  <c r="O32" i="15"/>
  <c r="N32" i="15"/>
  <c r="M32" i="15"/>
  <c r="L32" i="15"/>
  <c r="O31" i="15"/>
  <c r="N31" i="15"/>
  <c r="M31" i="15"/>
  <c r="L31" i="15"/>
  <c r="I26" i="15"/>
  <c r="O25" i="15"/>
  <c r="N25" i="15"/>
  <c r="M25" i="15"/>
  <c r="L25" i="15"/>
  <c r="O24" i="15"/>
  <c r="N24" i="15"/>
  <c r="M24" i="15"/>
  <c r="L24" i="15"/>
  <c r="O23" i="15"/>
  <c r="N23" i="15"/>
  <c r="M23" i="15"/>
  <c r="L23" i="15"/>
  <c r="O21" i="15"/>
  <c r="N21" i="15"/>
  <c r="M21" i="15"/>
  <c r="L21" i="15"/>
  <c r="O20" i="15"/>
  <c r="N20" i="15"/>
  <c r="M20" i="15"/>
  <c r="L20" i="15"/>
  <c r="O19" i="15"/>
  <c r="N19" i="15"/>
  <c r="M19" i="15"/>
  <c r="L19" i="15"/>
  <c r="O17" i="15"/>
  <c r="N17" i="15"/>
  <c r="M17" i="15"/>
  <c r="L17" i="15"/>
  <c r="O16" i="15"/>
  <c r="N16" i="15"/>
  <c r="M16" i="15"/>
  <c r="L16" i="15"/>
  <c r="O15" i="15"/>
  <c r="N15" i="15"/>
  <c r="M15" i="15"/>
  <c r="L15" i="15"/>
  <c r="O14" i="15"/>
  <c r="N14" i="15"/>
  <c r="M14" i="15"/>
  <c r="L14" i="15"/>
  <c r="O12" i="15"/>
  <c r="N12" i="15"/>
  <c r="M12" i="15"/>
  <c r="L12" i="15"/>
  <c r="O11" i="15"/>
  <c r="N11" i="15"/>
  <c r="M11" i="15"/>
  <c r="L11" i="15"/>
  <c r="O10" i="15"/>
  <c r="N10" i="15"/>
  <c r="M10" i="15"/>
  <c r="L10" i="15"/>
  <c r="O9" i="15"/>
  <c r="N9" i="15"/>
  <c r="M9" i="15"/>
  <c r="L9" i="15"/>
  <c r="O7" i="15"/>
  <c r="N7" i="15"/>
  <c r="M7" i="15"/>
  <c r="L7" i="15"/>
  <c r="O6" i="15"/>
  <c r="N6" i="15"/>
  <c r="M6" i="15"/>
  <c r="L6" i="15"/>
  <c r="O5" i="15"/>
  <c r="N5" i="15"/>
  <c r="M5" i="15"/>
  <c r="L5" i="15"/>
  <c r="D1" i="15"/>
  <c r="C8" i="2"/>
  <c r="C16" i="2"/>
  <c r="C21" i="2"/>
  <c r="C13" i="3"/>
  <c r="C12" i="2"/>
  <c r="C17" i="2"/>
  <c r="C8" i="3"/>
  <c r="C14" i="2"/>
  <c r="C20" i="2"/>
  <c r="C19" i="2"/>
  <c r="C10" i="2"/>
  <c r="C11" i="3"/>
  <c r="C6" i="3"/>
  <c r="C10" i="3"/>
  <c r="C12" i="3"/>
  <c r="C6" i="2"/>
  <c r="C11" i="2"/>
  <c r="C15" i="3"/>
  <c r="C9" i="2"/>
  <c r="C16" i="3"/>
  <c r="C7" i="3"/>
  <c r="C9" i="3"/>
  <c r="C14" i="3"/>
  <c r="C13" i="2"/>
  <c r="C18" i="2"/>
  <c r="C7" i="2"/>
  <c r="C15" i="2"/>
  <c r="C22" i="2"/>
  <c r="G13" i="13"/>
  <c r="G11" i="13"/>
  <c r="G9" i="13"/>
  <c r="G7" i="13"/>
  <c r="J16" i="18"/>
  <c r="J14" i="18"/>
  <c r="J12" i="18"/>
  <c r="J10" i="18"/>
  <c r="J8" i="18"/>
  <c r="I4" i="18"/>
  <c r="Y48" i="11"/>
  <c r="V46" i="11"/>
  <c r="W43" i="11"/>
  <c r="Y40" i="11"/>
  <c r="V38" i="11"/>
  <c r="W35" i="11"/>
  <c r="W33" i="11"/>
  <c r="V28" i="11"/>
  <c r="V26" i="11"/>
  <c r="V24" i="11"/>
  <c r="V22" i="11"/>
  <c r="Y19" i="11"/>
  <c r="V17" i="11"/>
  <c r="W14" i="11"/>
  <c r="Y11" i="11"/>
  <c r="V9" i="11"/>
  <c r="W6" i="11"/>
  <c r="Y3" i="11"/>
  <c r="E21" i="5"/>
  <c r="E19" i="5"/>
  <c r="E16" i="5"/>
  <c r="E14" i="5"/>
  <c r="E12" i="5"/>
  <c r="E10" i="5"/>
  <c r="E7" i="5"/>
  <c r="E5" i="5"/>
  <c r="E5" i="2"/>
  <c r="R41" i="15"/>
  <c r="J41" i="15"/>
  <c r="Q40" i="15"/>
  <c r="P38" i="15"/>
  <c r="F38" i="15"/>
  <c r="E37" i="15"/>
  <c r="K35" i="15"/>
  <c r="P32" i="15"/>
  <c r="F32" i="15"/>
  <c r="E31" i="15"/>
  <c r="E25" i="15"/>
  <c r="R21" i="15"/>
  <c r="J21" i="15"/>
  <c r="Q20" i="15"/>
  <c r="H19" i="15"/>
  <c r="R16" i="15"/>
  <c r="F16" i="15"/>
  <c r="H14" i="15"/>
  <c r="F12" i="15"/>
  <c r="P9" i="15"/>
  <c r="R6" i="15"/>
  <c r="G6" i="15"/>
  <c r="F5" i="15"/>
  <c r="E5" i="15"/>
  <c r="H14" i="13"/>
  <c r="K11" i="18"/>
  <c r="Y47" i="11"/>
  <c r="W30" i="11"/>
  <c r="W25" i="11"/>
  <c r="Y18" i="11"/>
  <c r="Y10" i="11"/>
  <c r="Y2" i="11"/>
  <c r="S11" i="5"/>
  <c r="E15" i="3"/>
  <c r="E20" i="2"/>
  <c r="G41" i="15"/>
  <c r="F13" i="13"/>
  <c r="F11" i="13"/>
  <c r="F9" i="13"/>
  <c r="F7" i="13"/>
  <c r="I16" i="18"/>
  <c r="I14" i="18"/>
  <c r="I12" i="18"/>
  <c r="I10" i="18"/>
  <c r="I8" i="18"/>
  <c r="G4" i="18"/>
  <c r="W48" i="11"/>
  <c r="Y45" i="11"/>
  <c r="V43" i="11"/>
  <c r="W40" i="11"/>
  <c r="Y37" i="11"/>
  <c r="V35" i="11"/>
  <c r="V33" i="11"/>
  <c r="AD29" i="11"/>
  <c r="AD27" i="11"/>
  <c r="AD25" i="11"/>
  <c r="AD23" i="11"/>
  <c r="AD21" i="11"/>
  <c r="W19" i="11"/>
  <c r="Y16" i="11"/>
  <c r="V14" i="11"/>
  <c r="W11" i="11"/>
  <c r="Y8" i="11"/>
  <c r="V6" i="11"/>
  <c r="W3" i="11"/>
  <c r="U20" i="5"/>
  <c r="U18" i="5"/>
  <c r="U15" i="5"/>
  <c r="U13" i="5"/>
  <c r="U11" i="5"/>
  <c r="U8" i="5"/>
  <c r="U6" i="5"/>
  <c r="E16" i="3"/>
  <c r="E12" i="3"/>
  <c r="E8" i="3"/>
  <c r="E21" i="2"/>
  <c r="E17" i="2"/>
  <c r="E13" i="2"/>
  <c r="E9" i="2"/>
  <c r="R44" i="15"/>
  <c r="J44" i="15"/>
  <c r="Q41" i="15"/>
  <c r="H40" i="15"/>
  <c r="E38" i="15"/>
  <c r="R35" i="15"/>
  <c r="J35" i="15"/>
  <c r="E32" i="15"/>
  <c r="R23" i="15"/>
  <c r="J23" i="15"/>
  <c r="Q21" i="15"/>
  <c r="H20" i="15"/>
  <c r="G19" i="15"/>
  <c r="Q16" i="15"/>
  <c r="E16" i="15"/>
  <c r="G14" i="15"/>
  <c r="E12" i="15"/>
  <c r="R10" i="15"/>
  <c r="R7" i="15"/>
  <c r="J7" i="15"/>
  <c r="Q6" i="15"/>
  <c r="F6" i="15"/>
  <c r="H10" i="13"/>
  <c r="K13" i="18"/>
  <c r="K5" i="18"/>
  <c r="V45" i="11"/>
  <c r="V37" i="11"/>
  <c r="W27" i="11"/>
  <c r="W21" i="11"/>
  <c r="W13" i="11"/>
  <c r="W5" i="11"/>
  <c r="S20" i="5"/>
  <c r="S15" i="5"/>
  <c r="S6" i="5"/>
  <c r="E7" i="3"/>
  <c r="E16" i="2"/>
  <c r="E8" i="2"/>
  <c r="F40" i="15"/>
  <c r="E13" i="13"/>
  <c r="E11" i="13"/>
  <c r="E9" i="13"/>
  <c r="E7" i="13"/>
  <c r="G16" i="18"/>
  <c r="G14" i="18"/>
  <c r="G12" i="18"/>
  <c r="G10" i="18"/>
  <c r="G8" i="18"/>
  <c r="K3" i="18"/>
  <c r="V48" i="11"/>
  <c r="W45" i="11"/>
  <c r="Y42" i="11"/>
  <c r="V40" i="11"/>
  <c r="W37" i="11"/>
  <c r="Y34" i="11"/>
  <c r="Y30" i="11"/>
  <c r="Y29" i="11"/>
  <c r="Y27" i="11"/>
  <c r="Y25" i="11"/>
  <c r="Y23" i="11"/>
  <c r="Y21" i="11"/>
  <c r="V19" i="11"/>
  <c r="W16" i="11"/>
  <c r="Y13" i="11"/>
  <c r="V11" i="11"/>
  <c r="W8" i="11"/>
  <c r="Y5" i="11"/>
  <c r="V3" i="11"/>
  <c r="T20" i="5"/>
  <c r="T18" i="5"/>
  <c r="T15" i="5"/>
  <c r="T13" i="5"/>
  <c r="T11" i="5"/>
  <c r="T8" i="5"/>
  <c r="T6" i="5"/>
  <c r="Q44" i="15"/>
  <c r="H41" i="15"/>
  <c r="G40" i="15"/>
  <c r="R36" i="15"/>
  <c r="J36" i="15"/>
  <c r="Q35" i="15"/>
  <c r="G35" i="15"/>
  <c r="R24" i="15"/>
  <c r="J24" i="15"/>
  <c r="Q23" i="15"/>
  <c r="H21" i="15"/>
  <c r="G20" i="15"/>
  <c r="F19" i="15"/>
  <c r="P16" i="15"/>
  <c r="G15" i="15"/>
  <c r="F14" i="15"/>
  <c r="Q10" i="15"/>
  <c r="G10" i="15"/>
  <c r="Q7" i="15"/>
  <c r="P6" i="15"/>
  <c r="E6" i="15"/>
  <c r="H12" i="13"/>
  <c r="H8" i="13"/>
  <c r="K15" i="18"/>
  <c r="K9" i="18"/>
  <c r="J3" i="18"/>
  <c r="W42" i="11"/>
  <c r="Y39" i="11"/>
  <c r="W34" i="11"/>
  <c r="Y31" i="11"/>
  <c r="W29" i="11"/>
  <c r="W23" i="11"/>
  <c r="V16" i="11"/>
  <c r="V8" i="11"/>
  <c r="S18" i="5"/>
  <c r="S13" i="5"/>
  <c r="S8" i="5"/>
  <c r="E11" i="3"/>
  <c r="E12" i="2"/>
  <c r="H44" i="15"/>
  <c r="R37" i="15"/>
  <c r="E14" i="13"/>
  <c r="E12" i="13"/>
  <c r="E10" i="13"/>
  <c r="E8" i="13"/>
  <c r="G15" i="18"/>
  <c r="G13" i="18"/>
  <c r="G11" i="18"/>
  <c r="G9" i="18"/>
  <c r="K4" i="18"/>
  <c r="J2" i="18"/>
  <c r="Y46" i="11"/>
  <c r="V44" i="11"/>
  <c r="W41" i="11"/>
  <c r="Y38" i="11"/>
  <c r="V36" i="11"/>
  <c r="V32" i="11"/>
  <c r="Y28" i="11"/>
  <c r="Y26" i="11"/>
  <c r="Y24" i="11"/>
  <c r="Y22" i="11"/>
  <c r="W20" i="11"/>
  <c r="Y17" i="11"/>
  <c r="V15" i="11"/>
  <c r="W12" i="11"/>
  <c r="Y9" i="11"/>
  <c r="V7" i="11"/>
  <c r="W4" i="11"/>
  <c r="T21" i="5"/>
  <c r="T19" i="5"/>
  <c r="T16" i="5"/>
  <c r="T14" i="5"/>
  <c r="T12" i="5"/>
  <c r="T10" i="5"/>
  <c r="T7" i="5"/>
  <c r="T5" i="5"/>
  <c r="E5" i="3"/>
  <c r="E44" i="15"/>
  <c r="R38" i="15"/>
  <c r="J38" i="15"/>
  <c r="G37" i="15"/>
  <c r="F36" i="15"/>
  <c r="R32" i="15"/>
  <c r="J32" i="15"/>
  <c r="G31" i="15"/>
  <c r="G25" i="15"/>
  <c r="F24" i="15"/>
  <c r="E23" i="15"/>
  <c r="R19" i="15"/>
  <c r="J19" i="15"/>
  <c r="Q17" i="15"/>
  <c r="E17" i="15"/>
  <c r="R14" i="15"/>
  <c r="J14" i="15"/>
  <c r="Q12" i="15"/>
  <c r="F11" i="15"/>
  <c r="R9" i="15"/>
  <c r="F9" i="15"/>
  <c r="E7" i="15"/>
  <c r="H5" i="15"/>
  <c r="H13" i="13"/>
  <c r="H11" i="13"/>
  <c r="H9" i="13"/>
  <c r="H7" i="13"/>
  <c r="K16" i="18"/>
  <c r="K14" i="18"/>
  <c r="K12" i="18"/>
  <c r="K10" i="18"/>
  <c r="K8" i="18"/>
  <c r="J4" i="18"/>
  <c r="G2" i="18"/>
  <c r="W46" i="11"/>
  <c r="Y43" i="11"/>
  <c r="V41" i="11"/>
  <c r="W38" i="11"/>
  <c r="Y35" i="11"/>
  <c r="Y33" i="11"/>
  <c r="G10" i="13"/>
  <c r="I9" i="18"/>
  <c r="W44" i="11"/>
  <c r="W26" i="11"/>
  <c r="Y20" i="11"/>
  <c r="V13" i="11"/>
  <c r="Y6" i="11"/>
  <c r="U19" i="5"/>
  <c r="E13" i="5"/>
  <c r="S7" i="5"/>
  <c r="E10" i="3"/>
  <c r="R40" i="15"/>
  <c r="Q38" i="15"/>
  <c r="F37" i="15"/>
  <c r="H36" i="15"/>
  <c r="F35" i="15"/>
  <c r="K32" i="15"/>
  <c r="F25" i="15"/>
  <c r="H24" i="15"/>
  <c r="H23" i="15"/>
  <c r="R11" i="15"/>
  <c r="H11" i="15"/>
  <c r="F10" i="15"/>
  <c r="G9" i="15"/>
  <c r="G7" i="15"/>
  <c r="J5" i="15"/>
  <c r="E9" i="15"/>
  <c r="R5" i="15"/>
  <c r="F8" i="13"/>
  <c r="W10" i="11"/>
  <c r="S5" i="5"/>
  <c r="Q32" i="15"/>
  <c r="H31" i="15"/>
  <c r="G16" i="15"/>
  <c r="U10" i="5"/>
  <c r="G17" i="15"/>
  <c r="F14" i="13"/>
  <c r="W47" i="11"/>
  <c r="V30" i="11"/>
  <c r="Y15" i="11"/>
  <c r="E15" i="5"/>
  <c r="J40" i="15"/>
  <c r="F17" i="15"/>
  <c r="I11" i="18"/>
  <c r="V27" i="11"/>
  <c r="Y7" i="11"/>
  <c r="E13" i="3"/>
  <c r="E40" i="15"/>
  <c r="Q14" i="15"/>
  <c r="F10" i="13"/>
  <c r="J15" i="18"/>
  <c r="J5" i="18"/>
  <c r="V42" i="11"/>
  <c r="Y36" i="11"/>
  <c r="W31" i="11"/>
  <c r="V25" i="11"/>
  <c r="V20" i="11"/>
  <c r="Y12" i="11"/>
  <c r="V5" i="11"/>
  <c r="S19" i="5"/>
  <c r="U12" i="5"/>
  <c r="E6" i="5"/>
  <c r="E9" i="3"/>
  <c r="E15" i="2"/>
  <c r="Q36" i="15"/>
  <c r="G36" i="15"/>
  <c r="E35" i="15"/>
  <c r="G32" i="15"/>
  <c r="J31" i="15"/>
  <c r="Q24" i="15"/>
  <c r="G24" i="15"/>
  <c r="G23" i="15"/>
  <c r="G21" i="15"/>
  <c r="J20" i="15"/>
  <c r="Q11" i="15"/>
  <c r="G11" i="15"/>
  <c r="E10" i="15"/>
  <c r="F7" i="15"/>
  <c r="J13" i="18"/>
  <c r="E11" i="5"/>
  <c r="Q31" i="15"/>
  <c r="E21" i="15"/>
  <c r="Q9" i="15"/>
  <c r="G14" i="13"/>
  <c r="I13" i="18"/>
  <c r="K2" i="18"/>
  <c r="V23" i="11"/>
  <c r="V10" i="11"/>
  <c r="E22" i="2"/>
  <c r="F31" i="15"/>
  <c r="R20" i="15"/>
  <c r="R15" i="15"/>
  <c r="W28" i="11"/>
  <c r="W9" i="11"/>
  <c r="S10" i="5"/>
  <c r="E10" i="2"/>
  <c r="K38" i="15"/>
  <c r="Q19" i="15"/>
  <c r="G12" i="13"/>
  <c r="W22" i="11"/>
  <c r="E8" i="5"/>
  <c r="F41" i="15"/>
  <c r="P15" i="15"/>
  <c r="G8" i="13"/>
  <c r="I15" i="18"/>
  <c r="G5" i="18"/>
  <c r="Y41" i="11"/>
  <c r="W36" i="11"/>
  <c r="V31" i="11"/>
  <c r="AD24" i="11"/>
  <c r="W18" i="11"/>
  <c r="V12" i="11"/>
  <c r="Y4" i="11"/>
  <c r="E18" i="5"/>
  <c r="S12" i="5"/>
  <c r="U5" i="5"/>
  <c r="E14" i="2"/>
  <c r="E36" i="15"/>
  <c r="R31" i="15"/>
  <c r="E24" i="15"/>
  <c r="F23" i="15"/>
  <c r="F21" i="15"/>
  <c r="F20" i="15"/>
  <c r="E11" i="15"/>
  <c r="Q5" i="15"/>
  <c r="G5" i="15"/>
  <c r="G3" i="18"/>
  <c r="W39" i="11"/>
  <c r="V29" i="11"/>
  <c r="W24" i="11"/>
  <c r="V18" i="11"/>
  <c r="V4" i="11"/>
  <c r="U16" i="5"/>
  <c r="P35" i="15"/>
  <c r="E20" i="15"/>
  <c r="F15" i="15"/>
  <c r="V39" i="11"/>
  <c r="AD28" i="11"/>
  <c r="W17" i="11"/>
  <c r="W2" i="11"/>
  <c r="S16" i="5"/>
  <c r="E11" i="2"/>
  <c r="E19" i="15"/>
  <c r="E15" i="15"/>
  <c r="J11" i="18"/>
  <c r="Y32" i="11"/>
  <c r="AD22" i="11"/>
  <c r="V2" i="11"/>
  <c r="U21" i="5"/>
  <c r="E14" i="3"/>
  <c r="J37" i="15"/>
  <c r="J25" i="15"/>
  <c r="Q15" i="15"/>
  <c r="W32" i="11"/>
  <c r="W15" i="11"/>
  <c r="U14" i="5"/>
  <c r="E19" i="2"/>
  <c r="R17" i="15"/>
  <c r="J12" i="15"/>
  <c r="F12" i="13"/>
  <c r="J9" i="18"/>
  <c r="Y44" i="11"/>
  <c r="V34" i="11"/>
  <c r="AD26" i="11"/>
  <c r="V21" i="11"/>
  <c r="Y14" i="11"/>
  <c r="W7" i="11"/>
  <c r="E20" i="5"/>
  <c r="S14" i="5"/>
  <c r="U7" i="5"/>
  <c r="E18" i="2"/>
  <c r="E7" i="2"/>
  <c r="F44" i="15"/>
  <c r="E41" i="15"/>
  <c r="Q37" i="15"/>
  <c r="H37" i="15"/>
  <c r="Q25" i="15"/>
  <c r="H25" i="15"/>
  <c r="P17" i="15"/>
  <c r="R12" i="15"/>
  <c r="G12" i="15"/>
  <c r="H7" i="15"/>
  <c r="K6" i="15"/>
  <c r="E14" i="15"/>
  <c r="V47" i="11"/>
  <c r="S21" i="5"/>
  <c r="G44" i="15"/>
  <c r="G38" i="15"/>
  <c r="R25" i="15"/>
  <c r="I44" i="15" l="1"/>
  <c r="I12" i="15"/>
  <c r="D44" i="15"/>
  <c r="Q30" i="11"/>
  <c r="D33" i="11"/>
  <c r="C36" i="11"/>
  <c r="M32" i="11"/>
  <c r="N35" i="11"/>
  <c r="C30" i="11"/>
  <c r="L30" i="11"/>
  <c r="O32" i="11"/>
  <c r="D37" i="11"/>
  <c r="D15" i="15"/>
  <c r="E30" i="11"/>
  <c r="H32" i="11"/>
  <c r="P33" i="11"/>
  <c r="H34" i="11"/>
  <c r="M37" i="11"/>
  <c r="I5" i="15"/>
  <c r="D20" i="15"/>
  <c r="D21" i="15"/>
  <c r="D23" i="15"/>
  <c r="H31" i="11"/>
  <c r="P32" i="11"/>
  <c r="D35" i="11"/>
  <c r="N36" i="11"/>
  <c r="D41" i="15"/>
  <c r="N33" i="11"/>
  <c r="M31" i="11"/>
  <c r="O34" i="11"/>
  <c r="D31" i="15"/>
  <c r="E31" i="11"/>
  <c r="G33" i="11"/>
  <c r="D7" i="15"/>
  <c r="I11" i="15"/>
  <c r="I21" i="15"/>
  <c r="I23" i="15"/>
  <c r="I24" i="15"/>
  <c r="I36" i="15"/>
  <c r="G30" i="11"/>
  <c r="C33" i="11"/>
  <c r="C34" i="11"/>
  <c r="M35" i="11"/>
  <c r="C38" i="11"/>
  <c r="E34" i="11"/>
  <c r="D17" i="15"/>
  <c r="C35" i="11"/>
  <c r="N31" i="11"/>
  <c r="I7" i="15"/>
  <c r="D10" i="15"/>
  <c r="D25" i="15"/>
  <c r="D35" i="15"/>
  <c r="D37" i="15"/>
  <c r="I31" i="11"/>
  <c r="M34" i="11"/>
  <c r="N38" i="11"/>
  <c r="L37" i="11"/>
  <c r="H37" i="11"/>
  <c r="D9" i="15"/>
  <c r="D11" i="15"/>
  <c r="D24" i="15"/>
  <c r="I25" i="15"/>
  <c r="I31" i="15"/>
  <c r="D36" i="15"/>
  <c r="I37" i="15"/>
  <c r="N30" i="11"/>
  <c r="I30" i="11"/>
  <c r="P31" i="11"/>
  <c r="D32" i="11"/>
  <c r="L33" i="11"/>
  <c r="E35" i="11"/>
  <c r="E36" i="11"/>
  <c r="P37" i="11"/>
  <c r="E38" i="11"/>
  <c r="C31" i="11"/>
  <c r="E32" i="11"/>
  <c r="O33" i="11"/>
  <c r="P34" i="11"/>
  <c r="L36" i="11"/>
  <c r="L38" i="11"/>
  <c r="I10" i="15"/>
  <c r="D14" i="15"/>
  <c r="D19" i="15"/>
  <c r="I20" i="15"/>
  <c r="I40" i="15"/>
  <c r="D30" i="11"/>
  <c r="L31" i="11"/>
  <c r="G31" i="11"/>
  <c r="N32" i="11"/>
  <c r="I32" i="11"/>
  <c r="P36" i="11"/>
  <c r="E37" i="11"/>
  <c r="P38" i="11"/>
  <c r="D40" i="15"/>
  <c r="O30" i="11"/>
  <c r="Q31" i="11"/>
  <c r="M33" i="11"/>
  <c r="N34" i="11"/>
  <c r="H36" i="11"/>
  <c r="H38" i="11"/>
  <c r="D6" i="15"/>
  <c r="I14" i="15"/>
  <c r="I19" i="15"/>
  <c r="M30" i="11"/>
  <c r="H30" i="11"/>
  <c r="O31" i="11"/>
  <c r="C32" i="11"/>
  <c r="Q32" i="11"/>
  <c r="H35" i="11"/>
  <c r="D36" i="11"/>
  <c r="N37" i="11"/>
  <c r="D38" i="11"/>
  <c r="I41" i="15"/>
  <c r="L34" i="11"/>
  <c r="L35" i="11"/>
  <c r="D5" i="15"/>
  <c r="D12" i="15"/>
  <c r="D16" i="15"/>
  <c r="D32" i="15"/>
  <c r="D38" i="15"/>
  <c r="P30" i="11"/>
  <c r="D31" i="11"/>
  <c r="L32" i="11"/>
  <c r="G32" i="11"/>
  <c r="E33" i="11"/>
  <c r="H33" i="11"/>
  <c r="D34" i="11"/>
  <c r="G34" i="11"/>
  <c r="P35" i="11"/>
  <c r="M36" i="11"/>
  <c r="C37" i="11"/>
  <c r="M38" i="11"/>
  <c r="F222" i="12"/>
  <c r="E223" i="12"/>
  <c r="E224" i="12" s="1"/>
  <c r="F223" i="12"/>
  <c r="K44" i="15"/>
  <c r="E225" i="12" l="1"/>
  <c r="F225" i="12" s="1"/>
  <c r="F226" i="12" s="1"/>
  <c r="F224" i="12"/>
  <c r="K14" i="15"/>
  <c r="P24" i="15"/>
  <c r="K5" i="15"/>
  <c r="P19" i="15"/>
  <c r="P20" i="15"/>
  <c r="K7" i="15"/>
  <c r="K40" i="15"/>
  <c r="K12" i="15"/>
  <c r="K23" i="15"/>
  <c r="P41" i="15"/>
  <c r="K21" i="15"/>
  <c r="K41" i="15"/>
  <c r="K10" i="15"/>
  <c r="P23" i="15"/>
  <c r="K25" i="15"/>
  <c r="P36" i="15"/>
  <c r="K11" i="15"/>
  <c r="P25" i="15"/>
  <c r="P11" i="15"/>
  <c r="P10" i="15"/>
  <c r="K31" i="15"/>
  <c r="P14" i="15"/>
  <c r="K24" i="15"/>
  <c r="P5" i="15"/>
  <c r="K37" i="15"/>
  <c r="P31" i="15"/>
  <c r="P37" i="15"/>
  <c r="P40" i="15"/>
  <c r="P12" i="15"/>
  <c r="K19" i="15"/>
  <c r="K20" i="15"/>
  <c r="P7" i="15"/>
  <c r="K36" i="15"/>
  <c r="P21" i="15"/>
</calcChain>
</file>

<file path=xl/sharedStrings.xml><?xml version="1.0" encoding="utf-8"?>
<sst xmlns="http://schemas.openxmlformats.org/spreadsheetml/2006/main" count="1256" uniqueCount="946">
  <si>
    <t>Ticker</t>
  </si>
  <si>
    <t>Last Date</t>
  </si>
  <si>
    <t>Next Date</t>
  </si>
  <si>
    <t>Last</t>
  </si>
  <si>
    <t>Survey</t>
  </si>
  <si>
    <t>Surprise</t>
  </si>
  <si>
    <t>Z score</t>
  </si>
  <si>
    <t>6mth Chg</t>
  </si>
  <si>
    <t>12mth Chg</t>
  </si>
  <si>
    <t>Weight</t>
  </si>
  <si>
    <t>Prices</t>
  </si>
  <si>
    <t>Nonfarm Payrolls</t>
  </si>
  <si>
    <t>Activity</t>
  </si>
  <si>
    <t>Industrial Production</t>
  </si>
  <si>
    <t>ISM Manufacturing PMI</t>
  </si>
  <si>
    <t>Durable Goods New Orders</t>
  </si>
  <si>
    <t>Consumption</t>
  </si>
  <si>
    <t>Retail sales</t>
  </si>
  <si>
    <t>Orders</t>
  </si>
  <si>
    <t>Umich Consumer conf</t>
  </si>
  <si>
    <t>ECRI Leading Ind</t>
  </si>
  <si>
    <t>Construction Spending</t>
  </si>
  <si>
    <t>ISM New Orders</t>
  </si>
  <si>
    <t>NAPMPMI</t>
  </si>
  <si>
    <t>CNSTTMOM</t>
  </si>
  <si>
    <t>DGNOCHNG</t>
  </si>
  <si>
    <t>RSTAMOM</t>
  </si>
  <si>
    <t>CONSSENT</t>
  </si>
  <si>
    <t>Manual</t>
  </si>
  <si>
    <t>LAST_PRICE</t>
  </si>
  <si>
    <t>NFP TCH</t>
  </si>
  <si>
    <t>RT_BN_SURVEY_MEDIAN</t>
  </si>
  <si>
    <t>LAST_UPDATE_DT</t>
  </si>
  <si>
    <t>CHG_NET_1YR</t>
  </si>
  <si>
    <t>INTERVAL_Z_SCORE</t>
  </si>
  <si>
    <t>NAPMNEWO</t>
  </si>
  <si>
    <t>CHG_NET_6M</t>
  </si>
  <si>
    <t>INTERVAL_STD_DEV</t>
  </si>
  <si>
    <t>Std Dev %</t>
  </si>
  <si>
    <t>INTERVAL_EXP_MOV_AVG</t>
  </si>
  <si>
    <t>Start Date</t>
  </si>
  <si>
    <t>End Date</t>
  </si>
  <si>
    <t>Dates</t>
  </si>
  <si>
    <t>PCE CMOM Index</t>
  </si>
  <si>
    <t>PX_LAST</t>
  </si>
  <si>
    <t>DGNOCHNG Index</t>
  </si>
  <si>
    <t>T-1</t>
  </si>
  <si>
    <t>T-2</t>
  </si>
  <si>
    <t>T-3</t>
  </si>
  <si>
    <t>T-4</t>
  </si>
  <si>
    <t>PITLCHNG Index</t>
  </si>
  <si>
    <t>NFP TCH Index</t>
  </si>
  <si>
    <t>IP  CHNG Index</t>
  </si>
  <si>
    <t>NAPMPMI Index</t>
  </si>
  <si>
    <t>CNSTTMOM Index</t>
  </si>
  <si>
    <t>NAPMNEWO Index</t>
  </si>
  <si>
    <t>OUTFNOF Index</t>
  </si>
  <si>
    <t>EMPRNEWO Index</t>
  </si>
  <si>
    <t>RSTAMOM Index</t>
  </si>
  <si>
    <t>LEI CHNG Index</t>
  </si>
  <si>
    <t>CONSSENT Index</t>
  </si>
  <si>
    <t>CONCCONF Index</t>
  </si>
  <si>
    <t>ECO_RELEASE_DT</t>
  </si>
  <si>
    <t>Days To</t>
  </si>
  <si>
    <t>Data Series</t>
  </si>
  <si>
    <t>CPEXEMUY Index</t>
  </si>
  <si>
    <t>ECCPEMUY Index</t>
  </si>
  <si>
    <t>MPMIEZMA Index</t>
  </si>
  <si>
    <t>MPMIEZSA Index</t>
  </si>
  <si>
    <t>EUNOEZCY Index</t>
  </si>
  <si>
    <t>GRIFPEX Index</t>
  </si>
  <si>
    <t>RSSAEMUM Index</t>
  </si>
  <si>
    <t>GRZECURR Index</t>
  </si>
  <si>
    <t>MPMIITMA Index</t>
  </si>
  <si>
    <t>CPEXEMUY</t>
  </si>
  <si>
    <t>ECCPEMUY</t>
  </si>
  <si>
    <t>EU Core CPI</t>
  </si>
  <si>
    <t>EU Headline CPI</t>
  </si>
  <si>
    <t>MPMIEZMA</t>
  </si>
  <si>
    <t>MPMIEZSA</t>
  </si>
  <si>
    <t>Manufacturing PMI</t>
  </si>
  <si>
    <t>Services PMI</t>
  </si>
  <si>
    <t>GRIFPEX</t>
  </si>
  <si>
    <t>RSSAEMUM</t>
  </si>
  <si>
    <t>GRZECURR</t>
  </si>
  <si>
    <t>Ifo Bus Expectations</t>
  </si>
  <si>
    <t>ZEW Current Situation</t>
  </si>
  <si>
    <t>MPMIITMA</t>
  </si>
  <si>
    <t>Italy Manufacturing PMI</t>
  </si>
  <si>
    <t>last_price</t>
  </si>
  <si>
    <t>XAU Curncy</t>
  </si>
  <si>
    <t>#N/A N/A</t>
  </si>
  <si>
    <t>2y</t>
  </si>
  <si>
    <t>5y</t>
  </si>
  <si>
    <t>Rank</t>
  </si>
  <si>
    <t>Denotes release this week</t>
  </si>
  <si>
    <t>Add Leading Indictors</t>
  </si>
  <si>
    <t>PLN</t>
  </si>
  <si>
    <t>SEK</t>
  </si>
  <si>
    <t>Markit Manu PMIs</t>
  </si>
  <si>
    <t>Americas:</t>
  </si>
  <si>
    <t xml:space="preserve"> Brazil</t>
  </si>
  <si>
    <t xml:space="preserve"> Canada</t>
  </si>
  <si>
    <t xml:space="preserve"> Mexico</t>
  </si>
  <si>
    <t xml:space="preserve"> U.S.</t>
  </si>
  <si>
    <t>Europe:</t>
  </si>
  <si>
    <t xml:space="preserve"> Czech Rep.</t>
  </si>
  <si>
    <t xml:space="preserve"> France</t>
  </si>
  <si>
    <t xml:space="preserve"> Germany</t>
  </si>
  <si>
    <t xml:space="preserve"> Italy</t>
  </si>
  <si>
    <t xml:space="preserve"> Poland</t>
  </si>
  <si>
    <t xml:space="preserve"> Spain</t>
  </si>
  <si>
    <t xml:space="preserve"> U.K.</t>
  </si>
  <si>
    <t>Asia:</t>
  </si>
  <si>
    <t xml:space="preserve"> China</t>
  </si>
  <si>
    <t xml:space="preserve"> India</t>
  </si>
  <si>
    <t xml:space="preserve"> Japan</t>
  </si>
  <si>
    <t xml:space="preserve"> South Korea</t>
  </si>
  <si>
    <t>PMI Data Tables - 90 Export</t>
  </si>
  <si>
    <t>Country</t>
  </si>
  <si>
    <t>Jan</t>
  </si>
  <si>
    <t>Dec</t>
  </si>
  <si>
    <t>Nov</t>
  </si>
  <si>
    <t>Oct</t>
  </si>
  <si>
    <t>Sep</t>
  </si>
  <si>
    <t>Aug</t>
  </si>
  <si>
    <t>Jul</t>
  </si>
  <si>
    <t>Jun</t>
  </si>
  <si>
    <t>May</t>
  </si>
  <si>
    <t>Apr</t>
  </si>
  <si>
    <t>Mar</t>
  </si>
  <si>
    <t>Feb</t>
  </si>
  <si>
    <t>Canada</t>
  </si>
  <si>
    <t>--</t>
  </si>
  <si>
    <t>U.S.</t>
  </si>
  <si>
    <t>France</t>
  </si>
  <si>
    <t>Germany</t>
  </si>
  <si>
    <t>Italy</t>
  </si>
  <si>
    <t>Norway</t>
  </si>
  <si>
    <t>Spain</t>
  </si>
  <si>
    <t>Sweden</t>
  </si>
  <si>
    <t>U.K.</t>
  </si>
  <si>
    <t>Czech Republic</t>
  </si>
  <si>
    <t>Hungary</t>
  </si>
  <si>
    <t>Poland</t>
  </si>
  <si>
    <t>China</t>
  </si>
  <si>
    <t>India</t>
  </si>
  <si>
    <t>Japan</t>
  </si>
  <si>
    <t>Best In Class</t>
  </si>
  <si>
    <t xml:space="preserve">Top 2017 Forecasters </t>
  </si>
  <si>
    <t>Bloomberg</t>
  </si>
  <si>
    <t>Jim O'Sullivan</t>
  </si>
  <si>
    <t>HFE</t>
  </si>
  <si>
    <t>No</t>
  </si>
  <si>
    <t>Inflation</t>
  </si>
  <si>
    <t>Ryan Sweet</t>
  </si>
  <si>
    <t>Moody's</t>
  </si>
  <si>
    <t>Yes</t>
  </si>
  <si>
    <t>US CPI</t>
  </si>
  <si>
    <t xml:space="preserve">StateStreet price wise </t>
  </si>
  <si>
    <t>UBS evidence lab</t>
  </si>
  <si>
    <t>Christophe Barraud</t>
  </si>
  <si>
    <t>Market Sec</t>
  </si>
  <si>
    <t>EU CPI</t>
  </si>
  <si>
    <t>Michele Giraud</t>
  </si>
  <si>
    <t>Natwest</t>
  </si>
  <si>
    <t>UK CPI</t>
  </si>
  <si>
    <t>Natwest (Ross Walker)</t>
  </si>
  <si>
    <t>Consumer</t>
  </si>
  <si>
    <t>US Retail Sales</t>
  </si>
  <si>
    <t>US Inflation</t>
  </si>
  <si>
    <t>chg</t>
  </si>
  <si>
    <t>Barclays Card Data</t>
  </si>
  <si>
    <t>Retail Sales</t>
  </si>
  <si>
    <t>?</t>
  </si>
  <si>
    <t xml:space="preserve">UK retail sales </t>
  </si>
  <si>
    <t>Barc Credit Card</t>
  </si>
  <si>
    <t>China PPI</t>
  </si>
  <si>
    <t>5Y Rsq</t>
  </si>
  <si>
    <t>12m Rsq</t>
  </si>
  <si>
    <t>China CPI</t>
  </si>
  <si>
    <t>UK</t>
  </si>
  <si>
    <t>Fed</t>
  </si>
  <si>
    <t>Speaker</t>
  </si>
  <si>
    <t>Bias</t>
  </si>
  <si>
    <t>Comment</t>
  </si>
  <si>
    <t>ECB</t>
  </si>
  <si>
    <t>NBP</t>
  </si>
  <si>
    <t>CNB</t>
  </si>
  <si>
    <t>RIKS</t>
  </si>
  <si>
    <t>EUITEMUM Index</t>
  </si>
  <si>
    <t>EUITEMUM</t>
  </si>
  <si>
    <t>Praet</t>
  </si>
  <si>
    <t>Dove</t>
  </si>
  <si>
    <t>German Orders</t>
  </si>
  <si>
    <t>Powell</t>
  </si>
  <si>
    <t>Clarida</t>
  </si>
  <si>
    <t>Williams</t>
  </si>
  <si>
    <t>Mester</t>
  </si>
  <si>
    <t>Hawk</t>
  </si>
  <si>
    <t>RATES MAY NEED TO GO BIT HIGHER IF OUTLOOK MET</t>
  </si>
  <si>
    <t>ECB COULD ADAPT RATE GUIDANCE IF ECONOMY SLOWS SHARPLY. NORMALIZATION OF ECB INSTRUMENTS NOT POLICY TIGHTENING</t>
  </si>
  <si>
    <t>MPMIDEMA Index</t>
  </si>
  <si>
    <t>High</t>
  </si>
  <si>
    <t>Low</t>
  </si>
  <si>
    <t>INTERVAL_HIGH</t>
  </si>
  <si>
    <t>INTERVAL_LOW</t>
  </si>
  <si>
    <t>INTERVAL_AVG</t>
  </si>
  <si>
    <t>MPMIFRMA Index</t>
  </si>
  <si>
    <t>MPMIBRMA Index</t>
  </si>
  <si>
    <t>MPMICAMA Index</t>
  </si>
  <si>
    <t>MPMIMXMA Index</t>
  </si>
  <si>
    <t>MPMIUSMA Index</t>
  </si>
  <si>
    <t xml:space="preserve"> Czech Republic</t>
  </si>
  <si>
    <t>MPMICZMA Index</t>
  </si>
  <si>
    <t>MPMIPLMA Index</t>
  </si>
  <si>
    <t>MPMIESMA Index</t>
  </si>
  <si>
    <t>MPMIGBMA Index</t>
  </si>
  <si>
    <t>MPMICNMA Index</t>
  </si>
  <si>
    <t>MPMIINMA Index</t>
  </si>
  <si>
    <t>MPMIJPMA Index</t>
  </si>
  <si>
    <t>MPMIKRMA Index</t>
  </si>
  <si>
    <t>Markit Manufacturing PMI</t>
  </si>
  <si>
    <t>CHG_NET_5D</t>
  </si>
  <si>
    <t>CHG_NET_1M</t>
  </si>
  <si>
    <t>EUR</t>
  </si>
  <si>
    <t>CAD</t>
  </si>
  <si>
    <t>CZK</t>
  </si>
  <si>
    <t>HUF</t>
  </si>
  <si>
    <t>ILS</t>
  </si>
  <si>
    <t>include global</t>
  </si>
  <si>
    <t>Draghi</t>
  </si>
  <si>
    <t>Coeure</t>
  </si>
  <si>
    <t>Villeroy de Galhau</t>
  </si>
  <si>
    <t>On TLTRO - "It is possible. We are discussing it"</t>
  </si>
  <si>
    <t>Centre</t>
  </si>
  <si>
    <t>10-year Treasury yield when the core CPI is higher than expected is +5.2 bp. But when the</t>
  </si>
  <si>
    <t>change in the core CPI is lower than expected, then the average change is -3.2 bp. Finally,</t>
  </si>
  <si>
    <t>when the consensus estimate for the core CPI is essentially correct (which is about 50% of</t>
  </si>
  <si>
    <t>the time), then the 10-year Treasury yield fell -1.2 bp. This relationship between inflation</t>
  </si>
  <si>
    <t>FED INFLATION TARGET IS SYMMETRIC, 2% IS NOT A CEILING</t>
  </si>
  <si>
    <t>Lane</t>
  </si>
  <si>
    <t>WE ARE SEEING UPWARD WAGE PRESSURES</t>
  </si>
  <si>
    <t>ECB SHOULD STUDY ADVERSE IMPACT OF NEGATIVE RATES</t>
  </si>
  <si>
    <t>Avg</t>
  </si>
  <si>
    <t>*Data goes back 2.5 yrs</t>
  </si>
  <si>
    <t>Citi (pernille)</t>
  </si>
  <si>
    <t>Williams said that higher wage growth would “still be consistent with on-target inflation,”</t>
  </si>
  <si>
    <t>Brainard</t>
  </si>
  <si>
    <t>Heightened downside risks to output and employment would argue for a softer federal funds rate path</t>
  </si>
  <si>
    <t>Given muted inflation pressures, the committee has adopted a patient, wait-and-see approach</t>
  </si>
  <si>
    <t>USSA2 Curncy</t>
  </si>
  <si>
    <t>USSA5 Curncy</t>
  </si>
  <si>
    <t>USSA10 Curncy</t>
  </si>
  <si>
    <t>USSA30 Curncy</t>
  </si>
  <si>
    <t>CDSW2 Curncy</t>
  </si>
  <si>
    <t>CDSW5 Curncy</t>
  </si>
  <si>
    <t>CDSW10 Curncy</t>
  </si>
  <si>
    <t>CDSW30 Curncy</t>
  </si>
  <si>
    <t>Data Release</t>
  </si>
  <si>
    <t>EU</t>
  </si>
  <si>
    <t>US</t>
  </si>
  <si>
    <t>AHE</t>
  </si>
  <si>
    <t>NFIB Comp plans</t>
  </si>
  <si>
    <t>SBOICMPP Index</t>
  </si>
  <si>
    <t>Leading Indicator1</t>
  </si>
  <si>
    <t>Leading Indicator2</t>
  </si>
  <si>
    <t>Leading Indicator3</t>
  </si>
  <si>
    <t>Asia</t>
  </si>
  <si>
    <t>China Exports</t>
  </si>
  <si>
    <t>Korea 20y exports</t>
  </si>
  <si>
    <t>KOTBEXPY Index</t>
  </si>
  <si>
    <t>Taiwan Exports</t>
  </si>
  <si>
    <t>TWEOTTLY Index</t>
  </si>
  <si>
    <t>German PMI</t>
  </si>
  <si>
    <t>Markit German PMI</t>
  </si>
  <si>
    <t>Korea 20d EU exports</t>
  </si>
  <si>
    <t>Need report</t>
  </si>
  <si>
    <t>EUSA2 Curncy</t>
  </si>
  <si>
    <t>EUSA5 Curncy</t>
  </si>
  <si>
    <t>EUSA10 Curncy</t>
  </si>
  <si>
    <t>EUSA30 Curncy</t>
  </si>
  <si>
    <t>BPSW2 Curncy</t>
  </si>
  <si>
    <t>BPSW5 Curncy</t>
  </si>
  <si>
    <t>BPSW10 Curncy</t>
  </si>
  <si>
    <t>BPSW30 Curncy</t>
  </si>
  <si>
    <t>SKSW2 Curncy</t>
  </si>
  <si>
    <t>SKSW5 Curncy</t>
  </si>
  <si>
    <t>SKSW10 Curncy</t>
  </si>
  <si>
    <t>SKSW30 Curncy</t>
  </si>
  <si>
    <t>HFSW2 Curncy</t>
  </si>
  <si>
    <t>HFSW5 Curncy</t>
  </si>
  <si>
    <t>HFSW10 Curncy</t>
  </si>
  <si>
    <t>CKSW2 Curncy</t>
  </si>
  <si>
    <t>CKSW5 Curncy</t>
  </si>
  <si>
    <t>CKSW10 Curncy</t>
  </si>
  <si>
    <t>ISSW2 Curncy</t>
  </si>
  <si>
    <t>ISSW5 Curncy</t>
  </si>
  <si>
    <t>ISSW10 Curncy</t>
  </si>
  <si>
    <t>PZSW2 Curncy</t>
  </si>
  <si>
    <t>PZSW5 Curncy</t>
  </si>
  <si>
    <t>PZSW10 Curncy</t>
  </si>
  <si>
    <t>10y</t>
  </si>
  <si>
    <t>30y</t>
  </si>
  <si>
    <t>1 Week Changes (bp)</t>
  </si>
  <si>
    <t>1mth Changes (bp)</t>
  </si>
  <si>
    <t>ETSLMOM  Index</t>
  </si>
  <si>
    <t>Giovanni Zanni: Decent rebound in IFO expectations, by nearly 2pp, is significant and suggests a turning point in expectations of German firms.</t>
  </si>
  <si>
    <t>It is more relevant than the PMI of last Friday, in my view, for several reasons:</t>
  </si>
  <si>
    <t>1/ the number of companies surveyed is 10x larger;</t>
  </si>
  <si>
    <t>2/ the questions on expectations in the IFO is about business up to 6m ahead, whereas the PMI is essentially a coincident indicator, with little indication on future dynamics;</t>
  </si>
  <si>
    <t>3/the IFO had largely signalled the sharp slowdown in previous months and to a large extent the German PMI last week converged to that (past) level of the IFO, from which the IFO this month has rebounded.</t>
  </si>
  <si>
    <t>IFO v PMI</t>
  </si>
  <si>
    <t xml:space="preserve">IFO </t>
  </si>
  <si>
    <t>NHSLTOT  Index</t>
  </si>
  <si>
    <t>Factory Orders and Industrial Production: Germany</t>
  </si>
  <si>
    <t>Volatile series. Hard data so one month behind PMI, therefore lags. German orders is good indicator for Italian orders later in the month as highly correlated economies.</t>
  </si>
  <si>
    <t>German orders</t>
  </si>
  <si>
    <t>Italian Factory Orders</t>
  </si>
  <si>
    <t>US housing starts:</t>
  </si>
  <si>
    <t>Given an inversion in the yield curve, the probability that a recession will start in the next three months is slightly over 20 percent.</t>
  </si>
  <si>
    <t xml:space="preserve">In contrast, given an inversion of housing starts, the likelihood that a recession will start in the next three months is slightly over 50 percent. </t>
  </si>
  <si>
    <t>St Louis Fed</t>
  </si>
  <si>
    <t>Evercore</t>
  </si>
  <si>
    <t xml:space="preserve">US Inflation </t>
  </si>
  <si>
    <t>and 10Y shows that if inflation does show up should be bearish. (Has this changed after Fed pivot?)</t>
  </si>
  <si>
    <t>IFO expectations</t>
  </si>
  <si>
    <t>GEIFOMBE Index</t>
  </si>
  <si>
    <t>So, we ask – what are the key data points to watch and why are they important?</t>
  </si>
  <si>
    <t>1. ISM Manufacturing</t>
  </si>
  <si>
    <t>We have seen some stabilization following December’s plunge. March saw a rebound to a solid 55.3 (from peak of 60.8 in August). While we do not think we are at the bottom yet, the April through June prints will be crucial to gauge manufacturing cycle.</t>
  </si>
  <si>
    <t>2. Retail Sales</t>
  </si>
  <si>
    <t>Part of Q1 weakness going to be the consumer – Atlanta Fed GDPNow currently tracking about 1.0% for consumption for Q1. We expect consumer to slow in 2019 but in line with disposable income, and are looking for a 2.8% q/q saar performance in Q2. If Retail Sales points to more subdued picture, then bets are off for a Q2 rebound.</t>
  </si>
  <si>
    <t xml:space="preserve">3. Core Capital Goods Orders </t>
  </si>
  <si>
    <t>Given the degree to which orders have come off in Q1, it would not take much to get a bit of a q/q pop in Equipment Investment in Q2. Still, this presumes we find a bottom. If we do not, equipment investment could be nil once again.</t>
  </si>
  <si>
    <t>4. University of Michigan Sentiment</t>
  </si>
  <si>
    <t>We are coming off a two-month rally following declines in December and January. This implies that the December/January decline was due at least in part to Q4 equity decline and government shutdown. As we are close to being back in the middle of the range for where we were through 2018, April print could set tone for consumer for the quarter.</t>
  </si>
  <si>
    <t>5. NFIB Small Business Optimism</t>
  </si>
  <si>
    <t>Similar story to ISM Mfg – large peak-to-trough decline from August to January, and has found some stabilization through February print. ISM Mfg incorporates exposure to global cycle, while NFIB represents more domestically-oriented small businesses. How these evolve in Q2 will have implications for fixed investment spending and hiring.</t>
  </si>
  <si>
    <t>6. Payrolls</t>
  </si>
  <si>
    <t>How much will they slow? We expect the 3-month average to be about 160k by June. This is where we see the main driver of the deceleration in disposable income and which should see consumption growth moderate from its 2018 pace. With February’s print aside, payrolls have surprised positively, but the February print showed some cracks that we think could endure, particularly weaker manufacturing and construction hiring.</t>
  </si>
  <si>
    <t>BNP on US data next 2 months</t>
  </si>
  <si>
    <t>Latest</t>
  </si>
  <si>
    <t>Payrolls</t>
  </si>
  <si>
    <t>U Rate</t>
  </si>
  <si>
    <t>3m3m 18m3m</t>
  </si>
  <si>
    <t>Housing starts</t>
  </si>
  <si>
    <t>Vehicle Sales</t>
  </si>
  <si>
    <t>Jobless Claims</t>
  </si>
  <si>
    <t>Claims</t>
  </si>
  <si>
    <t>once claims officially put in the cycle bottom, it means the expansion is coming to an end in the not-too-distant future. But the problem with this argument – much like arguing about peaks in consumer confidence and/or bottoms in the unemployment rate – is that you don’t know you have put in a cycle extreme until well after the fact. Nonetheless, the cycle low in claims gives plenty of lead time to recessions historically. The average time from the cycle low in claims to the start of the recession is 66 weeks back to 1968. If this latest print is the cycle low (a big if!), it would put the start of the next recession sometime in mid-2020.</t>
  </si>
  <si>
    <t>German Factory orders day before are good lead on IP following day.</t>
  </si>
  <si>
    <t>However as IP has lagged so much even though orders were weak still saw</t>
  </si>
  <si>
    <t>bounce in IP in Feb.</t>
  </si>
  <si>
    <t>PMI prev month - Factory Orders - IP</t>
  </si>
  <si>
    <t>INJCJC Index</t>
  </si>
  <si>
    <t>USURTOT Index</t>
  </si>
  <si>
    <t>NHSPSTOT Index</t>
  </si>
  <si>
    <t>SAARTOTL Index</t>
  </si>
  <si>
    <t>CHG_NET_3M</t>
  </si>
  <si>
    <t xml:space="preserve"> 3m Net Chg</t>
  </si>
  <si>
    <t xml:space="preserve"> 1m Net Chg</t>
  </si>
  <si>
    <t xml:space="preserve"> 12m Net Chg</t>
  </si>
  <si>
    <t>&lt;50</t>
  </si>
  <si>
    <t>&gt;4.3</t>
  </si>
  <si>
    <t>GSUSFCI Index</t>
  </si>
  <si>
    <t>GS Fin. Conditions</t>
  </si>
  <si>
    <t>Fed Threshold</t>
  </si>
  <si>
    <t>&lt;30</t>
  </si>
  <si>
    <t>&gt;30</t>
  </si>
  <si>
    <t>ISM Manu</t>
  </si>
  <si>
    <t>Recession Indicator</t>
  </si>
  <si>
    <t>RBS Survey</t>
  </si>
  <si>
    <t>IFO expectations leads German orders by 2 months</t>
  </si>
  <si>
    <t>EU Sentix survey</t>
  </si>
  <si>
    <t>(Thomas)</t>
  </si>
  <si>
    <t>ZEW</t>
  </si>
  <si>
    <t>Barclays UK Spend Trends</t>
  </si>
  <si>
    <t>BAML BAC data</t>
  </si>
  <si>
    <t>Index</t>
  </si>
  <si>
    <t>ROW</t>
  </si>
  <si>
    <t>IFO survey</t>
  </si>
  <si>
    <t>link</t>
  </si>
  <si>
    <t>IFO Survey</t>
  </si>
  <si>
    <t>IFO company survey is 10x larger</t>
  </si>
  <si>
    <t>IFO expectations is about business up to 6m ahead, whereas the PMI is essentially a coincident indicator</t>
  </si>
  <si>
    <t>Past 2 years, IFO business climate has been leading indicator for German Manu PMI</t>
  </si>
  <si>
    <t>Predictive value</t>
  </si>
  <si>
    <t>IFO expectations tends to lead German orders by 2 months</t>
  </si>
  <si>
    <t>Importance</t>
  </si>
  <si>
    <t>Leading indicators</t>
  </si>
  <si>
    <t>Chinese PMI orders is next best, with 5y corr of 0.5</t>
  </si>
  <si>
    <t>DAX is the best leading indicator for IFO business climate, with 10y correlation of 0.7</t>
  </si>
  <si>
    <t>Core PCE</t>
  </si>
  <si>
    <t>PCE CMOM</t>
  </si>
  <si>
    <t>Personal Income</t>
  </si>
  <si>
    <t>PITLCHNG</t>
  </si>
  <si>
    <t>IP CHNG</t>
  </si>
  <si>
    <t>Business Outlook New Orders</t>
  </si>
  <si>
    <t>OUTFNOF</t>
  </si>
  <si>
    <t>Empire Manuf New Orders</t>
  </si>
  <si>
    <t>EMPRNEWO</t>
  </si>
  <si>
    <t>Existing home sales</t>
  </si>
  <si>
    <t>New Home starts</t>
  </si>
  <si>
    <t>NHSPSTOT</t>
  </si>
  <si>
    <t>Conf Board Leading Ind</t>
  </si>
  <si>
    <t>LEI CHNG</t>
  </si>
  <si>
    <t>Consumer confidence</t>
  </si>
  <si>
    <t>CONCCONF</t>
  </si>
  <si>
    <t>ADP as a leading indicator. Av error is 60k</t>
  </si>
  <si>
    <t>RBS do Real Money survey of what will be reaction post payrolls</t>
  </si>
  <si>
    <t>China Data Lag</t>
  </si>
  <si>
    <t>Nordea think German orders lead Industrial prod by several months.</t>
  </si>
  <si>
    <t>US Data sensitivity</t>
  </si>
  <si>
    <t>German Regional CPI</t>
  </si>
  <si>
    <t>Time line</t>
  </si>
  <si>
    <t>Saxony</t>
  </si>
  <si>
    <t>Brandenburg</t>
  </si>
  <si>
    <t>Hesse</t>
  </si>
  <si>
    <t>Bavaria</t>
  </si>
  <si>
    <t>NRW</t>
  </si>
  <si>
    <t>Projection</t>
  </si>
  <si>
    <t>CPI</t>
  </si>
  <si>
    <t>Note</t>
  </si>
  <si>
    <t>Baden Wurttemberg is released off Bloomberg ECO</t>
  </si>
  <si>
    <t>Cum</t>
  </si>
  <si>
    <t>Need to take CPI-HICP wedge into account</t>
  </si>
  <si>
    <t>ISM</t>
  </si>
  <si>
    <t xml:space="preserve">The ISM survey accepts participant responses up through the end of the month, and typically more responses tend to filter in in the back half. We think the deterioration in US-China trade negotiations since Trump's tweet on May 5th could filter into the ISM survey more so than reflected in regionals earlier in the month. </t>
  </si>
  <si>
    <t>PMI v IFO, IC,IP</t>
  </si>
  <si>
    <t>CHG_NET_1D</t>
  </si>
  <si>
    <t>ITRX XOVER CDSI GEN 5Y Corp</t>
  </si>
  <si>
    <t>HGA Comdty</t>
  </si>
  <si>
    <t>SOX Index</t>
  </si>
  <si>
    <t>EMLC US Equity</t>
  </si>
  <si>
    <t>CO1 Comdty</t>
  </si>
  <si>
    <t>DXY Curncy</t>
  </si>
  <si>
    <t>MXWO Index</t>
  </si>
  <si>
    <t>POLA Comdty</t>
  </si>
  <si>
    <t>CHG_PCT_1D</t>
  </si>
  <si>
    <t>XOVER</t>
  </si>
  <si>
    <t>Copper</t>
  </si>
  <si>
    <t>Gold</t>
  </si>
  <si>
    <t>Poly</t>
  </si>
  <si>
    <t>Brent</t>
  </si>
  <si>
    <t>Semi-C</t>
  </si>
  <si>
    <t>EM Local</t>
  </si>
  <si>
    <t>DXY</t>
  </si>
  <si>
    <t>MSCI</t>
  </si>
  <si>
    <t>SASW2 Curncy</t>
  </si>
  <si>
    <t>SASW5 Curncy</t>
  </si>
  <si>
    <t>SASW10 Curncy</t>
  </si>
  <si>
    <t>ZAR</t>
  </si>
  <si>
    <t>USD</t>
  </si>
  <si>
    <t>U.S. Treasury Thirty-Year Bond Bidder Participation History (Table)</t>
  </si>
  <si>
    <t>Auction Date</t>
  </si>
  <si>
    <t>$3.67</t>
  </si>
  <si>
    <t>$2.97</t>
  </si>
  <si>
    <t>$9.36</t>
  </si>
  <si>
    <t>$4.22</t>
  </si>
  <si>
    <t>$2.13</t>
  </si>
  <si>
    <t>$9.64</t>
  </si>
  <si>
    <t>$4.97</t>
  </si>
  <si>
    <t>$2.38</t>
  </si>
  <si>
    <t>$11.6</t>
  </si>
  <si>
    <t>$5.32</t>
  </si>
  <si>
    <t>$2.68</t>
  </si>
  <si>
    <t>$8</t>
  </si>
  <si>
    <t>06/13/19</t>
  </si>
  <si>
    <t>$3.85</t>
  </si>
  <si>
    <t>$2.42</t>
  </si>
  <si>
    <t>$9.72</t>
  </si>
  <si>
    <t>$5.42</t>
  </si>
  <si>
    <t>$2.09</t>
  </si>
  <si>
    <t>$11.5</t>
  </si>
  <si>
    <t>$4.02</t>
  </si>
  <si>
    <t>$2.3</t>
  </si>
  <si>
    <t>$9.67</t>
  </si>
  <si>
    <t>03/13/19</t>
  </si>
  <si>
    <t>$4.5</t>
  </si>
  <si>
    <t>$2.25</t>
  </si>
  <si>
    <t>$9.25</t>
  </si>
  <si>
    <t>$5.06</t>
  </si>
  <si>
    <t>$3.23</t>
  </si>
  <si>
    <t>$10.7</t>
  </si>
  <si>
    <t>$4.28</t>
  </si>
  <si>
    <t>$2.55</t>
  </si>
  <si>
    <t>$9.17</t>
  </si>
  <si>
    <t>12/13/18</t>
  </si>
  <si>
    <t>$3.53</t>
  </si>
  <si>
    <t>$1.84</t>
  </si>
  <si>
    <t>$10.6</t>
  </si>
  <si>
    <t>$7.23</t>
  </si>
  <si>
    <t>$550 million</t>
  </si>
  <si>
    <t>$11.2</t>
  </si>
  <si>
    <t>$3.42</t>
  </si>
  <si>
    <t>$1.92</t>
  </si>
  <si>
    <t>$9.66</t>
  </si>
  <si>
    <t>09/13/18</t>
  </si>
  <si>
    <t>$4.05</t>
  </si>
  <si>
    <t>$1.69</t>
  </si>
  <si>
    <t>$9.26</t>
  </si>
  <si>
    <t>$5.35</t>
  </si>
  <si>
    <t>$1.45</t>
  </si>
  <si>
    <t>$3.89</t>
  </si>
  <si>
    <t>$8.66</t>
  </si>
  <si>
    <t>$1.44</t>
  </si>
  <si>
    <t>$8.71</t>
  </si>
  <si>
    <t>$4.91</t>
  </si>
  <si>
    <t>$1.42</t>
  </si>
  <si>
    <t>$3.17</t>
  </si>
  <si>
    <t>$1.9</t>
  </si>
  <si>
    <t>$7.93</t>
  </si>
  <si>
    <t>03/13/18</t>
  </si>
  <si>
    <t>$3.55</t>
  </si>
  <si>
    <t>$7.53</t>
  </si>
  <si>
    <t>$4.92</t>
  </si>
  <si>
    <t>$1.29</t>
  </si>
  <si>
    <t>$9.77</t>
  </si>
  <si>
    <t>$873 million</t>
  </si>
  <si>
    <t>$8.58</t>
  </si>
  <si>
    <t>$3.49</t>
  </si>
  <si>
    <t>$1.08</t>
  </si>
  <si>
    <t>$7.43</t>
  </si>
  <si>
    <t>$4.76</t>
  </si>
  <si>
    <t>$963 million</t>
  </si>
  <si>
    <t>$9.27</t>
  </si>
  <si>
    <t>$3.19</t>
  </si>
  <si>
    <t>$1.27</t>
  </si>
  <si>
    <t>09/13/17</t>
  </si>
  <si>
    <t>$4.13</t>
  </si>
  <si>
    <t>$818 million</t>
  </si>
  <si>
    <t>$7.05</t>
  </si>
  <si>
    <t>$4.17</t>
  </si>
  <si>
    <t>$807 million</t>
  </si>
  <si>
    <t>$10</t>
  </si>
  <si>
    <t>07/13/17</t>
  </si>
  <si>
    <t>$3.83</t>
  </si>
  <si>
    <t>$765 million</t>
  </si>
  <si>
    <t>$7.4</t>
  </si>
  <si>
    <t>06/13/17</t>
  </si>
  <si>
    <t>$805 million</t>
  </si>
  <si>
    <t>$7.64</t>
  </si>
  <si>
    <t>$5.34</t>
  </si>
  <si>
    <t>$792 million</t>
  </si>
  <si>
    <t>$8.86</t>
  </si>
  <si>
    <t>$3.56</t>
  </si>
  <si>
    <t>$698 million</t>
  </si>
  <si>
    <t>$7.73</t>
  </si>
  <si>
    <t>$3.1</t>
  </si>
  <si>
    <t>$1.57</t>
  </si>
  <si>
    <t>$7.32</t>
  </si>
  <si>
    <t>$4.33</t>
  </si>
  <si>
    <t>$735 million</t>
  </si>
  <si>
    <t>$9.93</t>
  </si>
  <si>
    <t>$3.46</t>
  </si>
  <si>
    <t>$544 million</t>
  </si>
  <si>
    <t>12/13/16</t>
  </si>
  <si>
    <t>$3.22</t>
  </si>
  <si>
    <t>$1.12</t>
  </si>
  <si>
    <t>$7.66</t>
  </si>
  <si>
    <t>$4.96</t>
  </si>
  <si>
    <t>$1.87</t>
  </si>
  <si>
    <t>$8.16</t>
  </si>
  <si>
    <t>10/13/16</t>
  </si>
  <si>
    <t>$7.84</t>
  </si>
  <si>
    <t>09/13/16</t>
  </si>
  <si>
    <t>$4.49</t>
  </si>
  <si>
    <t>$549 million</t>
  </si>
  <si>
    <t>$6.94</t>
  </si>
  <si>
    <t>$4.15</t>
  </si>
  <si>
    <t>$1.63</t>
  </si>
  <si>
    <t>$9.21</t>
  </si>
  <si>
    <t>07/13/16</t>
  </si>
  <si>
    <t>$2.77</t>
  </si>
  <si>
    <t>$1.01</t>
  </si>
  <si>
    <t>$8.22</t>
  </si>
  <si>
    <t>$3.24</t>
  </si>
  <si>
    <t>$970 million</t>
  </si>
  <si>
    <t>$7.79</t>
  </si>
  <si>
    <t>$4.72</t>
  </si>
  <si>
    <t>$1.32</t>
  </si>
  <si>
    <t>$8.95</t>
  </si>
  <si>
    <t>04/14/16</t>
  </si>
  <si>
    <t>$2.89</t>
  </si>
  <si>
    <t>$1.3</t>
  </si>
  <si>
    <t>$7.81</t>
  </si>
  <si>
    <t>$7.31</t>
  </si>
  <si>
    <t>$4.75</t>
  </si>
  <si>
    <t>$1.54</t>
  </si>
  <si>
    <t>$8.69</t>
  </si>
  <si>
    <t>01/14/16</t>
  </si>
  <si>
    <t>$4.24</t>
  </si>
  <si>
    <t>$1.41</t>
  </si>
  <si>
    <t>$7.34</t>
  </si>
  <si>
    <t>$3.34</t>
  </si>
  <si>
    <t>$1.35</t>
  </si>
  <si>
    <t>$8.3</t>
  </si>
  <si>
    <t>$4.73</t>
  </si>
  <si>
    <t>$9.63</t>
  </si>
  <si>
    <t>$3.65</t>
  </si>
  <si>
    <t>$2.02</t>
  </si>
  <si>
    <t>$7.33</t>
  </si>
  <si>
    <t>$3.45</t>
  </si>
  <si>
    <t>$961 million</t>
  </si>
  <si>
    <t>08/13/15</t>
  </si>
  <si>
    <t>$6.11</t>
  </si>
  <si>
    <t>$1.59</t>
  </si>
  <si>
    <t>$5.3</t>
  </si>
  <si>
    <t>$1.06</t>
  </si>
  <si>
    <t>$6.64</t>
  </si>
  <si>
    <t>$4.36</t>
  </si>
  <si>
    <t>$6.76</t>
  </si>
  <si>
    <t>05/14/15</t>
  </si>
  <si>
    <t>$6.08</t>
  </si>
  <si>
    <t>$1.78</t>
  </si>
  <si>
    <t>$8.12</t>
  </si>
  <si>
    <t>$5.43</t>
  </si>
  <si>
    <t>$906 million</t>
  </si>
  <si>
    <t>$6.66</t>
  </si>
  <si>
    <t>$1.5</t>
  </si>
  <si>
    <t>$6.74</t>
  </si>
  <si>
    <t>$5.62</t>
  </si>
  <si>
    <t>$2.47</t>
  </si>
  <si>
    <t>$7.89</t>
  </si>
  <si>
    <t>01/14/15</t>
  </si>
  <si>
    <t>$4.86</t>
  </si>
  <si>
    <t>$6.36</t>
  </si>
  <si>
    <t>$3.37</t>
  </si>
  <si>
    <t>$3.15</t>
  </si>
  <si>
    <t>$6.48</t>
  </si>
  <si>
    <t>11/13/14</t>
  </si>
  <si>
    <t>$6.78</t>
  </si>
  <si>
    <t>$2.2</t>
  </si>
  <si>
    <t>$7</t>
  </si>
  <si>
    <t>$4.19</t>
  </si>
  <si>
    <t>$2.8</t>
  </si>
  <si>
    <t>$6.01</t>
  </si>
  <si>
    <t>$4.26</t>
  </si>
  <si>
    <t>$2.83</t>
  </si>
  <si>
    <t>$5.91</t>
  </si>
  <si>
    <t>08/14/14</t>
  </si>
  <si>
    <t>$4.64</t>
  </si>
  <si>
    <t>$6.92</t>
  </si>
  <si>
    <t>$3.44</t>
  </si>
  <si>
    <t>$6.73</t>
  </si>
  <si>
    <t>$8.18</t>
  </si>
  <si>
    <t>$6.45</t>
  </si>
  <si>
    <t>$5.04</t>
  </si>
  <si>
    <t>$2.33</t>
  </si>
  <si>
    <t>$5.63</t>
  </si>
  <si>
    <t>03/13/14</t>
  </si>
  <si>
    <t>$6.32</t>
  </si>
  <si>
    <t>$1.64</t>
  </si>
  <si>
    <t>$5.03</t>
  </si>
  <si>
    <t>02/13/14</t>
  </si>
  <si>
    <t>$6.52</t>
  </si>
  <si>
    <t>$2.23</t>
  </si>
  <si>
    <t>$4.95</t>
  </si>
  <si>
    <t>$2.27</t>
  </si>
  <si>
    <t>$5.77</t>
  </si>
  <si>
    <t>$5.39</t>
  </si>
  <si>
    <t>$5.98</t>
  </si>
  <si>
    <t>11/14/13</t>
  </si>
  <si>
    <t>$2.92</t>
  </si>
  <si>
    <t>$5.64</t>
  </si>
  <si>
    <t>$4.61</t>
  </si>
  <si>
    <t>$2.94</t>
  </si>
  <si>
    <t>$5.44</t>
  </si>
  <si>
    <t>$2.67</t>
  </si>
  <si>
    <t>$4.9</t>
  </si>
  <si>
    <t>$6.83</t>
  </si>
  <si>
    <t>$2.73</t>
  </si>
  <si>
    <t>$6.43</t>
  </si>
  <si>
    <t>$2.12</t>
  </si>
  <si>
    <t>$5.22</t>
  </si>
  <si>
    <t>06/13/13</t>
  </si>
  <si>
    <t>$1.11</t>
  </si>
  <si>
    <t>$5.23</t>
  </si>
  <si>
    <t>$6.21</t>
  </si>
  <si>
    <t>$6.41</t>
  </si>
  <si>
    <t>$2.5</t>
  </si>
  <si>
    <t>$4.09</t>
  </si>
  <si>
    <t>03/14/13</t>
  </si>
  <si>
    <t>$6.9</t>
  </si>
  <si>
    <t>$633 million</t>
  </si>
  <si>
    <t>$5.45</t>
  </si>
  <si>
    <t>02/14/13</t>
  </si>
  <si>
    <t>$7.85</t>
  </si>
  <si>
    <t>$2.32</t>
  </si>
  <si>
    <t>$5.81</t>
  </si>
  <si>
    <t>$2.16</t>
  </si>
  <si>
    <t>12/13/12</t>
  </si>
  <si>
    <t>$2.63</t>
  </si>
  <si>
    <t>$4.37</t>
  </si>
  <si>
    <t>$1.99</t>
  </si>
  <si>
    <t>$7.26</t>
  </si>
  <si>
    <t>$7.71</t>
  </si>
  <si>
    <t>09/13/12</t>
  </si>
  <si>
    <t>$1.61</t>
  </si>
  <si>
    <t>$8.89</t>
  </si>
  <si>
    <t>$1.23</t>
  </si>
  <si>
    <t>$5.87</t>
  </si>
  <si>
    <t>$5.6</t>
  </si>
  <si>
    <t>$2.61</t>
  </si>
  <si>
    <t>$4.77</t>
  </si>
  <si>
    <t>06/14/12</t>
  </si>
  <si>
    <t>$5.65</t>
  </si>
  <si>
    <t>$3.12</t>
  </si>
  <si>
    <t>$2.46</t>
  </si>
  <si>
    <t>$5.4</t>
  </si>
  <si>
    <t>$7.27</t>
  </si>
  <si>
    <t>$1.74</t>
  </si>
  <si>
    <t>$3.99</t>
  </si>
  <si>
    <t>03/14/12</t>
  </si>
  <si>
    <t>$1.91</t>
  </si>
  <si>
    <t>$3.77</t>
  </si>
  <si>
    <t>$2.35</t>
  </si>
  <si>
    <t>$4.66</t>
  </si>
  <si>
    <t>$7.91</t>
  </si>
  <si>
    <t>$934 million</t>
  </si>
  <si>
    <t>$4.14</t>
  </si>
  <si>
    <t>12/14/11</t>
  </si>
  <si>
    <t>$2.75</t>
  </si>
  <si>
    <t>$8.91</t>
  </si>
  <si>
    <t>$2.53</t>
  </si>
  <si>
    <t>$4.55</t>
  </si>
  <si>
    <t>10/13/11</t>
  </si>
  <si>
    <t>$3.72</t>
  </si>
  <si>
    <t>09/14/11</t>
  </si>
  <si>
    <t>$5.11</t>
  </si>
  <si>
    <t>$10.9</t>
  </si>
  <si>
    <t>$1.94</t>
  </si>
  <si>
    <t>07/14/11</t>
  </si>
  <si>
    <t>$2.85</t>
  </si>
  <si>
    <t>$6.79</t>
  </si>
  <si>
    <t>$1.21</t>
  </si>
  <si>
    <t>$4.98</t>
  </si>
  <si>
    <t>$9.3</t>
  </si>
  <si>
    <t>$1.4</t>
  </si>
  <si>
    <t>$5.28</t>
  </si>
  <si>
    <t>04/14/11</t>
  </si>
  <si>
    <t>$5.46</t>
  </si>
  <si>
    <t>$6.13</t>
  </si>
  <si>
    <t>$6.88</t>
  </si>
  <si>
    <t>$825 million</t>
  </si>
  <si>
    <t>$1.28</t>
  </si>
  <si>
    <t>01/13/11</t>
  </si>
  <si>
    <t>$1.6</t>
  </si>
  <si>
    <t>$5.5</t>
  </si>
  <si>
    <t>$6.42</t>
  </si>
  <si>
    <t>$8.11</t>
  </si>
  <si>
    <t>$1.72</t>
  </si>
  <si>
    <t>10/14/10</t>
  </si>
  <si>
    <t>$7.61</t>
  </si>
  <si>
    <t>$1.18</t>
  </si>
  <si>
    <t>$4.2</t>
  </si>
  <si>
    <t>$7.22</t>
  </si>
  <si>
    <t>$4.69</t>
  </si>
  <si>
    <t>07/14/10</t>
  </si>
  <si>
    <t>$6.03</t>
  </si>
  <si>
    <t>$5.67</t>
  </si>
  <si>
    <t>$4.68</t>
  </si>
  <si>
    <t>05/13/10</t>
  </si>
  <si>
    <t>$7.29</t>
  </si>
  <si>
    <t>$5.19</t>
  </si>
  <si>
    <t>$4.89</t>
  </si>
  <si>
    <t>$3.31</t>
  </si>
  <si>
    <t>$4.79</t>
  </si>
  <si>
    <t>$7.57</t>
  </si>
  <si>
    <t>$4.56</t>
  </si>
  <si>
    <t>01/14/10</t>
  </si>
  <si>
    <t>$7.06</t>
  </si>
  <si>
    <t>$636.3 million</t>
  </si>
  <si>
    <t>$5.29</t>
  </si>
  <si>
    <t>$6.87</t>
  </si>
  <si>
    <t>$902 million</t>
  </si>
  <si>
    <t>$5.21</t>
  </si>
  <si>
    <t>$7.01</t>
  </si>
  <si>
    <t>$1.93</t>
  </si>
  <si>
    <t>$7.03</t>
  </si>
  <si>
    <t>$1.02</t>
  </si>
  <si>
    <t>$6.17</t>
  </si>
  <si>
    <t>$239 million</t>
  </si>
  <si>
    <t>$5.57</t>
  </si>
  <si>
    <t>08/13/09</t>
  </si>
  <si>
    <t>$6.46</t>
  </si>
  <si>
    <t>$7.2</t>
  </si>
  <si>
    <t>$5.2</t>
  </si>
  <si>
    <t>$271 million</t>
  </si>
  <si>
    <t>$5.52</t>
  </si>
  <si>
    <t>$643 million</t>
  </si>
  <si>
    <t>$5.38</t>
  </si>
  <si>
    <t>$8.8</t>
  </si>
  <si>
    <t>$574 million</t>
  </si>
  <si>
    <t>$4.84</t>
  </si>
  <si>
    <t>$5.08</t>
  </si>
  <si>
    <t>$6.93</t>
  </si>
  <si>
    <t>$4.74</t>
  </si>
  <si>
    <t>11/13/08</t>
  </si>
  <si>
    <t>$453 million</t>
  </si>
  <si>
    <t>$1.82</t>
  </si>
  <si>
    <t>$5.69</t>
  </si>
  <si>
    <t>$0</t>
  </si>
  <si>
    <t>$4.27</t>
  </si>
  <si>
    <t>$5.15</t>
  </si>
  <si>
    <t>$64 million</t>
  </si>
  <si>
    <t>$756 million</t>
  </si>
  <si>
    <t>$7.99</t>
  </si>
  <si>
    <t>$41 million</t>
  </si>
  <si>
    <t>$3.39</t>
  </si>
  <si>
    <t>$29 million</t>
  </si>
  <si>
    <t>$1.58</t>
  </si>
  <si>
    <t>$7.9</t>
  </si>
  <si>
    <t>$8 million</t>
  </si>
  <si>
    <t>$1.09</t>
  </si>
  <si>
    <t>$4.44</t>
  </si>
  <si>
    <t>$43 million</t>
  </si>
  <si>
    <t>$518 million</t>
  </si>
  <si>
    <t>$3.78</t>
  </si>
  <si>
    <t>$65 million</t>
  </si>
  <si>
    <t>$3.27</t>
  </si>
  <si>
    <t>$37 million</t>
  </si>
  <si>
    <t>$9.07</t>
  </si>
  <si>
    <t>To contact Bloomberg News for this story:</t>
  </si>
  <si>
    <t>+1-212-617-2000 or newsauto@bloomberg.net</t>
  </si>
  <si>
    <t>This story was produced by Bloomberg Automation.</t>
  </si>
  <si>
    <t>Recommended Stories</t>
  </si>
  <si>
    <t>MTN</t>
  </si>
  <si>
    <t>US TREASURIES: Bond Prices Trim Losses After Record Low Yield Bond Auction -- 10-Year 1.65%</t>
  </si>
  <si>
    <t>BN</t>
  </si>
  <si>
    <t>U.S. Treasury 30-Year Bonds Yield 2.17% at Auction</t>
  </si>
  <si>
    <t>BFW</t>
  </si>
  <si>
    <t>Widening Swap Spreads Adds to Factors Behind Treasuries Slide</t>
  </si>
  <si>
    <t>Treasuries Lower on Trade Optimism as European Debt Extends Drop</t>
  </si>
  <si>
    <t>U.S. 30-Year Auction Draws Record Low Yield; Direct Award Large</t>
  </si>
  <si>
    <t>Treasury Bond Set to Stop at Record Low Yield: Auction Preview</t>
  </si>
  <si>
    <t>TopicsMore</t>
  </si>
  <si>
    <t>BUSINESS</t>
  </si>
  <si>
    <t>Business News</t>
  </si>
  <si>
    <t>NORTHAM</t>
  </si>
  <si>
    <t>North America</t>
  </si>
  <si>
    <t>TRE</t>
  </si>
  <si>
    <t>Treasury Dept, U.S.</t>
  </si>
  <si>
    <t>United States of America</t>
  </si>
  <si>
    <t>USB</t>
  </si>
  <si>
    <t>U.S. Bonds</t>
  </si>
  <si>
    <t>USBAUC</t>
  </si>
  <si>
    <t>US Treasury Auctions</t>
  </si>
  <si>
    <t>PD</t>
  </si>
  <si>
    <t>PD %</t>
  </si>
  <si>
    <t>Direct</t>
  </si>
  <si>
    <t>Direct %</t>
  </si>
  <si>
    <t>Indirect</t>
  </si>
  <si>
    <t>Indirect %</t>
  </si>
  <si>
    <t>Tail</t>
  </si>
  <si>
    <t>Px action close</t>
  </si>
  <si>
    <t>Recent Average</t>
  </si>
  <si>
    <t>Concession</t>
  </si>
  <si>
    <t>Market setup shorts post CPI, which was waek but not as weak as market</t>
  </si>
  <si>
    <t>7bps</t>
  </si>
  <si>
    <t>Px action 30m</t>
  </si>
  <si>
    <t>Px action 5m</t>
  </si>
  <si>
    <t>3bps</t>
  </si>
  <si>
    <t>(1bps)</t>
  </si>
  <si>
    <t>CHF</t>
  </si>
  <si>
    <t>10Y ASW</t>
  </si>
  <si>
    <t>Security</t>
  </si>
  <si>
    <t>5y5y</t>
  </si>
  <si>
    <t>2c/5/10c</t>
  </si>
  <si>
    <t>5y5y c</t>
  </si>
  <si>
    <t>2/5c/10</t>
  </si>
  <si>
    <t>5y ASW</t>
  </si>
  <si>
    <t>_2/5/10</t>
  </si>
  <si>
    <t>_5/10</t>
  </si>
  <si>
    <t>_2/5</t>
  </si>
  <si>
    <t>12*15</t>
  </si>
  <si>
    <t>6*9</t>
  </si>
  <si>
    <t>3*6</t>
  </si>
  <si>
    <t>3m Fix</t>
  </si>
  <si>
    <t>2y (v6m)</t>
  </si>
  <si>
    <t xml:space="preserve">_1y1y </t>
  </si>
  <si>
    <t>Fin Cond</t>
  </si>
  <si>
    <t>GDP+CPI</t>
  </si>
  <si>
    <t>CB Policy</t>
  </si>
  <si>
    <t>ASWABUND Curncy</t>
  </si>
  <si>
    <t>EUSA0505 Curncy</t>
  </si>
  <si>
    <t>.DBR_5Y5Y Index</t>
  </si>
  <si>
    <t>ASWABOBL Curncy</t>
  </si>
  <si>
    <t>EU020510 CMPN Curncy</t>
  </si>
  <si>
    <t>EUSS0510 CMPN Curncy</t>
  </si>
  <si>
    <t>EUSS0205 CMPN Curncy</t>
  </si>
  <si>
    <t>EUSA2 BGN Curncy</t>
  </si>
  <si>
    <t>EUSA0101 Curncy</t>
  </si>
  <si>
    <t>EUFR011C CMPN Curncy</t>
  </si>
  <si>
    <t>EUFR0FI CMPN Curncy</t>
  </si>
  <si>
    <t>EUFR0CF CMPN Curncy</t>
  </si>
  <si>
    <t>EUR003M Index</t>
  </si>
  <si>
    <t>Better</t>
  </si>
  <si>
    <t>Easing</t>
  </si>
  <si>
    <t>Z_SPRD_MID</t>
  </si>
  <si>
    <t>POLGB 2.75 10/29 Corp</t>
  </si>
  <si>
    <t>.POL_5Y5Y Index</t>
  </si>
  <si>
    <t>PZFS0505 Curncy</t>
  </si>
  <si>
    <t>POLGB 2.25 10/25/24 Govt</t>
  </si>
  <si>
    <t>.PLN2510 Index</t>
  </si>
  <si>
    <t>.PLN5-10 Index</t>
  </si>
  <si>
    <t>.PLN2-5 Index</t>
  </si>
  <si>
    <t>PZFS0101 Curncy</t>
  </si>
  <si>
    <t>PZFR011C CMPN Curncy</t>
  </si>
  <si>
    <t>PZFR0FI CMPN Curncy</t>
  </si>
  <si>
    <t>PZFR0CF CMPN Curncy</t>
  </si>
  <si>
    <t>WIBR3M Index</t>
  </si>
  <si>
    <t>CZGB 2.75 07/23/29 Govt</t>
  </si>
  <si>
    <t>.CZB_5Y5Y Index</t>
  </si>
  <si>
    <t>CZGB 5.7 05/24 Corp</t>
  </si>
  <si>
    <t>CKFS0505 Curncy</t>
  </si>
  <si>
    <t>.CZK_2510 Index</t>
  </si>
  <si>
    <t>CKFS0101 Curncy</t>
  </si>
  <si>
    <t>CKFR011C CMPN Curncy</t>
  </si>
  <si>
    <t>CKFR0FI CMPN Curncy</t>
  </si>
  <si>
    <t>CKFR0CF CMPN Curncy</t>
  </si>
  <si>
    <t>.CZK_5-10 Index</t>
  </si>
  <si>
    <t>.CZK_2_5 Index</t>
  </si>
  <si>
    <t>PRIB03M Index</t>
  </si>
  <si>
    <t>SFFS0505 Curncy</t>
  </si>
  <si>
    <t>SFFR011C CMPN Curncy</t>
  </si>
  <si>
    <t>SFFR0FI CMPN Curncy</t>
  </si>
  <si>
    <t>SFFR0CF CMPN Curncy</t>
  </si>
  <si>
    <t>SF0003M Index</t>
  </si>
  <si>
    <t>SFSW2 Curncy</t>
  </si>
  <si>
    <t>SFFS0101 Curncy</t>
  </si>
  <si>
    <t>SF020510 Curncy</t>
  </si>
  <si>
    <t>.CHF_5-10 Index</t>
  </si>
  <si>
    <t>.CHF_2-5 Index</t>
  </si>
  <si>
    <t>USFS055 CMPN Curncy</t>
  </si>
  <si>
    <t>BPSW0505 CMPN Curncy</t>
  </si>
  <si>
    <t>SKFS0505 Curncy</t>
  </si>
  <si>
    <t>CDFS0505 Curncy</t>
  </si>
  <si>
    <t>.HUF_5Y5Y Index</t>
  </si>
  <si>
    <t>.ILS_5Y5Y Curncy</t>
  </si>
  <si>
    <t>.CZK_5Y5Y Index</t>
  </si>
  <si>
    <t>USSWIT10 Curncy</t>
  </si>
  <si>
    <t>EUSWI10 Curncy</t>
  </si>
  <si>
    <t>BPSWIT10 Curncy</t>
  </si>
  <si>
    <t>10y Inf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</si>
</sst>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16" x14ac:knownFonts="1">
    <font>
      <sz val="11"/>
      <color theme="1"/>
      <name val="Calibri"/>
      <family val="2"/>
      <scheme val="minor"/>
    </font>
    <font>
      <b/>
      <sz val="11"/>
      <color theme="1"/>
      <name val="Calibri"/>
      <family val="2"/>
      <scheme val="minor"/>
    </font>
    <font>
      <sz val="9"/>
      <color theme="1"/>
      <name val="Calibri"/>
      <family val="2"/>
      <scheme val="minor"/>
    </font>
    <font>
      <sz val="10"/>
      <color theme="1"/>
      <name val="Calibri"/>
      <family val="2"/>
      <scheme val="minor"/>
    </font>
    <font>
      <b/>
      <sz val="10"/>
      <name val="Arial"/>
      <family val="2"/>
    </font>
    <font>
      <b/>
      <sz val="11"/>
      <color indexed="8"/>
      <name val="Calibri"/>
      <family val="2"/>
    </font>
    <font>
      <i/>
      <sz val="10"/>
      <color indexed="63"/>
      <name val="Arial"/>
      <family val="2"/>
    </font>
    <font>
      <b/>
      <i/>
      <sz val="10"/>
      <color indexed="63"/>
      <name val="Arial"/>
      <family val="2"/>
    </font>
    <font>
      <sz val="11"/>
      <name val="Calibri"/>
      <family val="2"/>
      <scheme val="minor"/>
    </font>
    <font>
      <sz val="10"/>
      <name val="Arial"/>
      <family val="2"/>
    </font>
    <font>
      <sz val="12"/>
      <color rgb="FF000000"/>
      <name val="Arial"/>
      <family val="2"/>
    </font>
    <font>
      <b/>
      <sz val="12"/>
      <color rgb="FF000000"/>
      <name val="Arial"/>
      <family val="2"/>
    </font>
    <font>
      <sz val="11"/>
      <color rgb="FF1F497D"/>
      <name val="Calibri"/>
      <family val="2"/>
      <scheme val="minor"/>
    </font>
    <font>
      <sz val="9"/>
      <color rgb="FF585858"/>
      <name val="Arial"/>
      <family val="2"/>
    </font>
    <font>
      <b/>
      <i/>
      <sz val="11"/>
      <color theme="1"/>
      <name val="Calibri"/>
      <family val="2"/>
      <scheme val="minor"/>
    </font>
    <font>
      <b/>
      <u/>
      <sz val="11"/>
      <color theme="1"/>
      <name val="Calibri"/>
      <family val="2"/>
      <scheme val="minor"/>
    </font>
  </fonts>
  <fills count="14">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4.9989318521683403E-2"/>
        <bgColor indexed="64"/>
      </patternFill>
    </fill>
  </fills>
  <borders count="33">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top style="thin">
        <color indexed="64"/>
      </top>
      <bottom/>
      <diagonal/>
    </border>
    <border>
      <left style="thin">
        <color indexed="64"/>
      </left>
      <right/>
      <top/>
      <bottom style="double">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s>
  <cellStyleXfs count="5">
    <xf numFmtId="0" fontId="0" fillId="0" borderId="0"/>
    <xf numFmtId="0" fontId="4" fillId="0" borderId="0"/>
    <xf numFmtId="0" fontId="5" fillId="0" borderId="0">
      <alignment horizontal="centerContinuous"/>
    </xf>
    <xf numFmtId="0" fontId="6" fillId="0" borderId="0"/>
    <xf numFmtId="0" fontId="9" fillId="0" borderId="0"/>
  </cellStyleXfs>
  <cellXfs count="201">
    <xf numFmtId="0" fontId="0" fillId="0" borderId="0" xfId="0"/>
    <xf numFmtId="0" fontId="2" fillId="0" borderId="0" xfId="0" applyFont="1"/>
    <xf numFmtId="0" fontId="0" fillId="0" borderId="0" xfId="0" applyAlignment="1">
      <alignment horizontal="center"/>
    </xf>
    <xf numFmtId="0" fontId="1" fillId="0" borderId="0" xfId="0" applyFont="1" applyAlignment="1">
      <alignment horizontal="center"/>
    </xf>
    <xf numFmtId="0" fontId="2" fillId="3" borderId="1" xfId="0" applyFont="1" applyFill="1" applyBorder="1"/>
    <xf numFmtId="0" fontId="0" fillId="3" borderId="1" xfId="0" applyFill="1" applyBorder="1"/>
    <xf numFmtId="14" fontId="0" fillId="0" borderId="0" xfId="0" applyNumberFormat="1"/>
    <xf numFmtId="14" fontId="0" fillId="0" borderId="0" xfId="0" applyNumberFormat="1"/>
    <xf numFmtId="0" fontId="0" fillId="0" borderId="0" xfId="0" applyBorder="1"/>
    <xf numFmtId="0" fontId="2" fillId="0" borderId="0" xfId="0" applyFont="1" applyBorder="1"/>
    <xf numFmtId="0" fontId="3" fillId="0" borderId="0" xfId="0" applyFont="1" applyBorder="1"/>
    <xf numFmtId="164" fontId="0" fillId="0" borderId="0" xfId="0" applyNumberFormat="1" applyBorder="1"/>
    <xf numFmtId="164" fontId="0" fillId="3" borderId="0" xfId="0" applyNumberFormat="1" applyFill="1" applyBorder="1"/>
    <xf numFmtId="0" fontId="2" fillId="0" borderId="0" xfId="0" applyNumberFormat="1" applyFont="1" applyBorder="1" applyAlignment="1">
      <alignment horizontal="center"/>
    </xf>
    <xf numFmtId="0" fontId="2" fillId="3" borderId="0" xfId="0" applyNumberFormat="1" applyFont="1" applyFill="1" applyBorder="1" applyAlignment="1">
      <alignment horizontal="center"/>
    </xf>
    <xf numFmtId="0" fontId="0" fillId="0" borderId="6" xfId="0" applyBorder="1"/>
    <xf numFmtId="0" fontId="0" fillId="0" borderId="10" xfId="0" applyBorder="1"/>
    <xf numFmtId="0" fontId="0" fillId="0" borderId="11" xfId="0" applyBorder="1"/>
    <xf numFmtId="0" fontId="0" fillId="0" borderId="12" xfId="0" applyBorder="1"/>
    <xf numFmtId="0" fontId="0" fillId="0" borderId="13" xfId="0" applyBorder="1"/>
    <xf numFmtId="2" fontId="0" fillId="0" borderId="0" xfId="0" applyNumberFormat="1" applyBorder="1" applyAlignment="1">
      <alignment horizontal="center"/>
    </xf>
    <xf numFmtId="0" fontId="2" fillId="0" borderId="0" xfId="0" applyFont="1" applyFill="1" applyBorder="1"/>
    <xf numFmtId="0" fontId="0" fillId="10" borderId="0" xfId="0" applyFill="1"/>
    <xf numFmtId="0" fontId="0" fillId="8" borderId="0" xfId="0" applyFill="1"/>
    <xf numFmtId="0" fontId="0" fillId="4" borderId="10" xfId="0" applyFill="1" applyBorder="1"/>
    <xf numFmtId="0" fontId="0" fillId="0" borderId="12" xfId="0" applyBorder="1" applyAlignment="1">
      <alignment horizontal="center"/>
    </xf>
    <xf numFmtId="0" fontId="0" fillId="5" borderId="10" xfId="0" applyFill="1" applyBorder="1"/>
    <xf numFmtId="0" fontId="0" fillId="6" borderId="10" xfId="0" applyFill="1" applyBorder="1"/>
    <xf numFmtId="0" fontId="2" fillId="0" borderId="6" xfId="0" applyFont="1" applyBorder="1"/>
    <xf numFmtId="0" fontId="0" fillId="0" borderId="17" xfId="0" applyBorder="1"/>
    <xf numFmtId="0" fontId="0" fillId="7" borderId="11" xfId="0" applyFill="1" applyBorder="1"/>
    <xf numFmtId="0" fontId="2" fillId="0" borderId="6" xfId="0" applyNumberFormat="1" applyFont="1" applyBorder="1" applyAlignment="1">
      <alignment horizontal="center"/>
    </xf>
    <xf numFmtId="0" fontId="3" fillId="0" borderId="6" xfId="0" applyFont="1" applyBorder="1"/>
    <xf numFmtId="0" fontId="0" fillId="0" borderId="13" xfId="0" applyBorder="1" applyAlignment="1">
      <alignment horizontal="center"/>
    </xf>
    <xf numFmtId="0" fontId="0" fillId="2" borderId="19" xfId="0" applyFill="1" applyBorder="1"/>
    <xf numFmtId="0" fontId="2" fillId="0" borderId="0" xfId="0" applyNumberFormat="1" applyFont="1" applyFill="1" applyBorder="1" applyAlignment="1">
      <alignment horizontal="center"/>
    </xf>
    <xf numFmtId="0" fontId="3" fillId="0" borderId="0" xfId="0" applyFont="1" applyFill="1" applyBorder="1"/>
    <xf numFmtId="165" fontId="0" fillId="0" borderId="10" xfId="0" applyNumberFormat="1" applyBorder="1" applyAlignment="1">
      <alignment horizontal="center"/>
    </xf>
    <xf numFmtId="0" fontId="4" fillId="0" borderId="20" xfId="1" applyNumberFormat="1" applyFont="1" applyFill="1" applyBorder="1" applyAlignment="1" applyProtection="1"/>
    <xf numFmtId="0" fontId="7" fillId="3" borderId="8" xfId="3" applyNumberFormat="1" applyFont="1" applyFill="1" applyBorder="1" applyAlignment="1" applyProtection="1"/>
    <xf numFmtId="0" fontId="0" fillId="3" borderId="0" xfId="0" applyFill="1" applyBorder="1"/>
    <xf numFmtId="0" fontId="0" fillId="3" borderId="12" xfId="0" applyFill="1" applyBorder="1"/>
    <xf numFmtId="0" fontId="1" fillId="3" borderId="8" xfId="0" applyFont="1" applyFill="1" applyBorder="1"/>
    <xf numFmtId="0" fontId="1" fillId="3" borderId="9" xfId="0" applyFont="1" applyFill="1" applyBorder="1"/>
    <xf numFmtId="0" fontId="7" fillId="3" borderId="20" xfId="3" applyNumberFormat="1" applyFont="1" applyFill="1" applyBorder="1" applyAlignment="1" applyProtection="1"/>
    <xf numFmtId="0" fontId="0" fillId="3" borderId="15" xfId="0" applyFill="1" applyBorder="1"/>
    <xf numFmtId="0" fontId="0" fillId="3" borderId="16" xfId="0" applyFill="1" applyBorder="1"/>
    <xf numFmtId="0" fontId="5" fillId="3" borderId="14" xfId="2" applyNumberFormat="1" applyFont="1" applyFill="1" applyBorder="1" applyAlignment="1" applyProtection="1">
      <alignment horizontal="centerContinuous"/>
    </xf>
    <xf numFmtId="0" fontId="5" fillId="3" borderId="15" xfId="2" applyNumberFormat="1" applyFont="1" applyFill="1" applyBorder="1" applyAlignment="1" applyProtection="1">
      <alignment horizontal="centerContinuous"/>
    </xf>
    <xf numFmtId="0" fontId="5" fillId="3" borderId="16" xfId="2" applyNumberFormat="1" applyFont="1" applyFill="1" applyBorder="1" applyAlignment="1" applyProtection="1">
      <alignment horizontal="centerContinuous"/>
    </xf>
    <xf numFmtId="0" fontId="1" fillId="3" borderId="7" xfId="0" applyFont="1" applyFill="1" applyBorder="1"/>
    <xf numFmtId="17" fontId="0" fillId="0" borderId="0" xfId="0" applyNumberFormat="1"/>
    <xf numFmtId="0" fontId="0" fillId="3" borderId="0" xfId="0" applyFill="1"/>
    <xf numFmtId="0" fontId="8" fillId="9" borderId="0" xfId="0" applyFont="1" applyFill="1" applyAlignment="1">
      <alignment horizontal="center"/>
    </xf>
    <xf numFmtId="0" fontId="3" fillId="0" borderId="0" xfId="0" applyFont="1" applyAlignment="1">
      <alignment horizontal="center"/>
    </xf>
    <xf numFmtId="0" fontId="3" fillId="0" borderId="0" xfId="0" applyFont="1" applyAlignment="1">
      <alignment horizontal="left"/>
    </xf>
    <xf numFmtId="0" fontId="2" fillId="0" borderId="6" xfId="0" applyFont="1" applyFill="1" applyBorder="1"/>
    <xf numFmtId="0" fontId="2" fillId="0" borderId="6" xfId="0" applyNumberFormat="1" applyFont="1" applyFill="1" applyBorder="1" applyAlignment="1">
      <alignment horizontal="center"/>
    </xf>
    <xf numFmtId="0" fontId="3" fillId="0" borderId="6" xfId="0" applyFont="1" applyFill="1" applyBorder="1"/>
    <xf numFmtId="164" fontId="0" fillId="0" borderId="6" xfId="0" applyNumberFormat="1" applyBorder="1"/>
    <xf numFmtId="0" fontId="0" fillId="6" borderId="11" xfId="0" applyFill="1" applyBorder="1"/>
    <xf numFmtId="2" fontId="0" fillId="0" borderId="0" xfId="0" applyNumberFormat="1" applyBorder="1"/>
    <xf numFmtId="2" fontId="0" fillId="0" borderId="6" xfId="0" applyNumberFormat="1" applyBorder="1"/>
    <xf numFmtId="0" fontId="2" fillId="3" borderId="0" xfId="0" applyFont="1" applyFill="1" applyBorder="1"/>
    <xf numFmtId="0" fontId="0" fillId="0" borderId="0" xfId="0" applyBorder="1" applyAlignment="1">
      <alignment horizontal="center"/>
    </xf>
    <xf numFmtId="0" fontId="3" fillId="3" borderId="0" xfId="0" applyFont="1" applyFill="1" applyBorder="1"/>
    <xf numFmtId="2" fontId="0" fillId="3" borderId="0" xfId="0" applyNumberFormat="1" applyFill="1" applyBorder="1"/>
    <xf numFmtId="0" fontId="0" fillId="3" borderId="0" xfId="0" applyFill="1" applyBorder="1" applyAlignment="1">
      <alignment horizontal="center"/>
    </xf>
    <xf numFmtId="0" fontId="1" fillId="3" borderId="10" xfId="0" applyFont="1" applyFill="1" applyBorder="1"/>
    <xf numFmtId="0" fontId="0" fillId="3" borderId="12" xfId="0" applyFill="1" applyBorder="1" applyAlignment="1">
      <alignment horizontal="center"/>
    </xf>
    <xf numFmtId="0" fontId="0" fillId="7" borderId="10" xfId="0" applyFill="1" applyBorder="1"/>
    <xf numFmtId="0" fontId="0" fillId="0" borderId="6" xfId="0" applyBorder="1" applyAlignment="1">
      <alignment horizontal="center"/>
    </xf>
    <xf numFmtId="0" fontId="1" fillId="0" borderId="14" xfId="0" applyFont="1" applyBorder="1" applyAlignment="1">
      <alignment horizontal="left"/>
    </xf>
    <xf numFmtId="0" fontId="1" fillId="0" borderId="15" xfId="0" applyFont="1" applyBorder="1" applyAlignment="1">
      <alignment horizontal="center"/>
    </xf>
    <xf numFmtId="0" fontId="1" fillId="0" borderId="16" xfId="0" applyFont="1" applyBorder="1" applyAlignment="1">
      <alignment horizontal="center"/>
    </xf>
    <xf numFmtId="165" fontId="0" fillId="0" borderId="0" xfId="0" applyNumberFormat="1" applyBorder="1"/>
    <xf numFmtId="165" fontId="0" fillId="3" borderId="0" xfId="0" applyNumberFormat="1" applyFill="1" applyBorder="1"/>
    <xf numFmtId="165" fontId="0" fillId="0" borderId="6" xfId="0" applyNumberFormat="1" applyBorder="1"/>
    <xf numFmtId="0" fontId="7" fillId="3" borderId="0" xfId="3" applyNumberFormat="1" applyFont="1" applyFill="1" applyBorder="1" applyAlignment="1" applyProtection="1"/>
    <xf numFmtId="0" fontId="1" fillId="3" borderId="11" xfId="0" applyFont="1" applyFill="1" applyBorder="1"/>
    <xf numFmtId="0" fontId="0" fillId="0" borderId="0" xfId="0" applyFont="1" applyFill="1" applyBorder="1"/>
    <xf numFmtId="0" fontId="0" fillId="0" borderId="6" xfId="0" applyFont="1" applyFill="1" applyBorder="1"/>
    <xf numFmtId="0" fontId="0" fillId="3" borderId="14" xfId="0" applyFont="1" applyFill="1" applyBorder="1"/>
    <xf numFmtId="0" fontId="0" fillId="8" borderId="0" xfId="0" applyFill="1" applyBorder="1"/>
    <xf numFmtId="0" fontId="0" fillId="8" borderId="22" xfId="0" applyFill="1" applyBorder="1"/>
    <xf numFmtId="0" fontId="0" fillId="0" borderId="23" xfId="0" applyBorder="1"/>
    <xf numFmtId="0" fontId="0" fillId="0" borderId="24" xfId="0" applyBorder="1"/>
    <xf numFmtId="0" fontId="0" fillId="8" borderId="25" xfId="0" applyFill="1" applyBorder="1"/>
    <xf numFmtId="0" fontId="0" fillId="8" borderId="21" xfId="0" applyFill="1" applyBorder="1"/>
    <xf numFmtId="0" fontId="0" fillId="8" borderId="4" xfId="0" applyFill="1" applyBorder="1"/>
    <xf numFmtId="0" fontId="0" fillId="8" borderId="5" xfId="0" applyFill="1" applyBorder="1"/>
    <xf numFmtId="0" fontId="0" fillId="8" borderId="26" xfId="0" applyFill="1" applyBorder="1"/>
    <xf numFmtId="0" fontId="0" fillId="8" borderId="2" xfId="0" applyFill="1" applyBorder="1"/>
    <xf numFmtId="0" fontId="0" fillId="8" borderId="1" xfId="0" applyFill="1" applyBorder="1"/>
    <xf numFmtId="0" fontId="0" fillId="8" borderId="3" xfId="0" applyFill="1" applyBorder="1"/>
    <xf numFmtId="0" fontId="0" fillId="2" borderId="11" xfId="0" applyFill="1" applyBorder="1"/>
    <xf numFmtId="0" fontId="0" fillId="0" borderId="27" xfId="0" applyFont="1" applyFill="1" applyBorder="1"/>
    <xf numFmtId="0" fontId="0" fillId="0" borderId="27" xfId="0" applyBorder="1"/>
    <xf numFmtId="0" fontId="0" fillId="0" borderId="28" xfId="0" applyBorder="1"/>
    <xf numFmtId="0" fontId="5" fillId="3" borderId="14" xfId="2" applyNumberFormat="1" applyFont="1" applyFill="1" applyBorder="1" applyAlignment="1" applyProtection="1">
      <alignment horizontal="center"/>
    </xf>
    <xf numFmtId="0" fontId="5" fillId="3" borderId="15" xfId="2" applyNumberFormat="1" applyFont="1" applyFill="1" applyBorder="1" applyAlignment="1" applyProtection="1">
      <alignment horizontal="center"/>
    </xf>
    <xf numFmtId="0" fontId="5" fillId="3" borderId="16" xfId="2" applyNumberFormat="1" applyFont="1" applyFill="1" applyBorder="1" applyAlignment="1" applyProtection="1">
      <alignment horizontal="center"/>
    </xf>
    <xf numFmtId="0" fontId="2" fillId="3" borderId="0" xfId="0" applyFont="1" applyFill="1" applyBorder="1" applyAlignment="1">
      <alignment horizontal="center"/>
    </xf>
    <xf numFmtId="2" fontId="2" fillId="3" borderId="12" xfId="0" applyNumberFormat="1" applyFont="1" applyFill="1" applyBorder="1" applyAlignment="1">
      <alignment horizontal="center"/>
    </xf>
    <xf numFmtId="0" fontId="0" fillId="8" borderId="10" xfId="0" applyFill="1" applyBorder="1" applyAlignment="1">
      <alignment horizontal="center"/>
    </xf>
    <xf numFmtId="0" fontId="0" fillId="8" borderId="0" xfId="0" applyFill="1" applyBorder="1" applyAlignment="1">
      <alignment horizontal="center"/>
    </xf>
    <xf numFmtId="2" fontId="0" fillId="8" borderId="12" xfId="0" applyNumberFormat="1"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2" fontId="0" fillId="3" borderId="16" xfId="0" applyNumberFormat="1" applyFill="1" applyBorder="1" applyAlignment="1">
      <alignment horizontal="center"/>
    </xf>
    <xf numFmtId="0" fontId="0" fillId="8" borderId="11" xfId="0" applyFill="1" applyBorder="1" applyAlignment="1">
      <alignment horizontal="center"/>
    </xf>
    <xf numFmtId="0" fontId="0" fillId="8" borderId="6" xfId="0" applyFill="1" applyBorder="1" applyAlignment="1">
      <alignment horizontal="center"/>
    </xf>
    <xf numFmtId="2" fontId="0" fillId="8" borderId="13" xfId="0" applyNumberFormat="1" applyFill="1" applyBorder="1" applyAlignment="1">
      <alignment horizontal="center"/>
    </xf>
    <xf numFmtId="0" fontId="2" fillId="3" borderId="10" xfId="0" applyFont="1" applyFill="1" applyBorder="1" applyAlignment="1">
      <alignment horizontal="left"/>
    </xf>
    <xf numFmtId="0" fontId="1" fillId="8" borderId="0" xfId="0" applyFont="1" applyFill="1"/>
    <xf numFmtId="165" fontId="0" fillId="0" borderId="0" xfId="0" applyNumberFormat="1" applyBorder="1" applyAlignment="1">
      <alignment horizontal="center"/>
    </xf>
    <xf numFmtId="165" fontId="0" fillId="0" borderId="12" xfId="0" applyNumberFormat="1" applyBorder="1" applyAlignment="1">
      <alignment horizontal="center"/>
    </xf>
    <xf numFmtId="165" fontId="0" fillId="0" borderId="11" xfId="0" applyNumberFormat="1" applyBorder="1" applyAlignment="1">
      <alignment horizontal="center"/>
    </xf>
    <xf numFmtId="165" fontId="0" fillId="0" borderId="6" xfId="0" applyNumberFormat="1" applyBorder="1" applyAlignment="1">
      <alignment horizontal="center"/>
    </xf>
    <xf numFmtId="0" fontId="1" fillId="0" borderId="0" xfId="0" applyFont="1"/>
    <xf numFmtId="0" fontId="3" fillId="0" borderId="0" xfId="0" applyFont="1" applyAlignment="1"/>
    <xf numFmtId="0" fontId="0" fillId="0" borderId="0" xfId="0" applyFont="1"/>
    <xf numFmtId="0" fontId="10" fillId="0" borderId="0" xfId="0" applyFont="1" applyAlignment="1">
      <alignment vertical="center"/>
    </xf>
    <xf numFmtId="0" fontId="11" fillId="0" borderId="0" xfId="0" applyFont="1" applyAlignment="1">
      <alignment vertical="center"/>
    </xf>
    <xf numFmtId="0" fontId="12" fillId="0" borderId="0" xfId="0" applyFont="1"/>
    <xf numFmtId="0" fontId="13" fillId="0" borderId="0" xfId="0" applyFont="1"/>
    <xf numFmtId="0" fontId="1" fillId="8" borderId="1" xfId="0" applyFont="1" applyFill="1" applyBorder="1" applyAlignment="1">
      <alignment horizontal="center"/>
    </xf>
    <xf numFmtId="0" fontId="0" fillId="8" borderId="0" xfId="0" applyFill="1" applyAlignment="1">
      <alignment horizontal="center"/>
    </xf>
    <xf numFmtId="0" fontId="1" fillId="8" borderId="29" xfId="0" applyFont="1" applyFill="1" applyBorder="1"/>
    <xf numFmtId="0" fontId="1" fillId="8" borderId="30" xfId="0" applyFont="1" applyFill="1" applyBorder="1"/>
    <xf numFmtId="0" fontId="1" fillId="8" borderId="30" xfId="0" applyFont="1" applyFill="1" applyBorder="1" applyAlignment="1">
      <alignment horizontal="center"/>
    </xf>
    <xf numFmtId="0" fontId="1" fillId="8" borderId="4" xfId="0" applyFont="1" applyFill="1" applyBorder="1"/>
    <xf numFmtId="0" fontId="1" fillId="8" borderId="0" xfId="0" applyFont="1" applyFill="1" applyBorder="1" applyAlignment="1">
      <alignment horizontal="center"/>
    </xf>
    <xf numFmtId="0" fontId="0" fillId="8" borderId="5" xfId="0" applyFill="1" applyBorder="1" applyAlignment="1">
      <alignment horizontal="center"/>
    </xf>
    <xf numFmtId="2" fontId="0" fillId="8" borderId="0" xfId="0" applyNumberFormat="1" applyFill="1" applyBorder="1" applyAlignment="1">
      <alignment horizontal="center"/>
    </xf>
    <xf numFmtId="0" fontId="1" fillId="8" borderId="2" xfId="0" applyFont="1" applyFill="1" applyBorder="1"/>
    <xf numFmtId="0" fontId="0" fillId="8" borderId="1" xfId="0" applyFill="1" applyBorder="1" applyAlignment="1">
      <alignment horizontal="center"/>
    </xf>
    <xf numFmtId="0" fontId="0" fillId="8" borderId="3" xfId="0" applyFill="1" applyBorder="1" applyAlignment="1">
      <alignment horizontal="center"/>
    </xf>
    <xf numFmtId="0" fontId="0" fillId="3" borderId="31" xfId="0" applyFill="1" applyBorder="1"/>
    <xf numFmtId="0" fontId="0" fillId="3" borderId="25" xfId="0" applyFill="1" applyBorder="1"/>
    <xf numFmtId="0" fontId="0" fillId="3" borderId="21" xfId="0" applyFill="1" applyBorder="1"/>
    <xf numFmtId="0" fontId="0" fillId="3" borderId="4" xfId="0" applyFill="1" applyBorder="1"/>
    <xf numFmtId="0" fontId="0" fillId="3" borderId="5" xfId="0" applyFill="1" applyBorder="1"/>
    <xf numFmtId="0" fontId="0" fillId="3" borderId="2" xfId="0" applyFill="1" applyBorder="1"/>
    <xf numFmtId="0" fontId="0" fillId="3" borderId="3" xfId="0" applyFill="1" applyBorder="1"/>
    <xf numFmtId="0" fontId="14" fillId="8" borderId="31" xfId="0" applyFont="1" applyFill="1" applyBorder="1"/>
    <xf numFmtId="0" fontId="14" fillId="8" borderId="4" xfId="0" applyFont="1" applyFill="1" applyBorder="1"/>
    <xf numFmtId="0" fontId="15" fillId="8" borderId="4" xfId="0" applyFont="1" applyFill="1" applyBorder="1"/>
    <xf numFmtId="0" fontId="0" fillId="2" borderId="10" xfId="0" applyFill="1" applyBorder="1"/>
    <xf numFmtId="0" fontId="0" fillId="5" borderId="11" xfId="0" applyFill="1" applyBorder="1"/>
    <xf numFmtId="0" fontId="0" fillId="0" borderId="0" xfId="0" applyAlignment="1">
      <alignment horizontal="left"/>
    </xf>
    <xf numFmtId="0" fontId="0" fillId="11" borderId="0" xfId="0" applyFill="1" applyAlignment="1">
      <alignment horizontal="center"/>
    </xf>
    <xf numFmtId="0" fontId="1" fillId="0" borderId="1" xfId="0" applyFont="1" applyBorder="1" applyAlignment="1">
      <alignment horizontal="left"/>
    </xf>
    <xf numFmtId="0" fontId="0" fillId="0" borderId="1" xfId="0" applyBorder="1" applyAlignment="1">
      <alignment horizontal="left"/>
    </xf>
    <xf numFmtId="0" fontId="1" fillId="0" borderId="1" xfId="0" applyFont="1" applyBorder="1"/>
    <xf numFmtId="164" fontId="0" fillId="11" borderId="0" xfId="0" applyNumberFormat="1" applyFill="1" applyAlignment="1">
      <alignment horizontal="center"/>
    </xf>
    <xf numFmtId="0" fontId="10" fillId="0" borderId="0" xfId="0" applyFont="1"/>
    <xf numFmtId="0" fontId="0" fillId="9" borderId="0" xfId="0" applyFill="1" applyAlignment="1">
      <alignment horizontal="center"/>
    </xf>
    <xf numFmtId="164" fontId="0" fillId="0" borderId="0" xfId="0" applyNumberFormat="1" applyBorder="1" applyAlignment="1">
      <alignment horizontal="center"/>
    </xf>
    <xf numFmtId="2" fontId="0" fillId="10" borderId="0" xfId="0" applyNumberFormat="1" applyFill="1" applyBorder="1" applyAlignment="1">
      <alignment horizontal="center"/>
    </xf>
    <xf numFmtId="2" fontId="0" fillId="3" borderId="0" xfId="0" applyNumberFormat="1" applyFill="1" applyBorder="1" applyAlignment="1">
      <alignment horizontal="center"/>
    </xf>
    <xf numFmtId="164" fontId="0" fillId="3" borderId="0" xfId="0" applyNumberFormat="1" applyFill="1" applyBorder="1" applyAlignment="1">
      <alignment horizontal="center"/>
    </xf>
    <xf numFmtId="2" fontId="0" fillId="10" borderId="6" xfId="0" applyNumberFormat="1" applyFill="1" applyBorder="1" applyAlignment="1">
      <alignment horizontal="center"/>
    </xf>
    <xf numFmtId="2" fontId="0" fillId="0" borderId="6" xfId="0" applyNumberFormat="1" applyBorder="1" applyAlignment="1">
      <alignment horizontal="center"/>
    </xf>
    <xf numFmtId="164" fontId="0" fillId="0" borderId="6" xfId="0" applyNumberForma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165" fontId="0" fillId="3" borderId="0" xfId="0" applyNumberFormat="1" applyFill="1" applyBorder="1" applyAlignment="1">
      <alignment horizontal="center"/>
    </xf>
    <xf numFmtId="165" fontId="0" fillId="10" borderId="0" xfId="0" applyNumberFormat="1" applyFill="1" applyBorder="1" applyAlignment="1">
      <alignment horizontal="center"/>
    </xf>
    <xf numFmtId="165" fontId="0" fillId="10" borderId="6" xfId="0" applyNumberFormat="1" applyFill="1" applyBorder="1" applyAlignment="1">
      <alignment horizontal="center"/>
    </xf>
    <xf numFmtId="0" fontId="0" fillId="0" borderId="0" xfId="0" applyFill="1" applyBorder="1"/>
    <xf numFmtId="10" fontId="0" fillId="0" borderId="0" xfId="0" applyNumberFormat="1" applyAlignment="1">
      <alignment horizontal="center"/>
    </xf>
    <xf numFmtId="14" fontId="0" fillId="0" borderId="0" xfId="0" applyNumberFormat="1" applyAlignment="1">
      <alignment horizontal="left"/>
    </xf>
    <xf numFmtId="16" fontId="0" fillId="0" borderId="0" xfId="0" applyNumberFormat="1" applyAlignment="1">
      <alignment horizontal="left"/>
    </xf>
    <xf numFmtId="0" fontId="1" fillId="0" borderId="0" xfId="0" applyFont="1" applyAlignment="1">
      <alignment horizontal="left"/>
    </xf>
    <xf numFmtId="2" fontId="0" fillId="0" borderId="0" xfId="0" applyNumberFormat="1" applyAlignment="1">
      <alignment horizontal="center"/>
    </xf>
    <xf numFmtId="10" fontId="0" fillId="12" borderId="0" xfId="0" applyNumberFormat="1" applyFill="1" applyAlignment="1">
      <alignment horizontal="center"/>
    </xf>
    <xf numFmtId="2" fontId="0" fillId="12" borderId="0" xfId="0" applyNumberFormat="1" applyFill="1" applyAlignment="1">
      <alignment horizontal="center"/>
    </xf>
    <xf numFmtId="0" fontId="0" fillId="11" borderId="0" xfId="0" applyFill="1" applyAlignment="1">
      <alignment horizontal="left"/>
    </xf>
    <xf numFmtId="0" fontId="0" fillId="0" borderId="0" xfId="0" applyFont="1" applyAlignment="1">
      <alignment horizontal="center"/>
    </xf>
    <xf numFmtId="14" fontId="0" fillId="3" borderId="0" xfId="0" applyNumberFormat="1" applyFill="1" applyAlignment="1">
      <alignment horizontal="left"/>
    </xf>
    <xf numFmtId="0" fontId="0" fillId="3" borderId="0" xfId="0" applyFill="1" applyAlignment="1">
      <alignment horizontal="center"/>
    </xf>
    <xf numFmtId="10" fontId="0" fillId="3" borderId="0" xfId="0" applyNumberFormat="1" applyFill="1" applyAlignment="1">
      <alignment horizontal="center"/>
    </xf>
    <xf numFmtId="10" fontId="0" fillId="3" borderId="20" xfId="0" applyNumberFormat="1" applyFill="1" applyBorder="1" applyAlignment="1">
      <alignment horizontal="center"/>
    </xf>
    <xf numFmtId="2" fontId="1" fillId="0" borderId="0" xfId="0" applyNumberFormat="1" applyFont="1"/>
    <xf numFmtId="16" fontId="1" fillId="0" borderId="0" xfId="0" applyNumberFormat="1" applyFont="1"/>
    <xf numFmtId="165" fontId="0" fillId="0" borderId="32" xfId="0" applyNumberFormat="1" applyBorder="1" applyAlignment="1">
      <alignment horizontal="center"/>
    </xf>
    <xf numFmtId="165" fontId="0" fillId="0" borderId="27" xfId="0" applyNumberFormat="1" applyBorder="1" applyAlignment="1">
      <alignment horizontal="center"/>
    </xf>
    <xf numFmtId="0" fontId="0" fillId="0" borderId="0" xfId="0" applyFill="1" applyBorder="1" applyAlignment="1">
      <alignment horizontal="left"/>
    </xf>
    <xf numFmtId="165" fontId="0" fillId="8" borderId="0" xfId="0" applyNumberFormat="1" applyFill="1" applyBorder="1" applyAlignment="1">
      <alignment horizontal="center"/>
    </xf>
    <xf numFmtId="165" fontId="0" fillId="8" borderId="6" xfId="0" applyNumberFormat="1" applyFill="1" applyBorder="1" applyAlignment="1">
      <alignment horizontal="center"/>
    </xf>
    <xf numFmtId="165" fontId="0" fillId="0" borderId="28" xfId="0" applyNumberFormat="1" applyBorder="1" applyAlignment="1">
      <alignment horizontal="center"/>
    </xf>
    <xf numFmtId="0" fontId="0" fillId="13" borderId="27" xfId="0" applyFill="1" applyBorder="1" applyAlignment="1">
      <alignment horizontal="center"/>
    </xf>
    <xf numFmtId="0" fontId="0" fillId="13" borderId="28" xfId="0" applyFill="1" applyBorder="1" applyAlignment="1">
      <alignment horizontal="center"/>
    </xf>
    <xf numFmtId="165" fontId="0" fillId="13" borderId="12" xfId="0" applyNumberFormat="1" applyFill="1" applyBorder="1" applyAlignment="1">
      <alignment horizontal="center"/>
    </xf>
    <xf numFmtId="165" fontId="0" fillId="13" borderId="13" xfId="0" applyNumberFormat="1" applyFill="1" applyBorder="1" applyAlignment="1">
      <alignment horizontal="center"/>
    </xf>
    <xf numFmtId="165" fontId="0" fillId="13" borderId="0" xfId="0" applyNumberFormat="1" applyFill="1" applyBorder="1" applyAlignment="1">
      <alignment horizontal="center"/>
    </xf>
    <xf numFmtId="165" fontId="0" fillId="13" borderId="6" xfId="0" applyNumberFormat="1" applyFill="1" applyBorder="1" applyAlignment="1">
      <alignment horizontal="center"/>
    </xf>
    <xf numFmtId="0" fontId="0" fillId="13" borderId="20" xfId="0" applyFill="1" applyBorder="1"/>
    <xf numFmtId="0" fontId="1" fillId="13" borderId="10" xfId="0" applyFont="1" applyFill="1" applyBorder="1" applyAlignment="1">
      <alignment horizontal="center"/>
    </xf>
    <xf numFmtId="0" fontId="1" fillId="13" borderId="11" xfId="0" applyFont="1" applyFill="1" applyBorder="1" applyAlignment="1">
      <alignment horizontal="center"/>
    </xf>
  </cellXfs>
  <cellStyles count="5">
    <cellStyle name="blp_financial_statement_group_total" xfId="1"/>
    <cellStyle name="blp_financial_statement_name" xfId="2"/>
    <cellStyle name="fa_grey_text_italics" xfId="3"/>
    <cellStyle name="Normal" xfId="0" builtinId="0"/>
    <cellStyle name="Normal 2" xfId="4"/>
  </cellStyles>
  <dxfs count="1">
    <dxf>
      <fill>
        <patternFill>
          <bgColor rgb="FFFFFF00"/>
        </patternFill>
      </fill>
    </dxf>
  </dxfs>
  <tableStyles count="0" defaultTableStyle="TableStyleMedium2" defaultPivotStyle="PivotStyleLight16"/>
  <colors>
    <mruColors>
      <color rgb="FFFF3300"/>
      <color rgb="FFCCFFCC"/>
      <color rgb="FF99FF99"/>
    </mruColors>
  </colors>
  <extLst>
    <ext xmlns:x14="http://schemas.microsoft.com/office/spreadsheetml/2009/9/main" uri="{EB79DEF2-80B8-43e5-95BD-54CBDDF9020C}">
      <x14:slicerStyles defaultSlicerStyle="SlicerStyleLight1"/>
    </ext>
  </extLst>
</styleSheet>
</file>

<file path=xl/volatileDependencies.xml><?xml version="1.0" encoding="utf-8"?>
<volTypes xmlns="http://schemas.openxmlformats.org/spreadsheetml/2006/main">
  <volType type="realTimeData">
    <main first="bloomberg.rtd">
      <tp>
        <v>-27.7</v>
        <stp/>
        <stp>##V3_BDPV12</stp>
        <stp>GRZECURR Index</stp>
        <stp>CHG_NET_6M</stp>
        <stp>[ES_Pricer.xlsx]Data Monitor!R41C17</stp>
        <tr r="Q41" s="15"/>
      </tp>
      <tp>
        <v>2.4300000000000002</v>
        <stp/>
        <stp>##V3_BDPV12</stp>
        <stp>ETSLMOM  Index Index</stp>
        <stp>RT_BN_SURVEY_MEDIAN</stp>
        <stp>[ES_Pricer.xlsx]Data Monitor!R20C8</stp>
        <tr r="H20" s="15"/>
      </tp>
      <tp>
        <v>2.3585699999999998</v>
        <stp/>
        <stp>##V3_BDPV12</stp>
        <stp>.POL_5Y5Y Index</stp>
        <stp>PX_LAST</stp>
        <stp>[ES_Pricer.xlsx]Pricer!R3C11</stp>
        <tr r="K3" s="18"/>
      </tp>
      <tp>
        <v>1.7670250000000001</v>
        <stp/>
        <stp>##V3_BDPV12</stp>
        <stp>ITRX XOVER CDSI GEN 5Y Corp</stp>
        <stp>CHG_PCT_1D</stp>
        <stp>[ES_Pricer.xlsx]G8 Movers!R21C30</stp>
        <tr r="AD21" s="11"/>
      </tp>
      <tp>
        <v>0.6</v>
        <stp/>
        <stp>##V3_BDPV12</stp>
        <stp>RSSAEMUM Index</stp>
        <stp>RT_BN_SURVEY_MEDIAN</stp>
        <stp>[ES_Pricer.xlsx]Data Monitor!R44C8</stp>
        <tr r="H44" s="15"/>
      </tp>
      <tp>
        <v>13.393000000000001</v>
        <stp/>
        <stp>##V3_BDPV12</stp>
        <stp>EUSS0205 CMPN Curncy</stp>
        <stp>PX_LAST</stp>
        <stp>[ES_Pricer.xlsx]Pricer!R10C7</stp>
        <tr r="G10" s="18"/>
      </tp>
      <tp>
        <v>266</v>
        <stp/>
        <stp>##V3_BDPV12</stp>
        <stp>NFP TCH Index</stp>
        <stp>LAST_PRICE</stp>
        <stp>[ES_Pricer.xlsx]Data Monitor!R7C7</stp>
        <tr r="G7" s="15"/>
      </tp>
      <tp>
        <v>-0.61850000000000005</v>
        <stp/>
        <stp>##V3_BDPV12</stp>
        <stp>SFFS0101 Curncy</stp>
        <stp>PX_LAST</stp>
        <stp>[ES_Pricer.xlsx]Pricer!R12C9</stp>
        <tr r="I12" s="18"/>
      </tp>
      <tp>
        <v>-4.5</v>
        <stp/>
        <stp>##V3_BDPV12</stp>
        <stp>NAPMNEWO Index</stp>
        <stp>CHG_NET_1YR</stp>
        <stp>[ES_Pricer.xlsx]Recession Watch!R8C8</stp>
        <tr r="H8" s="13"/>
      </tp>
      <tp>
        <v>128.449997</v>
        <stp/>
        <stp>##V3_BDPV12</stp>
        <stp>CONCCONF Index</stp>
        <stp>RT_BN_SURVEY_MEDIAN</stp>
        <stp>[ES_Pricer.xlsx]Data Monitor!R25C8</stp>
        <tr r="H25" s="15"/>
      </tp>
      <tp>
        <v>-1.797437</v>
        <stp/>
        <stp>##V3_BDPV12</stp>
        <stp>SOX Index</stp>
        <stp>CHG_PCT_1D</stp>
        <stp>[ES_Pricer.xlsx]G8 Movers!R26C30</stp>
        <tr r="AD26" s="11"/>
      </tp>
      <tp>
        <v>16.7</v>
        <stp/>
        <stp>##V3_BDPV12</stp>
        <stp>SAARTOTL Index</stp>
        <stp>PX_LAST</stp>
        <stp>[ES_Pricer.xlsx]Recession Watch!R14C5</stp>
        <tr r="E14" s="13"/>
      </tp>
      <tp t="s">
        <v>#N/A N/A</v>
        <stp/>
        <stp>##V3_BDPV12</stp>
        <stp>LEI CHNG Index</stp>
        <stp>RT_BN_SURVEY_MEDIAN</stp>
        <stp>[ES_Pricer.xlsx]Data Monitor!R23C8</stp>
        <tr r="H23" s="15"/>
      </tp>
      <tp>
        <v>-2</v>
        <stp/>
        <stp>##V3_BDPV12</stp>
        <stp>DGNOCHNG Index</stp>
        <stp>RT_BN_SURVEY_MEDIAN</stp>
        <stp>[ES_Pricer.xlsx]Data Monitor!R14C8</stp>
        <tr r="H14" s="15"/>
      </tp>
      <tp>
        <v>99</v>
        <stp/>
        <stp>##V3_BDPV12</stp>
        <stp>CONSSENT Index</stp>
        <stp>RT_BN_SURVEY_MEDIAN</stp>
        <stp>[ES_Pricer.xlsx]Data Monitor!R24C8</stp>
        <tr r="H24" s="15"/>
      </tp>
      <tp>
        <v>1.3</v>
        <stp/>
        <stp>##V3_BDPV12</stp>
        <stp>CPEXEMUY Index</stp>
        <stp>LAST_PRICE</stp>
        <stp>[ES_Pricer.xlsx]Data Monitor!R31C7</stp>
        <tr r="G31" s="15"/>
      </tp>
      <tp>
        <v>-0.5</v>
        <stp/>
        <stp>##V3_BDPV12</stp>
        <stp>EUITEMUM Index</stp>
        <stp>LAST_PRICE</stp>
        <stp>[ES_Pricer.xlsx]Data Monitor!R35C7</stp>
        <tr r="G35" s="15"/>
      </tp>
      <tp t="s">
        <v>#N/A N/A</v>
        <stp/>
        <stp>##V3_BDPV12</stp>
        <stp>MPMIEZMA Index</stp>
        <stp>RT_BN_SURVEY_MEDIAN</stp>
        <stp>[ES_Pricer.xlsx]Data Monitor!R36C8</stp>
        <tr r="H36" s="15"/>
      </tp>
      <tp>
        <v>162</v>
        <stp/>
        <stp>##V3_BDPV12</stp>
        <stp>NFP TCH Index</stp>
        <stp>RT_BN_SURVEY_MEDIAN</stp>
        <stp>[ES_Pricer.xlsx]Data Monitor!R7C8</stp>
        <tr r="H7" s="15"/>
      </tp>
      <tp t="s">
        <v>#N/A N/A</v>
        <stp/>
        <stp>##V3_BDPV12</stp>
        <stp>GRZECURR Index</stp>
        <stp>RT_BN_SURVEY_MEDIAN</stp>
        <stp>[ES_Pricer.xlsx]Data Monitor!R41C8</stp>
        <tr r="H41" s="15"/>
      </tp>
      <tp>
        <v>6.8000000000000005E-2</v>
        <stp/>
        <stp>##V3_BDPV12</stp>
        <stp>PCE CMOM Index</stp>
        <stp>INTERVAL_STD_DEV</stp>
        <stp>[ES_Pricer.xlsx]Data Monitor!R5C11</stp>
        <tr r="K5" s="15"/>
      </tp>
      <tp>
        <v>6.8000000000000005E-2</v>
        <stp/>
        <stp>##V3_BDPV12</stp>
        <stp>PCE CMOM Index</stp>
        <stp>INTERVAL_STD_DEV</stp>
        <stp>[ES_Pricer.xlsx]Data Monitor!R5C16</stp>
        <tr r="P5" s="15"/>
      </tp>
      <tp>
        <v>-0.53949219999999998</v>
        <stp/>
        <stp>##V3_BDPV12</stp>
        <stp>MXWO Index</stp>
        <stp>CHG_PCT_1D</stp>
        <stp>[ES_Pricer.xlsx]G8 Movers!R29C30</stp>
        <tr r="AD29" s="11"/>
      </tp>
      <tp>
        <v>0.3</v>
        <stp/>
        <stp>##V3_BDPV12</stp>
        <stp>DGNOCHNG Index</stp>
        <stp>CHG_NET_6M</stp>
        <stp>[ES_Pricer.xlsx]Data Monitor!R14C17</stp>
        <tr r="Q14" s="15"/>
      </tp>
      <tp>
        <v>-2.2000000000000002</v>
        <stp/>
        <stp>##V3_BDPV12</stp>
        <stp>MPMIITMA Index</stp>
        <stp>CHG_NET_6M</stp>
        <stp>[ES_Pricer.xlsx]Data Monitor!R38C17</stp>
        <tr r="Q38" s="15"/>
      </tp>
      <tp>
        <v>-1.3</v>
        <stp/>
        <stp>##V3_BDPV12</stp>
        <stp>MPMIEZMA Index</stp>
        <stp>CHG_NET_6M</stp>
        <stp>[ES_Pricer.xlsx]Data Monitor!R36C17</stp>
        <tr r="Q36" s="15"/>
      </tp>
      <tp>
        <v>2.2000000000000002</v>
        <stp/>
        <stp>##V3_BDPV12</stp>
        <stp>CONCCONF Index</stp>
        <stp>CHG_NET_6M</stp>
        <stp>[ES_Pricer.xlsx]Data Monitor!R25C17</stp>
        <tr r="Q25" s="15"/>
      </tp>
      <tp>
        <v>1.1000000000000001</v>
        <stp/>
        <stp>##V3_BDPV12</stp>
        <stp>CONSSENT Index</stp>
        <stp>CHG_NET_6M</stp>
        <stp>[ES_Pricer.xlsx]Data Monitor!R24C17</stp>
        <tr r="Q24" s="15"/>
      </tp>
      <tp>
        <v>-4.53</v>
        <stp/>
        <stp>##V3_BDPV12</stp>
        <stp>ETSLMOM  Index Index</stp>
        <stp>CHG_NET_6M</stp>
        <stp>[ES_Pricer.xlsx]Data Monitor!R20C17</stp>
        <tr r="Q20" s="15"/>
      </tp>
      <tp>
        <v>222</v>
        <stp/>
        <stp>##V3_BDPV12</stp>
        <stp>INJCJC Index</stp>
        <stp>PX_LAST</stp>
        <stp>[ES_Pricer.xlsx]Recession Watch!R10C5</stp>
        <tr r="E10" s="13"/>
      </tp>
      <tp t="s">
        <v>#N/A N/A</v>
        <stp/>
        <stp>##V3_BDPV12</stp>
        <stp>PCE CMOM Index</stp>
        <stp>RT_BN_SURVEY_MEDIAN</stp>
        <stp>[ES_Pricer.xlsx]Data Monitor!R5C8</stp>
        <tr r="H5" s="15"/>
      </tp>
      <tp t="s">
        <v>30/11/2019</v>
        <stp/>
        <stp>##V3_BDPV12</stp>
        <stp>ETSLMOM  Index Index</stp>
        <stp>LAST_UPDATE_DT</stp>
        <stp>[ES_Pricer.xlsx]Data Monitor!R20C5</stp>
        <tr r="E20" s="15"/>
      </tp>
      <tp t="s">
        <v>22/01/2020</v>
        <stp/>
        <stp>##V3_BDPV12</stp>
        <stp>ETSLMOM  Index Index</stp>
        <stp>ECO_RELEASE_DT</stp>
        <stp>[ES_Pricer.xlsx]Data Monitor!R20C6</stp>
        <tr r="F20" s="15"/>
      </tp>
      <tp>
        <v>0</v>
        <stp/>
        <stp>##V3_BDPV12</stp>
        <stp>LEI CHNG Index</stp>
        <stp>CHG_NET_6M</stp>
        <stp>[ES_Pricer.xlsx]Data Monitor!R23C17</stp>
        <tr r="Q23" s="15"/>
      </tp>
      <tp>
        <v>-3.2</v>
        <stp/>
        <stp>##V3_BDPV12</stp>
        <stp>NAPMNEWO Index</stp>
        <stp>CHG_NET_6M</stp>
        <stp>[ES_Pricer.xlsx]Data Monitor!R15C17</stp>
        <tr r="Q15" s="15"/>
      </tp>
      <tp>
        <v>14.6</v>
        <stp/>
        <stp>##V3_BDPV12</stp>
        <stp>EMPRNEWO Index</stp>
        <stp>CHG_NET_6M</stp>
        <stp>[ES_Pricer.xlsx]Data Monitor!R17C17</stp>
        <tr r="Q17" s="15"/>
      </tp>
      <tp>
        <v>2.5000000000000001E-3</v>
        <stp/>
        <stp>##V3_BDPV12</stp>
        <stp>.PLN2-5 Index</stp>
        <stp>PX_LAST</stp>
        <stp>[ES_Pricer.xlsx]Pricer!R10C11</stp>
        <tr r="K10" s="18"/>
      </tp>
      <tp>
        <v>-0.7</v>
        <stp/>
        <stp>##V3_BDPV12</stp>
        <stp>RSSAEMUM Index</stp>
        <stp>CHG_NET_6M</stp>
        <stp>[ES_Pricer.xlsx]Data Monitor!R44C17</stp>
        <tr r="Q44" s="15"/>
      </tp>
      <tp>
        <v>9.4</v>
        <stp/>
        <stp>##V3_BDPV12</stp>
        <stp>OUTFNOF Index</stp>
        <stp>LAST_PRICE</stp>
        <stp>[ES_Pricer.xlsx]Data Monitor!R16C7</stp>
        <tr r="G16" s="15"/>
      </tp>
      <tp>
        <v>1365</v>
        <stp/>
        <stp>##V3_BDPV12</stp>
        <stp>NHSPSTOT Index</stp>
        <stp>PX_LAST</stp>
        <stp>[ES_Pricer.xlsx]Recession Watch!R13C5</stp>
        <tr r="E13" s="13"/>
      </tp>
      <tp>
        <v>36.151000000000003</v>
        <stp/>
        <stp>##V3_BDPV12</stp>
        <stp>ASWABOBL Curncy</stp>
        <stp>PX_LAST</stp>
        <stp>[ES_Pricer.xlsx]Pricer!R5C7</stp>
        <tr r="G5" s="18"/>
      </tp>
      <tp>
        <v>1.3</v>
        <stp/>
        <stp>##V3_BDPV12</stp>
        <stp>CPEXEMUY Index</stp>
        <stp>RT_BN_SURVEY_MEDIAN</stp>
        <stp>[ES_Pricer.xlsx]Data Monitor!R31C8</stp>
        <tr r="H31" s="15"/>
      </tp>
      <tp>
        <v>-2</v>
        <stp/>
        <stp>##V3_BDPV12</stp>
        <stp>DGNOCHNG Index</stp>
        <stp>LAST_PRICE</stp>
        <stp>[ES_Pricer.xlsx]Data Monitor!R14C7</stp>
        <tr r="G14" s="15"/>
      </tp>
      <tp>
        <v>1.7746299999999999</v>
        <stp/>
        <stp>##V3_BDPV12</stp>
        <stp>.CZB_5Y5Y Index</stp>
        <stp>PX_LAST</stp>
        <stp>[ES_Pricer.xlsx]Pricer!R3C10</stp>
        <tr r="J3" s="18"/>
      </tp>
      <tp>
        <v>-0.33999000000000001</v>
        <stp/>
        <stp>##V3_BDPV12</stp>
        <stp>.CZK_5-10 Index</stp>
        <stp>PX_LAST</stp>
        <stp>[ES_Pricer.xlsx]Pricer!R9C10</stp>
        <tr r="J9" s="18"/>
      </tp>
      <tp>
        <v>7.1900000000000006E-2</v>
        <stp/>
        <stp>##V3_BDPV12</stp>
        <stp>BPSW0505 CMPN Curncy</stp>
        <stp>CHG_NET_1M</stp>
        <stp>[ES_Pricer.xlsx]G8 Movers!R18C23</stp>
        <tr r="W18" s="11"/>
      </tp>
      <tp>
        <v>-6.4299999999999996E-2</v>
        <stp/>
        <stp>##V3_BDPV12</stp>
        <stp>BPSW0505 CMPN Curncy</stp>
        <stp>CHG_NET_1D</stp>
        <stp>[ES_Pricer.xlsx]G8 Movers!R18C25</stp>
        <tr r="Y18" s="11"/>
      </tp>
      <tp t="s">
        <v>Last Price</v>
        <stp/>
        <stp>##V3_BFIELDINFOV12</stp>
        <stp>[ES_Pricer.xlsx]EU Data!R6C3</stp>
        <stp>PX_LAST</stp>
        <tr r="C6" s="3"/>
      </tp>
      <tp>
        <v>1.71</v>
        <stp/>
        <stp>##V3_BDPV12</stp>
        <stp>WIBR3M Index</stp>
        <stp>PX_LAST</stp>
        <stp>[ES_Pricer.xlsx]Pricer!R16C11</stp>
        <tr r="K16" s="18"/>
      </tp>
      <tp>
        <v>1.71</v>
        <stp/>
        <stp>##V3_BDPV12</stp>
        <stp>WIBR3M Index</stp>
        <stp>PX_LAST</stp>
        <stp>[ES_Pricer.xlsx]Pricer!R15C11</stp>
        <tr r="K15" s="18"/>
      </tp>
      <tp t="s">
        <v>Last Price</v>
        <stp/>
        <stp>##V3_BFIELDINFOV12</stp>
        <stp>[ES_Pricer.xlsx]EU Data!R7C3</stp>
        <stp>PX_LAST</stp>
        <tr r="C7" s="3"/>
      </tp>
      <tp t="s">
        <v>#N/A N/A</v>
        <stp/>
        <stp>##V3_BDPV12</stp>
        <stp>MPMIUSMA Index Index</stp>
        <stp>RT_BN_SURVEY_MEDIAN</stp>
        <stp>[ES_Pricer.xlsx]Data Monitor!R11C8</stp>
        <tr r="H11" s="15"/>
      </tp>
      <tp>
        <v>0</v>
        <stp/>
        <stp>##V3_BDPV12</stp>
        <stp>LEI CHNG Index</stp>
        <stp>LAST_PRICE</stp>
        <stp>[ES_Pricer.xlsx]Data Monitor!R23C7</stp>
        <tr r="G23" s="15"/>
      </tp>
      <tp>
        <v>99.3</v>
        <stp/>
        <stp>##V3_BDPV12</stp>
        <stp>CONSSENT Index</stp>
        <stp>LAST_PRICE</stp>
        <stp>[ES_Pricer.xlsx]Data Monitor!R24C7</stp>
        <tr r="G24" s="15"/>
      </tp>
      <tp>
        <v>-0.38600000000000001</v>
        <stp/>
        <stp>##V3_BDPV12</stp>
        <stp>EUFR011C CMPN Curncy</stp>
        <stp>PX_LAST</stp>
        <stp>[ES_Pricer.xlsx]Pricer!R13C7</stp>
        <tr r="G13" s="18"/>
      </tp>
      <tp>
        <v>-0.70499999999999996</v>
        <stp/>
        <stp>##V3_BDPV12</stp>
        <stp>SFFR011C CMPN Curncy</stp>
        <stp>PX_LAST</stp>
        <stp>[ES_Pricer.xlsx]Pricer!R13C9</stp>
        <tr r="I13" s="18"/>
      </tp>
      <tp t="s">
        <v>Last Price</v>
        <stp/>
        <stp>##V3_BFIELDINFOV12</stp>
        <stp>[ES_Pricer.xlsx]US Data!R6C3</stp>
        <stp>PX_LAST</stp>
        <tr r="C6" s="2"/>
      </tp>
      <tp>
        <v>-0.1283</v>
        <stp/>
        <stp>##V3_BDPV12</stp>
        <stp>PCE CMOM Index</stp>
        <stp>INTERVAL_Z_SCORE</stp>
        <stp>[ES_Pricer.xlsx]Data Monitor!R5C10</stp>
        <tr r="J5" s="15"/>
      </tp>
      <tp t="s">
        <v>Last Price</v>
        <stp/>
        <stp>##V3_BFIELDINFOV12</stp>
        <stp>[ES_Pricer.xlsx]US Data!R7C3</stp>
        <stp>PX_LAST</stp>
        <tr r="C7" s="2"/>
      </tp>
      <tp>
        <v>-7.1</v>
        <stp/>
        <stp>##V3_BDPV12</stp>
        <stp>NAPMPMI Index</stp>
        <stp>CHG_NET_1YR</stp>
        <stp>[ES_Pricer.xlsx]Recession Watch!R7C8</stp>
        <tr r="H7" s="13"/>
      </tp>
      <tp>
        <v>101</v>
        <stp/>
        <stp>##V3_BDPV12</stp>
        <stp>NHSPSTOT Index</stp>
        <stp>CHG_NET_6M</stp>
        <stp>[ES_Pricer.xlsx]Data Monitor!R21C17</stp>
        <tr r="Q21" s="15"/>
      </tp>
      <tp>
        <v>-0.9</v>
        <stp/>
        <stp>##V3_BDPV12</stp>
        <stp>NAPMPMI Index</stp>
        <stp>CHG_NET_1M</stp>
        <stp>[ES_Pricer.xlsx]Recession Watch!R7C6</stp>
        <tr r="F7" s="13"/>
      </tp>
      <tp>
        <v>1.3</v>
        <stp/>
        <stp>##V3_BDPV12</stp>
        <stp>CNSTTMOM Index</stp>
        <stp>CHG_NET_6M</stp>
        <stp>[ES_Pricer.xlsx]Data Monitor!R12C17</stp>
        <tr r="Q12" s="15"/>
      </tp>
      <tp>
        <v>0.1</v>
        <stp/>
        <stp>##V3_BDPV12</stp>
        <stp>EUITEMUM Index</stp>
        <stp>CHG_NET_6M</stp>
        <stp>[ES_Pricer.xlsx]Data Monitor!R35C17</stp>
        <tr r="Q35" s="15"/>
      </tp>
      <tp>
        <v>1</v>
        <stp/>
        <stp>##V3_BDPV12</stp>
        <stp>ECCPEMUY Index</stp>
        <stp>LAST_PRICE</stp>
        <stp>[ES_Pricer.xlsx]Data Monitor!R32C7</stp>
        <tr r="G32" s="15"/>
      </tp>
      <tp>
        <v>-1.0999999999999999E-2</v>
        <stp/>
        <stp>##V3_BDPV12</stp>
        <stp>BPSW0505 CMPN Curncy</stp>
        <stp>CHG_NET_5D</stp>
        <stp>[ES_Pricer.xlsx]G8 Movers!R18C22</stp>
        <tr r="V18" s="11"/>
      </tp>
      <tp>
        <v>46.3</v>
        <stp/>
        <stp>##V3_BDPV12</stp>
        <stp>MPMIEZMA Index</stp>
        <stp>LAST_PRICE</stp>
        <stp>[ES_Pricer.xlsx]Data Monitor!R36C7</stp>
        <tr r="G36" s="15"/>
      </tp>
      <tp>
        <v>0.14255000000000001</v>
        <stp/>
        <stp>##V3_BDPV12</stp>
        <stp>.CZK_2510 Index</stp>
        <stp>PX_LAST</stp>
        <stp>[ES_Pricer.xlsx]Pricer!R8C10</stp>
        <tr r="J8" s="18"/>
      </tp>
      <tp>
        <v>1.8018000000000001</v>
        <stp/>
        <stp>##V3_BDPV12</stp>
        <stp>PZFS0101 Curncy</stp>
        <stp>PX_LAST</stp>
        <stp>[ES_Pricer.xlsx]Pricer!R12C11</stp>
        <tr r="K12" s="18"/>
      </tp>
      <tp>
        <v>2.1989999999999998</v>
        <stp/>
        <stp>##V3_BDPV12</stp>
        <stp>CKFS0101 Curncy</stp>
        <stp>PX_LAST</stp>
        <stp>[ES_Pricer.xlsx]Pricer!R12C10</stp>
        <tr r="J12" s="18"/>
      </tp>
      <tp>
        <v>47.2</v>
        <stp/>
        <stp>##V3_BDPV12</stp>
        <stp>NAPMPMI Index</stp>
        <stp>LAST_PRICE</stp>
        <stp>[ES_Pricer.xlsx]Data Monitor!R10C7</stp>
        <tr r="G10" s="15"/>
      </tp>
      <tp>
        <v>-0.2989</v>
        <stp/>
        <stp>##V3_BDPV12</stp>
        <stp>EUSA0101 Curncy</stp>
        <stp>PX_LAST</stp>
        <stp>[ES_Pricer.xlsx]Pricer!R12C7</stp>
        <tr r="G12" s="18"/>
      </tp>
      <tp>
        <v>38.9</v>
        <stp/>
        <stp>##V3_BDPV12</stp>
        <stp>ASWABUND Curncy</stp>
        <stp>PX_LAST</stp>
        <stp>[ES_Pricer.xlsx]Pricer!R2C7</stp>
        <tr r="G2" s="18"/>
      </tp>
      <tp>
        <v>52.4</v>
        <stp/>
        <stp>##V3_BDPV12</stp>
        <stp>MPMIEZSA Index</stp>
        <stp>LAST_PRICE</stp>
        <stp>[ES_Pricer.xlsx]Data Monitor!R37C7</stp>
        <tr r="G37" s="15"/>
      </tp>
      <tp>
        <v>-5.0800000000000003E-3</v>
        <stp/>
        <stp>##V3_BDPV12</stp>
        <stp>.DBR_5Y5Y Index</stp>
        <stp>PX_LAST</stp>
        <stp>[ES_Pricer.xlsx]Pricer!R3C7</stp>
        <tr r="G3" s="18"/>
      </tp>
      <tp>
        <v>-1.2</v>
        <stp/>
        <stp>##V3_BDPV12</stp>
        <stp>MPMIEZSA Index</stp>
        <stp>CHG_NET_6M</stp>
        <stp>[ES_Pricer.xlsx]Data Monitor!R37C17</stp>
        <tr r="Q37" s="15"/>
      </tp>
      <tp>
        <v>-0.6</v>
        <stp/>
        <stp>##V3_BDPV12</stp>
        <stp>NAPMPMI Index</stp>
        <stp>CHG_NET_3M</stp>
        <stp>[ES_Pricer.xlsx]Recession Watch!R7C7</stp>
        <tr r="G7" s="13"/>
      </tp>
      <tp>
        <v>47</v>
        <stp/>
        <stp>##V3_BDPV12</stp>
        <stp>NFP TCH Index</stp>
        <stp>CHG_NET_3M</stp>
        <stp>[ES_Pricer.xlsx]Recession Watch!R9C7</stp>
        <tr r="G9" s="13"/>
      </tp>
      <tp>
        <v>53.4</v>
        <stp/>
        <stp>##V3_BDPV12</stp>
        <stp>MPMIBRMA Index</stp>
        <stp>INTERVAL_HIGH</stp>
        <stp>[ES_Pricer.xlsx]PMI!R5C19</stp>
        <tr r="S5" s="5"/>
      </tp>
      <tp>
        <v>57.1</v>
        <stp/>
        <stp>##V3_BDPV12</stp>
        <stp>MPMICAMA Index</stp>
        <stp>INTERVAL_HIGH</stp>
        <stp>[ES_Pricer.xlsx]PMI!R6C19</stp>
        <tr r="S6" s="5"/>
      </tp>
      <tp>
        <v>52.400002000000001</v>
        <stp/>
        <stp>##V3_BDPV12</stp>
        <stp>MPMIEZSA Index</stp>
        <stp>RT_BN_SURVEY_MEDIAN</stp>
        <stp>[ES_Pricer.xlsx]Data Monitor!R37C8</stp>
        <tr r="H37" s="15"/>
      </tp>
      <tp>
        <v>52.6</v>
        <stp/>
        <stp>##V3_BDPV12</stp>
        <stp>MPMIMXMA Index</stp>
        <stp>INTERVAL_HIGH</stp>
        <stp>[ES_Pricer.xlsx]PMI!R7C19</stp>
        <tr r="S7" s="5"/>
      </tp>
      <tp>
        <v>56.5</v>
        <stp/>
        <stp>##V3_BDPV12</stp>
        <stp>MPMIUSMA Index</stp>
        <stp>INTERVAL_HIGH</stp>
        <stp>[ES_Pricer.xlsx]PMI!R8C19</stp>
        <tr r="S8" s="5"/>
      </tp>
      <tp>
        <v>0.5</v>
        <stp/>
        <stp>##V3_BDPV12</stp>
        <stp>CPEXEMUY Index</stp>
        <stp>CHG_NET_6M</stp>
        <stp>[ES_Pricer.xlsx]Data Monitor!R31C17</stp>
        <tr r="Q31" s="15"/>
      </tp>
      <tp>
        <v>0.2</v>
        <stp/>
        <stp>##V3_BDPV12</stp>
        <stp>RSTAMOM Index</stp>
        <stp>PX_LAST</stp>
        <stp>[ES_Pricer.xlsx]Data Monitor!R19C7</stp>
        <tr r="G19" s="15"/>
      </tp>
      <tp>
        <v>110</v>
        <stp/>
        <stp>##V3_BDPV12</stp>
        <stp>NFP TCH Index</stp>
        <stp>CHG_NET_1M</stp>
        <stp>[ES_Pricer.xlsx]Recession Watch!R9C6</stp>
        <tr r="F9" s="13"/>
      </tp>
      <tp t="s">
        <v>Last Price</v>
        <stp/>
        <stp>##V3_BFIELDINFOV12</stp>
        <stp>[ES_Pricer.xlsx]US Data!R8C3</stp>
        <stp>PX_LAST</stp>
        <tr r="C8" s="2"/>
      </tp>
      <tp>
        <v>1.8</v>
        <stp/>
        <stp>##V3_BDPV12</stp>
        <stp>MPMIUSMA Index Index</stp>
        <stp>CHG_NET_6M</stp>
        <stp>[ES_Pricer.xlsx]Data Monitor!R11C17</stp>
        <tr r="Q11" s="15"/>
      </tp>
      <tp>
        <v>0.105</v>
        <stp/>
        <stp>##V3_BDPV12</stp>
        <stp>USSWIT10 Curncy</stp>
        <stp>CHG_NET_1M</stp>
        <stp>[ES_Pricer.xlsx]G8 Movers!R7C23</stp>
        <tr r="W7" s="11"/>
      </tp>
      <tp>
        <v>-1.7000000000000001E-2</v>
        <stp/>
        <stp>##V3_BDPV12</stp>
        <stp>USSWIT10 Curncy</stp>
        <stp>CHG_NET_1D</stp>
        <stp>[ES_Pricer.xlsx]G8 Movers!R7C25</stp>
        <tr r="Y7" s="11"/>
      </tp>
      <tp>
        <v>3.5999999999999997E-2</v>
        <stp/>
        <stp>##V3_BDPV12</stp>
        <stp>USSWIT10 Curncy</stp>
        <stp>CHG_NET_5D</stp>
        <stp>[ES_Pricer.xlsx]G8 Movers!R7C22</stp>
        <tr r="V7" s="11"/>
      </tp>
      <tp t="s">
        <v>Last Price</v>
        <stp/>
        <stp>##V3_BFIELDINFOV12</stp>
        <stp>[ES_Pricer.xlsx]US Data!R9C3</stp>
        <stp>PX_LAST</stp>
        <tr r="C9" s="2"/>
      </tp>
      <tp>
        <v>-19.899999999999999</v>
        <stp/>
        <stp>##V3_BDPV12</stp>
        <stp>GRZECURR Index</stp>
        <stp>LAST_PRICE</stp>
        <stp>[ES_Pricer.xlsx]Data Monitor!R41C7</stp>
        <tr r="G41" s="15"/>
      </tp>
      <tp t="s">
        <v>Last Price</v>
        <stp/>
        <stp>##V3_BFIELDINFOV12</stp>
        <stp>[ES_Pricer.xlsx]EU Data!R8C3</stp>
        <stp>PX_LAST</stp>
        <tr r="C8" s="3"/>
      </tp>
      <tp>
        <v>1376</v>
        <stp/>
        <stp>##V3_BDPV12</stp>
        <stp>NHSPSTOT Index</stp>
        <stp>RT_BN_SURVEY_MEDIAN</stp>
        <stp>[ES_Pricer.xlsx]Data Monitor!R21C8</stp>
        <tr r="H21" s="15"/>
      </tp>
      <tp>
        <v>0.56230000000000002</v>
        <stp/>
        <stp>##V3_BDPV12</stp>
        <stp>IP CHNG Index</stp>
        <stp>INTERVAL_STD_DEV</stp>
        <stp>[ES_Pricer.xlsx]Data Monitor!R9C16</stp>
        <tr r="P9" s="15"/>
      </tp>
      <tp t="s">
        <v>Last Price</v>
        <stp/>
        <stp>##V3_BFIELDINFOV12</stp>
        <stp>[ES_Pricer.xlsx]EU Data!R9C3</stp>
        <stp>PX_LAST</stp>
        <tr r="C9" s="3"/>
      </tp>
      <tp>
        <v>-0.5</v>
        <stp/>
        <stp>##V3_BDPV12</stp>
        <stp>NAPMNEWO Index</stp>
        <stp>CHG_NET_3M</stp>
        <stp>[ES_Pricer.xlsx]Recession Watch!R8C7</stp>
        <tr r="G8" s="13"/>
      </tp>
      <tp>
        <v>98.74</v>
        <stp/>
        <stp>##V3_BDPV12</stp>
        <stp>GSUSFCI Index</stp>
        <stp>PX_LAST</stp>
        <stp>[ES_Pricer.xlsx]Recession Watch!R11C5</stp>
        <tr r="E11" s="13"/>
      </tp>
      <tp>
        <v>3.5</v>
        <stp/>
        <stp>##V3_BDPV12</stp>
        <stp>USURTOT Index</stp>
        <stp>PX_LAST</stp>
        <stp>[ES_Pricer.xlsx]Recession Watch!R12C5</stp>
        <tr r="E12" s="13"/>
      </tp>
      <tp>
        <v>126.5</v>
        <stp/>
        <stp>##V3_BDPV12</stp>
        <stp>CONCCONF Index</stp>
        <stp>LAST_PRICE</stp>
        <stp>[ES_Pricer.xlsx]Data Monitor!R25C7</stp>
        <tr r="G25" s="15"/>
      </tp>
      <tp>
        <v>-1</v>
        <stp/>
        <stp>##V3_BDPV12</stp>
        <stp>ECCPEMUY Index</stp>
        <stp>CHG_NET_6M</stp>
        <stp>[ES_Pricer.xlsx]Data Monitor!R32C17</stp>
        <tr r="Q32" s="15"/>
      </tp>
      <tp>
        <v>-0.4</v>
        <stp/>
        <stp>##V3_BDPV12</stp>
        <stp>NAPMNEWO Index</stp>
        <stp>CHG_NET_1M</stp>
        <stp>[ES_Pricer.xlsx]Recession Watch!R8C6</stp>
        <tr r="F8" s="13"/>
      </tp>
      <tp>
        <v>93.8</v>
        <stp/>
        <stp>##V3_BDPV12</stp>
        <stp>GRIFPEX Index</stp>
        <stp>LAST_PRICE</stp>
        <stp>[ES_Pricer.xlsx]Data Monitor!R40C7</stp>
        <tr r="G40" s="15"/>
      </tp>
    </main>
    <main first="bloomberg.rtd">
      <tp>
        <v>3.1E-2</v>
        <stp/>
        <stp>##V3_BDPV12</stp>
        <stp>.HUF_5Y5Y Index</stp>
        <stp>CHG_NET_5D</stp>
        <stp>[ES_Pricer.xlsx]G8 Movers!R37C22</stp>
        <tr r="V37" s="11"/>
      </tp>
      <tp>
        <v>2.2499999999999999E-2</v>
        <stp/>
        <stp>##V3_BDPV12</stp>
        <stp>.CZK_5Y5Y Index</stp>
        <stp>CHG_NET_5D</stp>
        <stp>[ES_Pricer.xlsx]G8 Movers!R41C22</stp>
        <tr r="V41" s="11"/>
      </tp>
      <tp>
        <v>1.1000000000000001</v>
        <stp/>
        <stp>##V3_BDHV12</stp>
        <stp>IP  CHNG Index</stp>
        <stp>PX_LAST</stp>
        <stp>29/01/2016</stp>
        <stp/>
        <stp>[ES_Pricer.xlsx]US Data!R9C5</stp>
        <stp>Dir=H</stp>
        <stp>Per=M</stp>
        <stp>Days=A</stp>
        <stp>Dts=H</stp>
        <stp>Sort=R</stp>
        <stp>cols=45;rows=1</stp>
        <tr r="E9" s="2"/>
      </tp>
      <tp t="s">
        <v>30/11/2019</v>
        <stp/>
        <stp>##V3_BDPV12</stp>
        <stp>PCE CMOM Index</stp>
        <stp>LAST_UPDATE_DT</stp>
        <stp>[ES_Pricer.xlsx]Data Monitor!R5C5</stp>
        <tr r="E5" s="15"/>
      </tp>
      <tp>
        <v>-0.39</v>
        <stp/>
        <stp>##V3_BDPV12</stp>
        <stp>SAARTOTL Index</stp>
        <stp>CHG_NET_1M</stp>
        <stp>[ES_Pricer.xlsx]Recession Watch!R14C6</stp>
        <tr r="F14" s="13"/>
      </tp>
      <tp>
        <v>-0.49</v>
        <stp/>
        <stp>##V3_BDPV12</stp>
        <stp>SAARTOTL Index</stp>
        <stp>CHG_NET_3M</stp>
        <stp>[ES_Pricer.xlsx]Recession Watch!R14C7</stp>
        <tr r="G14" s="13"/>
      </tp>
      <tp>
        <v>-0.2</v>
        <stp/>
        <stp>##V3_BDPV12</stp>
        <stp>USURTOT Index</stp>
        <stp>CHG_NET_3M</stp>
        <stp>[ES_Pricer.xlsx]Recession Watch!R12C7</stp>
        <tr r="G12" s="13"/>
      </tp>
      <tp>
        <v>-0.1</v>
        <stp/>
        <stp>##V3_BDPV12</stp>
        <stp>USURTOT Index</stp>
        <stp>CHG_NET_1M</stp>
        <stp>[ES_Pricer.xlsx]Recession Watch!R12C6</stp>
        <tr r="F12" s="13"/>
      </tp>
      <tp>
        <v>2.5000000000000001E-3</v>
        <stp/>
        <stp>##V3_BDPV12</stp>
        <stp>EUSWI10 Curncy</stp>
        <stp>CHG_NET_1D</stp>
        <stp>[ES_Pricer.xlsx]G8 Movers!R13C25</stp>
        <tr r="Y13" s="11"/>
      </tp>
      <tp>
        <v>0.1173</v>
        <stp/>
        <stp>##V3_BDPV12</stp>
        <stp>EUSWI10 Curncy</stp>
        <stp>CHG_NET_1M</stp>
        <stp>[ES_Pricer.xlsx]G8 Movers!R13C23</stp>
        <tr r="W13" s="11"/>
      </tp>
      <tp>
        <v>0.56000000000000005</v>
        <stp/>
        <stp>##V3_BDPV12</stp>
        <stp>IP CHNG Index</stp>
        <stp>CHG_NET_1YR</stp>
        <stp>[ES_Pricer.xlsx]Data Monitor!R9C18</stp>
        <tr r="R9" s="15"/>
      </tp>
      <tp t="s">
        <v>30/11/2019</v>
        <stp/>
        <stp>##V3_BDPV12</stp>
        <stp>PITLCHNG Index</stp>
        <stp>LAST_UPDATE_DT</stp>
        <stp>[ES_Pricer.xlsx]Data Monitor!R6C5</stp>
        <tr r="E6" s="15"/>
      </tp>
      <tp>
        <v>-1.6</v>
        <stp/>
        <stp>##V3_BDPV12</stp>
        <stp>ECCPEMUY Index</stp>
        <stp>CHG_NET_1YR</stp>
        <stp>[ES_Pricer.xlsx]Data Monitor!R32C18</stp>
        <tr r="R32" s="15"/>
      </tp>
      <tp>
        <v>-2.6</v>
        <stp/>
        <stp>##V3_BDPV12</stp>
        <stp>DGNOCHNG Index</stp>
        <stp>CHG_NET_1YR</stp>
        <stp>[ES_Pricer.xlsx]Data Monitor!R14C18</stp>
        <tr r="R14" s="15"/>
      </tp>
      <tp>
        <v>-3</v>
        <stp/>
        <stp>##V3_BDPV12</stp>
        <stp>MPMIITMA Index</stp>
        <stp>CHG_NET_1YR</stp>
        <stp>[ES_Pricer.xlsx]Data Monitor!R38C18</stp>
        <tr r="R38" s="15"/>
      </tp>
      <tp>
        <v>-0.52999879999999999</v>
        <stp/>
        <stp>##V3_BDPV12</stp>
        <stp>GSUSFCI Index</stp>
        <stp>CHG_NET_3M</stp>
        <stp>[ES_Pricer.xlsx]Recession Watch!R11C7</stp>
        <tr r="G11" s="13"/>
      </tp>
      <tp>
        <v>-0.25</v>
        <stp/>
        <stp>##V3_BDPV12</stp>
        <stp>GSUSFCI Index</stp>
        <stp>CHG_NET_1M</stp>
        <stp>[ES_Pricer.xlsx]Recession Watch!R11C6</stp>
        <tr r="F11" s="13"/>
      </tp>
      <tp>
        <v>1.2</v>
        <stp/>
        <stp>##V3_BDPV12</stp>
        <stp>MPMIEZSA Index</stp>
        <stp>CHG_NET_1YR</stp>
        <stp>[ES_Pricer.xlsx]Data Monitor!R37C18</stp>
        <tr r="R37" s="15"/>
      </tp>
      <tp>
        <v>-5.0999999999999996</v>
        <stp/>
        <stp>##V3_BDPV12</stp>
        <stp>MPMIEZMA Index</stp>
        <stp>CHG_NET_1YR</stp>
        <stp>[ES_Pricer.xlsx]Data Monitor!R36C18</stp>
        <tr r="R36" s="15"/>
      </tp>
      <tp>
        <v>-3.4</v>
        <stp/>
        <stp>##V3_BDPV12</stp>
        <stp>GRIFPEX Index</stp>
        <stp>CHG_NET_1YR</stp>
        <stp>[ES_Pricer.xlsx]Data Monitor!R40C18</stp>
        <tr r="R40" s="15"/>
      </tp>
      <tp>
        <v>-8.8999999999999996E-2</v>
        <stp/>
        <stp>##V3_BDPV12</stp>
        <stp>.HUF_5Y5Y Index</stp>
        <stp>CHG_NET_1D</stp>
        <stp>[ES_Pricer.xlsx]G8 Movers!R37C25</stp>
        <tr r="Y37" s="11"/>
      </tp>
      <tp>
        <v>0.12</v>
        <stp/>
        <stp>##V3_BDPV12</stp>
        <stp>.CZK_5Y5Y Index</stp>
        <stp>CHG_NET_1M</stp>
        <stp>[ES_Pricer.xlsx]G8 Movers!R41C23</stp>
        <tr r="W41" s="11"/>
      </tp>
      <tp>
        <v>0.23100000000000001</v>
        <stp/>
        <stp>##V3_BDPV12</stp>
        <stp>.HUF_5Y5Y Index</stp>
        <stp>CHG_NET_1M</stp>
        <stp>[ES_Pricer.xlsx]G8 Movers!R37C23</stp>
        <tr r="W37" s="11"/>
      </tp>
      <tp>
        <v>-0.04</v>
        <stp/>
        <stp>##V3_BDPV12</stp>
        <stp>.CZK_5Y5Y Index</stp>
        <stp>CHG_NET_1D</stp>
        <stp>[ES_Pricer.xlsx]G8 Movers!R41C25</stp>
        <tr r="Y41" s="11"/>
      </tp>
      <tp>
        <v>1.7500000000000002E-2</v>
        <stp/>
        <stp>##V3_BDPV12</stp>
        <stp>EUSWI10 Curncy</stp>
        <stp>CHG_NET_5D</stp>
        <stp>[ES_Pricer.xlsx]G8 Movers!R13C22</stp>
        <tr r="V13" s="11"/>
      </tp>
      <tp>
        <v>2.1619999999999999</v>
        <stp/>
        <stp>##V3_BDPV12</stp>
        <stp>CKFR011C CMPN Curncy</stp>
        <stp>PX_LAST</stp>
        <stp>[ES_Pricer.xlsx]Pricer!R13C10</stp>
        <tr r="J13" s="18"/>
      </tp>
      <tp>
        <v>1.62</v>
        <stp/>
        <stp>##V3_BDPV12</stp>
        <stp>PZFR011C CMPN Curncy</stp>
        <stp>PX_LAST</stp>
        <stp>[ES_Pricer.xlsx]Pricer!R13C11</stp>
        <tr r="K13" s="18"/>
      </tp>
      <tp>
        <v>9</v>
        <stp/>
        <stp>##V3_BDPV12</stp>
        <stp>INJCJC Index</stp>
        <stp>CHG_NET_1M</stp>
        <stp>[ES_Pricer.xlsx]Recession Watch!R10C6</stp>
        <tr r="F10" s="13"/>
      </tp>
      <tp>
        <v>2</v>
        <stp/>
        <stp>##V3_BDPV12</stp>
        <stp>INJCJC Index</stp>
        <stp>CHG_NET_3M</stp>
        <stp>[ES_Pricer.xlsx]Recession Watch!R10C7</stp>
        <tr r="G10" s="13"/>
      </tp>
      <tp>
        <v>54.6</v>
        <stp/>
        <stp>##V3_BDPV12</stp>
        <stp>MPMIPLMA Index</stp>
        <stp>INTERVAL_HIGH</stp>
        <stp>[ES_Pricer.xlsx]PMI!R14C19</stp>
        <tr r="S14" s="5"/>
      </tp>
      <tp>
        <v>-1.3</v>
        <stp/>
        <stp>##V3_BDPV12</stp>
        <stp>RSSAEMUM Index</stp>
        <stp>CHG_NET_1YR</stp>
        <stp>[ES_Pricer.xlsx]Data Monitor!R44C18</stp>
        <tr r="R44" s="15"/>
      </tp>
      <tp>
        <v>-3.9</v>
        <stp/>
        <stp>##V3_BDPV12</stp>
        <stp>OUTFNOF Index</stp>
        <stp>CHG_NET_1YR</stp>
        <stp>[ES_Pricer.xlsx]Data Monitor!R16C18</stp>
        <tr r="R16" s="15"/>
      </tp>
      <tp>
        <v>-4.5</v>
        <stp/>
        <stp>##V3_BDPV12</stp>
        <stp>NAPMNEWO Index</stp>
        <stp>CHG_NET_1YR</stp>
        <stp>[ES_Pricer.xlsx]Data Monitor!R15C18</stp>
        <tr r="R15" s="15"/>
      </tp>
      <tp>
        <v>266</v>
        <stp/>
        <stp>##V3_BDPV12</stp>
        <stp>NFP TCH Index</stp>
        <stp>PX_LAST</stp>
        <stp>[ES_Pricer.xlsx]Recession Watch!R9C5</stp>
        <tr r="E9" s="13"/>
      </tp>
      <tp>
        <v>1.7500000000000002E-2</v>
        <stp/>
        <stp>##V3_BDPV12</stp>
        <stp>BPSWIT10 Curncy</stp>
        <stp>CHG_NET_5D</stp>
        <stp>[ES_Pricer.xlsx]G8 Movers!R19C22</stp>
        <tr r="V19" s="11"/>
      </tp>
      <tp>
        <v>0.4</v>
        <stp/>
        <stp>##V3_BDPV12</stp>
        <stp>CPEXEMUY Index</stp>
        <stp>CHG_NET_1YR</stp>
        <stp>[ES_Pricer.xlsx]Data Monitor!R31C18</stp>
        <tr r="R31" s="15"/>
      </tp>
      <tp>
        <v>2.2224499999999998</v>
        <stp/>
        <stp>##V3_BDPV12</stp>
        <stp>CKSW2 Curncy</stp>
        <stp>PX_LAST</stp>
        <stp>[ES_Pricer.xlsx]Pricer!R11C10</stp>
        <tr r="J11" s="18"/>
      </tp>
      <tp>
        <v>1.7450000000000001</v>
        <stp/>
        <stp>##V3_BDPV12</stp>
        <stp>PZSW2 Curncy</stp>
        <stp>PX_LAST</stp>
        <stp>[ES_Pricer.xlsx]Pricer!R11C11</stp>
        <tr r="K11" s="18"/>
      </tp>
      <tp>
        <v>-0.39600000000000002</v>
        <stp/>
        <stp>##V3_BDPV12</stp>
        <stp>EUFR0FI CMPN Curncy</stp>
        <stp>PX_LAST</stp>
        <stp>[ES_Pricer.xlsx]Pricer!R14C7</stp>
        <tr r="G14" s="18"/>
      </tp>
      <tp>
        <v>-0.58702670000000001</v>
        <stp/>
        <stp>##V3_BDPV12</stp>
        <stp>EMLC US Equity</stp>
        <stp>CHG_PCT_1D</stp>
        <stp>[ES_Pricer.xlsx]G8 Movers!R27C30</stp>
        <tr r="AD27" s="11"/>
      </tp>
      <tp>
        <v>-0.39600000000000002</v>
        <stp/>
        <stp>##V3_BDPV12</stp>
        <stp>EUFR0FI CMPN Curncy</stp>
        <stp>PX_LAST</stp>
        <stp>[ES_Pricer.xlsx]Pricer!R13C7</stp>
        <tr r="G13" s="18"/>
      </tp>
      <tp>
        <v>0.1</v>
        <stp/>
        <stp>##V3_BDPV12</stp>
        <stp>RSTAMOM Index</stp>
        <stp>CHG_NET_1YR</stp>
        <stp>[ES_Pricer.xlsx]Data Monitor!R19C18</stp>
        <tr r="R19" s="15"/>
      </tp>
      <tp>
        <v>1</v>
        <stp/>
        <stp>##V3_BDPV12</stp>
        <stp>CONSSENT Index</stp>
        <stp>CHG_NET_1YR</stp>
        <stp>[ES_Pricer.xlsx]Data Monitor!R24C18</stp>
        <tr r="R24" s="15"/>
      </tp>
      <tp>
        <v>-7.1</v>
        <stp/>
        <stp>##V3_BDPV12</stp>
        <stp>NAPMPMI Index</stp>
        <stp>CHG_NET_1YR</stp>
        <stp>[ES_Pricer.xlsx]Data Monitor!R10C18</stp>
        <tr r="R10" s="15"/>
      </tp>
      <tp>
        <v>-5.5E-2</v>
        <stp/>
        <stp>##V3_BDPV12</stp>
        <stp>BPSWIT10 Curncy</stp>
        <stp>CHG_NET_1M</stp>
        <stp>[ES_Pricer.xlsx]G8 Movers!R19C23</stp>
        <tr r="W19" s="11"/>
      </tp>
      <tp>
        <v>1.38E-2</v>
        <stp/>
        <stp>##V3_BDPV12</stp>
        <stp>BPSWIT10 Curncy</stp>
        <stp>CHG_NET_1D</stp>
        <stp>[ES_Pricer.xlsx]G8 Movers!R19C25</stp>
        <tr r="Y19" s="11"/>
      </tp>
      <tp>
        <v>-0.39400000000000002</v>
        <stp/>
        <stp>##V3_BDPV12</stp>
        <stp>EUFR0CF CMPN Curncy</stp>
        <stp>PX_LAST</stp>
        <stp>[ES_Pricer.xlsx]Pricer!R14C7</stp>
        <tr r="G14" s="18"/>
      </tp>
      <tp t="s">
        <v>30/11/2019</v>
        <stp/>
        <stp>##V3_BDPV12</stp>
        <stp>IP CHNG Index</stp>
        <stp>LAST_UPDATE_DT</stp>
        <stp>[ES_Pricer.xlsx]Data Monitor!R9C5</stp>
        <tr r="E9" s="15"/>
      </tp>
      <tp>
        <v>-0.1</v>
        <stp/>
        <stp>##V3_BDPV12</stp>
        <stp>CONCCONF Index</stp>
        <stp>CHG_NET_1YR</stp>
        <stp>[ES_Pricer.xlsx]Data Monitor!R25C18</stp>
        <tr r="R25" s="15"/>
      </tp>
      <tp>
        <v>29.803999999999998</v>
        <stp/>
        <stp>##V3_BDPV12</stp>
        <stp>EUSS0510 CMPN Curncy</stp>
        <stp>PX_LAST</stp>
        <stp>[ES_Pricer.xlsx]Pricer!R9C7</stp>
        <tr r="G9" s="18"/>
      </tp>
      <tp>
        <v>52.4</v>
        <stp/>
        <stp>##V3_BDPV12</stp>
        <stp>MPMIUSMA Index Index</stp>
        <stp>LAST_PRICE</stp>
        <stp>[ES_Pricer.xlsx]Data Monitor!R11C7</stp>
        <tr r="G11" s="15"/>
      </tp>
      <tp>
        <v>-16.410499999999999</v>
        <stp/>
        <stp>##V3_BDPV12</stp>
        <stp>EU020510 CMPN Curncy</stp>
        <stp>PX_LAST</stp>
        <stp>[ES_Pricer.xlsx]Pricer!R8C7</stp>
        <tr r="G8" s="18"/>
      </tp>
      <tp>
        <v>-0.39400000000000002</v>
        <stp/>
        <stp>##V3_BDPV12</stp>
        <stp>EUFR0CF CMPN Curncy</stp>
        <stp>PX_LAST</stp>
        <stp>[ES_Pricer.xlsx]Pricer!R15C7</stp>
        <tr r="G15" s="18"/>
      </tp>
      <tp>
        <v>163</v>
        <stp/>
        <stp>##V3_BDPV12</stp>
        <stp>NHSPSTOT Index</stp>
        <stp>CHG_NET_1YR</stp>
        <stp>[ES_Pricer.xlsx]Data Monitor!R21C18</stp>
        <tr r="R21" s="15"/>
      </tp>
      <tp>
        <v>1.6825000000000001</v>
        <stp/>
        <stp>##V3_BDPV12</stp>
        <stp>PZFR0CF CMPN Curncy</stp>
        <stp>PX_LAST</stp>
        <stp>[ES_Pricer.xlsx]Pricer!R15C11</stp>
        <tr r="K15" s="18"/>
      </tp>
      <tp>
        <v>1.6825000000000001</v>
        <stp/>
        <stp>##V3_BDPV12</stp>
        <stp>PZFR0CF CMPN Curncy</stp>
        <stp>PX_LAST</stp>
        <stp>[ES_Pricer.xlsx]Pricer!R14C11</stp>
        <tr r="K14" s="18"/>
      </tp>
      <tp>
        <v>2.23</v>
        <stp/>
        <stp>##V3_BDPV12</stp>
        <stp>CKFR0CF CMPN Curncy</stp>
        <stp>PX_LAST</stp>
        <stp>[ES_Pricer.xlsx]Pricer!R14C10</stp>
        <tr r="J14" s="18"/>
      </tp>
      <tp>
        <v>2.23</v>
        <stp/>
        <stp>##V3_BDPV12</stp>
        <stp>CKFR0CF CMPN Curncy</stp>
        <stp>PX_LAST</stp>
        <stp>[ES_Pricer.xlsx]Pricer!R15C10</stp>
        <tr r="J15" s="18"/>
      </tp>
      <tp>
        <v>43830</v>
        <stp/>
        <stp>##V3_BDHV12</stp>
        <stp>PCE CMOM Index</stp>
        <stp>PX_LAST</stp>
        <stp>29/01/2016</stp>
        <stp/>
        <stp>[ES_Pricer.xlsx]US Data!R5C5</stp>
        <stp>Dir=H</stp>
        <stp>Per=M</stp>
        <stp>Days=A</stp>
        <stp>Dts=S</stp>
        <stp>Sort=R</stp>
        <stp>cols=45;rows=2</stp>
        <tr r="E5" s="2"/>
      </tp>
      <tp>
        <v>55.3</v>
        <stp/>
        <stp>##V3_BDPV12</stp>
        <stp>MPMIGBMA Index</stp>
        <stp>INTERVAL_HIGH</stp>
        <stp>[ES_Pricer.xlsx]PMI!R16C19</stp>
        <tr r="S16" s="5"/>
      </tp>
      <tp>
        <v>58.4</v>
        <stp/>
        <stp>##V3_BDPV12</stp>
        <stp>MPMIFRMA Index</stp>
        <stp>INTERVAL_HIGH</stp>
        <stp>[ES_Pricer.xlsx]PMI!R11C19</stp>
        <tr r="S11" s="5"/>
      </tp>
      <tp>
        <v>56</v>
        <stp/>
        <stp>##V3_BDPV12</stp>
        <stp>MPMIESMA Index</stp>
        <stp>INTERVAL_HIGH</stp>
        <stp>[ES_Pricer.xlsx]PMI!R15C19</stp>
        <tr r="S15" s="5"/>
      </tp>
      <tp>
        <v>1.1000000000000001</v>
        <stp/>
        <stp>##V3_BDPV12</stp>
        <stp>CNSTTMOM Index</stp>
        <stp>CHG_NET_1YR</stp>
        <stp>[ES_Pricer.xlsx]Data Monitor!R12C18</stp>
        <tr r="R12" s="15"/>
      </tp>
      <tp>
        <v>-0.4</v>
        <stp/>
        <stp>##V3_BDPV12</stp>
        <stp>EUITEMUM Index</stp>
        <stp>CHG_NET_1YR</stp>
        <stp>[ES_Pricer.xlsx]Data Monitor!R35C18</stp>
        <tr r="R35" s="15"/>
      </tp>
      <tp>
        <v>61.1</v>
        <stp/>
        <stp>##V3_BDPV12</stp>
        <stp>MPMIDEMA Index</stp>
        <stp>INTERVAL_HIGH</stp>
        <stp>[ES_Pricer.xlsx]PMI!R12C19</stp>
        <tr r="S12" s="5"/>
      </tp>
      <tp>
        <v>59.8</v>
        <stp/>
        <stp>##V3_BDPV12</stp>
        <stp>MPMICZMA Index</stp>
        <stp>INTERVAL_HIGH</stp>
        <stp>[ES_Pricer.xlsx]PMI!R10C19</stp>
        <tr r="S10" s="5"/>
      </tp>
      <tp>
        <v>51.8</v>
        <stp/>
        <stp>##V3_BDPV12</stp>
        <stp>MPMICNMA Index</stp>
        <stp>INTERVAL_HIGH</stp>
        <stp>[ES_Pricer.xlsx]PMI!R18C19</stp>
        <tr r="S18" s="5"/>
      </tp>
      <tp t="s">
        <v>31/01/2020</v>
        <stp/>
        <stp>##V3_BDPV12</stp>
        <stp>PCE CMOM Index</stp>
        <stp>ECO_RELEASE_DT</stp>
        <stp>[ES_Pricer.xlsx]Data Monitor!R5C6</stp>
        <tr r="F5" s="15"/>
      </tp>
      <tp>
        <v>-10.8</v>
        <stp/>
        <stp>##V3_BDPV12</stp>
        <stp>EMPRNEWO Index</stp>
        <stp>CHG_NET_1YR</stp>
        <stp>[ES_Pricer.xlsx]Data Monitor!R17C18</stp>
        <tr r="R17" s="15"/>
      </tp>
      <tp t="s">
        <v>31/01/2020</v>
        <stp/>
        <stp>##V3_BDPV12</stp>
        <stp>PITLCHNG Index</stp>
        <stp>ECO_RELEASE_DT</stp>
        <stp>[ES_Pricer.xlsx]Data Monitor!R6C6</stp>
        <tr r="F6" s="15"/>
      </tp>
      <tp>
        <v>25.829135674439144</v>
        <stp/>
        <stp>##V3_BDPV12</stp>
        <stp>POLGB 2.75 10/29 Corp</stp>
        <stp>Z_SPRD_MID</stp>
        <stp>[ES_Pricer.xlsx]Pricer!R2C11</stp>
        <tr r="K2" s="18"/>
      </tp>
      <tp>
        <v>-0.72599999999999998</v>
        <stp/>
        <stp>##V3_BDPV12</stp>
        <stp>SFFR0FI CMPN Curncy</stp>
        <stp>PX_LAST</stp>
        <stp>[ES_Pricer.xlsx]Pricer!R14C9</stp>
        <tr r="I14" s="18"/>
      </tp>
      <tp>
        <v>70</v>
        <stp/>
        <stp>##V3_BDPV12</stp>
        <stp>NFP TCH Index</stp>
        <stp>CHG_NET_1YR</stp>
        <stp>[ES_Pricer.xlsx]Data Monitor!R7C18</stp>
        <tr r="R7" s="15"/>
      </tp>
      <tp t="s">
        <v>17/01/2020</v>
        <stp/>
        <stp>##V3_BDPV12</stp>
        <stp>IP CHNG Index</stp>
        <stp>ECO_RELEASE_DT</stp>
        <stp>[ES_Pricer.xlsx]Data Monitor!R9C6</stp>
        <tr r="F9" s="15"/>
      </tp>
      <tp>
        <v>0.21</v>
        <stp/>
        <stp>##V3_BDPV12</stp>
        <stp>CKSW10 Curncy</stp>
        <stp>CHG_NET_1M</stp>
        <stp>[ES_Pricer.xlsx]G8 Movers!R40C23</stp>
        <tr r="W40" s="11"/>
      </tp>
      <tp>
        <v>3.6999999999999998E-2</v>
        <stp/>
        <stp>##V3_BDPV12</stp>
        <stp>BPSW30 Curncy</stp>
        <stp>CHG_NET_1M</stp>
        <stp>[ES_Pricer.xlsx]G8 Movers!R17C23</stp>
        <tr r="W17" s="11"/>
      </tp>
      <tp>
        <v>0.107</v>
        <stp/>
        <stp>##V3_BDPV12</stp>
        <stp>CDSW10 Curncy</stp>
        <stp>CHG_NET_1M</stp>
        <stp>[ES_Pricer.xlsx]G8 Movers!R27C23</stp>
        <tr r="W27" s="11"/>
      </tp>
      <tp>
        <v>5.1569999999999998E-2</v>
        <stp/>
        <stp>##V3_BDPV12</stp>
        <stp>BPSW10 Curncy</stp>
        <stp>CHG_NET_1M</stp>
        <stp>[ES_Pricer.xlsx]G8 Movers!R16C23</stp>
        <tr r="W16" s="11"/>
      </tp>
      <tp>
        <v>0.1153</v>
        <stp/>
        <stp>##V3_BDPV12</stp>
        <stp>CDSW30 Curncy</stp>
        <stp>CHG_NET_1M</stp>
        <stp>[ES_Pricer.xlsx]G8 Movers!R28C23</stp>
        <tr r="W28" s="11"/>
      </tp>
      <tp>
        <v>0.03</v>
        <stp/>
        <stp>##V3_BDPV12</stp>
        <stp>ISSW10 Curncy</stp>
        <stp>CHG_NET_1M</stp>
        <stp>[ES_Pricer.xlsx]G8 Movers!R44C23</stp>
        <tr r="W44" s="11"/>
      </tp>
      <tp>
        <v>0.26300000000000001</v>
        <stp/>
        <stp>##V3_BDPV12</stp>
        <stp>HFSW10 Curncy</stp>
        <stp>CHG_NET_1M</stp>
        <stp>[ES_Pricer.xlsx]G8 Movers!R36C23</stp>
        <tr r="W36" s="11"/>
      </tp>
      <tp>
        <v>-0.185</v>
        <stp/>
        <stp>##V3_BDPV12</stp>
        <stp>SASW10 Curncy</stp>
        <stp>CHG_NET_1M</stp>
        <stp>[ES_Pricer.xlsx]G8 Movers!R48C23</stp>
        <tr r="W48" s="11"/>
      </tp>
      <tp>
        <v>9.1600000000000001E-2</v>
        <stp/>
        <stp>##V3_BDPV12</stp>
        <stp>SKSW10 Curncy</stp>
        <stp>CHG_NET_1M</stp>
        <stp>[ES_Pricer.xlsx]G8 Movers!R22C23</stp>
        <tr r="W22" s="11"/>
      </tp>
      <tp>
        <v>0.16250000000000001</v>
        <stp/>
        <stp>##V3_BDPV12</stp>
        <stp>PZSW10 Curncy</stp>
        <stp>CHG_NET_1M</stp>
        <stp>[ES_Pricer.xlsx]G8 Movers!R32C23</stp>
        <tr r="W32" s="11"/>
      </tp>
      <tp>
        <v>5.8000000000000003E-2</v>
        <stp/>
        <stp>##V3_BDPV12</stp>
        <stp>SKSW30 Curncy</stp>
        <stp>CHG_NET_1M</stp>
        <stp>[ES_Pricer.xlsx]G8 Movers!R23C23</stp>
        <tr r="W23" s="11"/>
      </tp>
      <tp>
        <v>-5.3499999999999999E-2</v>
        <stp/>
        <stp>##V3_BDPV12</stp>
        <stp>BPSW10 Curncy</stp>
        <stp>CHG_NET_1D</stp>
        <stp>[ES_Pricer.xlsx]G8 Movers!R16C25</stp>
        <tr r="Y16" s="11"/>
      </tp>
      <tp>
        <v>-9.2700000000000005E-2</v>
        <stp/>
        <stp>##V3_BDPV12</stp>
        <stp>CDSW30 Curncy</stp>
        <stp>CHG_NET_1D</stp>
        <stp>[ES_Pricer.xlsx]G8 Movers!R28C25</stp>
        <tr r="Y28" s="11"/>
      </tp>
      <tp>
        <v>-5.5E-2</v>
        <stp/>
        <stp>##V3_BDPV12</stp>
        <stp>BPSW30 Curncy</stp>
        <stp>CHG_NET_1D</stp>
        <stp>[ES_Pricer.xlsx]G8 Movers!R17C25</stp>
        <tr r="Y17" s="11"/>
      </tp>
      <tp>
        <v>-9.8500000000000004E-2</v>
        <stp/>
        <stp>##V3_BDPV12</stp>
        <stp>CDSW10 Curncy</stp>
        <stp>CHG_NET_1D</stp>
        <stp>[ES_Pricer.xlsx]G8 Movers!R27C25</stp>
        <tr r="Y27" s="11"/>
      </tp>
      <tp>
        <v>-3.7499999999999999E-2</v>
        <stp/>
        <stp>##V3_BDPV12</stp>
        <stp>CKSW10 Curncy</stp>
        <stp>CHG_NET_1D</stp>
        <stp>[ES_Pricer.xlsx]G8 Movers!R40C25</stp>
        <tr r="Y40" s="11"/>
      </tp>
      <tp>
        <v>-7.1999999999999995E-2</v>
        <stp/>
        <stp>##V3_BDPV12</stp>
        <stp>HFSW10 Curncy</stp>
        <stp>CHG_NET_1D</stp>
        <stp>[ES_Pricer.xlsx]G8 Movers!R36C25</stp>
        <tr r="Y36" s="11"/>
      </tp>
      <tp>
        <v>-5.5E-2</v>
        <stp/>
        <stp>##V3_BDPV12</stp>
        <stp>ISSW10 Curncy</stp>
        <stp>CHG_NET_1D</stp>
        <stp>[ES_Pricer.xlsx]G8 Movers!R44C25</stp>
        <tr r="Y44" s="11"/>
      </tp>
      <tp>
        <v>-4.2500000000000003E-2</v>
        <stp/>
        <stp>##V3_BDPV12</stp>
        <stp>PZSW10 Curncy</stp>
        <stp>CHG_NET_1D</stp>
        <stp>[ES_Pricer.xlsx]G8 Movers!R32C25</stp>
        <tr r="Y32" s="11"/>
      </tp>
      <tp>
        <v>-5.5E-2</v>
        <stp/>
        <stp>##V3_BDPV12</stp>
        <stp>SKSW30 Curncy</stp>
        <stp>CHG_NET_1D</stp>
        <stp>[ES_Pricer.xlsx]G8 Movers!R23C25</stp>
        <tr r="Y23" s="11"/>
      </tp>
      <tp>
        <v>-4.4999999999999998E-2</v>
        <stp/>
        <stp>##V3_BDPV12</stp>
        <stp>SKSW10 Curncy</stp>
        <stp>CHG_NET_1D</stp>
        <stp>[ES_Pricer.xlsx]G8 Movers!R22C25</stp>
        <tr r="Y22" s="11"/>
      </tp>
      <tp>
        <v>0.03</v>
        <stp/>
        <stp>##V3_BDPV12</stp>
        <stp>SASW10 Curncy</stp>
        <stp>CHG_NET_1D</stp>
        <stp>[ES_Pricer.xlsx]G8 Movers!R48C25</stp>
        <tr r="Y48" s="11"/>
      </tp>
      <tp>
        <v>6.0699999999999997E-2</v>
        <stp/>
        <stp>##V3_BDPV12</stp>
        <stp>EUSA10 Curncy</stp>
        <stp>CHG_NET_1M</stp>
        <stp>[ES_Pricer.xlsx]G8 Movers!R10C23</stp>
        <tr r="W10" s="11"/>
      </tp>
      <tp>
        <v>6.4899999999999999E-2</v>
        <stp/>
        <stp>##V3_BDPV12</stp>
        <stp>EUSA30 Curncy</stp>
        <stp>CHG_NET_1M</stp>
        <stp>[ES_Pricer.xlsx]G8 Movers!R11C23</stp>
        <tr r="W11" s="11"/>
      </tp>
      <tp>
        <v>-5.96E-2</v>
        <stp/>
        <stp>##V3_BDPV12</stp>
        <stp>EUSA30 Curncy</stp>
        <stp>CHG_NET_1D</stp>
        <stp>[ES_Pricer.xlsx]G8 Movers!R11C25</stp>
        <tr r="Y11" s="11"/>
      </tp>
      <tp>
        <v>-5.1900000000000002E-2</v>
        <stp/>
        <stp>##V3_BDPV12</stp>
        <stp>EUSA10 Curncy</stp>
        <stp>CHG_NET_1D</stp>
        <stp>[ES_Pricer.xlsx]G8 Movers!R10C25</stp>
        <tr r="Y10" s="11"/>
      </tp>
      <tp>
        <v>51.3</v>
        <stp/>
        <stp>##V3_BDPV12</stp>
        <stp>MPMIKRMA Index</stp>
        <stp>INTERVAL_HIGH</stp>
        <stp>[ES_Pricer.xlsx]PMI!R21C19</stp>
        <tr r="S21" s="5"/>
      </tp>
      <tp>
        <v>-0.71719999999999995</v>
        <stp/>
        <stp>##V3_BDPV12</stp>
        <stp>SFFR0CF CMPN Curncy</stp>
        <stp>PX_LAST</stp>
        <stp>[ES_Pricer.xlsx]Pricer!R15C9</stp>
        <tr r="I15" s="18"/>
      </tp>
      <tp>
        <v>-65.2</v>
        <stp/>
        <stp>##V3_BDPV12</stp>
        <stp>GRZECURR Index</stp>
        <stp>CHG_NET_1YR</stp>
        <stp>[ES_Pricer.xlsx]Data Monitor!R41C18</stp>
        <tr r="R41" s="15"/>
      </tp>
      <tp>
        <v>-10</v>
        <stp/>
        <stp>##V3_BDPV12</stp>
        <stp>NHSPSTOT Index</stp>
        <stp>CHG_NET_3M</stp>
        <stp>[ES_Pricer.xlsx]Recession Watch!R13C7</stp>
        <tr r="G13" s="13"/>
      </tp>
      <tp>
        <v>42</v>
        <stp/>
        <stp>##V3_BDPV12</stp>
        <stp>NHSPSTOT Index</stp>
        <stp>CHG_NET_1M</stp>
        <stp>[ES_Pricer.xlsx]Recession Watch!R13C6</stp>
        <tr r="F13" s="13"/>
      </tp>
      <tp>
        <v>54.8</v>
        <stp/>
        <stp>##V3_BDPV12</stp>
        <stp>MPMIJPMA Index</stp>
        <stp>INTERVAL_HIGH</stp>
        <stp>[ES_Pricer.xlsx]PMI!R20C19</stp>
        <tr r="S20" s="5"/>
      </tp>
      <tp>
        <v>-0.71719999999999995</v>
        <stp/>
        <stp>##V3_BDPV12</stp>
        <stp>SFFR0CF CMPN Curncy</stp>
        <stp>PX_LAST</stp>
        <stp>[ES_Pricer.xlsx]Pricer!R14C9</stp>
        <tr r="I14" s="18"/>
      </tp>
      <tp>
        <v>-0.31419999999999998</v>
        <stp/>
        <stp>##V3_BDPV12</stp>
        <stp>EUSA2 BGN Curncy</stp>
        <stp>PX_LAST</stp>
        <stp>[ES_Pricer.xlsx]Pricer!R11C7</stp>
        <tr r="G11" s="18"/>
      </tp>
      <tp>
        <v>59</v>
        <stp/>
        <stp>##V3_BDPV12</stp>
        <stp>MPMIITMA Index</stp>
        <stp>INTERVAL_HIGH</stp>
        <stp>[ES_Pricer.xlsx]PMI!R13C19</stp>
        <tr r="S13" s="5"/>
      </tp>
      <tp>
        <v>54.3</v>
        <stp/>
        <stp>##V3_BDPV12</stp>
        <stp>MPMIINMA Index</stp>
        <stp>INTERVAL_HIGH</stp>
        <stp>[ES_Pricer.xlsx]PMI!R19C19</stp>
        <tr r="S19" s="5"/>
      </tp>
      <tp>
        <v>1.6775</v>
        <stp/>
        <stp>##V3_BDPV12</stp>
        <stp>PZFR0FI CMPN Curncy</stp>
        <stp>PX_LAST</stp>
        <stp>[ES_Pricer.xlsx]Pricer!R13C11</stp>
        <tr r="K13" s="18"/>
      </tp>
      <tp>
        <v>1.6775</v>
        <stp/>
        <stp>##V3_BDPV12</stp>
        <stp>PZFR0FI CMPN Curncy</stp>
        <stp>PX_LAST</stp>
        <stp>[ES_Pricer.xlsx]Pricer!R14C11</stp>
        <tr r="K14" s="18"/>
      </tp>
      <tp>
        <v>2.2200000000000002</v>
        <stp/>
        <stp>##V3_BDPV12</stp>
        <stp>CKFR0FI CMPN Curncy</stp>
        <stp>PX_LAST</stp>
        <stp>[ES_Pricer.xlsx]Pricer!R13C10</stp>
        <tr r="J13" s="18"/>
      </tp>
      <tp>
        <v>2.2200000000000002</v>
        <stp/>
        <stp>##V3_BDPV12</stp>
        <stp>CKFR0FI CMPN Curncy</stp>
        <stp>PX_LAST</stp>
        <stp>[ES_Pricer.xlsx]Pricer!R14C10</stp>
        <tr r="J14" s="18"/>
      </tp>
      <tp>
        <v>-0.72599999999999998</v>
        <stp/>
        <stp>##V3_BDPV12</stp>
        <stp>SFFR0FI CMPN Curncy</stp>
        <stp>PX_LAST</stp>
        <stp>[ES_Pricer.xlsx]Pricer!R13C9</stp>
        <tr r="I13" s="18"/>
      </tp>
      <tp>
        <v>0.01</v>
        <stp/>
        <stp>##V3_BDPV12</stp>
        <stp>CKSW10 Curncy</stp>
        <stp>CHG_NET_5D</stp>
        <stp>[ES_Pricer.xlsx]G8 Movers!R40C22</stp>
        <tr r="V40" s="11"/>
      </tp>
      <tp>
        <v>-1.9120000000000002E-2</v>
        <stp/>
        <stp>##V3_BDPV12</stp>
        <stp>BPSW30 Curncy</stp>
        <stp>CHG_NET_5D</stp>
        <stp>[ES_Pricer.xlsx]G8 Movers!R17C22</stp>
        <tr r="V17" s="11"/>
      </tp>
      <tp>
        <v>-7.9000000000000001E-2</v>
        <stp/>
        <stp>##V3_BDPV12</stp>
        <stp>CDSW10 Curncy</stp>
        <stp>CHG_NET_5D</stp>
        <stp>[ES_Pricer.xlsx]G8 Movers!R27C22</stp>
        <tr r="V27" s="11"/>
      </tp>
      <tp>
        <v>-2.2759999999999999E-2</v>
        <stp/>
        <stp>##V3_BDPV12</stp>
        <stp>BPSW10 Curncy</stp>
        <stp>CHG_NET_5D</stp>
        <stp>[ES_Pricer.xlsx]G8 Movers!R16C22</stp>
        <tr r="V16" s="11"/>
      </tp>
      <tp>
        <v>-5.8700000000000002E-2</v>
        <stp/>
        <stp>##V3_BDPV12</stp>
        <stp>CDSW30 Curncy</stp>
        <stp>CHG_NET_5D</stp>
        <stp>[ES_Pricer.xlsx]G8 Movers!R28C22</stp>
        <tr r="V28" s="11"/>
      </tp>
      <tp>
        <v>-6.5000000000000002E-2</v>
        <stp/>
        <stp>##V3_BDPV12</stp>
        <stp>ISSW10 Curncy</stp>
        <stp>CHG_NET_5D</stp>
        <stp>[ES_Pricer.xlsx]G8 Movers!R44C22</stp>
        <tr r="V44" s="11"/>
      </tp>
      <tp>
        <v>8.0000000000000002E-3</v>
        <stp/>
        <stp>##V3_BDPV12</stp>
        <stp>HFSW10 Curncy</stp>
        <stp>CHG_NET_5D</stp>
        <stp>[ES_Pricer.xlsx]G8 Movers!R36C22</stp>
        <tr r="V36" s="11"/>
      </tp>
      <tp>
        <v>3.5000000000000003E-2</v>
        <stp/>
        <stp>##V3_BDPV12</stp>
        <stp>SASW10 Curncy</stp>
        <stp>CHG_NET_5D</stp>
        <stp>[ES_Pricer.xlsx]G8 Movers!R48C22</stp>
        <tr r="V48" s="11"/>
      </tp>
      <tp>
        <v>-0.02</v>
        <stp/>
        <stp>##V3_BDPV12</stp>
        <stp>SKSW10 Curncy</stp>
        <stp>CHG_NET_5D</stp>
        <stp>[ES_Pricer.xlsx]G8 Movers!R22C22</stp>
        <tr r="V22" s="11"/>
      </tp>
      <tp>
        <v>1.7500000000000002E-2</v>
        <stp/>
        <stp>##V3_BDPV12</stp>
        <stp>PZSW10 Curncy</stp>
        <stp>CHG_NET_5D</stp>
        <stp>[ES_Pricer.xlsx]G8 Movers!R32C22</stp>
        <tr r="V32" s="11"/>
      </tp>
      <tp>
        <v>-0.02</v>
        <stp/>
        <stp>##V3_BDPV12</stp>
        <stp>SKSW30 Curncy</stp>
        <stp>CHG_NET_5D</stp>
        <stp>[ES_Pricer.xlsx]G8 Movers!R23C22</stp>
        <tr r="V23" s="11"/>
      </tp>
      <tp>
        <v>-3.5999999999999997E-2</v>
        <stp/>
        <stp>##V3_BDPV12</stp>
        <stp>EUSA10 Curncy</stp>
        <stp>CHG_NET_5D</stp>
        <stp>[ES_Pricer.xlsx]G8 Movers!R10C22</stp>
        <tr r="V10" s="11"/>
      </tp>
      <tp>
        <v>-5.0200000000000002E-2</v>
        <stp/>
        <stp>##V3_BDPV12</stp>
        <stp>EUSA30 Curncy</stp>
        <stp>CHG_NET_5D</stp>
        <stp>[ES_Pricer.xlsx]G8 Movers!R11C22</stp>
        <tr r="V11" s="11"/>
      </tp>
      <tp t="s">
        <v>17/01/2020</v>
        <stp/>
        <stp>##V3_BDPV12</stp>
        <stp>NHSPSTOT Index</stp>
        <stp>ECO_RELEASE_DT</stp>
        <stp>[ES_Pricer.xlsx]Data Monitor!R21C6</stp>
        <tr r="F21" s="15"/>
      </tp>
      <tp t="s">
        <v>15/01/2020</v>
        <stp/>
        <stp>##V3_BDPV12</stp>
        <stp>EUITEMUM Index</stp>
        <stp>ECO_RELEASE_DT</stp>
        <stp>[ES_Pricer.xlsx]Data Monitor!R35C6</stp>
        <tr r="F35" s="15"/>
      </tp>
      <tp t="s">
        <v>30/11/2019</v>
        <stp/>
        <stp>##V3_BDPV12</stp>
        <stp>NHSPSTOT Index</stp>
        <stp>LAST_UPDATE_DT</stp>
        <stp>[ES_Pricer.xlsx]Data Monitor!R21C5</stp>
        <tr r="E21" s="15"/>
      </tp>
      <tp t="s">
        <v>31/10/2019</v>
        <stp/>
        <stp>##V3_BDPV12</stp>
        <stp>EUITEMUM Index</stp>
        <stp>LAST_UPDATE_DT</stp>
        <stp>[ES_Pricer.xlsx]Data Monitor!R35C5</stp>
        <tr r="E35" s="15"/>
      </tp>
      <tp>
        <v>2.5820443600804501</v>
        <stp/>
        <stp>##V3_BDPV12</stp>
        <stp>POLGB 2.25 10/25/24 Govt</stp>
        <stp>Z_SPRD_MID</stp>
        <stp>[ES_Pricer.xlsx]Pricer!R5C11</stp>
        <tr r="K5" s="18"/>
      </tp>
      <tp>
        <v>-2.87E-2</v>
        <stp/>
        <stp>##V3_BDPV12</stp>
        <stp>SKFS0505 Curncy</stp>
        <stp>CHG_NET_5D</stp>
        <stp>[ES_Pricer.xlsx]G8 Movers!R24C22</stp>
        <tr r="V24" s="11"/>
      </tp>
      <tp t="s">
        <v>30/11/2019</v>
        <stp/>
        <stp>##V3_BDPV12</stp>
        <stp>CPEXEMUY Index</stp>
        <stp>LAST_UPDATE_DT</stp>
        <stp>[ES_Pricer.xlsx]Data Monitor!R31C5</stp>
        <tr r="E31" s="15"/>
      </tp>
      <tp t="s">
        <v>07/01/2020</v>
        <stp/>
        <stp>##V3_BDPV12</stp>
        <stp>CPEXEMUY Index</stp>
        <stp>ECO_RELEASE_DT</stp>
        <stp>[ES_Pricer.xlsx]Data Monitor!R31C6</stp>
        <tr r="F31" s="15"/>
      </tp>
      <tp>
        <v>1.7500000000000002E-2</v>
        <stp/>
        <stp>##V3_BDPV12</stp>
        <stp>PZFS0505 Curncy</stp>
        <stp>CHG_NET_5D</stp>
        <stp>[ES_Pricer.xlsx]G8 Movers!R33C22</stp>
        <tr r="V33" s="11"/>
      </tp>
      <tp>
        <v>-0.2</v>
        <stp/>
        <stp>##V3_BDPV12</stp>
        <stp>GRIFPEX Index</stp>
        <stp>CHG_NET_6M</stp>
        <stp>[ES_Pricer.xlsx]Data Monitor!R40C17</stp>
        <tr r="Q40" s="15"/>
      </tp>
      <tp t="s">
        <v>30/11/2019</v>
        <stp/>
        <stp>##V3_BDPV12</stp>
        <stp>NFP TCH Index</stp>
        <stp>LAST_UPDATE_DT</stp>
        <stp>[ES_Pricer.xlsx]Data Monitor!R7C5</stp>
        <tr r="E7" s="15"/>
      </tp>
      <tp>
        <v>-1.46</v>
        <stp/>
        <stp>##V3_BDPV12</stp>
        <stp>ETSLMOM  Index Index</stp>
        <stp>CHG_NET_1YR</stp>
        <stp>[ES_Pricer.xlsx]Data Monitor!R20C18</stp>
        <tr r="R20" s="15"/>
      </tp>
      <tp>
        <v>-6.4600000000000005E-2</v>
        <stp/>
        <stp>##V3_BDPV12</stp>
        <stp>SKFS0505 Curncy</stp>
        <stp>CHG_NET_1D</stp>
        <stp>[ES_Pricer.xlsx]G8 Movers!R24C25</stp>
        <tr r="Y24" s="11"/>
      </tp>
      <tp>
        <v>0.1328</v>
        <stp/>
        <stp>##V3_BDPV12</stp>
        <stp>SKFS0505 Curncy</stp>
        <stp>CHG_NET_1M</stp>
        <stp>[ES_Pricer.xlsx]G8 Movers!R24C23</stp>
        <tr r="W24" s="11"/>
      </tp>
      <tp>
        <v>-4.8300000000000003E-2</v>
        <stp/>
        <stp>##V3_BDPV12</stp>
        <stp>PZFS0505 Curncy</stp>
        <stp>CHG_NET_1D</stp>
        <stp>[ES_Pricer.xlsx]G8 Movers!R33C25</stp>
        <tr r="Y33" s="11"/>
      </tp>
      <tp>
        <v>0.1903</v>
        <stp/>
        <stp>##V3_BDPV12</stp>
        <stp>PZFS0505 Curncy</stp>
        <stp>CHG_NET_1M</stp>
        <stp>[ES_Pricer.xlsx]G8 Movers!R33C23</stp>
        <tr r="W33" s="11"/>
      </tp>
      <tp>
        <v>-9</v>
        <stp/>
        <stp>##V3_BDPV12</stp>
        <stp>INJCJC Index</stp>
        <stp>CHG_NET_1YR</stp>
        <stp>[ES_Pricer.xlsx]Recession Watch!R10C8</stp>
        <tr r="H10" s="13"/>
      </tp>
      <tp t="s">
        <v>31/10/2019</v>
        <stp/>
        <stp>##V3_BDPV12</stp>
        <stp>RSSAEMUM Index</stp>
        <stp>LAST_UPDATE_DT</stp>
        <stp>[ES_Pricer.xlsx]Data Monitor!R44C5</stp>
        <tr r="E44" s="15"/>
      </tp>
      <tp t="s">
        <v>07/01/2020</v>
        <stp/>
        <stp>##V3_BDPV12</stp>
        <stp>RSSAEMUM Index</stp>
        <stp>ECO_RELEASE_DT</stp>
        <stp>[ES_Pricer.xlsx]Data Monitor!R44C6</stp>
        <tr r="F44" s="15"/>
      </tp>
      <tp t="s">
        <v>31/12/2019</v>
        <stp/>
        <stp>##V3_BDPV12</stp>
        <stp>OUTFNOF Index</stp>
        <stp>LAST_UPDATE_DT</stp>
        <stp>[ES_Pricer.xlsx]Data Monitor!R16C5</stp>
        <tr r="E16" s="15"/>
      </tp>
      <tp t="s">
        <v>16/01/2020</v>
        <stp/>
        <stp>##V3_BDPV12</stp>
        <stp>OUTFNOF Index</stp>
        <stp>ECO_RELEASE_DT</stp>
        <stp>[ES_Pricer.xlsx]Data Monitor!R16C6</stp>
        <tr r="F16" s="15"/>
      </tp>
      <tp>
        <v>-0.08</v>
        <stp/>
        <stp>##V3_BDPV12</stp>
        <stp>.ILS_5Y5Y Curncy</stp>
        <stp>CHG_NET_1D</stp>
        <stp>[ES_Pricer.xlsx]G8 Movers!R45C25</stp>
        <tr r="Y45" s="11"/>
      </tp>
      <tp>
        <v>-2.5000000000000001E-2</v>
        <stp/>
        <stp>##V3_BDPV12</stp>
        <stp>.ILS_5Y5Y Curncy</stp>
        <stp>CHG_NET_1M</stp>
        <stp>[ES_Pricer.xlsx]G8 Movers!R45C23</stp>
        <tr r="W45" s="11"/>
      </tp>
      <tp>
        <v>0.5</v>
        <stp/>
        <stp>##V3_BDPV12</stp>
        <stp>RSTAMOM Index</stp>
        <stp>RT_BN_SURVEY_MEDIAN</stp>
        <stp>[ES_Pricer.xlsx]Data Monitor!R19C8</stp>
        <tr r="H19" s="15"/>
      </tp>
      <tp>
        <v>-0.3</v>
        <stp/>
        <stp>##V3_BDPV12</stp>
        <stp>RSTAMOM Index</stp>
        <stp>CHG_NET_6M</stp>
        <stp>[ES_Pricer.xlsx]Data Monitor!R19C17</stp>
        <tr r="Q19" s="15"/>
      </tp>
      <tp>
        <v>2.1225000000000001</v>
        <stp/>
        <stp>##V3_BDPV12</stp>
        <stp>MPMIUSMA Index Index</stp>
        <stp>INTERVAL_STD_DEV</stp>
        <stp>[ES_Pricer.xlsx]Data Monitor!R11C16</stp>
        <tr r="P11" s="15"/>
      </tp>
      <tp>
        <v>2.1225000000000001</v>
        <stp/>
        <stp>##V3_BDPV12</stp>
        <stp>MPMIUSMA Index Index</stp>
        <stp>INTERVAL_STD_DEV</stp>
        <stp>[ES_Pricer.xlsx]Data Monitor!R11C11</stp>
        <tr r="K11" s="15"/>
      </tp>
      <tp>
        <v>-1.7</v>
        <stp/>
        <stp>##V3_BDPV12</stp>
        <stp>ETSLMOM  Index Index</stp>
        <stp>LAST_PRICE</stp>
        <stp>[ES_Pricer.xlsx]Data Monitor!R20C7</stp>
        <tr r="G20" s="15"/>
      </tp>
      <tp>
        <v>50.495800000000003</v>
        <stp/>
        <stp>##V3_BDPV12</stp>
        <stp>MPMIMXMA Index</stp>
        <stp>INTERVAL_AVG</stp>
        <stp>[ES_Pricer.xlsx]PMI!R7C21</stp>
        <tr r="U7" s="5"/>
      </tp>
      <tp>
        <v>51.758299999999998</v>
        <stp/>
        <stp>##V3_BDPV12</stp>
        <stp>MPMIBRMA Index</stp>
        <stp>INTERVAL_AVG</stp>
        <stp>[ES_Pricer.xlsx]PMI!R5C21</stp>
        <tr r="U5" s="5"/>
      </tp>
      <tp>
        <v>53.095799999999997</v>
        <stp/>
        <stp>##V3_BDPV12</stp>
        <stp>MPMICAMA Index</stp>
        <stp>INTERVAL_AVG</stp>
        <stp>[ES_Pricer.xlsx]PMI!R6C21</stp>
        <tr r="U6" s="5"/>
      </tp>
      <tp>
        <v>53.633299999999998</v>
        <stp/>
        <stp>##V3_BDPV12</stp>
        <stp>MPMIUSMA Index</stp>
        <stp>INTERVAL_AVG</stp>
        <stp>[ES_Pricer.xlsx]PMI!R8C21</stp>
        <tr r="U8" s="5"/>
      </tp>
      <tp t="s">
        <v>#N/A N/A</v>
        <stp/>
        <stp>##V3_BDPV12</stp>
        <stp>GRIFPEX Index</stp>
        <stp>RT_BN_SURVEY_MEDIAN</stp>
        <stp>[ES_Pricer.xlsx]Data Monitor!R40C8</stp>
        <tr r="H40" s="15"/>
      </tp>
      <tp>
        <v>47.2</v>
        <stp/>
        <stp>##V3_BDPV12</stp>
        <stp>NAPMPMI Index</stp>
        <stp>PX_LAST</stp>
        <stp>[ES_Pricer.xlsx]Recession Watch!R7C5</stp>
        <tr r="E7" s="13"/>
      </tp>
      <tp>
        <v>-6.83E-2</v>
        <stp/>
        <stp>##V3_BDPV12</stp>
        <stp>USSA2 Curncy</stp>
        <stp>CHG_NET_5D</stp>
        <stp>[ES_Pricer.xlsx]G8 Movers!R2C22</stp>
        <tr r="V2" s="11"/>
      </tp>
      <tp>
        <v>-5.6099999999999997E-2</v>
        <stp/>
        <stp>##V3_BDPV12</stp>
        <stp>USSA2 Curncy</stp>
        <stp>CHG_NET_1D</stp>
        <stp>[ES_Pricer.xlsx]G8 Movers!R2C25</stp>
        <tr r="Y2" s="11"/>
      </tp>
      <tp>
        <v>6.5500000000000003E-2</v>
        <stp/>
        <stp>##V3_BDPV12</stp>
        <stp>USSA2 Curncy</stp>
        <stp>CHG_NET_1M</stp>
        <stp>[ES_Pricer.xlsx]G8 Movers!R2C23</stp>
        <tr r="W2" s="11"/>
      </tp>
      <tp>
        <v>-8.4400000000000003E-2</v>
        <stp/>
        <stp>##V3_BDPV12</stp>
        <stp>USSA5 Curncy</stp>
        <stp>CHG_NET_5D</stp>
        <stp>[ES_Pricer.xlsx]G8 Movers!R3C22</stp>
        <tr r="V3" s="11"/>
      </tp>
      <tp>
        <v>-8.2400000000000001E-2</v>
        <stp/>
        <stp>##V3_BDPV12</stp>
        <stp>USSA5 Curncy</stp>
        <stp>CHG_NET_1D</stp>
        <stp>[ES_Pricer.xlsx]G8 Movers!R3C25</stp>
        <tr r="Y3" s="11"/>
      </tp>
      <tp>
        <v>9.8199999999999996E-2</v>
        <stp/>
        <stp>##V3_BDPV12</stp>
        <stp>USSA5 Curncy</stp>
        <stp>CHG_NET_1M</stp>
        <stp>[ES_Pricer.xlsx]G8 Movers!R3C23</stp>
        <tr r="W3" s="11"/>
      </tp>
      <tp>
        <v>-9.5000000000000001E-2</v>
        <stp/>
        <stp>##V3_BDPV12</stp>
        <stp>.ILS_5Y5Y Curncy</stp>
        <stp>CHG_NET_5D</stp>
        <stp>[ES_Pricer.xlsx]G8 Movers!R45C22</stp>
        <tr r="V45" s="11"/>
      </tp>
      <tp>
        <v>-0.1</v>
        <stp/>
        <stp>##V3_BDPV12</stp>
        <stp>LEI CHNG Index</stp>
        <stp>CHG_NET_1YR</stp>
        <stp>[ES_Pricer.xlsx]Data Monitor!R23C18</stp>
        <tr r="R23" s="15"/>
      </tp>
      <tp>
        <v>0.5</v>
        <stp/>
        <stp>##V3_BDHV12</stp>
        <stp>PITLCHNG Index</stp>
        <stp>PX_LAST</stp>
        <stp>29/01/2016</stp>
        <stp/>
        <stp>[ES_Pricer.xlsx]US Data!R7C5</stp>
        <stp>Dir=H</stp>
        <stp>Per=M</stp>
        <stp>Days=A</stp>
        <stp>Dts=H</stp>
        <stp>Sort=R</stp>
        <stp>cols=45;rows=1</stp>
        <tr r="E7" s="2"/>
      </tp>
      <tp>
        <v>43830</v>
        <stp/>
        <stp>##V3_BDHV12</stp>
        <stp>CPEXEMUY Index</stp>
        <stp>PX_LAST</stp>
        <stp>30/01/2017</stp>
        <stp/>
        <stp>[ES_Pricer.xlsx]EU Data!R5C5</stp>
        <stp>Dir=H</stp>
        <stp>Per=M</stp>
        <stp>Days=A</stp>
        <stp>Dts=S</stp>
        <stp>Sort=R</stp>
        <stp>cols=33;rows=2</stp>
        <tr r="E5" s="3"/>
      </tp>
      <tp>
        <v>0.6</v>
        <stp/>
        <stp>##V3_BDPV12</stp>
        <stp>CNSTTMOM Index</stp>
        <stp>PX_LAST</stp>
        <stp>[ES_Pricer.xlsx]Data Monitor!R12C7</stp>
        <tr r="G12" s="15"/>
      </tp>
      <tp>
        <v>-0.5</v>
        <stp/>
        <stp>##V3_BDHV12</stp>
        <stp>EUITEMUM Index</stp>
        <stp>PX_LAST</stp>
        <stp>30/01/2017</stp>
        <stp/>
        <stp>[ES_Pricer.xlsx]EU Data!R8C5</stp>
        <stp>Dir=H</stp>
        <stp>Per=M</stp>
        <stp>Days=A</stp>
        <stp>Dts=H</stp>
        <stp>Sort=R</stp>
        <stp>cols=33;rows=1</stp>
        <tr r="E8" s="3"/>
      </tp>
      <tp>
        <v>1.1000000000000001</v>
        <stp/>
        <stp>##V3_BDPV12</stp>
        <stp>OUTFNOF Index</stp>
        <stp>CHG_NET_6M</stp>
        <stp>[ES_Pricer.xlsx]Data Monitor!R16C17</stp>
        <tr r="Q16" s="15"/>
      </tp>
      <tp>
        <v>-0.8</v>
        <stp/>
        <stp>##V3_BDPV12</stp>
        <stp>SAARTOTL Index</stp>
        <stp>CHG_NET_1YR</stp>
        <stp>[ES_Pricer.xlsx]Recession Watch!R14C8</stp>
        <tr r="H14" s="13"/>
      </tp>
      <tp t="s">
        <v>Last Price</v>
        <stp/>
        <stp>##V3_BFIELDINFOV12</stp>
        <stp>[ES_Pricer.xlsx]US Data!R19C3</stp>
        <stp>PX_LAST</stp>
        <tr r="C19" s="2"/>
      </tp>
      <tp t="s">
        <v>06/01/2020</v>
        <stp/>
        <stp>##V3_BDPV12</stp>
        <stp>MPMIEZSA Index</stp>
        <stp>ECO_RELEASE_DT</stp>
        <stp>[ES_Pricer.xlsx]Data Monitor!R37C6</stp>
        <tr r="F37" s="15"/>
      </tp>
      <tp t="s">
        <v>31/12/2019</v>
        <stp/>
        <stp>##V3_BDPV12</stp>
        <stp>MPMIEZSA Index</stp>
        <stp>LAST_UPDATE_DT</stp>
        <stp>[ES_Pricer.xlsx]Data Monitor!R37C5</stp>
        <tr r="E37" s="15"/>
      </tp>
      <tp>
        <v>46.8</v>
        <stp/>
        <stp>##V3_BDPV12</stp>
        <stp>NAPMNEWO Index</stp>
        <stp>PX_LAST</stp>
        <stp>[ES_Pricer.xlsx]Data Monitor!R15C7</stp>
        <tr r="G15" s="15"/>
      </tp>
      <tp>
        <v>-0.6</v>
        <stp/>
        <stp>##V3_BDPV12</stp>
        <stp>RSSAEMUM Index</stp>
        <stp>PX_LAST</stp>
        <stp>[ES_Pricer.xlsx]Data Monitor!R44C7</stp>
        <tr r="G44" s="15"/>
      </tp>
      <tp>
        <v>-7.0300000000000001E-2</v>
        <stp/>
        <stp>##V3_BDPV12</stp>
        <stp>CDFS0505 Curncy</stp>
        <stp>CHG_NET_5D</stp>
        <stp>[ES_Pricer.xlsx]G8 Movers!R29C22</stp>
        <tr r="V29" s="11"/>
      </tp>
      <tp t="s">
        <v>Last Price</v>
        <stp/>
        <stp>##V3_BFIELDINFOV12</stp>
        <stp>[ES_Pricer.xlsx]US Data!R18C3</stp>
        <stp>PX_LAST</stp>
        <tr r="C18" s="2"/>
      </tp>
      <tp t="s">
        <v>31/12/2019</v>
        <stp/>
        <stp>##V3_BDPV12</stp>
        <stp>NAPMPMI Index</stp>
        <stp>LAST_UPDATE_DT</stp>
        <stp>[ES_Pricer.xlsx]Data Monitor!R10C5</stp>
        <tr r="E10" s="15"/>
      </tp>
      <tp t="s">
        <v>03/02/2020</v>
        <stp/>
        <stp>##V3_BDPV12</stp>
        <stp>NAPMPMI Index</stp>
        <stp>ECO_RELEASE_DT</stp>
        <stp>[ES_Pricer.xlsx]Data Monitor!R10C6</stp>
        <tr r="F10" s="15"/>
      </tp>
      <tp t="s">
        <v>31/12/2019</v>
        <stp/>
        <stp>##V3_BDPV12</stp>
        <stp>MPMIITMA Index</stp>
        <stp>LAST_UPDATE_DT</stp>
        <stp>[ES_Pricer.xlsx]Data Monitor!R38C5</stp>
        <tr r="E38" s="15"/>
      </tp>
      <tp t="s">
        <v>31/12/2019</v>
        <stp/>
        <stp>##V3_BDPV12</stp>
        <stp>MPMIEZMA Index</stp>
        <stp>LAST_UPDATE_DT</stp>
        <stp>[ES_Pricer.xlsx]Data Monitor!R36C5</stp>
        <tr r="E36" s="15"/>
      </tp>
      <tp t="s">
        <v>03/02/2020</v>
        <stp/>
        <stp>##V3_BDPV12</stp>
        <stp>MPMIITMA Index</stp>
        <stp>ECO_RELEASE_DT</stp>
        <stp>[ES_Pricer.xlsx]Data Monitor!R38C6</stp>
        <tr r="F38" s="15"/>
      </tp>
      <tp t="s">
        <v>24/01/2020</v>
        <stp/>
        <stp>##V3_BDPV12</stp>
        <stp>MPMIEZMA Index</stp>
        <stp>ECO_RELEASE_DT</stp>
        <stp>[ES_Pricer.xlsx]Data Monitor!R36C6</stp>
        <tr r="F36" s="15"/>
      </tp>
      <tp t="s">
        <v>31/10/2019</v>
        <stp/>
        <stp>##V3_BDPV12</stp>
        <stp>ECCPEMUY Index</stp>
        <stp>LAST_UPDATE_DT</stp>
        <stp>[ES_Pricer.xlsx]Data Monitor!R32C5</stp>
        <tr r="E32" s="15"/>
      </tp>
      <tp t="s">
        <v>17/01/2020</v>
        <stp/>
        <stp>##V3_BDPV12</stp>
        <stp>ECCPEMUY Index</stp>
        <stp>ECO_RELEASE_DT</stp>
        <stp>[ES_Pricer.xlsx]Data Monitor!R32C6</stp>
        <tr r="F32" s="15"/>
      </tp>
      <tp t="s">
        <v>31/12/2019</v>
        <stp/>
        <stp>##V3_BDPV12</stp>
        <stp>EMPRNEWO Index</stp>
        <stp>LAST_UPDATE_DT</stp>
        <stp>[ES_Pricer.xlsx]Data Monitor!R17C5</stp>
        <tr r="E17" s="15"/>
      </tp>
      <tp t="s">
        <v>15/01/2020</v>
        <stp/>
        <stp>##V3_BDPV12</stp>
        <stp>EMPRNEWO Index</stp>
        <stp>ECO_RELEASE_DT</stp>
        <stp>[ES_Pricer.xlsx]Data Monitor!R17C6</stp>
        <tr r="F17" s="15"/>
      </tp>
      <tp>
        <v>5.5500000000000001E-2</v>
        <stp/>
        <stp>##V3_BDPV12</stp>
        <stp>EUSA0505 Curncy</stp>
        <stp>CHG_NET_1M</stp>
        <stp>[ES_Pricer.xlsx]G8 Movers!R12C23</stp>
        <tr r="W12" s="11"/>
      </tp>
      <tp>
        <v>2.6</v>
        <stp/>
        <stp>##V3_BDPV12</stp>
        <stp>EMPRNEWO Index</stp>
        <stp>PX_LAST</stp>
        <stp>[ES_Pricer.xlsx]Data Monitor!R17C7</stp>
        <tr r="G17" s="15"/>
      </tp>
      <tp>
        <v>-8.7099999999999997E-2</v>
        <stp/>
        <stp>##V3_BDPV12</stp>
        <stp>EUSA0505 Curncy</stp>
        <stp>CHG_NET_1D</stp>
        <stp>[ES_Pricer.xlsx]G8 Movers!R12C25</stp>
        <tr r="Y12" s="11"/>
      </tp>
      <tp t="s">
        <v>31/12/2019</v>
        <stp/>
        <stp>##V3_BDPV12</stp>
        <stp>CONSSENT Index</stp>
        <stp>LAST_UPDATE_DT</stp>
        <stp>[ES_Pricer.xlsx]Data Monitor!R24C5</stp>
        <tr r="E24" s="15"/>
      </tp>
      <tp t="s">
        <v>30/11/2019</v>
        <stp/>
        <stp>##V3_BDPV12</stp>
        <stp>LEI CHNG Index</stp>
        <stp>LAST_UPDATE_DT</stp>
        <stp>[ES_Pricer.xlsx]Data Monitor!R23C5</stp>
        <tr r="E23" s="15"/>
      </tp>
      <tp t="s">
        <v>17/01/2020</v>
        <stp/>
        <stp>##V3_BDPV12</stp>
        <stp>CONSSENT Index</stp>
        <stp>ECO_RELEASE_DT</stp>
        <stp>[ES_Pricer.xlsx]Data Monitor!R24C6</stp>
        <tr r="F24" s="15"/>
      </tp>
      <tp t="s">
        <v>23/01/2020</v>
        <stp/>
        <stp>##V3_BDPV12</stp>
        <stp>LEI CHNG Index</stp>
        <stp>ECO_RELEASE_DT</stp>
        <stp>[ES_Pricer.xlsx]Data Monitor!R23C6</stp>
        <tr r="F23" s="15"/>
      </tp>
      <tp>
        <v>-0.2</v>
        <stp/>
        <stp>##V3_BDPV12</stp>
        <stp>USURTOT Index</stp>
        <stp>CHG_NET_1YR</stp>
        <stp>[ES_Pricer.xlsx]Recession Watch!R12C8</stp>
        <tr r="H12" s="13"/>
      </tp>
      <tp>
        <v>0.13289999999999999</v>
        <stp/>
        <stp>##V3_BDPV12</stp>
        <stp>CDFS0505 Curncy</stp>
        <stp>CHG_NET_1M</stp>
        <stp>[ES_Pricer.xlsx]G8 Movers!R29C23</stp>
        <tr r="W29" s="11"/>
      </tp>
      <tp>
        <v>-0.11600000000000001</v>
        <stp/>
        <stp>##V3_BDPV12</stp>
        <stp>CDFS0505 Curncy</stp>
        <stp>CHG_NET_1D</stp>
        <stp>[ES_Pricer.xlsx]G8 Movers!R29C25</stp>
        <tr r="Y29" s="11"/>
      </tp>
      <tp>
        <v>-0.46550000000000002</v>
        <stp/>
        <stp>##V3_BDPV12</stp>
        <stp>ETSLMOM  Index Index</stp>
        <stp>INTERVAL_Z_SCORE</stp>
        <stp>[ES_Pricer.xlsx]Data Monitor!R20C10</stp>
        <tr r="J20" s="15"/>
      </tp>
      <tp t="s">
        <v>10/01/2020</v>
        <stp/>
        <stp>##V3_BDPV12</stp>
        <stp>NFP TCH Index</stp>
        <stp>ECO_RELEASE_DT</stp>
        <stp>[ES_Pricer.xlsx]Data Monitor!R7C6</stp>
        <tr r="F7" s="15"/>
      </tp>
      <tp t="s">
        <v>30/11/2019</v>
        <stp/>
        <stp>##V3_BDPV12</stp>
        <stp>DGNOCHNG Index</stp>
        <stp>LAST_UPDATE_DT</stp>
        <stp>[ES_Pricer.xlsx]Data Monitor!R14C5</stp>
        <tr r="E14" s="15"/>
      </tp>
      <tp t="s">
        <v>07/01/2020</v>
        <stp/>
        <stp>##V3_BDPV12</stp>
        <stp>DGNOCHNG Index</stp>
        <stp>ECO_RELEASE_DT</stp>
        <stp>[ES_Pricer.xlsx]Data Monitor!R14C6</stp>
        <tr r="F14" s="15"/>
      </tp>
      <tp>
        <v>-1.360001</v>
        <stp/>
        <stp>##V3_BDPV12</stp>
        <stp>GSUSFCI Index</stp>
        <stp>CHG_NET_1YR</stp>
        <stp>[ES_Pricer.xlsx]Recession Watch!R11C8</stp>
        <tr r="H11" s="13"/>
      </tp>
      <tp>
        <v>-0.06</v>
        <stp/>
        <stp>##V3_BDPV12</stp>
        <stp>EUSA0505 Curncy</stp>
        <stp>CHG_NET_5D</stp>
        <stp>[ES_Pricer.xlsx]G8 Movers!R12C22</stp>
        <tr r="V12" s="11"/>
      </tp>
      <tp>
        <v>3.2864</v>
        <stp/>
        <stp>##V3_BDPV12</stp>
        <stp>ETSLMOM  Index Index</stp>
        <stp>INTERVAL_STD_DEV</stp>
        <stp>[ES_Pricer.xlsx]Data Monitor!R20C16</stp>
        <tr r="P20" s="15"/>
      </tp>
      <tp>
        <v>3.2864</v>
        <stp/>
        <stp>##V3_BDPV12</stp>
        <stp>ETSLMOM  Index Index</stp>
        <stp>INTERVAL_STD_DEV</stp>
        <stp>[ES_Pricer.xlsx]Data Monitor!R20C11</stp>
        <tr r="K20" s="15"/>
      </tp>
      <tp>
        <v>43.1</v>
        <stp/>
        <stp>##V3_BDPV12</stp>
        <stp>MPMICZMA Index</stp>
        <stp>INTERVAL_LOW</stp>
        <stp>[ES_Pricer.xlsx]PMI!R10C20</stp>
        <tr r="T10" s="5"/>
      </tp>
      <tp>
        <v>48.3</v>
        <stp/>
        <stp>##V3_BDPV12</stp>
        <stp>MPMICNMA Index</stp>
        <stp>INTERVAL_LOW</stp>
        <stp>[ES_Pricer.xlsx]PMI!R18C20</stp>
        <tr r="T18" s="5"/>
      </tp>
      <tp>
        <v>52.2958</v>
        <stp/>
        <stp>##V3_BDPV12</stp>
        <stp>MPMIINMA Index</stp>
        <stp>INTERVAL_AVG</stp>
        <stp>[ES_Pricer.xlsx]PMI!R19C21</stp>
        <tr r="U19" s="5"/>
      </tp>
      <tp>
        <v>50.2333</v>
        <stp/>
        <stp>##V3_BDPV12</stp>
        <stp>MPMIITMA Index</stp>
        <stp>INTERVAL_AVG</stp>
        <stp>[ES_Pricer.xlsx]PMI!R13C21</stp>
        <tr r="U13" s="5"/>
      </tp>
      <tp>
        <v>41.7</v>
        <stp/>
        <stp>##V3_BDPV12</stp>
        <stp>MPMIDEMA Index</stp>
        <stp>INTERVAL_LOW</stp>
        <stp>[ES_Pricer.xlsx]PMI!R12C20</stp>
        <tr r="T12" s="5"/>
      </tp>
      <tp>
        <v>46.8</v>
        <stp/>
        <stp>##V3_BDPV12</stp>
        <stp>MPMIESMA Index</stp>
        <stp>INTERVAL_LOW</stp>
        <stp>[ES_Pricer.xlsx]PMI!R15C20</stp>
        <tr r="T15" s="5"/>
      </tp>
      <tp>
        <v>49.7</v>
        <stp/>
        <stp>##V3_BDPV12</stp>
        <stp>MPMIFRMA Index</stp>
        <stp>INTERVAL_LOW</stp>
        <stp>[ES_Pricer.xlsx]PMI!R11C20</stp>
        <tr r="T11" s="5"/>
      </tp>
      <tp>
        <v>49.112499999999997</v>
        <stp/>
        <stp>##V3_BDPV12</stp>
        <stp>MPMIKRMA Index</stp>
        <stp>INTERVAL_AVG</stp>
        <stp>[ES_Pricer.xlsx]PMI!R21C21</stp>
        <tr r="U21" s="5"/>
      </tp>
      <tp>
        <v>51.166699999999999</v>
        <stp/>
        <stp>##V3_BDPV12</stp>
        <stp>MPMIJPMA Index</stp>
        <stp>INTERVAL_AVG</stp>
        <stp>[ES_Pricer.xlsx]PMI!R20C21</stp>
        <tr r="U20" s="5"/>
      </tp>
      <tp>
        <v>47.4</v>
        <stp/>
        <stp>##V3_BDPV12</stp>
        <stp>MPMIGBMA Index</stp>
        <stp>INTERVAL_LOW</stp>
        <stp>[ES_Pricer.xlsx]PMI!R16C20</stp>
        <tr r="T16" s="5"/>
      </tp>
      <tp>
        <v>51.225000000000001</v>
        <stp/>
        <stp>##V3_BDPV12</stp>
        <stp>MPMIESMA Index</stp>
        <stp>INTERVAL_AVG</stp>
        <stp>[ES_Pricer.xlsx]PMI!R15C21</stp>
        <tr r="U15" s="5"/>
      </tp>
      <tp>
        <v>50.258299999999998</v>
        <stp/>
        <stp>##V3_BDPV12</stp>
        <stp>MPMIDEMA Index</stp>
        <stp>INTERVAL_AVG</stp>
        <stp>[ES_Pricer.xlsx]PMI!R12C21</stp>
        <tr r="U12" s="5"/>
      </tp>
      <tp>
        <v>46.2</v>
        <stp/>
        <stp>##V3_BDPV12</stp>
        <stp>MPMIITMA Index</stp>
        <stp>INTERVAL_LOW</stp>
        <stp>[ES_Pricer.xlsx]PMI!R13C20</stp>
        <tr r="T13" s="5"/>
      </tp>
      <tp>
        <v>50.6</v>
        <stp/>
        <stp>##V3_BDPV12</stp>
        <stp>MPMIINMA Index</stp>
        <stp>INTERVAL_LOW</stp>
        <stp>[ES_Pricer.xlsx]PMI!R19C20</stp>
        <tr r="T19" s="5"/>
      </tp>
      <tp>
        <v>51.95</v>
        <stp/>
        <stp>##V3_BDPV12</stp>
        <stp>MPMIGBMA Index</stp>
        <stp>INTERVAL_AVG</stp>
        <stp>[ES_Pricer.xlsx]PMI!R16C21</stp>
        <tr r="U16" s="5"/>
      </tp>
      <tp>
        <v>48.4</v>
        <stp/>
        <stp>##V3_BDPV12</stp>
        <stp>MPMIJPMA Index</stp>
        <stp>INTERVAL_LOW</stp>
        <stp>[ES_Pricer.xlsx]PMI!R20C20</stp>
        <tr r="T20" s="5"/>
      </tp>
      <tp>
        <v>47.2</v>
        <stp/>
        <stp>##V3_BDPV12</stp>
        <stp>MPMIKRMA Index</stp>
        <stp>INTERVAL_LOW</stp>
        <stp>[ES_Pricer.xlsx]PMI!R21C20</stp>
        <tr r="T21" s="5"/>
      </tp>
      <tp>
        <v>52.012500000000003</v>
        <stp/>
        <stp>##V3_BDPV12</stp>
        <stp>MPMIFRMA Index</stp>
        <stp>INTERVAL_AVG</stp>
        <stp>[ES_Pricer.xlsx]PMI!R11C21</stp>
        <tr r="U11" s="5"/>
      </tp>
      <tp>
        <v>50.591700000000003</v>
        <stp/>
        <stp>##V3_BDPV12</stp>
        <stp>MPMICNMA Index</stp>
        <stp>INTERVAL_AVG</stp>
        <stp>[ES_Pricer.xlsx]PMI!R18C21</stp>
        <tr r="U18" s="5"/>
      </tp>
      <tp>
        <v>50.5458</v>
        <stp/>
        <stp>##V3_BDPV12</stp>
        <stp>MPMICZMA Index</stp>
        <stp>INTERVAL_AVG</stp>
        <stp>[ES_Pricer.xlsx]PMI!R10C21</stp>
        <tr r="U10" s="5"/>
      </tp>
      <tp>
        <v>45.6</v>
        <stp/>
        <stp>##V3_BDPV12</stp>
        <stp>MPMIPLMA Index</stp>
        <stp>INTERVAL_LOW</stp>
        <stp>[ES_Pricer.xlsx]PMI!R14C20</stp>
        <tr r="T14" s="5"/>
      </tp>
      <tp>
        <v>50.029200000000003</v>
        <stp/>
        <stp>##V3_BDPV12</stp>
        <stp>MPMIPLMA Index</stp>
        <stp>INTERVAL_AVG</stp>
        <stp>[ES_Pricer.xlsx]PMI!R14C21</stp>
        <tr r="U14" s="5"/>
      </tp>
      <tp t="s">
        <v>27/01/2020</v>
        <stp/>
        <stp>##V3_BDPV12</stp>
        <stp>GRIFPEX Index</stp>
        <stp>ECO_RELEASE_DT</stp>
        <stp>[ES_Pricer.xlsx]Data Monitor!R40C6</stp>
        <tr r="F40" s="15"/>
      </tp>
      <tp t="s">
        <v>31/12/2019</v>
        <stp/>
        <stp>##V3_BDPV12</stp>
        <stp>GRIFPEX Index</stp>
        <stp>LAST_UPDATE_DT</stp>
        <stp>[ES_Pricer.xlsx]Data Monitor!R40C5</stp>
        <tr r="E40" s="15"/>
      </tp>
      <tp t="s">
        <v>Last Price</v>
        <stp/>
        <stp>##V3_BFIELDINFOV12</stp>
        <stp>[ES_Pricer.xlsx]EU Data!R11C3</stp>
        <stp>PX_LAST</stp>
        <tr r="C11" s="3"/>
      </tp>
      <tp t="s">
        <v>Last Price</v>
        <stp/>
        <stp>##V3_BFIELDINFOV12</stp>
        <stp>[ES_Pricer.xlsx]US Data!R11C3</stp>
        <stp>PX_LAST</stp>
        <tr r="C11" s="2"/>
      </tp>
      <tp t="s">
        <v>Last Price</v>
        <stp/>
        <stp>##V3_BFIELDINFOV12</stp>
        <stp>[ES_Pricer.xlsx]US Data!R21C3</stp>
        <stp>PX_LAST</stp>
        <tr r="C21" s="2"/>
      </tp>
      <tp t="s">
        <v>31/12/2019</v>
        <stp/>
        <stp>##V3_BDPV12</stp>
        <stp>CONCCONF Index</stp>
        <stp>LAST_UPDATE_DT</stp>
        <stp>[ES_Pricer.xlsx]Data Monitor!R25C5</stp>
        <tr r="E25" s="15"/>
      </tp>
      <tp t="s">
        <v>28/01/2020</v>
        <stp/>
        <stp>##V3_BDPV12</stp>
        <stp>CONCCONF Index</stp>
        <stp>ECO_RELEASE_DT</stp>
        <stp>[ES_Pricer.xlsx]Data Monitor!R25C6</stp>
        <tr r="F25" s="15"/>
      </tp>
      <tp>
        <v>266</v>
        <stp/>
        <stp>##V3_BDHV12</stp>
        <stp>NFP TCH Index</stp>
        <stp>PX_LAST</stp>
        <stp>29/01/2016</stp>
        <stp/>
        <stp>[ES_Pricer.xlsx]US Data!R8C5</stp>
        <stp>Dir=H</stp>
        <stp>Per=M</stp>
        <stp>Days=A</stp>
        <stp>Dts=H</stp>
        <stp>Sort=R</stp>
        <stp>cols=45;rows=1</stp>
        <tr r="E8" s="2"/>
      </tp>
      <tp t="s">
        <v>30/11/2019</v>
        <stp/>
        <stp>##V3_BDPV12</stp>
        <stp>RSTAMOM Index</stp>
        <stp>LAST_UPDATE_DT</stp>
        <stp>[ES_Pricer.xlsx]Data Monitor!R19C5</stp>
        <tr r="E19" s="15"/>
      </tp>
      <tp t="s">
        <v>16/01/2020</v>
        <stp/>
        <stp>##V3_BDPV12</stp>
        <stp>RSTAMOM Index</stp>
        <stp>ECO_RELEASE_DT</stp>
        <stp>[ES_Pricer.xlsx]Data Monitor!R19C6</stp>
        <tr r="F19" s="15"/>
      </tp>
      <tp t="s">
        <v>Last Price</v>
        <stp/>
        <stp>##V3_BFIELDINFOV12</stp>
        <stp>[ES_Pricer.xlsx]EU Data!R10C3</stp>
        <stp>PX_LAST</stp>
        <tr r="C10" s="3"/>
      </tp>
      <tp t="s">
        <v>Last Price</v>
        <stp/>
        <stp>##V3_BFIELDINFOV12</stp>
        <stp>[ES_Pricer.xlsx]US Data!R10C3</stp>
        <stp>PX_LAST</stp>
        <tr r="C10" s="2"/>
      </tp>
      <tp t="s">
        <v>Last Price</v>
        <stp/>
        <stp>##V3_BFIELDINFOV12</stp>
        <stp>[ES_Pricer.xlsx]US Data!R20C3</stp>
        <stp>PX_LAST</stp>
        <tr r="C20" s="2"/>
      </tp>
      <tp>
        <v>-4.5</v>
        <stp/>
        <stp>##V3_BDPV12</stp>
        <stp>NAPMPMI Index</stp>
        <stp>CHG_NET_6M</stp>
        <stp>[ES_Pricer.xlsx]Data Monitor!R10C17</stp>
        <tr r="Q10" s="15"/>
      </tp>
      <tp t="s">
        <v>Last Price</v>
        <stp/>
        <stp>##V3_BFIELDINFOV12</stp>
        <stp>[ES_Pricer.xlsx]EU Data!R13C3</stp>
        <stp>PX_LAST</stp>
        <tr r="C13" s="3"/>
      </tp>
      <tp t="s">
        <v>Last Price</v>
        <stp/>
        <stp>##V3_BFIELDINFOV12</stp>
        <stp>[ES_Pricer.xlsx]US Data!R13C3</stp>
        <stp>PX_LAST</stp>
        <tr r="C13" s="2"/>
      </tp>
      <tp>
        <v>49.8</v>
        <stp/>
        <stp>##V3_BDPV12</stp>
        <stp>MPMIBRMA Index</stp>
        <stp>INTERVAL_LOW</stp>
        <stp>[ES_Pricer.xlsx]PMI!R5C20</stp>
        <tr r="T5" s="5"/>
      </tp>
      <tp>
        <v>49.1</v>
        <stp/>
        <stp>##V3_BDPV12</stp>
        <stp>MPMICAMA Index</stp>
        <stp>INTERVAL_LOW</stp>
        <stp>[ES_Pricer.xlsx]PMI!R6C20</stp>
        <tr r="T6" s="5"/>
      </tp>
      <tp>
        <v>47.1</v>
        <stp/>
        <stp>##V3_BDPV12</stp>
        <stp>MPMIMXMA Index</stp>
        <stp>INTERVAL_LOW</stp>
        <stp>[ES_Pricer.xlsx]PMI!R7C20</stp>
        <tr r="T7" s="5"/>
      </tp>
      <tp>
        <v>50.3</v>
        <stp/>
        <stp>##V3_BDPV12</stp>
        <stp>MPMIUSMA Index</stp>
        <stp>INTERVAL_LOW</stp>
        <stp>[ES_Pricer.xlsx]PMI!R8C20</stp>
        <tr r="T8" s="5"/>
      </tp>
      <tp>
        <v>163</v>
        <stp/>
        <stp>##V3_BDPV12</stp>
        <stp>NHSPSTOT Index</stp>
        <stp>CHG_NET_1YR</stp>
        <stp>[ES_Pricer.xlsx]Recession Watch!R13C8</stp>
        <tr r="H13" s="13"/>
      </tp>
      <tp>
        <v>46.2</v>
        <stp/>
        <stp>##V3_BDPV12</stp>
        <stp>MPMIITMA Index</stp>
        <stp>PX_LAST</stp>
        <stp>[ES_Pricer.xlsx]Data Monitor!R38C7</stp>
        <tr r="G38" s="15"/>
      </tp>
      <tp>
        <v>-1.4800000000000001E-2</v>
        <stp/>
        <stp>##V3_BDPV12</stp>
        <stp>EUSA2 Curncy</stp>
        <stp>CHG_NET_1D</stp>
        <stp>[ES_Pricer.xlsx]G8 Movers!R8C25</stp>
        <tr r="Y8" s="11"/>
      </tp>
      <tp>
        <v>2.29E-2</v>
        <stp/>
        <stp>##V3_BDPV12</stp>
        <stp>EUSA2 Curncy</stp>
        <stp>CHG_NET_1M</stp>
        <stp>[ES_Pricer.xlsx]G8 Movers!R8C23</stp>
        <tr r="W8" s="11"/>
      </tp>
      <tp t="s">
        <v>Last Price</v>
        <stp/>
        <stp>##V3_BFIELDINFOV12</stp>
        <stp>[ES_Pricer.xlsx]EU Data!R12C3</stp>
        <stp>PX_LAST</stp>
        <tr r="C12" s="3"/>
      </tp>
      <tp t="s">
        <v>Last Price</v>
        <stp/>
        <stp>##V3_BFIELDINFOV12</stp>
        <stp>[ES_Pricer.xlsx]US Data!R12C3</stp>
        <stp>PX_LAST</stp>
        <tr r="C12" s="2"/>
      </tp>
      <tp t="s">
        <v>Last Price</v>
        <stp/>
        <stp>##V3_BFIELDINFOV12</stp>
        <stp>[ES_Pricer.xlsx]US Data!R22C3</stp>
        <stp>PX_LAST</stp>
        <tr r="C22" s="2"/>
      </tp>
      <tp>
        <v>-1.41E-2</v>
        <stp/>
        <stp>##V3_BDPV12</stp>
        <stp>EUSA2 Curncy</stp>
        <stp>CHG_NET_5D</stp>
        <stp>[ES_Pricer.xlsx]G8 Movers!R8C22</stp>
        <tr r="V8" s="11"/>
      </tp>
      <tp t="s">
        <v>21/01/2020</v>
        <stp/>
        <stp>##V3_BDPV12</stp>
        <stp>GRZECURR Index</stp>
        <stp>ECO_RELEASE_DT</stp>
        <stp>[ES_Pricer.xlsx]Data Monitor!R41C6</stp>
        <tr r="F41" s="15"/>
      </tp>
      <tp t="s">
        <v>31/12/2019</v>
        <stp/>
        <stp>##V3_BDPV12</stp>
        <stp>GRZECURR Index</stp>
        <stp>LAST_UPDATE_DT</stp>
        <stp>[ES_Pricer.xlsx]Data Monitor!R41C5</stp>
        <tr r="E41" s="15"/>
      </tp>
      <tp>
        <v>-1.4</v>
        <stp/>
        <stp>##V3_BDPV12</stp>
        <stp>MPMIUSMA Index Index</stp>
        <stp>CHG_NET_1YR</stp>
        <stp>[ES_Pricer.xlsx]Data Monitor!R11C18</stp>
        <tr r="R11" s="15"/>
      </tp>
      <tp>
        <v>46.8</v>
        <stp/>
        <stp>##V3_BDPV12</stp>
        <stp>NAPMNEWO Index</stp>
        <stp>PX_LAST</stp>
        <stp>[ES_Pricer.xlsx]Recession Watch!R8C5</stp>
        <tr r="E8" s="13"/>
      </tp>
      <tp>
        <v>-3.5000000000000003E-2</v>
        <stp/>
        <stp>##V3_BDPV12</stp>
        <stp>EUSA5 Curncy</stp>
        <stp>CHG_NET_1D</stp>
        <stp>[ES_Pricer.xlsx]G8 Movers!R9C25</stp>
        <tr r="Y9" s="11"/>
      </tp>
      <tp>
        <v>4.9599999999999998E-2</v>
        <stp/>
        <stp>##V3_BDPV12</stp>
        <stp>EUSA5 Curncy</stp>
        <stp>CHG_NET_1M</stp>
        <stp>[ES_Pricer.xlsx]G8 Movers!R9C23</stp>
        <tr r="W9" s="11"/>
      </tp>
      <tp t="s">
        <v>Last Price</v>
        <stp/>
        <stp>##V3_BFIELDINFOV12</stp>
        <stp>[ES_Pricer.xlsx]EU Data!R15C3</stp>
        <stp>PX_LAST</stp>
        <tr r="C15" s="3"/>
      </tp>
      <tp t="s">
        <v>Last Price</v>
        <stp/>
        <stp>##V3_BFIELDINFOV12</stp>
        <stp>[ES_Pricer.xlsx]US Data!R15C3</stp>
        <stp>PX_LAST</stp>
        <tr r="C15" s="2"/>
      </tp>
      <tp>
        <v>-2.8500000000000001E-2</v>
        <stp/>
        <stp>##V3_BDPV12</stp>
        <stp>EUSA5 Curncy</stp>
        <stp>CHG_NET_5D</stp>
        <stp>[ES_Pricer.xlsx]G8 Movers!R9C22</stp>
        <tr r="V9" s="11"/>
      </tp>
      <tp t="s">
        <v>31/12/2019</v>
        <stp/>
        <stp>##V3_BDPV12</stp>
        <stp>NAPMNEWO Index</stp>
        <stp>LAST_UPDATE_DT</stp>
        <stp>[ES_Pricer.xlsx]Data Monitor!R15C5</stp>
        <tr r="E15" s="15"/>
      </tp>
      <tp t="s">
        <v>03/02/2020</v>
        <stp/>
        <stp>##V3_BDPV12</stp>
        <stp>NAPMNEWO Index</stp>
        <stp>ECO_RELEASE_DT</stp>
        <stp>[ES_Pricer.xlsx]Data Monitor!R15C6</stp>
        <tr r="F15" s="15"/>
      </tp>
      <tp t="s">
        <v>03/02/2020</v>
        <stp/>
        <stp>##V3_BDPV12</stp>
        <stp>CNSTTMOM Index</stp>
        <stp>ECO_RELEASE_DT</stp>
        <stp>[ES_Pricer.xlsx]Data Monitor!R12C6</stp>
        <tr r="F12" s="15"/>
      </tp>
      <tp t="s">
        <v>30/11/2019</v>
        <stp/>
        <stp>##V3_BDPV12</stp>
        <stp>CNSTTMOM Index</stp>
        <stp>LAST_UPDATE_DT</stp>
        <stp>[ES_Pricer.xlsx]Data Monitor!R12C5</stp>
        <tr r="E12" s="15"/>
      </tp>
      <tp>
        <v>-0.109</v>
        <stp/>
        <stp>##V3_BDPV12</stp>
        <stp>USFS055 CMPN Curncy</stp>
        <stp>CHG_NET_1D</stp>
        <stp>[ES_Pricer.xlsx]G8 Movers!R6C25</stp>
        <tr r="Y6" s="11"/>
      </tp>
      <tp>
        <v>0.1229</v>
        <stp/>
        <stp>##V3_BDPV12</stp>
        <stp>USFS055 CMPN Curncy</stp>
        <stp>CHG_NET_1M</stp>
        <stp>[ES_Pricer.xlsx]G8 Movers!R6C23</stp>
        <tr r="W6" s="11"/>
      </tp>
      <tp>
        <v>-9.1999999999999998E-2</v>
        <stp/>
        <stp>##V3_BDPV12</stp>
        <stp>USFS055 CMPN Curncy</stp>
        <stp>CHG_NET_5D</stp>
        <stp>[ES_Pricer.xlsx]G8 Movers!R6C22</stp>
        <tr r="V6" s="11"/>
      </tp>
      <tp t="s">
        <v>Last Price</v>
        <stp/>
        <stp>##V3_BFIELDINFOV12</stp>
        <stp>[ES_Pricer.xlsx]EU Data!R14C3</stp>
        <stp>PX_LAST</stp>
        <tr r="C14" s="3"/>
      </tp>
      <tp t="s">
        <v>Last Price</v>
        <stp/>
        <stp>##V3_BFIELDINFOV12</stp>
        <stp>[ES_Pricer.xlsx]US Data!R14C3</stp>
        <stp>PX_LAST</stp>
        <tr r="C14" s="2"/>
      </tp>
      <tp>
        <v>0.111</v>
        <stp/>
        <stp>##V3_BDPV12</stp>
        <stp>USSA10 Curncy</stp>
        <stp>CHG_NET_1M</stp>
        <stp>[ES_Pricer.xlsx]G8 Movers!R4C23</stp>
        <tr r="W4" s="11"/>
      </tp>
      <tp>
        <v>0.1053</v>
        <stp/>
        <stp>##V3_BDPV12</stp>
        <stp>USSA30 Curncy</stp>
        <stp>CHG_NET_1M</stp>
        <stp>[ES_Pricer.xlsx]G8 Movers!R5C23</stp>
        <tr r="W5" s="11"/>
      </tp>
      <tp>
        <v>-9.4E-2</v>
        <stp/>
        <stp>##V3_BDPV12</stp>
        <stp>USSA10 Curncy</stp>
        <stp>CHG_NET_1D</stp>
        <stp>[ES_Pricer.xlsx]G8 Movers!R4C25</stp>
        <tr r="Y4" s="11"/>
      </tp>
      <tp>
        <v>-9.5600000000000004E-2</v>
        <stp/>
        <stp>##V3_BDPV12</stp>
        <stp>USSA30 Curncy</stp>
        <stp>CHG_NET_1D</stp>
        <stp>[ES_Pricer.xlsx]G8 Movers!R5C25</stp>
        <tr r="Y5" s="11"/>
      </tp>
      <tp>
        <v>-8.6599999999999996E-2</v>
        <stp/>
        <stp>##V3_BDPV12</stp>
        <stp>USSA10 Curncy</stp>
        <stp>CHG_NET_5D</stp>
        <stp>[ES_Pricer.xlsx]G8 Movers!R4C22</stp>
        <tr r="V4" s="11"/>
      </tp>
      <tp>
        <v>-9.3700000000000006E-2</v>
        <stp/>
        <stp>##V3_BDPV12</stp>
        <stp>USSA30 Curncy</stp>
        <stp>CHG_NET_5D</stp>
        <stp>[ES_Pricer.xlsx]G8 Movers!R5C22</stp>
        <tr r="V5" s="11"/>
      </tp>
      <tp t="s">
        <v>Last Price</v>
        <stp/>
        <stp>##V3_BFIELDINFOV12</stp>
        <stp>[ES_Pricer.xlsx]US Data!R17C3</stp>
        <stp>PX_LAST</stp>
        <tr r="C17" s="2"/>
      </tp>
      <tp>
        <v>1</v>
        <stp/>
        <stp>##V3_BDHV12</stp>
        <stp>ECCPEMUY Index</stp>
        <stp>PX_LAST</stp>
        <stp>30/01/2017</stp>
        <stp/>
        <stp>[ES_Pricer.xlsx]EU Data!R7C5</stp>
        <stp>Dir=H</stp>
        <stp>Per=M</stp>
        <stp>Days=A</stp>
        <stp>Dts=H</stp>
        <stp>Sort=R</stp>
        <stp>cols=33;rows=1</stp>
        <tr r="E7" s="3"/>
      </tp>
      <tp>
        <v>-17.503598705242286</v>
        <stp/>
        <stp>##V3_BDPV12</stp>
        <stp>CZGB 2.75 07/23/29 Govt</stp>
        <stp>Z_SPRD_MID</stp>
        <stp>[ES_Pricer.xlsx]Pricer!R2C10</stp>
        <tr r="J2" s="18"/>
      </tp>
      <tp t="s">
        <v>Last Price</v>
        <stp/>
        <stp>##V3_BFIELDINFOV12</stp>
        <stp>[ES_Pricer.xlsx]EU Data!R16C3</stp>
        <stp>PX_LAST</stp>
        <tr r="C16" s="3"/>
      </tp>
      <tp t="s">
        <v>Last Price</v>
        <stp/>
        <stp>##V3_BFIELDINFOV12</stp>
        <stp>[ES_Pricer.xlsx]US Data!R16C3</stp>
        <stp>PX_LAST</stp>
        <tr r="C16" s="2"/>
      </tp>
      <tp>
        <v>46.3</v>
        <stp/>
        <stp>##V3_BDHV12</stp>
        <stp>MPMIEZMA Index</stp>
        <stp>PX_LAST</stp>
        <stp>30/01/2017</stp>
        <stp/>
        <stp>[ES_Pricer.xlsx]EU Data!R9C5</stp>
        <stp>Dir=H</stp>
        <stp>Per=M</stp>
        <stp>Days=A</stp>
        <stp>Dts=H</stp>
        <stp>Sort=R</stp>
        <stp>cols=34;rows=1</stp>
        <tr r="E9" s="3"/>
      </tp>
      <tp>
        <v>50.4</v>
        <stp/>
        <stp>##V3_BDPV12</stp>
        <stp>MPMIFRMA Index</stp>
        <stp>last_price</stp>
        <stp>[ES_Pricer.xlsx]PMI!R11C5</stp>
        <tr r="E11" s="5"/>
      </tp>
      <tp>
        <v>-0.38400000000000001</v>
        <stp/>
        <stp>##V3_BDPV12</stp>
        <stp>EUR003M Index</stp>
        <stp>PX_LAST</stp>
        <stp>[ES_Pricer.xlsx]Pricer!R15C7</stp>
        <tr r="G15" s="18"/>
      </tp>
      <tp>
        <v>-0.67820000000000003</v>
        <stp/>
        <stp>##V3_BDPV12</stp>
        <stp>SF0003M Index</stp>
        <stp>PX_LAST</stp>
        <stp>[ES_Pricer.xlsx]Pricer!R15C9</stp>
        <tr r="I15" s="18"/>
      </tp>
      <tp>
        <v>93.8</v>
        <stp/>
        <stp>##V3_BDHV12</stp>
        <stp>GRIFPEX Index</stp>
        <stp>PX_LAST</stp>
        <stp>30/01/2017</stp>
        <stp/>
        <stp>[ES_Pricer.xlsx]EU Data!R11C5</stp>
        <stp>Dir=H</stp>
        <stp>Per=M</stp>
        <stp>Days=A</stp>
        <stp>Dts=H</stp>
        <stp>Sort=R</stp>
        <stp>cols=34;rows=1</stp>
        <tr r="E11" s="3"/>
      </tp>
      <tp>
        <v>-3.8899999999999997E-2</v>
        <stp/>
        <stp>##V3_BDPV12</stp>
        <stp>BPSW2 Curncy</stp>
        <stp>CHG_NET_5D</stp>
        <stp>[ES_Pricer.xlsx]G8 Movers!R14C22</stp>
        <tr r="V14" s="11"/>
      </tp>
      <tp>
        <v>-3.4000000000000002E-2</v>
        <stp/>
        <stp>##V3_BDPV12</stp>
        <stp>BPSW5 Curncy</stp>
        <stp>CHG_NET_5D</stp>
        <stp>[ES_Pricer.xlsx]G8 Movers!R15C22</stp>
        <tr r="V15" s="11"/>
      </tp>
      <tp>
        <v>126.5</v>
        <stp/>
        <stp>##V3_BDHV12</stp>
        <stp>CONCCONF Index</stp>
        <stp>PX_LAST</stp>
        <stp>29/01/2016</stp>
        <stp/>
        <stp>[ES_Pricer.xlsx]US Data!R22C5</stp>
        <stp>Dir=H</stp>
        <stp>Per=M</stp>
        <stp>Days=A</stp>
        <stp>Dts=H</stp>
        <stp>Sort=R</stp>
        <stp>cols=46;rows=1</stp>
        <tr r="E22" s="2"/>
      </tp>
      <tp>
        <v>93.8</v>
        <stp/>
        <stp>##V3_BDHV12</stp>
        <stp>GRIFPEX Index</stp>
        <stp>PX_LAST</stp>
        <stp>30/01/2017</stp>
        <stp/>
        <stp>[ES_Pricer.xlsx]EU Data!R14C5</stp>
        <stp>Dir=H</stp>
        <stp>Per=M</stp>
        <stp>Days=A</stp>
        <stp>Dts=H</stp>
        <stp>Sort=R</stp>
        <stp>cols=34;rows=1</stp>
        <tr r="E14" s="3"/>
      </tp>
      <tp>
        <v>52.4</v>
        <stp/>
        <stp>##V3_BDPV12</stp>
        <stp>MPMIUSMA Index</stp>
        <stp>last_price</stp>
        <stp>[ES_Pricer.xlsx]PMI!R8C5</stp>
        <tr r="E8" s="5"/>
      </tp>
      <tp>
        <v>43.7</v>
        <stp/>
        <stp>##V3_BDPV12</stp>
        <stp>MPMIDEMA Index</stp>
        <stp>last_price</stp>
        <stp>[ES_Pricer.xlsx]PMI!R12C5</stp>
        <tr r="E12" s="5"/>
      </tp>
      <tp>
        <v>1.5840000000000001</v>
        <stp/>
        <stp>##V3_BDPV12</stp>
        <stp>MPMIEZSA Index</stp>
        <stp>INTERVAL_STD_DEV</stp>
        <stp>[ES_Pricer.xlsx]Data Monitor!R37C11</stp>
        <tr r="K37" s="15"/>
      </tp>
      <tp>
        <v>1.5840000000000001</v>
        <stp/>
        <stp>##V3_BDPV12</stp>
        <stp>MPMIEZSA Index</stp>
        <stp>INTERVAL_STD_DEV</stp>
        <stp>[ES_Pricer.xlsx]Data Monitor!R37C16</stp>
        <tr r="P37" s="15"/>
      </tp>
      <tp>
        <v>4.3635000000000002</v>
        <stp/>
        <stp>##V3_BDPV12</stp>
        <stp>MPMIEZMA Index</stp>
        <stp>INTERVAL_STD_DEV</stp>
        <stp>[ES_Pricer.xlsx]Data Monitor!R36C16</stp>
        <tr r="P36" s="15"/>
      </tp>
      <tp>
        <v>4.3635000000000002</v>
        <stp/>
        <stp>##V3_BDPV12</stp>
        <stp>MPMIEZMA Index</stp>
        <stp>INTERVAL_STD_DEV</stp>
        <stp>[ES_Pricer.xlsx]Data Monitor!R36C11</stp>
        <tr r="K36" s="15"/>
      </tp>
      <tp>
        <v>0.54682159945317843</v>
        <stp/>
        <stp>##V3_BDPV12</stp>
        <stp>POLA Comdty</stp>
        <stp>CHG_PCT_1D</stp>
        <stp>[ES_Pricer.xlsx]G8 Movers!R24C30</stp>
        <tr r="AD24" s="11"/>
      </tp>
      <tp>
        <v>71.403400000000005</v>
        <stp/>
        <stp>##V3_BDPV12</stp>
        <stp>NFP TCH Index</stp>
        <stp>INTERVAL_STD_DEV</stp>
        <stp>[ES_Pricer.xlsx]Data Monitor!R7C16</stp>
        <tr r="P7" s="15"/>
      </tp>
      <tp>
        <v>71.403400000000005</v>
        <stp/>
        <stp>##V3_BDPV12</stp>
        <stp>NFP TCH Index</stp>
        <stp>INTERVAL_STD_DEV</stp>
        <stp>[ES_Pricer.xlsx]Data Monitor!R7C11</stp>
        <tr r="K7" s="15"/>
      </tp>
      <tp>
        <v>8.0208999999999993</v>
        <stp/>
        <stp>##V3_BDPV12</stp>
        <stp>EMPRNEWO Index</stp>
        <stp>INTERVAL_STD_DEV</stp>
        <stp>[ES_Pricer.xlsx]Data Monitor!R17C16</stp>
        <tr r="P17" s="15"/>
      </tp>
      <tp>
        <v>-0.38400000000000001</v>
        <stp/>
        <stp>##V3_BDPV12</stp>
        <stp>EUR003M Index</stp>
        <stp>PX_LAST</stp>
        <stp>[ES_Pricer.xlsx]Pricer!R16C7</stp>
        <tr r="G16" s="18"/>
      </tp>
      <tp>
        <v>-0.67820000000000003</v>
        <stp/>
        <stp>##V3_BDPV12</stp>
        <stp>SF0003M Index</stp>
        <stp>PX_LAST</stp>
        <stp>[ES_Pricer.xlsx]Pricer!R16C9</stp>
        <tr r="I16" s="18"/>
      </tp>
      <tp>
        <v>-0.74180000000000001</v>
        <stp/>
        <stp>##V3_BDPV12</stp>
        <stp>MPMIEZSA Index</stp>
        <stp>INTERVAL_Z_SCORE</stp>
        <stp>[ES_Pricer.xlsx]Data Monitor!R37C10</stp>
        <tr r="J37" s="15"/>
      </tp>
      <tp>
        <v>-1.1182000000000001</v>
        <stp/>
        <stp>##V3_BDPV12</stp>
        <stp>MPMIEZMA Index</stp>
        <stp>INTERVAL_Z_SCORE</stp>
        <stp>[ES_Pricer.xlsx]Data Monitor!R36C10</stp>
        <tr r="J36" s="15"/>
      </tp>
      <tp>
        <v>-3.5000000000000003E-2</v>
        <stp/>
        <stp>##V3_BDPV12</stp>
        <stp>ISSW5 Curncy</stp>
        <stp>CHG_NET_5D</stp>
        <stp>[ES_Pricer.xlsx]G8 Movers!R43C22</stp>
        <tr r="V43" s="11"/>
      </tp>
      <tp>
        <v>-0.01</v>
        <stp/>
        <stp>##V3_BDPV12</stp>
        <stp>ISSW2 Curncy</stp>
        <stp>CHG_NET_5D</stp>
        <stp>[ES_Pricer.xlsx]G8 Movers!R42C22</stp>
        <tr r="V42" s="11"/>
      </tp>
      <tp>
        <v>46.8</v>
        <stp/>
        <stp>##V3_BDHV12</stp>
        <stp>NAPMNEWO Index</stp>
        <stp>PX_LAST</stp>
        <stp>29/01/2016</stp>
        <stp/>
        <stp>[ES_Pricer.xlsx]US Data!R14C5</stp>
        <stp>Dir=H</stp>
        <stp>Per=M</stp>
        <stp>Days=A</stp>
        <stp>Dts=H</stp>
        <stp>Sort=R</stp>
        <stp>cols=45;rows=1</stp>
        <tr r="E14" s="2"/>
      </tp>
      <tp>
        <v>43.6</v>
        <stp/>
        <stp>##V3_BDPV12</stp>
        <stp>MPMICZMA Index</stp>
        <stp>last_price</stp>
        <stp>[ES_Pricer.xlsx]PMI!R10C5</stp>
        <tr r="E10" s="5"/>
      </tp>
      <tp>
        <v>-76.807282366099216</v>
        <stp/>
        <stp>##V3_BDPV12</stp>
        <stp>CZGB 5.7 05/24 Corp</stp>
        <stp>Z_SPRD_MID</stp>
        <stp>[ES_Pricer.xlsx]Pricer!R5C10</stp>
        <tr r="J5" s="18"/>
      </tp>
      <tp>
        <v>-2.1499999999999998E-2</v>
        <stp/>
        <stp>##V3_BDPV12</stp>
        <stp>BPSW2 Curncy</stp>
        <stp>CHG_NET_1D</stp>
        <stp>[ES_Pricer.xlsx]G8 Movers!R14C25</stp>
        <tr r="Y14" s="11"/>
      </tp>
      <tp>
        <v>-4.3499999999999997E-2</v>
        <stp/>
        <stp>##V3_BDPV12</stp>
        <stp>BPSW5 Curncy</stp>
        <stp>CHG_NET_1D</stp>
        <stp>[ES_Pricer.xlsx]G8 Movers!R15C25</stp>
        <tr r="Y15" s="11"/>
      </tp>
      <tp>
        <v>-0.63480000000000003</v>
        <stp/>
        <stp>##V3_BDPV12</stp>
        <stp>LEI CHNG Index</stp>
        <stp>INTERVAL_Z_SCORE</stp>
        <stp>[ES_Pricer.xlsx]Data Monitor!R23C10</stp>
        <tr r="J23" s="15"/>
      </tp>
      <tp>
        <v>1.465E-2</v>
        <stp/>
        <stp>##V3_BDPV12</stp>
        <stp>BPSW2 Curncy</stp>
        <stp>CHG_NET_1M</stp>
        <stp>[ES_Pricer.xlsx]G8 Movers!R14C23</stp>
        <tr r="W14" s="11"/>
      </tp>
      <tp>
        <v>3.2500000000000001E-2</v>
        <stp/>
        <stp>##V3_BDPV12</stp>
        <stp>BPSW5 Curncy</stp>
        <stp>CHG_NET_1M</stp>
        <stp>[ES_Pricer.xlsx]G8 Movers!R15C23</stp>
        <tr r="W15" s="11"/>
      </tp>
      <tp>
        <v>-2</v>
        <stp/>
        <stp>##V3_BDHV12</stp>
        <stp>DGNOCHNG Index</stp>
        <stp>PX_LAST</stp>
        <stp>29/01/2016</stp>
        <stp/>
        <stp>[ES_Pricer.xlsx]US Data!R13C5</stp>
        <stp>Dir=H</stp>
        <stp>Per=M</stp>
        <stp>Days=A</stp>
        <stp>Dts=H</stp>
        <stp>Sort=R</stp>
        <stp>cols=45;rows=1</stp>
        <tr r="E13" s="2"/>
      </tp>
      <tp>
        <v>0.14000000000000001</v>
        <stp/>
        <stp>##V3_BDPV12</stp>
        <stp>PCE CMOM Index</stp>
        <stp>px_last</stp>
        <stp>[ES_Pricer.xlsx]Data Monitor!R5C7</stp>
        <tr r="G5" s="15"/>
      </tp>
      <tp>
        <v>47.2</v>
        <stp/>
        <stp>##V3_BDHV12</stp>
        <stp>NAPMPMI Index</stp>
        <stp>PX_LAST</stp>
        <stp>29/01/2016</stp>
        <stp/>
        <stp>[ES_Pricer.xlsx]US Data!R10C5</stp>
        <stp>Dir=H</stp>
        <stp>Per=M</stp>
        <stp>Days=A</stp>
        <stp>Dts=H</stp>
        <stp>Sort=R</stp>
        <stp>cols=45;rows=1</stp>
        <tr r="E10" s="2"/>
      </tp>
      <tp>
        <v>52.4</v>
        <stp/>
        <stp>##V3_BDHV12</stp>
        <stp>MPMIEZSA Index</stp>
        <stp>PX_LAST</stp>
        <stp>30/01/2017</stp>
        <stp/>
        <stp>[ES_Pricer.xlsx]EU Data!R10C5</stp>
        <stp>Dir=H</stp>
        <stp>Per=M</stp>
        <stp>Days=A</stp>
        <stp>Dts=H</stp>
        <stp>Sort=R</stp>
        <stp>cols=34;rows=1</stp>
        <tr r="E10" s="3"/>
      </tp>
      <tp>
        <v>47.5</v>
        <stp/>
        <stp>##V3_BDPV12</stp>
        <stp>MPMIGBMA Index</stp>
        <stp>last_price</stp>
        <stp>[ES_Pricer.xlsx]PMI!R16C5</stp>
        <tr r="E16" s="5"/>
      </tp>
      <tp>
        <v>-1.3451327433628359</v>
        <stp/>
        <stp>##V3_BDPV12</stp>
        <stp>HGA Comdty</stp>
        <stp>CHG_PCT_1D</stp>
        <stp>[ES_Pricer.xlsx]G8 Movers!R22C30</stp>
        <tr r="AD22" s="11"/>
      </tp>
      <tp>
        <v>3.5471698113207459</v>
        <stp/>
        <stp>##V3_BDPV12</stp>
        <stp>CO1 Comdty</stp>
        <stp>CHG_PCT_1D</stp>
        <stp>[ES_Pricer.xlsx]G8 Movers!R25C30</stp>
        <tr r="AD25" s="11"/>
      </tp>
      <tp>
        <v>0.3014</v>
        <stp/>
        <stp>##V3_BDPV12</stp>
        <stp>LEI CHNG Index</stp>
        <stp>INTERVAL_STD_DEV</stp>
        <stp>[ES_Pricer.xlsx]Data Monitor!R23C11</stp>
        <tr r="K23" s="15"/>
      </tp>
      <tp>
        <v>0.3014</v>
        <stp/>
        <stp>##V3_BDPV12</stp>
        <stp>LEI CHNG Index</stp>
        <stp>INTERVAL_STD_DEV</stp>
        <stp>[ES_Pricer.xlsx]Data Monitor!R23C16</stp>
        <tr r="P23" s="15"/>
      </tp>
      <tp>
        <v>47.4</v>
        <stp/>
        <stp>##V3_BDPV12</stp>
        <stp>MPMIESMA Index</stp>
        <stp>last_price</stp>
        <stp>[ES_Pricer.xlsx]PMI!R15C5</stp>
        <tr r="E15" s="5"/>
      </tp>
      <tp>
        <v>52.7</v>
        <stp/>
        <stp>##V3_BDPV12</stp>
        <stp>MPMIINMA Index</stp>
        <stp>last_price</stp>
        <stp>[ES_Pricer.xlsx]PMI!R19C5</stp>
        <tr r="E19" s="5"/>
      </tp>
      <tp>
        <v>0.4</v>
        <stp/>
        <stp>##V3_BDPV12</stp>
        <stp>EUSA0505 Curncy</stp>
        <stp>PX_LAST</stp>
        <stp>[ES_Pricer.xlsx]Pricer!R4C7</stp>
        <tr r="G4" s="18"/>
      </tp>
      <tp>
        <v>-0.03</v>
        <stp/>
        <stp>##V3_BDPV12</stp>
        <stp>ISSW5 Curncy</stp>
        <stp>CHG_NET_1D</stp>
        <stp>[ES_Pricer.xlsx]G8 Movers!R43C25</stp>
        <tr r="Y43" s="11"/>
      </tp>
      <tp>
        <v>-5.0000000000000001E-3</v>
        <stp/>
        <stp>##V3_BDPV12</stp>
        <stp>ISSW2 Curncy</stp>
        <stp>CHG_NET_1D</stp>
        <stp>[ES_Pricer.xlsx]G8 Movers!R42C25</stp>
        <tr r="Y42" s="11"/>
      </tp>
      <tp>
        <v>0.04</v>
        <stp/>
        <stp>##V3_BDPV12</stp>
        <stp>ISSW5 Curncy</stp>
        <stp>CHG_NET_1M</stp>
        <stp>[ES_Pricer.xlsx]G8 Movers!R43C23</stp>
        <tr r="W43" s="11"/>
      </tp>
      <tp>
        <v>0.01</v>
        <stp/>
        <stp>##V3_BDPV12</stp>
        <stp>ISSW2 Curncy</stp>
        <stp>CHG_NET_1M</stp>
        <stp>[ES_Pricer.xlsx]G8 Movers!R42C23</stp>
        <tr r="W42" s="11"/>
      </tp>
      <tp>
        <v>0.88</v>
        <stp/>
        <stp>##V3_BDPV12</stp>
        <stp>IP CHNG Index</stp>
        <stp>CHG_NET_6M</stp>
        <stp>[ES_Pricer.xlsx]Data Monitor!R9C17</stp>
        <tr r="Q9" s="15"/>
      </tp>
      <tp t="s">
        <v>31/12/2019</v>
        <stp/>
        <stp>##V3_BDPV12</stp>
        <stp>MPMIUSMA Index Index</stp>
        <stp>LAST_UPDATE_DT</stp>
        <stp>[ES_Pricer.xlsx]Data Monitor!R11C5</stp>
        <tr r="E11" s="15"/>
      </tp>
      <tp t="s">
        <v>24/01/2020</v>
        <stp/>
        <stp>##V3_BDPV12</stp>
        <stp>MPMIUSMA Index Index</stp>
        <stp>ECO_RELEASE_DT</stp>
        <stp>[ES_Pricer.xlsx]Data Monitor!R11C6</stp>
        <tr r="F11" s="15"/>
      </tp>
      <tp>
        <v>2.6</v>
        <stp/>
        <stp>##V3_BDHV12</stp>
        <stp>EMPRNEWO Index</stp>
        <stp>PX_LAST</stp>
        <stp>29/01/2016</stp>
        <stp/>
        <stp>[ES_Pricer.xlsx]US Data!R16C5</stp>
        <stp>Dir=H</stp>
        <stp>Per=M</stp>
        <stp>Days=A</stp>
        <stp>Dts=H</stp>
        <stp>Sort=R</stp>
        <stp>cols=46;rows=1</stp>
        <tr r="E16" s="2"/>
      </tp>
      <tp>
        <v>-6.7489999999999994E-2</v>
        <stp/>
        <stp>##V3_BDPV12</stp>
        <stp>.PLN2510 Index</stp>
        <stp>PX_LAST</stp>
        <stp>[ES_Pricer.xlsx]Pricer!R8C11</stp>
        <tr r="K8" s="18"/>
      </tp>
      <tp>
        <v>0.5</v>
        <stp/>
        <stp>##V3_BDPV12</stp>
        <stp>PITLCHNG Index</stp>
        <stp>px_last</stp>
        <stp>[ES_Pricer.xlsx]Data Monitor!R6C7</stp>
        <tr r="G6" s="15"/>
      </tp>
      <tp>
        <v>6.4905999999999997</v>
        <stp/>
        <stp>##V3_BDPV12</stp>
        <stp>NAPMNEWO Index</stp>
        <stp>INTERVAL_STD_DEV</stp>
        <stp>[ES_Pricer.xlsx]Data Monitor!R15C16</stp>
        <tr r="P15" s="15"/>
      </tp>
      <tp>
        <v>4.4939999999999998</v>
        <stp/>
        <stp>##V3_BDPV12</stp>
        <stp>CONCCONF Index</stp>
        <stp>INTERVAL_STD_DEV</stp>
        <stp>[ES_Pricer.xlsx]Data Monitor!R25C16</stp>
        <tr r="P25" s="15"/>
      </tp>
      <tp>
        <v>4.4939999999999998</v>
        <stp/>
        <stp>##V3_BDPV12</stp>
        <stp>CONCCONF Index</stp>
        <stp>INTERVAL_STD_DEV</stp>
        <stp>[ES_Pricer.xlsx]Data Monitor!R25C11</stp>
        <tr r="K25" s="15"/>
      </tp>
      <tp>
        <v>0.47060000000000002</v>
        <stp/>
        <stp>##V3_BDPV12</stp>
        <stp>ECCPEMUY Index</stp>
        <stp>INTERVAL_STD_DEV</stp>
        <stp>[ES_Pricer.xlsx]Data Monitor!R32C11</stp>
        <tr r="K32" s="15"/>
      </tp>
      <tp>
        <v>0.47060000000000002</v>
        <stp/>
        <stp>##V3_BDPV12</stp>
        <stp>ECCPEMUY Index</stp>
        <stp>INTERVAL_STD_DEV</stp>
        <stp>[ES_Pricer.xlsx]Data Monitor!R32C16</stp>
        <tr r="P32" s="15"/>
      </tp>
      <tp>
        <v>-19.899999999999999</v>
        <stp/>
        <stp>##V3_BDHV12</stp>
        <stp>GRZECURR Index</stp>
        <stp>PX_LAST</stp>
        <stp>30/01/2017</stp>
        <stp/>
        <stp>[ES_Pricer.xlsx]EU Data!R13C5</stp>
        <stp>Dir=H</stp>
        <stp>Per=M</stp>
        <stp>Days=A</stp>
        <stp>Dts=H</stp>
        <stp>Sort=R</stp>
        <stp>cols=34;rows=1</stp>
        <tr r="E13" s="3"/>
      </tp>
      <tp>
        <v>46.2</v>
        <stp/>
        <stp>##V3_BDHV12</stp>
        <stp>MPMIITMA Index</stp>
        <stp>PX_LAST</stp>
        <stp>30/01/2017</stp>
        <stp/>
        <stp>[ES_Pricer.xlsx]EU Data!R15C5</stp>
        <stp>Dir=H</stp>
        <stp>Per=M</stp>
        <stp>Days=A</stp>
        <stp>Dts=H</stp>
        <stp>Sort=R</stp>
        <stp>cols=33;rows=1</stp>
        <tr r="E15" s="3"/>
      </tp>
      <tp>
        <v>0.2</v>
        <stp/>
        <stp>##V3_BDHV12</stp>
        <stp>RSTAMOM Index</stp>
        <stp>PX_LAST</stp>
        <stp>29/01/2016</stp>
        <stp/>
        <stp>[ES_Pricer.xlsx]US Data!R17C5</stp>
        <stp>Dir=H</stp>
        <stp>Per=M</stp>
        <stp>Days=A</stp>
        <stp>Dts=H</stp>
        <stp>Sort=R</stp>
        <stp>cols=45;rows=1</stp>
        <tr r="E17" s="2"/>
      </tp>
      <tp>
        <v>0.82430000000000003</v>
        <stp/>
        <stp>##V3_BDPV12</stp>
        <stp>EUITEMUM Index</stp>
        <stp>INTERVAL_STD_DEV</stp>
        <stp>[ES_Pricer.xlsx]Data Monitor!R35C11</stp>
        <tr r="K35" s="15"/>
      </tp>
      <tp>
        <v>0.82430000000000003</v>
        <stp/>
        <stp>##V3_BDPV12</stp>
        <stp>EUITEMUM Index</stp>
        <stp>INTERVAL_STD_DEV</stp>
        <stp>[ES_Pricer.xlsx]Data Monitor!R35C16</stp>
        <tr r="P35" s="15"/>
      </tp>
      <tp>
        <v>-0.05</v>
        <stp/>
        <stp>##V3_BDPV12</stp>
        <stp>PCE CMOM Index</stp>
        <stp>CHG_NET_1YR</stp>
        <stp>[ES_Pricer.xlsx]Data Monitor!R5C18</stp>
        <tr r="R5" s="15"/>
      </tp>
      <tp>
        <v>1.7500000000000002E-2</v>
        <stp/>
        <stp>##V3_BDPV12</stp>
        <stp>PZSW5 Curncy</stp>
        <stp>CHG_NET_5D</stp>
        <stp>[ES_Pricer.xlsx]G8 Movers!R31C22</stp>
        <tr r="V31" s="11"/>
      </tp>
      <tp>
        <v>0.02</v>
        <stp/>
        <stp>##V3_BDPV12</stp>
        <stp>PZSW2 Curncy</stp>
        <stp>CHG_NET_5D</stp>
        <stp>[ES_Pricer.xlsx]G8 Movers!R30C22</stp>
        <tr r="V30" s="11"/>
      </tp>
      <tp>
        <v>-0.3695</v>
        <stp/>
        <stp>##V3_BDPV12</stp>
        <stp>EUITEMUM Index</stp>
        <stp>INTERVAL_Z_SCORE</stp>
        <stp>[ES_Pricer.xlsx]Data Monitor!R35C10</stp>
        <tr r="J35" s="15"/>
      </tp>
      <tp>
        <v>-1.65</v>
        <stp/>
        <stp>##V3_BDHV12</stp>
        <stp>ETSLMOM  Index</stp>
        <stp>PX_LAST</stp>
        <stp>29/01/2016</stp>
        <stp/>
        <stp>[ES_Pricer.xlsx]US Data!R18C5</stp>
        <stp>Dir=H</stp>
        <stp>Per=M</stp>
        <stp>Days=A</stp>
        <stp>Dts=H</stp>
        <stp>Sort=R</stp>
        <stp>cols=45;rows=1</stp>
        <tr r="E18" s="2"/>
      </tp>
      <tp>
        <v>-1.0254000000000001</v>
        <stp/>
        <stp>##V3_BDPV12</stp>
        <stp>ECCPEMUY Index</stp>
        <stp>INTERVAL_Z_SCORE</stp>
        <stp>[ES_Pricer.xlsx]Data Monitor!R32C10</stp>
        <tr r="J32" s="15"/>
      </tp>
      <tp>
        <v>-0.58779999999999999</v>
        <stp/>
        <stp>##V3_BDPV12</stp>
        <stp>CONCCONF Index</stp>
        <stp>INTERVAL_Z_SCORE</stp>
        <stp>[ES_Pricer.xlsx]Data Monitor!R25C10</stp>
        <tr r="J25" s="15"/>
      </tp>
      <tp>
        <v>51.5</v>
        <stp/>
        <stp>##V3_BDPV12</stp>
        <stp>MPMICNMA Index</stp>
        <stp>last_price</stp>
        <stp>[ES_Pricer.xlsx]PMI!R18C5</stp>
        <tr r="E18" s="5"/>
      </tp>
      <tp>
        <v>50.2</v>
        <stp/>
        <stp>##V3_BDPV12</stp>
        <stp>MPMIBRMA Index</stp>
        <stp>last_price</stp>
        <stp>[ES_Pricer.xlsx]PMI!R5C5</stp>
        <tr r="E5" s="5"/>
      </tp>
      <tp>
        <v>-8.2605364950087013E-3</v>
        <stp/>
        <stp>##V3_BDPV12</stp>
        <stp>DXY Curncy</stp>
        <stp>CHG_PCT_1D</stp>
        <stp>[ES_Pricer.xlsx]G8 Movers!R28C30</stp>
        <tr r="AD28" s="11"/>
      </tp>
      <tp>
        <v>1.5086999999999999</v>
        <stp/>
        <stp>##V3_BDPV12</stp>
        <stp>XAU Curncy</stp>
        <stp>CHG_PCT_1D</stp>
        <stp>[ES_Pricer.xlsx]G8 Movers!R23C30</stp>
        <tr r="AD23" s="11"/>
      </tp>
      <tp>
        <v>-0.83960000000000001</v>
        <stp/>
        <stp>##V3_BDPV12</stp>
        <stp>DGNOCHNG Index</stp>
        <stp>INTERVAL_Z_SCORE</stp>
        <stp>[ES_Pricer.xlsx]Data Monitor!R14C10</stp>
        <tr r="J14" s="15"/>
      </tp>
      <tp>
        <v>46.2</v>
        <stp/>
        <stp>##V3_BDPV12</stp>
        <stp>MPMIITMA Index</stp>
        <stp>last_price</stp>
        <stp>[ES_Pricer.xlsx]PMI!R13C5</stp>
        <tr r="E13" s="5"/>
      </tp>
      <tp>
        <v>50.1</v>
        <stp/>
        <stp>##V3_BDPV12</stp>
        <stp>MPMIKRMA Index</stp>
        <stp>last_price</stp>
        <stp>[ES_Pricer.xlsx]PMI!R21C5</stp>
        <tr r="E21" s="5"/>
      </tp>
      <tp>
        <v>48.8</v>
        <stp/>
        <stp>##V3_BDPV12</stp>
        <stp>MPMIJPMA Index</stp>
        <stp>last_price</stp>
        <stp>[ES_Pricer.xlsx]PMI!R20C5</stp>
        <tr r="E20" s="5"/>
      </tp>
      <tp>
        <v>3.2469999999999999</v>
        <stp/>
        <stp>##V3_BDPV12</stp>
        <stp>MPMIITMA Index</stp>
        <stp>INTERVAL_STD_DEV</stp>
        <stp>[ES_Pricer.xlsx]Data Monitor!R38C16</stp>
        <tr r="P38" s="15"/>
      </tp>
      <tp>
        <v>3.2469999999999999</v>
        <stp/>
        <stp>##V3_BDPV12</stp>
        <stp>MPMIITMA Index</stp>
        <stp>INTERVAL_STD_DEV</stp>
        <stp>[ES_Pricer.xlsx]Data Monitor!R38C11</stp>
        <tr r="K38" s="15"/>
      </tp>
      <tp>
        <v>43.7849</v>
        <stp/>
        <stp>##V3_BDPV12</stp>
        <stp>GRZECURR Index</stp>
        <stp>INTERVAL_STD_DEV</stp>
        <stp>[ES_Pricer.xlsx]Data Monitor!R41C11</stp>
        <tr r="K41" s="15"/>
      </tp>
      <tp>
        <v>43.7849</v>
        <stp/>
        <stp>##V3_BDPV12</stp>
        <stp>GRZECURR Index</stp>
        <stp>INTERVAL_STD_DEV</stp>
        <stp>[ES_Pricer.xlsx]Data Monitor!R41C16</stp>
        <tr r="P41" s="15"/>
      </tp>
      <tp>
        <v>1.8940999999999999</v>
        <stp/>
        <stp>##V3_BDPV12</stp>
        <stp>PZFS0505 Curncy</stp>
        <stp>PX_LAST</stp>
        <stp>[ES_Pricer.xlsx]Pricer!R4C11</stp>
        <tr r="K4" s="18"/>
      </tp>
      <tp>
        <v>1.8506</v>
        <stp/>
        <stp>##V3_BDPV12</stp>
        <stp>CPEXEMUY Index</stp>
        <stp>INTERVAL_Z_SCORE</stp>
        <stp>[ES_Pricer.xlsx]Data Monitor!R31C10</stp>
        <tr r="J31" s="15"/>
      </tp>
      <tp>
        <v>1365</v>
        <stp/>
        <stp>##V3_BDPV12</stp>
        <stp>NHSPSTOT Index</stp>
        <stp>px_last</stp>
        <stp>[ES_Pricer.xlsx]Data Monitor!R21C7</stp>
        <tr r="G21" s="15"/>
      </tp>
      <tp>
        <v>7.0000000000000007E-2</v>
        <stp/>
        <stp>##V3_BDPV12</stp>
        <stp>.PLN5-10 Index</stp>
        <stp>PX_LAST</stp>
        <stp>[ES_Pricer.xlsx]Pricer!R9C11</stp>
        <tr r="K9" s="18"/>
      </tp>
      <tp>
        <v>47.1</v>
        <stp/>
        <stp>##V3_BDPV12</stp>
        <stp>MPMIMXMA Index</stp>
        <stp>last_price</stp>
        <stp>[ES_Pricer.xlsx]PMI!R7C5</stp>
        <tr r="E7" s="5"/>
      </tp>
      <tp>
        <v>9.4</v>
        <stp/>
        <stp>##V3_BDHV12</stp>
        <stp>OUTFNOF Index</stp>
        <stp>PX_LAST</stp>
        <stp>29/01/2016</stp>
        <stp/>
        <stp>[ES_Pricer.xlsx]US Data!R15C5</stp>
        <stp>Dir=H</stp>
        <stp>Per=M</stp>
        <stp>Days=A</stp>
        <stp>Dts=H</stp>
        <stp>Sort=R</stp>
        <stp>cols=46;rows=1</stp>
        <tr r="E15" s="2"/>
      </tp>
      <tp>
        <v>2.3689</v>
        <stp/>
        <stp>##V3_BDPV12</stp>
        <stp>DGNOCHNG Index</stp>
        <stp>INTERVAL_STD_DEV</stp>
        <stp>[ES_Pricer.xlsx]Data Monitor!R14C16</stp>
        <tr r="P14" s="15"/>
      </tp>
      <tp>
        <v>2.3689</v>
        <stp/>
        <stp>##V3_BDPV12</stp>
        <stp>DGNOCHNG Index</stp>
        <stp>INTERVAL_STD_DEV</stp>
        <stp>[ES_Pricer.xlsx]Data Monitor!R14C11</stp>
        <tr r="K14" s="15"/>
      </tp>
      <tp t="s">
        <v>#N/A N/A</v>
        <stp/>
        <stp>##V3_BDHV12</stp>
        <stp>EUNOEZCY Index</stp>
        <stp>PX_LAST</stp>
        <stp>30/01/2017</stp>
        <stp/>
        <stp>[ES_Pricer.xlsx]EU Data!R16C5</stp>
        <stp>Dir=H</stp>
        <stp>Per=M</stp>
        <stp>Days=A</stp>
        <stp>Dts=H</stp>
        <stp>Sort=R</stp>
        <tr r="E16" s="3"/>
      </tp>
      <tp>
        <v>-3.7499999999999999E-2</v>
        <stp/>
        <stp>##V3_BDPV12</stp>
        <stp>PZSW5 Curncy</stp>
        <stp>CHG_NET_1D</stp>
        <stp>[ES_Pricer.xlsx]G8 Movers!R31C25</stp>
        <tr r="Y31" s="11"/>
      </tp>
      <tp>
        <v>-7.4999999999999997E-3</v>
        <stp/>
        <stp>##V3_BDPV12</stp>
        <stp>PZSW2 Curncy</stp>
        <stp>CHG_NET_1D</stp>
        <stp>[ES_Pricer.xlsx]G8 Movers!R30C25</stp>
        <tr r="Y30" s="11"/>
      </tp>
      <tp>
        <v>1.1000000000000001</v>
        <stp/>
        <stp>##V3_BDPV12</stp>
        <stp>IP CHNG Index</stp>
        <stp>LAST_PRICE</stp>
        <stp>[ES_Pricer.xlsx]Data Monitor!R9C7</stp>
        <tr r="G9" s="15"/>
      </tp>
      <tp>
        <v>0.13750000000000001</v>
        <stp/>
        <stp>##V3_BDPV12</stp>
        <stp>PZSW5 Curncy</stp>
        <stp>CHG_NET_1M</stp>
        <stp>[ES_Pricer.xlsx]G8 Movers!R31C23</stp>
        <tr r="W31" s="11"/>
      </tp>
      <tp>
        <v>8.5000000000000006E-2</v>
        <stp/>
        <stp>##V3_BDPV12</stp>
        <stp>PZSW2 Curncy</stp>
        <stp>CHG_NET_1M</stp>
        <stp>[ES_Pricer.xlsx]G8 Movers!R30C23</stp>
        <tr r="W30" s="11"/>
      </tp>
      <tp>
        <v>0.2092</v>
        <stp/>
        <stp>##V3_BDPV12</stp>
        <stp>PITLCHNG Index</stp>
        <stp>INTERVAL_STD_DEV</stp>
        <stp>[ES_Pricer.xlsx]Data Monitor!R6C16</stp>
        <tr r="P6" s="15"/>
      </tp>
      <tp>
        <v>0.2092</v>
        <stp/>
        <stp>##V3_BDPV12</stp>
        <stp>PITLCHNG Index</stp>
        <stp>INTERVAL_STD_DEV</stp>
        <stp>[ES_Pricer.xlsx]Data Monitor!R6C11</stp>
        <tr r="K6" s="15"/>
      </tp>
      <tp>
        <v>50.4</v>
        <stp/>
        <stp>##V3_BDPV12</stp>
        <stp>MPMICAMA Index</stp>
        <stp>last_price</stp>
        <stp>[ES_Pricer.xlsx]PMI!R6C5</stp>
        <tr r="E6" s="5"/>
      </tp>
      <tp>
        <v>0.1527</v>
        <stp/>
        <stp>##V3_BDPV12</stp>
        <stp>CPEXEMUY Index</stp>
        <stp>INTERVAL_STD_DEV</stp>
        <stp>[ES_Pricer.xlsx]Data Monitor!R31C16</stp>
        <tr r="P31" s="15"/>
      </tp>
      <tp>
        <v>0.1527</v>
        <stp/>
        <stp>##V3_BDPV12</stp>
        <stp>CPEXEMUY Index</stp>
        <stp>INTERVAL_STD_DEV</stp>
        <stp>[ES_Pricer.xlsx]Data Monitor!R31C11</stp>
        <tr r="K31" s="15"/>
      </tp>
      <tp>
        <v>0</v>
        <stp/>
        <stp>##V3_BDHV12</stp>
        <stp>LEI CHNG Index</stp>
        <stp>PX_LAST</stp>
        <stp>29/01/2016</stp>
        <stp/>
        <stp>[ES_Pricer.xlsx]US Data!R20C5</stp>
        <stp>Dir=H</stp>
        <stp>Per=M</stp>
        <stp>Days=A</stp>
        <stp>Dts=H</stp>
        <stp>Sort=R</stp>
        <stp>cols=45;rows=1</stp>
        <tr r="E20" s="2"/>
      </tp>
      <tp>
        <v>-1.2422</v>
        <stp/>
        <stp>##V3_BDPV12</stp>
        <stp>MPMIITMA Index</stp>
        <stp>INTERVAL_Z_SCORE</stp>
        <stp>[ES_Pricer.xlsx]Data Monitor!R38C10</stp>
        <tr r="J38" s="15"/>
      </tp>
      <tp>
        <v>-1.3105</v>
        <stp/>
        <stp>##V3_BDPV12</stp>
        <stp>GRZECURR Index</stp>
        <stp>INTERVAL_Z_SCORE</stp>
        <stp>[ES_Pricer.xlsx]Data Monitor!R41C10</stp>
        <tr r="J41" s="15"/>
      </tp>
      <tp>
        <v>-0.19744</v>
        <stp/>
        <stp>##V3_BDPV12</stp>
        <stp>.CZK_2_5 Index</stp>
        <stp>PX_LAST</stp>
        <stp>[ES_Pricer.xlsx]Pricer!R10C10</stp>
        <tr r="J10" s="18"/>
      </tp>
      <tp>
        <v>-5.8999999999999997E-2</v>
        <stp/>
        <stp>##V3_BDPV12</stp>
        <stp>CDSW2 Curncy</stp>
        <stp>CHG_NET_1D</stp>
        <stp>[ES_Pricer.xlsx]G8 Movers!R25C25</stp>
        <tr r="Y25" s="11"/>
      </tp>
      <tp>
        <v>-8.2900000000000001E-2</v>
        <stp/>
        <stp>##V3_BDPV12</stp>
        <stp>CDSW5 Curncy</stp>
        <stp>CHG_NET_1D</stp>
        <stp>[ES_Pricer.xlsx]G8 Movers!R26C25</stp>
        <tr r="Y26" s="11"/>
      </tp>
    </main>
    <main first="bloomberg.rtd">
      <tp>
        <v>6.83E-2</v>
        <stp/>
        <stp>##V3_BDPV12</stp>
        <stp>CDSW2 Curncy</stp>
        <stp>CHG_NET_1M</stp>
        <stp>[ES_Pricer.xlsx]G8 Movers!R25C23</stp>
        <tr r="W25" s="11"/>
      </tp>
      <tp>
        <v>8.4099999999999994E-2</v>
        <stp/>
        <stp>##V3_BDPV12</stp>
        <stp>CDSW5 Curncy</stp>
        <stp>CHG_NET_1M</stp>
        <stp>[ES_Pricer.xlsx]G8 Movers!R26C23</stp>
        <tr r="W26" s="11"/>
      </tp>
      <tp>
        <v>99.3</v>
        <stp/>
        <stp>##V3_BDHV12</stp>
        <stp>CONSSENT Index</stp>
        <stp>PX_LAST</stp>
        <stp>29/01/2016</stp>
        <stp/>
        <stp>[ES_Pricer.xlsx]US Data!R21C5</stp>
        <stp>Dir=H</stp>
        <stp>Per=M</stp>
        <stp>Days=A</stp>
        <stp>Dts=H</stp>
        <stp>Sort=R</stp>
        <stp>cols=46;rows=1</stp>
        <tr r="E21" s="2"/>
      </tp>
      <tp>
        <v>9.9000000000000005E-2</v>
        <stp/>
        <stp>##V3_BDPV12</stp>
        <stp>SFFS0505 Curncy</stp>
        <stp>PX_LAST</stp>
        <stp>[ES_Pricer.xlsx]Pricer!R4C9</stp>
        <tr r="I4" s="18"/>
      </tp>
      <tp>
        <v>3.3000000000000002E-2</v>
        <stp/>
        <stp>##V3_BDPV12</stp>
        <stp>SASW2 Curncy</stp>
        <stp>CHG_NET_5D</stp>
        <stp>[ES_Pricer.xlsx]G8 Movers!R46C22</stp>
        <tr r="V46" s="11"/>
      </tp>
      <tp>
        <v>4.4999999999999998E-2</v>
        <stp/>
        <stp>##V3_BDPV12</stp>
        <stp>SASW5 Curncy</stp>
        <stp>CHG_NET_5D</stp>
        <stp>[ES_Pricer.xlsx]G8 Movers!R47C22</stp>
        <tr r="V47" s="11"/>
      </tp>
      <tp>
        <v>-2.5000000000000001E-2</v>
        <stp/>
        <stp>##V3_BDPV12</stp>
        <stp>HFSW2 Curncy</stp>
        <stp>CHG_NET_1D</stp>
        <stp>[ES_Pricer.xlsx]G8 Movers!R34C25</stp>
        <tr r="Y34" s="11"/>
      </tp>
      <tp>
        <v>-5.5E-2</v>
        <stp/>
        <stp>##V3_BDPV12</stp>
        <stp>HFSW5 Curncy</stp>
        <stp>CHG_NET_1D</stp>
        <stp>[ES_Pricer.xlsx]G8 Movers!R35C25</stp>
        <tr r="Y35" s="11"/>
      </tp>
      <tp>
        <v>0.09</v>
        <stp/>
        <stp>##V3_BDPV12</stp>
        <stp>HFSW2 Curncy</stp>
        <stp>CHG_NET_1M</stp>
        <stp>[ES_Pricer.xlsx]G8 Movers!R34C23</stp>
        <tr r="W34" s="11"/>
      </tp>
      <tp>
        <v>0.2</v>
        <stp/>
        <stp>##V3_BDPV12</stp>
        <stp>HFSW5 Curncy</stp>
        <stp>CHG_NET_1M</stp>
        <stp>[ES_Pricer.xlsx]G8 Movers!R35C23</stp>
        <tr r="W35" s="11"/>
      </tp>
      <tp>
        <v>48</v>
        <stp/>
        <stp>##V3_BDPV12</stp>
        <stp>MPMIPLMA Index</stp>
        <stp>last_price</stp>
        <stp>[ES_Pricer.xlsx]PMI!R14C5</stp>
        <tr r="E14" s="5"/>
      </tp>
      <tp>
        <v>2.17</v>
        <stp/>
        <stp>##V3_BDPV12</stp>
        <stp>PRIB03M Index</stp>
        <stp>PX_LAST</stp>
        <stp>[ES_Pricer.xlsx]Pricer!R16C10</stp>
        <tr r="J16" s="18"/>
      </tp>
      <tp>
        <v>2.17</v>
        <stp/>
        <stp>##V3_BDPV12</stp>
        <stp>PRIB03M Index</stp>
        <stp>PX_LAST</stp>
        <stp>[ES_Pricer.xlsx]Pricer!R15C10</stp>
        <tr r="J15" s="18"/>
      </tp>
      <tp>
        <v>204</v>
        <stp/>
        <stp>##V3_BDPV12</stp>
        <stp>NFP TCH Index</stp>
        <stp>CHG_NET_6M</stp>
        <stp>[ES_Pricer.xlsx]Data Monitor!R7C17</stp>
        <tr r="Q7" s="15"/>
      </tp>
      <tp>
        <v>0.29349999999999998</v>
        <stp/>
        <stp>##V3_BDPV12</stp>
        <stp>.CHF_5-10 Index</stp>
        <stp>PX_LAST</stp>
        <stp>[ES_Pricer.xlsx]Pricer!R9C9</stp>
        <tr r="I9" s="18"/>
      </tp>
      <tp>
        <v>-7.3999999999999996E-2</v>
        <stp/>
        <stp>##V3_BDPV12</stp>
        <stp>CDSW2 Curncy</stp>
        <stp>CHG_NET_5D</stp>
        <stp>[ES_Pricer.xlsx]G8 Movers!R25C22</stp>
        <tr r="V25" s="11"/>
      </tp>
      <tp>
        <v>-8.6900000000000005E-2</v>
        <stp/>
        <stp>##V3_BDPV12</stp>
        <stp>CDSW5 Curncy</stp>
        <stp>CHG_NET_5D</stp>
        <stp>[ES_Pricer.xlsx]G8 Movers!R26C22</stp>
        <tr r="V26" s="11"/>
      </tp>
      <tp>
        <v>0.6</v>
        <stp/>
        <stp>##V3_BDHV12</stp>
        <stp>CNSTTMOM Index</stp>
        <stp>PX_LAST</stp>
        <stp>29/01/2016</stp>
        <stp/>
        <stp>[ES_Pricer.xlsx]US Data!R12C5</stp>
        <stp>Dir=H</stp>
        <stp>Per=M</stp>
        <stp>Days=A</stp>
        <stp>Dts=H</stp>
        <stp>Sort=R</stp>
        <stp>cols=45;rows=1</stp>
        <tr r="E12" s="2"/>
      </tp>
      <tp>
        <v>66.741600000000005</v>
        <stp/>
        <stp>##V3_BDPV12</stp>
        <stp>NHSPSTOT Index</stp>
        <stp>INTERVAL_STD_DEV</stp>
        <stp>[ES_Pricer.xlsx]Data Monitor!R21C11</stp>
        <tr r="K21" s="15"/>
      </tp>
      <tp>
        <v>66.741600000000005</v>
        <stp/>
        <stp>##V3_BDPV12</stp>
        <stp>NHSPSTOT Index</stp>
        <stp>INTERVAL_STD_DEV</stp>
        <stp>[ES_Pricer.xlsx]Data Monitor!R21C16</stp>
        <tr r="P21" s="15"/>
      </tp>
      <tp>
        <v>0.02</v>
        <stp/>
        <stp>##V3_BDPV12</stp>
        <stp>PCE CMOM Index</stp>
        <stp>CHG_NET_6M</stp>
        <stp>[ES_Pricer.xlsx]Data Monitor!R5C17</stp>
        <tr r="Q5" s="15"/>
      </tp>
      <tp>
        <v>1.6E-2</v>
        <stp/>
        <stp>##V3_BDPV12</stp>
        <stp>SASW2 Curncy</stp>
        <stp>CHG_NET_1D</stp>
        <stp>[ES_Pricer.xlsx]G8 Movers!R46C25</stp>
        <tr r="Y46" s="11"/>
      </tp>
      <tp>
        <v>3.5000000000000003E-2</v>
        <stp/>
        <stp>##V3_BDPV12</stp>
        <stp>SASW5 Curncy</stp>
        <stp>CHG_NET_1D</stp>
        <stp>[ES_Pricer.xlsx]G8 Movers!R47C25</stp>
        <tr r="Y47" s="11"/>
      </tp>
      <tp>
        <v>-0.126</v>
        <stp/>
        <stp>##V3_BDPV12</stp>
        <stp>SASW2 Curncy</stp>
        <stp>CHG_NET_1M</stp>
        <stp>[ES_Pricer.xlsx]G8 Movers!R46C23</stp>
        <tr r="W46" s="11"/>
      </tp>
      <tp>
        <v>-0.17</v>
        <stp/>
        <stp>##V3_BDPV12</stp>
        <stp>SASW5 Curncy</stp>
        <stp>CHG_NET_1M</stp>
        <stp>[ES_Pricer.xlsx]G8 Movers!R47C23</stp>
        <tr r="W47" s="11"/>
      </tp>
      <tp>
        <v>70</v>
        <stp/>
        <stp>##V3_BDPV12</stp>
        <stp>NFP TCH Index</stp>
        <stp>CHG_NET_1YR</stp>
        <stp>[ES_Pricer.xlsx]Recession Watch!R9C8</stp>
        <tr r="H9" s="13"/>
      </tp>
      <tp>
        <v>1.6104000000000001</v>
        <stp/>
        <stp>##V3_BDPV12</stp>
        <stp>NHSPSTOT Index</stp>
        <stp>INTERVAL_Z_SCORE</stp>
        <stp>[ES_Pricer.xlsx]Data Monitor!R21C10</stp>
        <tr r="J21" s="15"/>
      </tp>
      <tp>
        <v>0</v>
        <stp/>
        <stp>##V3_BDPV12</stp>
        <stp>HFSW2 Curncy</stp>
        <stp>CHG_NET_5D</stp>
        <stp>[ES_Pricer.xlsx]G8 Movers!R34C22</stp>
        <tr r="V34" s="11"/>
      </tp>
      <tp>
        <v>-1.4999999999999999E-2</v>
        <stp/>
        <stp>##V3_BDPV12</stp>
        <stp>HFSW5 Curncy</stp>
        <stp>CHG_NET_5D</stp>
        <stp>[ES_Pricer.xlsx]G8 Movers!R35C22</stp>
        <tr r="V35" s="11"/>
      </tp>
      <tp>
        <v>4.6050000000000004</v>
        <stp/>
        <stp>##V3_BDPV12</stp>
        <stp>NAPMPMI Index</stp>
        <stp>INTERVAL_STD_DEV</stp>
        <stp>[ES_Pricer.xlsx]Data Monitor!R10C16</stp>
        <tr r="P10" s="15"/>
      </tp>
      <tp>
        <v>4.6050000000000004</v>
        <stp/>
        <stp>##V3_BDPV12</stp>
        <stp>NAPMPMI Index</stp>
        <stp>INTERVAL_STD_DEV</stp>
        <stp>[ES_Pricer.xlsx]Data Monitor!R10C11</stp>
        <tr r="K10" s="15"/>
      </tp>
      <tp>
        <v>0.14530000000000001</v>
        <stp/>
        <stp>##V3_BDPV12</stp>
        <stp>.CHF_2-5 Index</stp>
        <stp>PX_LAST</stp>
        <stp>[ES_Pricer.xlsx]Pricer!R10C9</stp>
        <tr r="I10" s="18"/>
      </tp>
      <tp>
        <v>2.8052000000000001</v>
        <stp/>
        <stp>##V3_BDPV12</stp>
        <stp>CONSSENT Index</stp>
        <stp>INTERVAL_STD_DEV</stp>
        <stp>[ES_Pricer.xlsx]Data Monitor!R24C16</stp>
        <tr r="P24" s="15"/>
      </tp>
      <tp>
        <v>2.8052000000000001</v>
        <stp/>
        <stp>##V3_BDPV12</stp>
        <stp>CONSSENT Index</stp>
        <stp>INTERVAL_STD_DEV</stp>
        <stp>[ES_Pricer.xlsx]Data Monitor!R24C11</stp>
        <tr r="K24" s="15"/>
      </tp>
      <tp>
        <v>-0.1429</v>
        <stp/>
        <stp>##V3_BDPV12</stp>
        <stp>RSTAMOM Index</stp>
        <stp>INTERVAL_Z_SCORE</stp>
        <stp>[ES_Pricer.xlsx]Data Monitor!R19C10</stp>
        <tr r="J19" s="15"/>
      </tp>
      <tp>
        <v>719</v>
        <stp/>
        <stp>##V3_BDHV12</stp>
        <stp>NHSLTOT  Index</stp>
        <stp>PX_LAST</stp>
        <stp>29/01/2016</stp>
        <stp/>
        <stp>[ES_Pricer.xlsx]US Data!R19C5</stp>
        <stp>Dir=H</stp>
        <stp>Per=M</stp>
        <stp>Days=A</stp>
        <stp>Dts=H</stp>
        <stp>Sort=R</stp>
        <stp>cols=45;rows=1</stp>
        <tr r="E19" s="2"/>
      </tp>
      <tp>
        <v>0.3</v>
        <stp/>
        <stp>##V3_BDPV12</stp>
        <stp>PITLCHNG Index</stp>
        <stp>CHG_NET_1YR</stp>
        <stp>[ES_Pricer.xlsx]Data Monitor!R6C18</stp>
        <tr r="R6" s="15"/>
      </tp>
      <tp>
        <v>0.3</v>
        <stp/>
        <stp>##V3_BDPV12</stp>
        <stp>PITLCHNG Index</stp>
        <stp>CHG_NET_6M</stp>
        <stp>[ES_Pricer.xlsx]Data Monitor!R6C17</stp>
        <tr r="Q6" s="15"/>
      </tp>
      <tp>
        <v>-0.6</v>
        <stp/>
        <stp>##V3_BDHV12</stp>
        <stp>RSSAEMUM Index</stp>
        <stp>PX_LAST</stp>
        <stp>30/01/2017</stp>
        <stp/>
        <stp>[ES_Pricer.xlsx]EU Data!R12C5</stp>
        <stp>Dir=H</stp>
        <stp>Per=M</stp>
        <stp>Days=A</stp>
        <stp>Dts=H</stp>
        <stp>Sort=R</stp>
        <stp>cols=33;rows=1</stp>
        <tr r="E12" s="3"/>
      </tp>
      <tp>
        <v>0.78890000000000005</v>
        <stp/>
        <stp>##V3_BDPV12</stp>
        <stp>RSTAMOM Index</stp>
        <stp>INTERVAL_STD_DEV</stp>
        <stp>[ES_Pricer.xlsx]Data Monitor!R19C16</stp>
        <tr r="P19" s="15"/>
      </tp>
      <tp>
        <v>0.78890000000000005</v>
        <stp/>
        <stp>##V3_BDPV12</stp>
        <stp>RSTAMOM Index</stp>
        <stp>INTERVAL_STD_DEV</stp>
        <stp>[ES_Pricer.xlsx]Data Monitor!R19C11</stp>
        <tr r="K19" s="15"/>
      </tp>
      <tp>
        <v>0.75749999999999995</v>
        <stp/>
        <stp>##V3_BDPV12</stp>
        <stp>CONSSENT Index</stp>
        <stp>INTERVAL_Z_SCORE</stp>
        <stp>[ES_Pricer.xlsx]Data Monitor!R24C10</stp>
        <tr r="J24" s="15"/>
      </tp>
      <tp>
        <v>-1.2E-2</v>
        <stp/>
        <stp>##V3_BDPV12</stp>
        <stp>SKSW5 Curncy</stp>
        <stp>CHG_NET_5D</stp>
        <stp>[ES_Pricer.xlsx]G8 Movers!R21C22</stp>
        <tr r="V21" s="11"/>
      </tp>
      <tp>
        <v>-8.9999999999999998E-4</v>
        <stp/>
        <stp>##V3_BDPV12</stp>
        <stp>SKSW2 Curncy</stp>
        <stp>CHG_NET_5D</stp>
        <stp>[ES_Pricer.xlsx]G8 Movers!R20C22</stp>
        <tr r="V20" s="11"/>
      </tp>
      <tp>
        <v>-2.5000000000000001E-3</v>
        <stp/>
        <stp>##V3_BDPV12</stp>
        <stp>CKSW5 Curncy</stp>
        <stp>CHG_NET_5D</stp>
        <stp>[ES_Pricer.xlsx]G8 Movers!R39C22</stp>
        <tr r="V39" s="11"/>
      </tp>
      <tp>
        <v>-2.2550000000000001E-2</v>
        <stp/>
        <stp>##V3_BDPV12</stp>
        <stp>CKSW2 Curncy</stp>
        <stp>CHG_NET_5D</stp>
        <stp>[ES_Pricer.xlsx]G8 Movers!R38C22</stp>
        <tr r="V38" s="11"/>
      </tp>
      <tp>
        <v>52.4</v>
        <stp/>
        <stp>##V3_BDHV12</stp>
        <stp>MPMIUSMA Index</stp>
        <stp>PX_LAST</stp>
        <stp>29/01/2016</stp>
        <stp/>
        <stp>[ES_Pricer.xlsx]US Data!R11C5</stp>
        <stp>Dir=H</stp>
        <stp>Per=M</stp>
        <stp>Days=A</stp>
        <stp>Dts=H</stp>
        <stp>Sort=R</stp>
        <stp>cols=46;rows=1</stp>
        <tr r="E11" s="2"/>
      </tp>
      <tp>
        <v>3.4441000000000002</v>
        <stp/>
        <stp>##V3_BDPV12</stp>
        <stp>GRIFPEX Index</stp>
        <stp>INTERVAL_STD_DEV</stp>
        <stp>[ES_Pricer.xlsx]Data Monitor!R40C11</stp>
        <tr r="K40" s="15"/>
      </tp>
      <tp>
        <v>3.4441000000000002</v>
        <stp/>
        <stp>##V3_BDPV12</stp>
        <stp>GRIFPEX Index</stp>
        <stp>INTERVAL_STD_DEV</stp>
        <stp>[ES_Pricer.xlsx]Data Monitor!R40C16</stp>
        <tr r="P40" s="15"/>
      </tp>
      <tp>
        <v>1.3117000000000001</v>
        <stp/>
        <stp>##V3_BDPV12</stp>
        <stp>CKFS0505 Curncy</stp>
        <stp>PX_LAST</stp>
        <stp>[ES_Pricer.xlsx]Pricer!R4C10</stp>
        <tr r="J4" s="18"/>
      </tp>
      <tp>
        <v>-1.2264999999999999</v>
        <stp/>
        <stp>##V3_BDPV12</stp>
        <stp>RSSAEMUM Index</stp>
        <stp>INTERVAL_Z_SCORE</stp>
        <stp>[ES_Pricer.xlsx]Data Monitor!R44C10</stp>
        <tr r="J44" s="15"/>
      </tp>
      <tp>
        <v>9.1740999999999993</v>
        <stp/>
        <stp>##V3_BDPV12</stp>
        <stp>OUTFNOF Index</stp>
        <stp>INTERVAL_STD_DEV</stp>
        <stp>[ES_Pricer.xlsx]Data Monitor!R16C16</stp>
        <tr r="P16" s="15"/>
      </tp>
      <tp>
        <v>0.374</v>
        <stp/>
        <stp>##V3_BDPV12</stp>
        <stp>CNSTTMOM Index</stp>
        <stp>INTERVAL_Z_SCORE</stp>
        <stp>[ES_Pricer.xlsx]Data Monitor!R12C10</stp>
        <tr r="J12" s="15"/>
      </tp>
      <tp>
        <v>-14.584</v>
        <stp/>
        <stp>##V3_BDPV12</stp>
        <stp>SF020510 Curncy</stp>
        <stp>PX_LAST</stp>
        <stp>[ES_Pricer.xlsx]Pricer!R8C9</stp>
        <tr r="I8" s="18"/>
      </tp>
      <tp>
        <v>1.2235</v>
        <stp/>
        <stp>##V3_BDPV12</stp>
        <stp>CNSTTMOM Index</stp>
        <stp>INTERVAL_STD_DEV</stp>
        <stp>[ES_Pricer.xlsx]Data Monitor!R12C11</stp>
        <tr r="K12" s="15"/>
      </tp>
      <tp>
        <v>1.2235</v>
        <stp/>
        <stp>##V3_BDPV12</stp>
        <stp>CNSTTMOM Index</stp>
        <stp>INTERVAL_STD_DEV</stp>
        <stp>[ES_Pricer.xlsx]Data Monitor!R12C16</stp>
        <tr r="P12" s="15"/>
      </tp>
      <tp>
        <v>0.89019999999999999</v>
        <stp/>
        <stp>##V3_BDPV12</stp>
        <stp>NFP TCH Index</stp>
        <stp>INTERVAL_Z_SCORE</stp>
        <stp>[ES_Pricer.xlsx]Data Monitor!R7C10</stp>
        <tr r="J7" s="15"/>
      </tp>
      <tp>
        <v>0.59299999999999997</v>
        <stp/>
        <stp>##V3_BDPV12</stp>
        <stp>RSSAEMUM Index</stp>
        <stp>INTERVAL_STD_DEV</stp>
        <stp>[ES_Pricer.xlsx]Data Monitor!R44C11</stp>
        <tr r="K44" s="15"/>
      </tp>
      <tp>
        <v>-0.77190000000000003</v>
        <stp/>
        <stp>##V3_BDPV12</stp>
        <stp>GRIFPEX Index</stp>
        <stp>INTERVAL_Z_SCORE</stp>
        <stp>[ES_Pricer.xlsx]Data Monitor!R40C10</stp>
        <tr r="J40" s="15"/>
      </tp>
      <tp>
        <v>-0.63129999999999997</v>
        <stp/>
        <stp>##V3_BDPV12</stp>
        <stp>SFSW2 Curncy</stp>
        <stp>PX_LAST</stp>
        <stp>[ES_Pricer.xlsx]Pricer!R11C9</stp>
        <tr r="I11" s="18"/>
      </tp>
      <tp>
        <v>-3.5000000000000003E-2</v>
        <stp/>
        <stp>##V3_BDPV12</stp>
        <stp>CKSW5 Curncy</stp>
        <stp>CHG_NET_1D</stp>
        <stp>[ES_Pricer.xlsx]G8 Movers!R39C25</stp>
        <tr r="Y39" s="11"/>
      </tp>
      <tp>
        <v>-3.2599999999999997E-2</v>
        <stp/>
        <stp>##V3_BDPV12</stp>
        <stp>CKSW2 Curncy</stp>
        <stp>CHG_NET_1D</stp>
        <stp>[ES_Pricer.xlsx]G8 Movers!R38C25</stp>
        <tr r="Y38" s="11"/>
      </tp>
      <tp>
        <v>-2.7E-2</v>
        <stp/>
        <stp>##V3_BDPV12</stp>
        <stp>SKSW5 Curncy</stp>
        <stp>CHG_NET_1D</stp>
        <stp>[ES_Pricer.xlsx]G8 Movers!R21C25</stp>
        <tr r="Y21" s="11"/>
      </tp>
      <tp>
        <v>-9.4000000000000004E-3</v>
        <stp/>
        <stp>##V3_BDPV12</stp>
        <stp>SKSW2 Curncy</stp>
        <stp>CHG_NET_1D</stp>
        <stp>[ES_Pricer.xlsx]G8 Movers!R20C25</stp>
        <tr r="Y20" s="11"/>
      </tp>
      <tp>
        <v>0.19</v>
        <stp/>
        <stp>##V3_BDPV12</stp>
        <stp>CKSW5 Curncy</stp>
        <stp>CHG_NET_1M</stp>
        <stp>[ES_Pricer.xlsx]G8 Movers!R39C23</stp>
        <tr r="W39" s="11"/>
      </tp>
      <tp>
        <v>9.9949999999999997E-2</v>
        <stp/>
        <stp>##V3_BDPV12</stp>
        <stp>CKSW2 Curncy</stp>
        <stp>CHG_NET_1M</stp>
        <stp>[ES_Pricer.xlsx]G8 Movers!R38C23</stp>
        <tr r="W38" s="11"/>
      </tp>
      <tp>
        <v>5.2999999999999999E-2</v>
        <stp/>
        <stp>##V3_BDPV12</stp>
        <stp>SKSW5 Curncy</stp>
        <stp>CHG_NET_1M</stp>
        <stp>[ES_Pricer.xlsx]G8 Movers!R21C23</stp>
        <tr r="W21" s="11"/>
      </tp>
      <tp>
        <v>2.1100000000000001E-2</v>
        <stp/>
        <stp>##V3_BDPV12</stp>
        <stp>SKSW2 Curncy</stp>
        <stp>CHG_NET_1M</stp>
        <stp>[ES_Pricer.xlsx]G8 Movers!R20C23</stp>
        <tr r="W20" s="11"/>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Change on Day</a:t>
            </a:r>
          </a:p>
        </c:rich>
      </c:tx>
      <c:layout/>
      <c:overlay val="1"/>
    </c:title>
    <c:autoTitleDeleted val="0"/>
    <c:plotArea>
      <c:layout/>
      <c:barChart>
        <c:barDir val="col"/>
        <c:grouping val="clustered"/>
        <c:varyColors val="0"/>
        <c:ser>
          <c:idx val="0"/>
          <c:order val="0"/>
          <c:tx>
            <c:v>2Y</c:v>
          </c:tx>
          <c:invertIfNegative val="0"/>
          <c:cat>
            <c:strRef>
              <c:f>('G8 Movers'!$X$2,'G8 Movers'!$X$8,'G8 Movers'!$X$14,'G8 Movers'!$X$20,'G8 Movers'!$X$25,'G8 Movers'!$X$30,'G8 Movers'!$X$34,'G8 Movers'!$X$38,'G8 Movers'!$X$42)</c:f>
              <c:strCache>
                <c:ptCount val="9"/>
                <c:pt idx="0">
                  <c:v>US</c:v>
                </c:pt>
                <c:pt idx="1">
                  <c:v>EUR</c:v>
                </c:pt>
                <c:pt idx="2">
                  <c:v>UK</c:v>
                </c:pt>
                <c:pt idx="3">
                  <c:v>SEK</c:v>
                </c:pt>
                <c:pt idx="4">
                  <c:v>CAD</c:v>
                </c:pt>
                <c:pt idx="5">
                  <c:v>PLN</c:v>
                </c:pt>
                <c:pt idx="6">
                  <c:v>HUF</c:v>
                </c:pt>
                <c:pt idx="7">
                  <c:v>CZK</c:v>
                </c:pt>
                <c:pt idx="8">
                  <c:v>ILS</c:v>
                </c:pt>
              </c:strCache>
            </c:strRef>
          </c:cat>
          <c:val>
            <c:numRef>
              <c:f>('G8 Movers'!$Y$2,'G8 Movers'!$Y$8,'G8 Movers'!$Y$14,'G8 Movers'!$Y$20,'G8 Movers'!$Y$25)</c:f>
              <c:numCache>
                <c:formatCode>General</c:formatCode>
                <c:ptCount val="5"/>
                <c:pt idx="0">
                  <c:v>-5.6099999999999994</c:v>
                </c:pt>
                <c:pt idx="1">
                  <c:v>-1.48</c:v>
                </c:pt>
                <c:pt idx="2">
                  <c:v>-2.15</c:v>
                </c:pt>
                <c:pt idx="3">
                  <c:v>-0.94000000000000006</c:v>
                </c:pt>
                <c:pt idx="4">
                  <c:v>-5.8999999999999995</c:v>
                </c:pt>
              </c:numCache>
            </c:numRef>
          </c:val>
        </c:ser>
        <c:ser>
          <c:idx val="1"/>
          <c:order val="1"/>
          <c:tx>
            <c:v>5Y</c:v>
          </c:tx>
          <c:invertIfNegative val="0"/>
          <c:cat>
            <c:strRef>
              <c:f>('G8 Movers'!$X$2,'G8 Movers'!$X$8,'G8 Movers'!$X$14,'G8 Movers'!$X$20,'G8 Movers'!$X$25,'G8 Movers'!$X$30,'G8 Movers'!$X$34,'G8 Movers'!$X$38,'G8 Movers'!$X$42)</c:f>
              <c:strCache>
                <c:ptCount val="9"/>
                <c:pt idx="0">
                  <c:v>US</c:v>
                </c:pt>
                <c:pt idx="1">
                  <c:v>EUR</c:v>
                </c:pt>
                <c:pt idx="2">
                  <c:v>UK</c:v>
                </c:pt>
                <c:pt idx="3">
                  <c:v>SEK</c:v>
                </c:pt>
                <c:pt idx="4">
                  <c:v>CAD</c:v>
                </c:pt>
                <c:pt idx="5">
                  <c:v>PLN</c:v>
                </c:pt>
                <c:pt idx="6">
                  <c:v>HUF</c:v>
                </c:pt>
                <c:pt idx="7">
                  <c:v>CZK</c:v>
                </c:pt>
                <c:pt idx="8">
                  <c:v>ILS</c:v>
                </c:pt>
              </c:strCache>
            </c:strRef>
          </c:cat>
          <c:val>
            <c:numRef>
              <c:f>('G8 Movers'!$Y$3,'G8 Movers'!$Y$9,'G8 Movers'!$Y$15,'G8 Movers'!$Y$21,'G8 Movers'!$Y$26)</c:f>
              <c:numCache>
                <c:formatCode>General</c:formatCode>
                <c:ptCount val="5"/>
                <c:pt idx="0">
                  <c:v>-8.24</c:v>
                </c:pt>
                <c:pt idx="1">
                  <c:v>-3.5000000000000004</c:v>
                </c:pt>
                <c:pt idx="2">
                  <c:v>-4.3499999999999996</c:v>
                </c:pt>
                <c:pt idx="3">
                  <c:v>-2.7</c:v>
                </c:pt>
                <c:pt idx="4">
                  <c:v>-8.2900000000000009</c:v>
                </c:pt>
              </c:numCache>
            </c:numRef>
          </c:val>
        </c:ser>
        <c:ser>
          <c:idx val="2"/>
          <c:order val="2"/>
          <c:tx>
            <c:v>10Y</c:v>
          </c:tx>
          <c:invertIfNegative val="0"/>
          <c:cat>
            <c:strRef>
              <c:f>('G8 Movers'!$X$2,'G8 Movers'!$X$8,'G8 Movers'!$X$14,'G8 Movers'!$X$20,'G8 Movers'!$X$25,'G8 Movers'!$X$30,'G8 Movers'!$X$34,'G8 Movers'!$X$38,'G8 Movers'!$X$42)</c:f>
              <c:strCache>
                <c:ptCount val="9"/>
                <c:pt idx="0">
                  <c:v>US</c:v>
                </c:pt>
                <c:pt idx="1">
                  <c:v>EUR</c:v>
                </c:pt>
                <c:pt idx="2">
                  <c:v>UK</c:v>
                </c:pt>
                <c:pt idx="3">
                  <c:v>SEK</c:v>
                </c:pt>
                <c:pt idx="4">
                  <c:v>CAD</c:v>
                </c:pt>
                <c:pt idx="5">
                  <c:v>PLN</c:v>
                </c:pt>
                <c:pt idx="6">
                  <c:v>HUF</c:v>
                </c:pt>
                <c:pt idx="7">
                  <c:v>CZK</c:v>
                </c:pt>
                <c:pt idx="8">
                  <c:v>ILS</c:v>
                </c:pt>
              </c:strCache>
            </c:strRef>
          </c:cat>
          <c:val>
            <c:numRef>
              <c:f>('G8 Movers'!$Y$4,'G8 Movers'!$Y$10,'G8 Movers'!$Y$16,'G8 Movers'!$Y$22,'G8 Movers'!$Y$27)</c:f>
              <c:numCache>
                <c:formatCode>General</c:formatCode>
                <c:ptCount val="5"/>
                <c:pt idx="0">
                  <c:v>-9.4</c:v>
                </c:pt>
                <c:pt idx="1">
                  <c:v>-5.19</c:v>
                </c:pt>
                <c:pt idx="2">
                  <c:v>-5.35</c:v>
                </c:pt>
                <c:pt idx="3">
                  <c:v>-4.5</c:v>
                </c:pt>
                <c:pt idx="4">
                  <c:v>-9.85</c:v>
                </c:pt>
              </c:numCache>
            </c:numRef>
          </c:val>
        </c:ser>
        <c:ser>
          <c:idx val="3"/>
          <c:order val="3"/>
          <c:tx>
            <c:v>30Y</c:v>
          </c:tx>
          <c:invertIfNegative val="0"/>
          <c:cat>
            <c:strRef>
              <c:f>('G8 Movers'!$X$2,'G8 Movers'!$X$8,'G8 Movers'!$X$14,'G8 Movers'!$X$20,'G8 Movers'!$X$25,'G8 Movers'!$X$30,'G8 Movers'!$X$34,'G8 Movers'!$X$38,'G8 Movers'!$X$42)</c:f>
              <c:strCache>
                <c:ptCount val="9"/>
                <c:pt idx="0">
                  <c:v>US</c:v>
                </c:pt>
                <c:pt idx="1">
                  <c:v>EUR</c:v>
                </c:pt>
                <c:pt idx="2">
                  <c:v>UK</c:v>
                </c:pt>
                <c:pt idx="3">
                  <c:v>SEK</c:v>
                </c:pt>
                <c:pt idx="4">
                  <c:v>CAD</c:v>
                </c:pt>
                <c:pt idx="5">
                  <c:v>PLN</c:v>
                </c:pt>
                <c:pt idx="6">
                  <c:v>HUF</c:v>
                </c:pt>
                <c:pt idx="7">
                  <c:v>CZK</c:v>
                </c:pt>
                <c:pt idx="8">
                  <c:v>ILS</c:v>
                </c:pt>
              </c:strCache>
            </c:strRef>
          </c:cat>
          <c:val>
            <c:numRef>
              <c:f>('G8 Movers'!$Y$5,'G8 Movers'!$Y$11,'G8 Movers'!$Y$17,'G8 Movers'!$Y$23,'G8 Movers'!$Y$28)</c:f>
              <c:numCache>
                <c:formatCode>General</c:formatCode>
                <c:ptCount val="5"/>
                <c:pt idx="0">
                  <c:v>-9.56</c:v>
                </c:pt>
                <c:pt idx="1">
                  <c:v>-5.96</c:v>
                </c:pt>
                <c:pt idx="2">
                  <c:v>-5.5</c:v>
                </c:pt>
                <c:pt idx="3">
                  <c:v>-5.5</c:v>
                </c:pt>
                <c:pt idx="4">
                  <c:v>-9.27</c:v>
                </c:pt>
              </c:numCache>
            </c:numRef>
          </c:val>
        </c:ser>
        <c:dLbls>
          <c:showLegendKey val="0"/>
          <c:showVal val="0"/>
          <c:showCatName val="0"/>
          <c:showSerName val="0"/>
          <c:showPercent val="0"/>
          <c:showBubbleSize val="0"/>
        </c:dLbls>
        <c:gapWidth val="150"/>
        <c:axId val="268375168"/>
        <c:axId val="268376704"/>
      </c:barChart>
      <c:catAx>
        <c:axId val="268375168"/>
        <c:scaling>
          <c:orientation val="minMax"/>
        </c:scaling>
        <c:delete val="0"/>
        <c:axPos val="b"/>
        <c:majorTickMark val="out"/>
        <c:minorTickMark val="none"/>
        <c:tickLblPos val="nextTo"/>
        <c:crossAx val="268376704"/>
        <c:crosses val="autoZero"/>
        <c:auto val="1"/>
        <c:lblAlgn val="ctr"/>
        <c:lblOffset val="100"/>
        <c:noMultiLvlLbl val="0"/>
      </c:catAx>
      <c:valAx>
        <c:axId val="268376704"/>
        <c:scaling>
          <c:orientation val="minMax"/>
        </c:scaling>
        <c:delete val="0"/>
        <c:axPos val="l"/>
        <c:majorGridlines/>
        <c:numFmt formatCode="General" sourceLinked="1"/>
        <c:majorTickMark val="out"/>
        <c:minorTickMark val="none"/>
        <c:tickLblPos val="nextTo"/>
        <c:crossAx val="268375168"/>
        <c:crosses val="autoZero"/>
        <c:crossBetween val="between"/>
      </c:valAx>
    </c:plotArea>
    <c:legend>
      <c:legendPos val="r"/>
      <c:layout/>
      <c:overlay val="0"/>
    </c:legend>
    <c:plotVisOnly val="1"/>
    <c:dispBlanksAs val="gap"/>
    <c:showDLblsOverMax val="0"/>
  </c:chart>
  <c:spPr>
    <a:solidFill>
      <a:schemeClr val="lt1"/>
    </a:solidFill>
    <a:ln w="25400" cap="flat" cmpd="sng" algn="ctr">
      <a:solidFill>
        <a:schemeClr val="accent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Change on Day</a:t>
            </a:r>
          </a:p>
        </c:rich>
      </c:tx>
      <c:layout/>
      <c:overlay val="1"/>
    </c:title>
    <c:autoTitleDeleted val="0"/>
    <c:plotArea>
      <c:layout/>
      <c:barChart>
        <c:barDir val="col"/>
        <c:grouping val="clustered"/>
        <c:varyColors val="0"/>
        <c:ser>
          <c:idx val="0"/>
          <c:order val="0"/>
          <c:tx>
            <c:v>2Y</c:v>
          </c:tx>
          <c:invertIfNegative val="0"/>
          <c:cat>
            <c:strRef>
              <c:f>('G8 Movers'!$X$8,'G8 Movers'!$X$20,'G8 Movers'!$X$30,'G8 Movers'!$X$34,'G8 Movers'!$X$38,'G8 Movers'!$X$42,'G8 Movers'!$X$46)</c:f>
              <c:strCache>
                <c:ptCount val="7"/>
                <c:pt idx="0">
                  <c:v>EUR</c:v>
                </c:pt>
                <c:pt idx="1">
                  <c:v>SEK</c:v>
                </c:pt>
                <c:pt idx="2">
                  <c:v>PLN</c:v>
                </c:pt>
                <c:pt idx="3">
                  <c:v>HUF</c:v>
                </c:pt>
                <c:pt idx="4">
                  <c:v>CZK</c:v>
                </c:pt>
                <c:pt idx="5">
                  <c:v>ILS</c:v>
                </c:pt>
                <c:pt idx="6">
                  <c:v>ZAR</c:v>
                </c:pt>
              </c:strCache>
            </c:strRef>
          </c:cat>
          <c:val>
            <c:numRef>
              <c:f>('G8 Movers'!$Y$8,'G8 Movers'!$Y$20,'G8 Movers'!$Y$30,'G8 Movers'!$Y$34,'G8 Movers'!$Y$38,'G8 Movers'!$Y$42,'G8 Movers'!$Y$46)</c:f>
              <c:numCache>
                <c:formatCode>General</c:formatCode>
                <c:ptCount val="7"/>
                <c:pt idx="0">
                  <c:v>-1.48</c:v>
                </c:pt>
                <c:pt idx="1">
                  <c:v>-0.94000000000000006</c:v>
                </c:pt>
                <c:pt idx="2">
                  <c:v>-0.75</c:v>
                </c:pt>
                <c:pt idx="3">
                  <c:v>-2.5</c:v>
                </c:pt>
                <c:pt idx="4">
                  <c:v>-3.26</c:v>
                </c:pt>
                <c:pt idx="5">
                  <c:v>-0.5</c:v>
                </c:pt>
                <c:pt idx="6">
                  <c:v>1.6</c:v>
                </c:pt>
              </c:numCache>
            </c:numRef>
          </c:val>
        </c:ser>
        <c:ser>
          <c:idx val="1"/>
          <c:order val="1"/>
          <c:tx>
            <c:v>5Y</c:v>
          </c:tx>
          <c:invertIfNegative val="0"/>
          <c:cat>
            <c:strRef>
              <c:f>('G8 Movers'!$X$8,'G8 Movers'!$X$20,'G8 Movers'!$X$30,'G8 Movers'!$X$34,'G8 Movers'!$X$38,'G8 Movers'!$X$42,'G8 Movers'!$X$46)</c:f>
              <c:strCache>
                <c:ptCount val="7"/>
                <c:pt idx="0">
                  <c:v>EUR</c:v>
                </c:pt>
                <c:pt idx="1">
                  <c:v>SEK</c:v>
                </c:pt>
                <c:pt idx="2">
                  <c:v>PLN</c:v>
                </c:pt>
                <c:pt idx="3">
                  <c:v>HUF</c:v>
                </c:pt>
                <c:pt idx="4">
                  <c:v>CZK</c:v>
                </c:pt>
                <c:pt idx="5">
                  <c:v>ILS</c:v>
                </c:pt>
                <c:pt idx="6">
                  <c:v>ZAR</c:v>
                </c:pt>
              </c:strCache>
            </c:strRef>
          </c:cat>
          <c:val>
            <c:numRef>
              <c:f>('G8 Movers'!$Y$9,'G8 Movers'!$Y$21,'G8 Movers'!$Y$31,'G8 Movers'!$Y$35,'G8 Movers'!$Y$39,'G8 Movers'!$Y$43,'G8 Movers'!$Y$47)</c:f>
              <c:numCache>
                <c:formatCode>General</c:formatCode>
                <c:ptCount val="7"/>
                <c:pt idx="0">
                  <c:v>-3.5000000000000004</c:v>
                </c:pt>
                <c:pt idx="1">
                  <c:v>-2.7</c:v>
                </c:pt>
                <c:pt idx="2">
                  <c:v>-3.75</c:v>
                </c:pt>
                <c:pt idx="3">
                  <c:v>-5.5</c:v>
                </c:pt>
                <c:pt idx="4">
                  <c:v>-3.5000000000000004</c:v>
                </c:pt>
                <c:pt idx="5">
                  <c:v>-3</c:v>
                </c:pt>
                <c:pt idx="6">
                  <c:v>3.5000000000000004</c:v>
                </c:pt>
              </c:numCache>
            </c:numRef>
          </c:val>
        </c:ser>
        <c:ser>
          <c:idx val="2"/>
          <c:order val="2"/>
          <c:tx>
            <c:v>10Y</c:v>
          </c:tx>
          <c:invertIfNegative val="0"/>
          <c:cat>
            <c:strRef>
              <c:f>('G8 Movers'!$X$8,'G8 Movers'!$X$20,'G8 Movers'!$X$30,'G8 Movers'!$X$34,'G8 Movers'!$X$38,'G8 Movers'!$X$42,'G8 Movers'!$X$46)</c:f>
              <c:strCache>
                <c:ptCount val="7"/>
                <c:pt idx="0">
                  <c:v>EUR</c:v>
                </c:pt>
                <c:pt idx="1">
                  <c:v>SEK</c:v>
                </c:pt>
                <c:pt idx="2">
                  <c:v>PLN</c:v>
                </c:pt>
                <c:pt idx="3">
                  <c:v>HUF</c:v>
                </c:pt>
                <c:pt idx="4">
                  <c:v>CZK</c:v>
                </c:pt>
                <c:pt idx="5">
                  <c:v>ILS</c:v>
                </c:pt>
                <c:pt idx="6">
                  <c:v>ZAR</c:v>
                </c:pt>
              </c:strCache>
            </c:strRef>
          </c:cat>
          <c:val>
            <c:numRef>
              <c:f>('G8 Movers'!$Y$10,'G8 Movers'!$Y$22,'G8 Movers'!$Y$32,'G8 Movers'!$Y$36,'G8 Movers'!$Y$40,'G8 Movers'!$Y$44,'G8 Movers'!$Y$48)</c:f>
              <c:numCache>
                <c:formatCode>General</c:formatCode>
                <c:ptCount val="7"/>
                <c:pt idx="0">
                  <c:v>-5.19</c:v>
                </c:pt>
                <c:pt idx="1">
                  <c:v>-4.5</c:v>
                </c:pt>
                <c:pt idx="2">
                  <c:v>-4.25</c:v>
                </c:pt>
                <c:pt idx="3">
                  <c:v>-7.1999999999999993</c:v>
                </c:pt>
                <c:pt idx="4">
                  <c:v>-3.75</c:v>
                </c:pt>
                <c:pt idx="5">
                  <c:v>-5.5</c:v>
                </c:pt>
                <c:pt idx="6">
                  <c:v>3</c:v>
                </c:pt>
              </c:numCache>
            </c:numRef>
          </c:val>
        </c:ser>
        <c:dLbls>
          <c:showLegendKey val="0"/>
          <c:showVal val="0"/>
          <c:showCatName val="0"/>
          <c:showSerName val="0"/>
          <c:showPercent val="0"/>
          <c:showBubbleSize val="0"/>
        </c:dLbls>
        <c:gapWidth val="150"/>
        <c:axId val="268407168"/>
        <c:axId val="268408704"/>
      </c:barChart>
      <c:catAx>
        <c:axId val="268407168"/>
        <c:scaling>
          <c:orientation val="minMax"/>
        </c:scaling>
        <c:delete val="0"/>
        <c:axPos val="b"/>
        <c:majorTickMark val="out"/>
        <c:minorTickMark val="none"/>
        <c:tickLblPos val="nextTo"/>
        <c:crossAx val="268408704"/>
        <c:crosses val="autoZero"/>
        <c:auto val="1"/>
        <c:lblAlgn val="ctr"/>
        <c:lblOffset val="100"/>
        <c:noMultiLvlLbl val="0"/>
      </c:catAx>
      <c:valAx>
        <c:axId val="268408704"/>
        <c:scaling>
          <c:orientation val="minMax"/>
        </c:scaling>
        <c:delete val="0"/>
        <c:axPos val="l"/>
        <c:majorGridlines/>
        <c:numFmt formatCode="General" sourceLinked="1"/>
        <c:majorTickMark val="out"/>
        <c:minorTickMark val="none"/>
        <c:tickLblPos val="nextTo"/>
        <c:crossAx val="268407168"/>
        <c:crosses val="autoZero"/>
        <c:crossBetween val="between"/>
      </c:valAx>
    </c:plotArea>
    <c:legend>
      <c:legendPos val="r"/>
      <c:layout/>
      <c:overlay val="0"/>
    </c:legend>
    <c:plotVisOnly val="1"/>
    <c:dispBlanksAs val="gap"/>
    <c:showDLblsOverMax val="0"/>
  </c:chart>
  <c:spPr>
    <a:solidFill>
      <a:schemeClr val="lt1"/>
    </a:solidFill>
    <a:ln w="25400" cap="flat" cmpd="sng" algn="ctr">
      <a:solidFill>
        <a:schemeClr val="accent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a:pPr>
            <a:r>
              <a:rPr lang="en-US"/>
              <a:t>Change on Day</a:t>
            </a:r>
          </a:p>
        </c:rich>
      </c:tx>
      <c:layout/>
      <c:overlay val="1"/>
    </c:title>
    <c:autoTitleDeleted val="0"/>
    <c:plotArea>
      <c:layout/>
      <c:barChart>
        <c:barDir val="col"/>
        <c:grouping val="clustered"/>
        <c:varyColors val="0"/>
        <c:ser>
          <c:idx val="0"/>
          <c:order val="0"/>
          <c:invertIfNegative val="0"/>
          <c:cat>
            <c:strRef>
              <c:f>('G8 Movers'!$AC$21,'G8 Movers'!$AC$22,'G8 Movers'!$AC$23,'G8 Movers'!$AC$24,'G8 Movers'!$AC$25,'G8 Movers'!$AC$26,'G8 Movers'!$AC$27,'G8 Movers'!$AC$28,'G8 Movers'!$AC$29)</c:f>
              <c:strCache>
                <c:ptCount val="9"/>
                <c:pt idx="0">
                  <c:v>XOVER</c:v>
                </c:pt>
                <c:pt idx="1">
                  <c:v>Copper</c:v>
                </c:pt>
                <c:pt idx="2">
                  <c:v>Gold</c:v>
                </c:pt>
                <c:pt idx="3">
                  <c:v>Poly</c:v>
                </c:pt>
                <c:pt idx="4">
                  <c:v>Brent</c:v>
                </c:pt>
                <c:pt idx="5">
                  <c:v>Semi-C</c:v>
                </c:pt>
                <c:pt idx="6">
                  <c:v>EM Local</c:v>
                </c:pt>
                <c:pt idx="7">
                  <c:v>DXY</c:v>
                </c:pt>
                <c:pt idx="8">
                  <c:v>MSCI</c:v>
                </c:pt>
              </c:strCache>
            </c:strRef>
          </c:cat>
          <c:val>
            <c:numRef>
              <c:f>('G8 Movers'!$AD$21,'G8 Movers'!$AD$22,'G8 Movers'!$AD$23,'G8 Movers'!$AD$24,'G8 Movers'!$AD$25,'G8 Movers'!$AD$26,'G8 Movers'!$AD$27,'G8 Movers'!$AD$28,'G8 Movers'!$AD$29)</c:f>
              <c:numCache>
                <c:formatCode>General</c:formatCode>
                <c:ptCount val="9"/>
                <c:pt idx="0">
                  <c:v>1.7670250000000001</c:v>
                </c:pt>
                <c:pt idx="1">
                  <c:v>-1.3451327433628359</c:v>
                </c:pt>
                <c:pt idx="2">
                  <c:v>1.5086999999999999</c:v>
                </c:pt>
                <c:pt idx="3">
                  <c:v>0.54682159945317843</c:v>
                </c:pt>
                <c:pt idx="4">
                  <c:v>3.5471698113207459</c:v>
                </c:pt>
                <c:pt idx="5">
                  <c:v>-1.797437</c:v>
                </c:pt>
                <c:pt idx="6">
                  <c:v>-0.58702670000000001</c:v>
                </c:pt>
                <c:pt idx="7">
                  <c:v>-8.2605364950087013E-3</c:v>
                </c:pt>
                <c:pt idx="8">
                  <c:v>-0.53949219999999998</c:v>
                </c:pt>
              </c:numCache>
            </c:numRef>
          </c:val>
        </c:ser>
        <c:dLbls>
          <c:showLegendKey val="0"/>
          <c:showVal val="0"/>
          <c:showCatName val="0"/>
          <c:showSerName val="0"/>
          <c:showPercent val="0"/>
          <c:showBubbleSize val="0"/>
        </c:dLbls>
        <c:gapWidth val="150"/>
        <c:axId val="316062336"/>
        <c:axId val="330633600"/>
      </c:barChart>
      <c:catAx>
        <c:axId val="316062336"/>
        <c:scaling>
          <c:orientation val="minMax"/>
        </c:scaling>
        <c:delete val="0"/>
        <c:axPos val="b"/>
        <c:majorTickMark val="out"/>
        <c:minorTickMark val="none"/>
        <c:tickLblPos val="nextTo"/>
        <c:crossAx val="330633600"/>
        <c:crosses val="autoZero"/>
        <c:auto val="1"/>
        <c:lblAlgn val="ctr"/>
        <c:lblOffset val="100"/>
        <c:noMultiLvlLbl val="0"/>
      </c:catAx>
      <c:valAx>
        <c:axId val="330633600"/>
        <c:scaling>
          <c:orientation val="minMax"/>
        </c:scaling>
        <c:delete val="0"/>
        <c:axPos val="l"/>
        <c:majorGridlines/>
        <c:numFmt formatCode="General" sourceLinked="1"/>
        <c:majorTickMark val="out"/>
        <c:minorTickMark val="none"/>
        <c:tickLblPos val="nextTo"/>
        <c:crossAx val="316062336"/>
        <c:crosses val="autoZero"/>
        <c:crossBetween val="between"/>
      </c:valAx>
    </c:plotArea>
    <c:plotVisOnly val="1"/>
    <c:dispBlanksAs val="gap"/>
    <c:showDLblsOverMax val="0"/>
  </c:chart>
  <c:spPr>
    <a:solidFill>
      <a:schemeClr val="lt1"/>
    </a:solidFill>
    <a:ln w="25400" cap="flat" cmpd="sng" algn="ctr">
      <a:solidFill>
        <a:schemeClr val="accent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jpe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17" Type="http://schemas.openxmlformats.org/officeDocument/2006/relationships/image" Target="../media/image20.png"/><Relationship Id="rId2" Type="http://schemas.openxmlformats.org/officeDocument/2006/relationships/image" Target="../media/image7.png"/><Relationship Id="rId16" Type="http://schemas.openxmlformats.org/officeDocument/2006/relationships/image" Target="cid:image003.png@01D51611.832F7C00" TargetMode="External"/><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5" Type="http://schemas.openxmlformats.org/officeDocument/2006/relationships/image" Target="../media/image19.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 Id="rId14" Type="http://schemas.openxmlformats.org/officeDocument/2006/relationships/image" Target="cid:image003.jpg@01D50FC6.0C5B7800"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cid:image001.png@01D4EAE5.DB32FFF0" TargetMode="External"/><Relationship Id="rId4" Type="http://schemas.openxmlformats.org/officeDocument/2006/relationships/image" Target="../media/image24.png"/></Relationships>
</file>

<file path=xl/drawings/_rels/drawing8.xml.rels><?xml version="1.0" encoding="UTF-8" standalone="yes"?>
<Relationships xmlns="http://schemas.openxmlformats.org/package/2006/relationships"><Relationship Id="rId1" Type="http://schemas.openxmlformats.org/officeDocument/2006/relationships/image" Target="../media/image25.tmp"/></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48</xdr:row>
      <xdr:rowOff>0</xdr:rowOff>
    </xdr:from>
    <xdr:to>
      <xdr:col>6</xdr:col>
      <xdr:colOff>404301</xdr:colOff>
      <xdr:row>66</xdr:row>
      <xdr:rowOff>52118</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9258300"/>
          <a:ext cx="5090601" cy="34811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581025</xdr:colOff>
      <xdr:row>22</xdr:row>
      <xdr:rowOff>85725</xdr:rowOff>
    </xdr:from>
    <xdr:to>
      <xdr:col>26</xdr:col>
      <xdr:colOff>185598</xdr:colOff>
      <xdr:row>42</xdr:row>
      <xdr:rowOff>104774</xdr:rowOff>
    </xdr:to>
    <xdr:pic>
      <xdr:nvPicPr>
        <xdr:cNvPr id="2" name="Picture 1"/>
        <xdr:cNvPicPr>
          <a:picLocks noChangeAspect="1"/>
        </xdr:cNvPicPr>
      </xdr:nvPicPr>
      <xdr:blipFill rotWithShape="1">
        <a:blip xmlns:r="http://schemas.openxmlformats.org/officeDocument/2006/relationships" r:embed="rId1"/>
        <a:srcRect l="1018" t="50482" r="49076" b="4692"/>
        <a:stretch/>
      </xdr:blipFill>
      <xdr:spPr>
        <a:xfrm>
          <a:off x="11525250" y="4352925"/>
          <a:ext cx="4576623" cy="38480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885825</xdr:colOff>
      <xdr:row>2</xdr:row>
      <xdr:rowOff>152400</xdr:rowOff>
    </xdr:from>
    <xdr:to>
      <xdr:col>11</xdr:col>
      <xdr:colOff>571500</xdr:colOff>
      <xdr:row>13</xdr:row>
      <xdr:rowOff>152400</xdr:rowOff>
    </xdr:to>
    <xdr:pic>
      <xdr:nvPicPr>
        <xdr:cNvPr id="2" name="Picture 1"/>
        <xdr:cNvPicPr>
          <a:picLocks noChangeAspect="1"/>
        </xdr:cNvPicPr>
      </xdr:nvPicPr>
      <xdr:blipFill rotWithShape="1">
        <a:blip xmlns:r="http://schemas.openxmlformats.org/officeDocument/2006/relationships" r:embed="rId1"/>
        <a:srcRect l="20347" t="57654" r="24482" b="20212"/>
        <a:stretch/>
      </xdr:blipFill>
      <xdr:spPr>
        <a:xfrm>
          <a:off x="885825" y="533400"/>
          <a:ext cx="6715125" cy="2095500"/>
        </a:xfrm>
        <a:prstGeom prst="rect">
          <a:avLst/>
        </a:prstGeom>
      </xdr:spPr>
    </xdr:pic>
    <xdr:clientData/>
  </xdr:twoCellAnchor>
  <xdr:twoCellAnchor editAs="oneCell">
    <xdr:from>
      <xdr:col>0</xdr:col>
      <xdr:colOff>904875</xdr:colOff>
      <xdr:row>13</xdr:row>
      <xdr:rowOff>123825</xdr:rowOff>
    </xdr:from>
    <xdr:to>
      <xdr:col>12</xdr:col>
      <xdr:colOff>484873</xdr:colOff>
      <xdr:row>25</xdr:row>
      <xdr:rowOff>104492</xdr:rowOff>
    </xdr:to>
    <xdr:pic>
      <xdr:nvPicPr>
        <xdr:cNvPr id="4" name="Picture 3"/>
        <xdr:cNvPicPr>
          <a:picLocks noChangeAspect="1"/>
        </xdr:cNvPicPr>
      </xdr:nvPicPr>
      <xdr:blipFill>
        <a:blip xmlns:r="http://schemas.openxmlformats.org/officeDocument/2006/relationships" r:embed="rId2"/>
        <a:stretch>
          <a:fillRect/>
        </a:stretch>
      </xdr:blipFill>
      <xdr:spPr>
        <a:xfrm>
          <a:off x="904875" y="2600325"/>
          <a:ext cx="7219048" cy="2266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1857375</xdr:colOff>
      <xdr:row>24</xdr:row>
      <xdr:rowOff>104775</xdr:rowOff>
    </xdr:from>
    <xdr:to>
      <xdr:col>12</xdr:col>
      <xdr:colOff>408710</xdr:colOff>
      <xdr:row>41</xdr:row>
      <xdr:rowOff>113894</xdr:rowOff>
    </xdr:to>
    <xdr:pic>
      <xdr:nvPicPr>
        <xdr:cNvPr id="2" name="Picture 1"/>
        <xdr:cNvPicPr>
          <a:picLocks noChangeAspect="1"/>
        </xdr:cNvPicPr>
      </xdr:nvPicPr>
      <xdr:blipFill>
        <a:blip xmlns:r="http://schemas.openxmlformats.org/officeDocument/2006/relationships" r:embed="rId1"/>
        <a:stretch>
          <a:fillRect/>
        </a:stretch>
      </xdr:blipFill>
      <xdr:spPr>
        <a:xfrm>
          <a:off x="3829050" y="4714875"/>
          <a:ext cx="6923810" cy="32476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404811</xdr:colOff>
      <xdr:row>3</xdr:row>
      <xdr:rowOff>80962</xdr:rowOff>
    </xdr:from>
    <xdr:to>
      <xdr:col>14</xdr:col>
      <xdr:colOff>238124</xdr:colOff>
      <xdr:row>23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457200</xdr:colOff>
      <xdr:row>40</xdr:row>
      <xdr:rowOff>180975</xdr:rowOff>
    </xdr:from>
    <xdr:to>
      <xdr:col>14</xdr:col>
      <xdr:colOff>219075</xdr:colOff>
      <xdr:row>57</xdr:row>
      <xdr:rowOff>176213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428625</xdr:colOff>
      <xdr:row>59</xdr:row>
      <xdr:rowOff>76200</xdr:rowOff>
    </xdr:from>
    <xdr:to>
      <xdr:col>14</xdr:col>
      <xdr:colOff>219075</xdr:colOff>
      <xdr:row>76</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0</xdr:colOff>
      <xdr:row>7</xdr:row>
      <xdr:rowOff>126414</xdr:rowOff>
    </xdr:from>
    <xdr:to>
      <xdr:col>13</xdr:col>
      <xdr:colOff>542925</xdr:colOff>
      <xdr:row>17</xdr:row>
      <xdr:rowOff>85725</xdr:rowOff>
    </xdr:to>
    <xdr:pic>
      <xdr:nvPicPr>
        <xdr:cNvPr id="3" name="Picture 2"/>
        <xdr:cNvPicPr>
          <a:picLocks noChangeAspect="1"/>
        </xdr:cNvPicPr>
      </xdr:nvPicPr>
      <xdr:blipFill rotWithShape="1">
        <a:blip xmlns:r="http://schemas.openxmlformats.org/officeDocument/2006/relationships" r:embed="rId1"/>
        <a:srcRect l="4753" t="10668" r="3843" b="10319"/>
        <a:stretch/>
      </xdr:blipFill>
      <xdr:spPr>
        <a:xfrm>
          <a:off x="5486400" y="1459914"/>
          <a:ext cx="2981325" cy="1864311"/>
        </a:xfrm>
        <a:prstGeom prst="rect">
          <a:avLst/>
        </a:prstGeom>
      </xdr:spPr>
    </xdr:pic>
    <xdr:clientData/>
  </xdr:twoCellAnchor>
  <xdr:twoCellAnchor editAs="oneCell">
    <xdr:from>
      <xdr:col>0</xdr:col>
      <xdr:colOff>228599</xdr:colOff>
      <xdr:row>26</xdr:row>
      <xdr:rowOff>142874</xdr:rowOff>
    </xdr:from>
    <xdr:to>
      <xdr:col>7</xdr:col>
      <xdr:colOff>285749</xdr:colOff>
      <xdr:row>37</xdr:row>
      <xdr:rowOff>47625</xdr:rowOff>
    </xdr:to>
    <xdr:pic>
      <xdr:nvPicPr>
        <xdr:cNvPr id="10" name="Picture 9"/>
        <xdr:cNvPicPr>
          <a:picLocks noChangeAspect="1"/>
        </xdr:cNvPicPr>
      </xdr:nvPicPr>
      <xdr:blipFill rotWithShape="1">
        <a:blip xmlns:r="http://schemas.openxmlformats.org/officeDocument/2006/relationships" r:embed="rId2"/>
        <a:srcRect l="33984" t="32776" r="8842" b="12813"/>
        <a:stretch/>
      </xdr:blipFill>
      <xdr:spPr>
        <a:xfrm>
          <a:off x="228599" y="5095874"/>
          <a:ext cx="4524375" cy="2000251"/>
        </a:xfrm>
        <a:prstGeom prst="rect">
          <a:avLst/>
        </a:prstGeom>
      </xdr:spPr>
    </xdr:pic>
    <xdr:clientData/>
  </xdr:twoCellAnchor>
  <xdr:twoCellAnchor editAs="oneCell">
    <xdr:from>
      <xdr:col>0</xdr:col>
      <xdr:colOff>504825</xdr:colOff>
      <xdr:row>78</xdr:row>
      <xdr:rowOff>152400</xdr:rowOff>
    </xdr:from>
    <xdr:to>
      <xdr:col>10</xdr:col>
      <xdr:colOff>504825</xdr:colOff>
      <xdr:row>105</xdr:row>
      <xdr:rowOff>123825</xdr:rowOff>
    </xdr:to>
    <xdr:pic>
      <xdr:nvPicPr>
        <xdr:cNvPr id="2" name="Picture 1"/>
        <xdr:cNvPicPr>
          <a:picLocks noChangeAspect="1"/>
        </xdr:cNvPicPr>
      </xdr:nvPicPr>
      <xdr:blipFill rotWithShape="1">
        <a:blip xmlns:r="http://schemas.openxmlformats.org/officeDocument/2006/relationships" r:embed="rId3"/>
        <a:srcRect l="1019" t="25359" r="37769" b="11008"/>
        <a:stretch/>
      </xdr:blipFill>
      <xdr:spPr>
        <a:xfrm>
          <a:off x="504825" y="13592175"/>
          <a:ext cx="6296025" cy="5114925"/>
        </a:xfrm>
        <a:prstGeom prst="rect">
          <a:avLst/>
        </a:prstGeom>
      </xdr:spPr>
    </xdr:pic>
    <xdr:clientData/>
  </xdr:twoCellAnchor>
  <xdr:twoCellAnchor editAs="oneCell">
    <xdr:from>
      <xdr:col>11</xdr:col>
      <xdr:colOff>428625</xdr:colOff>
      <xdr:row>80</xdr:row>
      <xdr:rowOff>152400</xdr:rowOff>
    </xdr:from>
    <xdr:to>
      <xdr:col>19</xdr:col>
      <xdr:colOff>475635</xdr:colOff>
      <xdr:row>99</xdr:row>
      <xdr:rowOff>94805</xdr:rowOff>
    </xdr:to>
    <xdr:pic>
      <xdr:nvPicPr>
        <xdr:cNvPr id="8" name="Picture 7"/>
        <xdr:cNvPicPr>
          <a:picLocks noChangeAspect="1"/>
        </xdr:cNvPicPr>
      </xdr:nvPicPr>
      <xdr:blipFill>
        <a:blip xmlns:r="http://schemas.openxmlformats.org/officeDocument/2006/relationships" r:embed="rId4"/>
        <a:stretch>
          <a:fillRect/>
        </a:stretch>
      </xdr:blipFill>
      <xdr:spPr>
        <a:xfrm>
          <a:off x="7134225" y="13973175"/>
          <a:ext cx="4923810" cy="3561905"/>
        </a:xfrm>
        <a:prstGeom prst="rect">
          <a:avLst/>
        </a:prstGeom>
      </xdr:spPr>
    </xdr:pic>
    <xdr:clientData/>
  </xdr:twoCellAnchor>
  <xdr:twoCellAnchor editAs="oneCell">
    <xdr:from>
      <xdr:col>1</xdr:col>
      <xdr:colOff>0</xdr:colOff>
      <xdr:row>107</xdr:row>
      <xdr:rowOff>0</xdr:rowOff>
    </xdr:from>
    <xdr:to>
      <xdr:col>15</xdr:col>
      <xdr:colOff>160814</xdr:colOff>
      <xdr:row>122</xdr:row>
      <xdr:rowOff>47262</xdr:rowOff>
    </xdr:to>
    <xdr:pic>
      <xdr:nvPicPr>
        <xdr:cNvPr id="5" name="Picture 4"/>
        <xdr:cNvPicPr>
          <a:picLocks noChangeAspect="1"/>
        </xdr:cNvPicPr>
      </xdr:nvPicPr>
      <xdr:blipFill>
        <a:blip xmlns:r="http://schemas.openxmlformats.org/officeDocument/2006/relationships" r:embed="rId5"/>
        <a:stretch>
          <a:fillRect/>
        </a:stretch>
      </xdr:blipFill>
      <xdr:spPr>
        <a:xfrm>
          <a:off x="609600" y="18964275"/>
          <a:ext cx="8895239" cy="2904762"/>
        </a:xfrm>
        <a:prstGeom prst="rect">
          <a:avLst/>
        </a:prstGeom>
      </xdr:spPr>
    </xdr:pic>
    <xdr:clientData/>
  </xdr:twoCellAnchor>
  <xdr:twoCellAnchor editAs="oneCell">
    <xdr:from>
      <xdr:col>5</xdr:col>
      <xdr:colOff>0</xdr:colOff>
      <xdr:row>124</xdr:row>
      <xdr:rowOff>0</xdr:rowOff>
    </xdr:from>
    <xdr:to>
      <xdr:col>15</xdr:col>
      <xdr:colOff>599239</xdr:colOff>
      <xdr:row>137</xdr:row>
      <xdr:rowOff>75881</xdr:rowOff>
    </xdr:to>
    <xdr:pic>
      <xdr:nvPicPr>
        <xdr:cNvPr id="6" name="Picture 5"/>
        <xdr:cNvPicPr>
          <a:picLocks noChangeAspect="1"/>
        </xdr:cNvPicPr>
      </xdr:nvPicPr>
      <xdr:blipFill>
        <a:blip xmlns:r="http://schemas.openxmlformats.org/officeDocument/2006/relationships" r:embed="rId6"/>
        <a:stretch>
          <a:fillRect/>
        </a:stretch>
      </xdr:blipFill>
      <xdr:spPr>
        <a:xfrm>
          <a:off x="3048000" y="22202775"/>
          <a:ext cx="6695239" cy="2552381"/>
        </a:xfrm>
        <a:prstGeom prst="rect">
          <a:avLst/>
        </a:prstGeom>
      </xdr:spPr>
    </xdr:pic>
    <xdr:clientData/>
  </xdr:twoCellAnchor>
  <xdr:twoCellAnchor editAs="oneCell">
    <xdr:from>
      <xdr:col>5</xdr:col>
      <xdr:colOff>0</xdr:colOff>
      <xdr:row>138</xdr:row>
      <xdr:rowOff>0</xdr:rowOff>
    </xdr:from>
    <xdr:to>
      <xdr:col>12</xdr:col>
      <xdr:colOff>389943</xdr:colOff>
      <xdr:row>159</xdr:row>
      <xdr:rowOff>56643</xdr:rowOff>
    </xdr:to>
    <xdr:pic>
      <xdr:nvPicPr>
        <xdr:cNvPr id="9" name="Picture 8"/>
        <xdr:cNvPicPr>
          <a:picLocks noChangeAspect="1"/>
        </xdr:cNvPicPr>
      </xdr:nvPicPr>
      <xdr:blipFill>
        <a:blip xmlns:r="http://schemas.openxmlformats.org/officeDocument/2006/relationships" r:embed="rId7"/>
        <a:stretch>
          <a:fillRect/>
        </a:stretch>
      </xdr:blipFill>
      <xdr:spPr>
        <a:xfrm>
          <a:off x="3048000" y="24869775"/>
          <a:ext cx="4657143" cy="4057143"/>
        </a:xfrm>
        <a:prstGeom prst="rect">
          <a:avLst/>
        </a:prstGeom>
      </xdr:spPr>
    </xdr:pic>
    <xdr:clientData/>
  </xdr:twoCellAnchor>
  <xdr:twoCellAnchor editAs="oneCell">
    <xdr:from>
      <xdr:col>17</xdr:col>
      <xdr:colOff>409575</xdr:colOff>
      <xdr:row>7</xdr:row>
      <xdr:rowOff>114300</xdr:rowOff>
    </xdr:from>
    <xdr:to>
      <xdr:col>22</xdr:col>
      <xdr:colOff>523480</xdr:colOff>
      <xdr:row>27</xdr:row>
      <xdr:rowOff>180491</xdr:rowOff>
    </xdr:to>
    <xdr:pic>
      <xdr:nvPicPr>
        <xdr:cNvPr id="4" name="Picture 3"/>
        <xdr:cNvPicPr>
          <a:picLocks noChangeAspect="1"/>
        </xdr:cNvPicPr>
      </xdr:nvPicPr>
      <xdr:blipFill>
        <a:blip xmlns:r="http://schemas.openxmlformats.org/officeDocument/2006/relationships" r:embed="rId8"/>
        <a:stretch>
          <a:fillRect/>
        </a:stretch>
      </xdr:blipFill>
      <xdr:spPr>
        <a:xfrm>
          <a:off x="10772775" y="1447800"/>
          <a:ext cx="3161905" cy="3876191"/>
        </a:xfrm>
        <a:prstGeom prst="rect">
          <a:avLst/>
        </a:prstGeom>
      </xdr:spPr>
    </xdr:pic>
    <xdr:clientData/>
  </xdr:twoCellAnchor>
  <xdr:twoCellAnchor editAs="oneCell">
    <xdr:from>
      <xdr:col>1</xdr:col>
      <xdr:colOff>571500</xdr:colOff>
      <xdr:row>159</xdr:row>
      <xdr:rowOff>123825</xdr:rowOff>
    </xdr:from>
    <xdr:to>
      <xdr:col>9</xdr:col>
      <xdr:colOff>408961</xdr:colOff>
      <xdr:row>172</xdr:row>
      <xdr:rowOff>152087</xdr:rowOff>
    </xdr:to>
    <xdr:pic>
      <xdr:nvPicPr>
        <xdr:cNvPr id="11" name="Picture 10"/>
        <xdr:cNvPicPr>
          <a:picLocks noChangeAspect="1"/>
        </xdr:cNvPicPr>
      </xdr:nvPicPr>
      <xdr:blipFill>
        <a:blip xmlns:r="http://schemas.openxmlformats.org/officeDocument/2006/relationships" r:embed="rId9"/>
        <a:stretch>
          <a:fillRect/>
        </a:stretch>
      </xdr:blipFill>
      <xdr:spPr>
        <a:xfrm>
          <a:off x="1181100" y="28994100"/>
          <a:ext cx="4914286" cy="2504762"/>
        </a:xfrm>
        <a:prstGeom prst="rect">
          <a:avLst/>
        </a:prstGeom>
      </xdr:spPr>
    </xdr:pic>
    <xdr:clientData/>
  </xdr:twoCellAnchor>
  <xdr:twoCellAnchor editAs="oneCell">
    <xdr:from>
      <xdr:col>3</xdr:col>
      <xdr:colOff>0</xdr:colOff>
      <xdr:row>175</xdr:row>
      <xdr:rowOff>0</xdr:rowOff>
    </xdr:from>
    <xdr:to>
      <xdr:col>17</xdr:col>
      <xdr:colOff>589410</xdr:colOff>
      <xdr:row>195</xdr:row>
      <xdr:rowOff>113810</xdr:rowOff>
    </xdr:to>
    <xdr:pic>
      <xdr:nvPicPr>
        <xdr:cNvPr id="13" name="Picture 12"/>
        <xdr:cNvPicPr>
          <a:picLocks noChangeAspect="1"/>
        </xdr:cNvPicPr>
      </xdr:nvPicPr>
      <xdr:blipFill>
        <a:blip xmlns:r="http://schemas.openxmlformats.org/officeDocument/2006/relationships" r:embed="rId10"/>
        <a:stretch>
          <a:fillRect/>
        </a:stretch>
      </xdr:blipFill>
      <xdr:spPr>
        <a:xfrm>
          <a:off x="1828800" y="31918275"/>
          <a:ext cx="9123810" cy="3923810"/>
        </a:xfrm>
        <a:prstGeom prst="rect">
          <a:avLst/>
        </a:prstGeom>
      </xdr:spPr>
    </xdr:pic>
    <xdr:clientData/>
  </xdr:twoCellAnchor>
  <xdr:twoCellAnchor editAs="oneCell">
    <xdr:from>
      <xdr:col>8</xdr:col>
      <xdr:colOff>533400</xdr:colOff>
      <xdr:row>23</xdr:row>
      <xdr:rowOff>113629</xdr:rowOff>
    </xdr:from>
    <xdr:to>
      <xdr:col>15</xdr:col>
      <xdr:colOff>285141</xdr:colOff>
      <xdr:row>38</xdr:row>
      <xdr:rowOff>66248</xdr:rowOff>
    </xdr:to>
    <xdr:pic>
      <xdr:nvPicPr>
        <xdr:cNvPr id="7" name="Picture 6"/>
        <xdr:cNvPicPr>
          <a:picLocks noChangeAspect="1"/>
        </xdr:cNvPicPr>
      </xdr:nvPicPr>
      <xdr:blipFill>
        <a:blip xmlns:r="http://schemas.openxmlformats.org/officeDocument/2006/relationships" r:embed="rId11"/>
        <a:stretch>
          <a:fillRect/>
        </a:stretch>
      </xdr:blipFill>
      <xdr:spPr>
        <a:xfrm>
          <a:off x="5410200" y="4495129"/>
          <a:ext cx="4018941" cy="2810119"/>
        </a:xfrm>
        <a:prstGeom prst="rect">
          <a:avLst/>
        </a:prstGeom>
      </xdr:spPr>
    </xdr:pic>
    <xdr:clientData/>
  </xdr:twoCellAnchor>
  <xdr:twoCellAnchor editAs="oneCell">
    <xdr:from>
      <xdr:col>17</xdr:col>
      <xdr:colOff>0</xdr:colOff>
      <xdr:row>30</xdr:row>
      <xdr:rowOff>0</xdr:rowOff>
    </xdr:from>
    <xdr:to>
      <xdr:col>22</xdr:col>
      <xdr:colOff>180572</xdr:colOff>
      <xdr:row>44</xdr:row>
      <xdr:rowOff>18714</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10363200" y="5715000"/>
          <a:ext cx="3228572" cy="2685714"/>
        </a:xfrm>
        <a:prstGeom prst="rect">
          <a:avLst/>
        </a:prstGeom>
      </xdr:spPr>
    </xdr:pic>
    <xdr:clientData/>
  </xdr:twoCellAnchor>
  <xdr:twoCellAnchor>
    <xdr:from>
      <xdr:col>2</xdr:col>
      <xdr:colOff>171450</xdr:colOff>
      <xdr:row>196</xdr:row>
      <xdr:rowOff>142875</xdr:rowOff>
    </xdr:from>
    <xdr:to>
      <xdr:col>18</xdr:col>
      <xdr:colOff>0</xdr:colOff>
      <xdr:row>214</xdr:row>
      <xdr:rowOff>152400</xdr:rowOff>
    </xdr:to>
    <xdr:pic>
      <xdr:nvPicPr>
        <xdr:cNvPr id="16" name="Picture 1" descr="cid:image003.jpg@01D50FC6.0C5B7800"/>
        <xdr:cNvPicPr>
          <a:picLocks noChangeAspect="1" noChangeArrowheads="1"/>
        </xdr:cNvPicPr>
      </xdr:nvPicPr>
      <xdr:blipFill>
        <a:blip xmlns:r="http://schemas.openxmlformats.org/officeDocument/2006/relationships" r:embed="rId13" r:link="rId14">
          <a:extLst>
            <a:ext uri="{28A0092B-C50C-407E-A947-70E740481C1C}">
              <a14:useLocalDpi xmlns:a14="http://schemas.microsoft.com/office/drawing/2010/main" val="0"/>
            </a:ext>
          </a:extLst>
        </a:blip>
        <a:srcRect/>
        <a:stretch>
          <a:fillRect/>
        </a:stretch>
      </xdr:blipFill>
      <xdr:spPr bwMode="auto">
        <a:xfrm>
          <a:off x="1390650" y="37585650"/>
          <a:ext cx="9582150"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247650</xdr:colOff>
      <xdr:row>216</xdr:row>
      <xdr:rowOff>95250</xdr:rowOff>
    </xdr:from>
    <xdr:to>
      <xdr:col>16</xdr:col>
      <xdr:colOff>466725</xdr:colOff>
      <xdr:row>242</xdr:row>
      <xdr:rowOff>95250</xdr:rowOff>
    </xdr:to>
    <xdr:pic>
      <xdr:nvPicPr>
        <xdr:cNvPr id="18" name="Picture 1" descr="cid:image003.png@01D51611.832F7C00"/>
        <xdr:cNvPicPr>
          <a:picLocks noChangeAspect="1" noChangeArrowheads="1"/>
        </xdr:cNvPicPr>
      </xdr:nvPicPr>
      <xdr:blipFill>
        <a:blip xmlns:r="http://schemas.openxmlformats.org/officeDocument/2006/relationships" r:embed="rId15" r:link="rId16">
          <a:extLst>
            <a:ext uri="{28A0092B-C50C-407E-A947-70E740481C1C}">
              <a14:useLocalDpi xmlns:a14="http://schemas.microsoft.com/office/drawing/2010/main" val="0"/>
            </a:ext>
          </a:extLst>
        </a:blip>
        <a:srcRect/>
        <a:stretch>
          <a:fillRect/>
        </a:stretch>
      </xdr:blipFill>
      <xdr:spPr bwMode="auto">
        <a:xfrm>
          <a:off x="4514850" y="41348025"/>
          <a:ext cx="5705475" cy="495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248</xdr:row>
      <xdr:rowOff>133350</xdr:rowOff>
    </xdr:from>
    <xdr:to>
      <xdr:col>12</xdr:col>
      <xdr:colOff>437233</xdr:colOff>
      <xdr:row>278</xdr:row>
      <xdr:rowOff>65969</xdr:rowOff>
    </xdr:to>
    <xdr:pic>
      <xdr:nvPicPr>
        <xdr:cNvPr id="15" name="Picture 14"/>
        <xdr:cNvPicPr>
          <a:picLocks noChangeAspect="1"/>
        </xdr:cNvPicPr>
      </xdr:nvPicPr>
      <xdr:blipFill>
        <a:blip xmlns:r="http://schemas.openxmlformats.org/officeDocument/2006/relationships" r:embed="rId17"/>
        <a:stretch>
          <a:fillRect/>
        </a:stretch>
      </xdr:blipFill>
      <xdr:spPr>
        <a:xfrm>
          <a:off x="609600" y="47491650"/>
          <a:ext cx="7342858" cy="564761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24</xdr:row>
      <xdr:rowOff>0</xdr:rowOff>
    </xdr:from>
    <xdr:to>
      <xdr:col>7</xdr:col>
      <xdr:colOff>209212</xdr:colOff>
      <xdr:row>35</xdr:row>
      <xdr:rowOff>7802</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9200" y="4572000"/>
          <a:ext cx="4895512" cy="2103302"/>
        </a:xfrm>
        <a:prstGeom prst="rect">
          <a:avLst/>
        </a:prstGeom>
      </xdr:spPr>
    </xdr:pic>
    <xdr:clientData/>
  </xdr:twoCellAnchor>
  <xdr:twoCellAnchor editAs="oneCell">
    <xdr:from>
      <xdr:col>8</xdr:col>
      <xdr:colOff>457200</xdr:colOff>
      <xdr:row>22</xdr:row>
      <xdr:rowOff>9525</xdr:rowOff>
    </xdr:from>
    <xdr:to>
      <xdr:col>26</xdr:col>
      <xdr:colOff>435699</xdr:colOff>
      <xdr:row>35</xdr:row>
      <xdr:rowOff>26505</xdr:rowOff>
    </xdr:to>
    <xdr:pic>
      <xdr:nvPicPr>
        <xdr:cNvPr id="3" name="Picture 2"/>
        <xdr:cNvPicPr>
          <a:picLocks noChangeAspect="1"/>
        </xdr:cNvPicPr>
      </xdr:nvPicPr>
      <xdr:blipFill>
        <a:blip xmlns:r="http://schemas.openxmlformats.org/officeDocument/2006/relationships" r:embed="rId2"/>
        <a:stretch>
          <a:fillRect/>
        </a:stretch>
      </xdr:blipFill>
      <xdr:spPr>
        <a:xfrm>
          <a:off x="4724400" y="4200525"/>
          <a:ext cx="11284674" cy="2493480"/>
        </a:xfrm>
        <a:prstGeom prst="rect">
          <a:avLst/>
        </a:prstGeom>
      </xdr:spPr>
    </xdr:pic>
    <xdr:clientData/>
  </xdr:twoCellAnchor>
  <xdr:twoCellAnchor editAs="oneCell">
    <xdr:from>
      <xdr:col>1</xdr:col>
      <xdr:colOff>38100</xdr:colOff>
      <xdr:row>36</xdr:row>
      <xdr:rowOff>19050</xdr:rowOff>
    </xdr:from>
    <xdr:to>
      <xdr:col>12</xdr:col>
      <xdr:colOff>135611</xdr:colOff>
      <xdr:row>52</xdr:row>
      <xdr:rowOff>43700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1257300" y="6877050"/>
          <a:ext cx="8498561" cy="3072650"/>
        </a:xfrm>
        <a:prstGeom prst="rect">
          <a:avLst/>
        </a:prstGeom>
      </xdr:spPr>
    </xdr:pic>
    <xdr:clientData/>
  </xdr:twoCellAnchor>
  <xdr:twoCellAnchor>
    <xdr:from>
      <xdr:col>1</xdr:col>
      <xdr:colOff>0</xdr:colOff>
      <xdr:row>54</xdr:row>
      <xdr:rowOff>0</xdr:rowOff>
    </xdr:from>
    <xdr:to>
      <xdr:col>11</xdr:col>
      <xdr:colOff>523875</xdr:colOff>
      <xdr:row>69</xdr:row>
      <xdr:rowOff>76200</xdr:rowOff>
    </xdr:to>
    <xdr:pic>
      <xdr:nvPicPr>
        <xdr:cNvPr id="6" name="Picture 1" descr="cid:image001.png@01D4EAE5.DB32FFF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1219200" y="10287000"/>
          <a:ext cx="5400675" cy="293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447674</xdr:colOff>
      <xdr:row>35</xdr:row>
      <xdr:rowOff>88289</xdr:rowOff>
    </xdr:from>
    <xdr:to>
      <xdr:col>10</xdr:col>
      <xdr:colOff>600075</xdr:colOff>
      <xdr:row>48</xdr:row>
      <xdr:rowOff>104774</xdr:rowOff>
    </xdr:to>
    <xdr:pic>
      <xdr:nvPicPr>
        <xdr:cNvPr id="2" name="Picture 1" descr="1-BLOOMBERG"/>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728" t="25693" r="2713" b="20757"/>
        <a:stretch/>
      </xdr:blipFill>
      <xdr:spPr>
        <a:xfrm>
          <a:off x="1666874" y="6755789"/>
          <a:ext cx="5029201" cy="2492985"/>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7"/>
  <sheetViews>
    <sheetView workbookViewId="0">
      <selection activeCell="U32" sqref="U32"/>
    </sheetView>
  </sheetViews>
  <sheetFormatPr defaultRowHeight="15" x14ac:dyDescent="0.25"/>
  <cols>
    <col min="2" max="2" width="27.28515625" customWidth="1"/>
    <col min="3" max="3" width="10.42578125" hidden="1" customWidth="1"/>
    <col min="4" max="4" width="9.28515625" customWidth="1"/>
    <col min="5" max="5" width="11.28515625" hidden="1" customWidth="1"/>
    <col min="6" max="6" width="10.5703125" customWidth="1"/>
    <col min="8" max="8" width="0" hidden="1" customWidth="1"/>
    <col min="9" max="10" width="9.140625" hidden="1" customWidth="1"/>
    <col min="11" max="11" width="9.85546875" hidden="1" customWidth="1"/>
    <col min="16" max="16" width="9.85546875" hidden="1" customWidth="1"/>
    <col min="18" max="18" width="9.42578125" customWidth="1"/>
  </cols>
  <sheetData>
    <row r="1" spans="1:22" x14ac:dyDescent="0.25">
      <c r="D1" s="7">
        <f ca="1">TODAY()</f>
        <v>43835</v>
      </c>
      <c r="E1" t="s">
        <v>32</v>
      </c>
      <c r="F1" t="s">
        <v>62</v>
      </c>
      <c r="G1" t="s">
        <v>29</v>
      </c>
      <c r="H1" t="s">
        <v>31</v>
      </c>
      <c r="J1" t="s">
        <v>34</v>
      </c>
      <c r="K1" t="s">
        <v>37</v>
      </c>
      <c r="P1" t="s">
        <v>37</v>
      </c>
      <c r="Q1" t="s">
        <v>36</v>
      </c>
      <c r="R1" t="s">
        <v>33</v>
      </c>
      <c r="V1" t="s">
        <v>39</v>
      </c>
    </row>
    <row r="2" spans="1:22" ht="15.75" thickBot="1" x14ac:dyDescent="0.3">
      <c r="A2" t="s">
        <v>94</v>
      </c>
    </row>
    <row r="3" spans="1:22" ht="15.75" thickBot="1" x14ac:dyDescent="0.3">
      <c r="A3" s="2"/>
      <c r="B3" s="72" t="s">
        <v>64</v>
      </c>
      <c r="C3" s="73" t="s">
        <v>0</v>
      </c>
      <c r="D3" s="73" t="s">
        <v>63</v>
      </c>
      <c r="E3" s="73" t="s">
        <v>1</v>
      </c>
      <c r="F3" s="73" t="s">
        <v>2</v>
      </c>
      <c r="G3" s="73" t="s">
        <v>3</v>
      </c>
      <c r="H3" s="73" t="s">
        <v>4</v>
      </c>
      <c r="I3" s="73" t="s">
        <v>5</v>
      </c>
      <c r="J3" s="73" t="s">
        <v>6</v>
      </c>
      <c r="K3" s="73" t="s">
        <v>38</v>
      </c>
      <c r="L3" s="73" t="s">
        <v>46</v>
      </c>
      <c r="M3" s="73" t="s">
        <v>47</v>
      </c>
      <c r="N3" s="73" t="s">
        <v>48</v>
      </c>
      <c r="O3" s="73" t="s">
        <v>49</v>
      </c>
      <c r="P3" s="73" t="s">
        <v>38</v>
      </c>
      <c r="Q3" s="73" t="s">
        <v>7</v>
      </c>
      <c r="R3" s="74" t="s">
        <v>8</v>
      </c>
      <c r="S3" s="3"/>
      <c r="T3" s="3" t="s">
        <v>9</v>
      </c>
    </row>
    <row r="4" spans="1:22" x14ac:dyDescent="0.25">
      <c r="A4" s="2"/>
      <c r="B4" s="68" t="s">
        <v>10</v>
      </c>
      <c r="C4" s="63"/>
      <c r="D4" s="63"/>
      <c r="E4" s="40"/>
      <c r="F4" s="40"/>
      <c r="G4" s="40"/>
      <c r="H4" s="40"/>
      <c r="I4" s="40"/>
      <c r="J4" s="40"/>
      <c r="K4" s="40"/>
      <c r="L4" s="40"/>
      <c r="M4" s="40"/>
      <c r="N4" s="40"/>
      <c r="O4" s="40"/>
      <c r="P4" s="40"/>
      <c r="Q4" s="40"/>
      <c r="R4" s="41"/>
      <c r="S4" s="5"/>
      <c r="T4" s="5"/>
    </row>
    <row r="5" spans="1:22" x14ac:dyDescent="0.25">
      <c r="A5" s="2"/>
      <c r="B5" s="24" t="s">
        <v>393</v>
      </c>
      <c r="C5" s="9" t="s">
        <v>394</v>
      </c>
      <c r="D5" s="13">
        <f ca="1">F5-$D$1</f>
        <v>26</v>
      </c>
      <c r="E5" s="10" t="str">
        <f>_xll.BDP(C5&amp;" "&amp;"Index",$E$1)</f>
        <v>30/11/2019</v>
      </c>
      <c r="F5" s="10" t="str">
        <f>_xll.BDP(C5&amp;" "&amp;"Index",$F$1)</f>
        <v>31/01/2020</v>
      </c>
      <c r="G5" s="20">
        <f>_xll.BDP(C5&amp;" "&amp;"Index","px_last")</f>
        <v>0.14000000000000001</v>
      </c>
      <c r="H5" s="64" t="str">
        <f>_xll.BDP(C5&amp;" "&amp;"Index",$H$1)</f>
        <v>#N/A N/A</v>
      </c>
      <c r="I5" s="20" t="e">
        <f>G5-H5</f>
        <v>#VALUE!</v>
      </c>
      <c r="J5" s="64">
        <f>_xll.BDP(C5&amp;" "&amp;"Index",$J$1)</f>
        <v>-0.1283</v>
      </c>
      <c r="K5" s="158" t="e">
        <f>I5/_xll.BDP(C5&amp;" "&amp;"Index",$P$1)</f>
        <v>#VALUE!</v>
      </c>
      <c r="L5" s="64">
        <f>'US Data'!F6</f>
        <v>0.14000000000000001</v>
      </c>
      <c r="M5" s="64">
        <f>'US Data'!G6</f>
        <v>0.21</v>
      </c>
      <c r="N5" s="64">
        <f>'US Data'!H6</f>
        <v>0.26</v>
      </c>
      <c r="O5" s="64">
        <f>'US Data'!I6</f>
        <v>0.12</v>
      </c>
      <c r="P5" s="11" t="e">
        <f>I5/_xll.BDP(C5&amp;" "&amp;"Index",$P$1)</f>
        <v>#VALUE!</v>
      </c>
      <c r="Q5" s="64">
        <f>_xll.BDP(C5&amp;" "&amp;"Index",$Q$1)</f>
        <v>0.02</v>
      </c>
      <c r="R5" s="25">
        <f>_xll.BDP(C5&amp;" "&amp;"Index",$R$1)</f>
        <v>-0.05</v>
      </c>
    </row>
    <row r="6" spans="1:22" x14ac:dyDescent="0.25">
      <c r="A6" s="2"/>
      <c r="B6" s="24" t="s">
        <v>395</v>
      </c>
      <c r="C6" s="9" t="s">
        <v>396</v>
      </c>
      <c r="D6" s="13">
        <f t="shared" ref="D6:D25" ca="1" si="0">F6-$D$1</f>
        <v>26</v>
      </c>
      <c r="E6" s="10" t="str">
        <f>_xll.BDP(C6&amp;" "&amp;"Index",$E$1)</f>
        <v>30/11/2019</v>
      </c>
      <c r="F6" s="10" t="str">
        <f>_xll.BDP(C6&amp;" "&amp;"Index",$F$1)</f>
        <v>31/01/2020</v>
      </c>
      <c r="G6" s="20">
        <f>_xll.BDP(C6&amp;" "&amp;"Index","px_last")</f>
        <v>0.5</v>
      </c>
      <c r="H6" s="64"/>
      <c r="I6" s="20"/>
      <c r="J6" s="64"/>
      <c r="K6" s="158">
        <f>I6/_xll.BDP(C6&amp;" "&amp;"Index",$P$1)</f>
        <v>0</v>
      </c>
      <c r="L6" s="64">
        <f>'US Data'!F7</f>
        <v>0.4</v>
      </c>
      <c r="M6" s="64">
        <f>'US Data'!G7</f>
        <v>0.1</v>
      </c>
      <c r="N6" s="64">
        <f>'US Data'!H7</f>
        <v>0.4</v>
      </c>
      <c r="O6" s="64">
        <f>'US Data'!I7</f>
        <v>0.4</v>
      </c>
      <c r="P6" s="11">
        <f>I6/_xll.BDP(C6&amp;" "&amp;"Index",$P$1)</f>
        <v>0</v>
      </c>
      <c r="Q6" s="64">
        <f>_xll.BDP(C6&amp;" "&amp;"Index",$Q$1)</f>
        <v>0.3</v>
      </c>
      <c r="R6" s="25">
        <f>_xll.BDP(C6&amp;" "&amp;"Index",$R$1)</f>
        <v>0.3</v>
      </c>
    </row>
    <row r="7" spans="1:22" x14ac:dyDescent="0.25">
      <c r="A7" s="2">
        <v>1</v>
      </c>
      <c r="B7" s="24" t="s">
        <v>11</v>
      </c>
      <c r="C7" s="21" t="s">
        <v>30</v>
      </c>
      <c r="D7" s="35">
        <f t="shared" ca="1" si="0"/>
        <v>5</v>
      </c>
      <c r="E7" s="36" t="str">
        <f>_xll.BDP(C7&amp;" "&amp;"Index",$E$1)</f>
        <v>30/11/2019</v>
      </c>
      <c r="F7" s="36" t="str">
        <f>_xll.BDP(C7&amp;" "&amp;"Index",$F$1)</f>
        <v>10/01/2020</v>
      </c>
      <c r="G7" s="159">
        <f>_xll.BDP(C7&amp;" "&amp;"Index",$G$1)</f>
        <v>266</v>
      </c>
      <c r="H7" s="64">
        <f>_xll.BDP(C7&amp;" "&amp;"Index",$H$1)</f>
        <v>162</v>
      </c>
      <c r="I7" s="20">
        <f t="shared" ref="I7:I23" si="1">G7-H7</f>
        <v>104</v>
      </c>
      <c r="J7" s="64">
        <f>_xll.BDP(C7&amp;" "&amp;"Index",$J$1)</f>
        <v>0.89019999999999999</v>
      </c>
      <c r="K7" s="158">
        <f>I7/_xll.BDP(C7&amp;" "&amp;"Index",$P$1)</f>
        <v>1.456513275278208</v>
      </c>
      <c r="L7" s="64">
        <f>'US Data'!F8</f>
        <v>168</v>
      </c>
      <c r="M7" s="64">
        <f>'US Data'!G8</f>
        <v>166</v>
      </c>
      <c r="N7" s="64">
        <f>'US Data'!H8</f>
        <v>178</v>
      </c>
      <c r="O7" s="64">
        <f>'US Data'!I8</f>
        <v>62</v>
      </c>
      <c r="P7" s="11">
        <f>I7/_xll.BDP(C7&amp;" "&amp;"Index",$P$1)</f>
        <v>1.456513275278208</v>
      </c>
      <c r="Q7" s="64">
        <f>_xll.BDP(C7&amp;" "&amp;"Index",$Q$1)</f>
        <v>204</v>
      </c>
      <c r="R7" s="25">
        <f>_xll.BDP(C7&amp;" "&amp;"Index",$R$1)</f>
        <v>70</v>
      </c>
    </row>
    <row r="8" spans="1:22" x14ac:dyDescent="0.25">
      <c r="A8" s="2"/>
      <c r="B8" s="68" t="s">
        <v>12</v>
      </c>
      <c r="C8" s="63"/>
      <c r="D8" s="14"/>
      <c r="E8" s="65"/>
      <c r="F8" s="65"/>
      <c r="G8" s="160"/>
      <c r="H8" s="67"/>
      <c r="I8" s="160"/>
      <c r="J8" s="67"/>
      <c r="K8" s="161"/>
      <c r="L8" s="67"/>
      <c r="M8" s="67"/>
      <c r="N8" s="67"/>
      <c r="O8" s="67"/>
      <c r="P8" s="12"/>
      <c r="Q8" s="67"/>
      <c r="R8" s="69"/>
      <c r="S8" s="5"/>
      <c r="T8" s="5"/>
    </row>
    <row r="9" spans="1:22" x14ac:dyDescent="0.25">
      <c r="A9" s="2">
        <v>2</v>
      </c>
      <c r="B9" s="26" t="s">
        <v>13</v>
      </c>
      <c r="C9" s="9" t="s">
        <v>397</v>
      </c>
      <c r="D9" s="13">
        <f t="shared" ca="1" si="0"/>
        <v>12</v>
      </c>
      <c r="E9" s="10" t="str">
        <f>_xll.BDP(C9&amp;" "&amp;"Index",$E$1)</f>
        <v>30/11/2019</v>
      </c>
      <c r="F9" s="10" t="str">
        <f>_xll.BDP(C9&amp;" "&amp;"Index",$F$1)</f>
        <v>17/01/2020</v>
      </c>
      <c r="G9" s="20">
        <f>_xll.BDP(C9&amp;" "&amp;"Index",$G$1)</f>
        <v>1.1000000000000001</v>
      </c>
      <c r="H9" s="64"/>
      <c r="I9" s="20"/>
      <c r="J9" s="64"/>
      <c r="K9" s="158"/>
      <c r="L9" s="64">
        <f>'US Data'!F9</f>
        <v>0.77</v>
      </c>
      <c r="M9" s="64">
        <f>'US Data'!G9</f>
        <v>-0.19</v>
      </c>
      <c r="N9" s="64">
        <f>'US Data'!H9</f>
        <v>0.05</v>
      </c>
      <c r="O9" s="64">
        <f>'US Data'!I9</f>
        <v>0.24</v>
      </c>
      <c r="P9" s="11">
        <f>I9/_xll.BDP(C9&amp;" "&amp;"Index",$P$1)</f>
        <v>0</v>
      </c>
      <c r="Q9" s="64">
        <f>_xll.BDP(C9&amp;" "&amp;"Index",$Q$1)</f>
        <v>0.88</v>
      </c>
      <c r="R9" s="25">
        <f>_xll.BDP(C9&amp;" "&amp;"Index",$R$1)</f>
        <v>0.56000000000000005</v>
      </c>
    </row>
    <row r="10" spans="1:22" x14ac:dyDescent="0.25">
      <c r="A10" s="2">
        <v>1</v>
      </c>
      <c r="B10" s="26" t="s">
        <v>14</v>
      </c>
      <c r="C10" s="21" t="s">
        <v>23</v>
      </c>
      <c r="D10" s="35">
        <f t="shared" ca="1" si="0"/>
        <v>29</v>
      </c>
      <c r="E10" s="36" t="str">
        <f>_xll.BDP(C10&amp;" "&amp;"Index",$E$1)</f>
        <v>31/12/2019</v>
      </c>
      <c r="F10" s="36" t="str">
        <f>_xll.BDP(C10&amp;" "&amp;"Index",$F$1)</f>
        <v>03/02/2020</v>
      </c>
      <c r="G10" s="159">
        <f>_xll.BDP(C10&amp;" "&amp;"Index",$G$1)</f>
        <v>47.2</v>
      </c>
      <c r="H10" s="64"/>
      <c r="I10" s="20">
        <f t="shared" ref="I10:I11" si="2">G10-H10</f>
        <v>47.2</v>
      </c>
      <c r="J10" s="64"/>
      <c r="K10" s="158">
        <f>I10/_xll.BDP(C10&amp;" "&amp;"Index",$P$1)</f>
        <v>10.24972855591748</v>
      </c>
      <c r="L10" s="64">
        <f>'US Data'!F10</f>
        <v>49.1</v>
      </c>
      <c r="M10" s="64">
        <f>'US Data'!G10</f>
        <v>51.2</v>
      </c>
      <c r="N10" s="64">
        <f>'US Data'!H10</f>
        <v>51.7</v>
      </c>
      <c r="O10" s="64">
        <f>'US Data'!I10</f>
        <v>52.1</v>
      </c>
      <c r="P10" s="11">
        <f>I10/_xll.BDP(C10&amp;" "&amp;"Index",$P$1)</f>
        <v>10.24972855591748</v>
      </c>
      <c r="Q10" s="64">
        <f>_xll.BDP(C10&amp;" "&amp;"Index",$Q$1)</f>
        <v>-4.5</v>
      </c>
      <c r="R10" s="25">
        <f>_xll.BDP(C10&amp;" "&amp;"Index",$R$1)</f>
        <v>-7.1</v>
      </c>
    </row>
    <row r="11" spans="1:22" x14ac:dyDescent="0.25">
      <c r="A11" s="2"/>
      <c r="B11" s="26" t="s">
        <v>222</v>
      </c>
      <c r="C11" s="9" t="s">
        <v>212</v>
      </c>
      <c r="D11" s="13">
        <f t="shared" ca="1" si="0"/>
        <v>19</v>
      </c>
      <c r="E11" s="10" t="str">
        <f>_xll.BDP(C11&amp;" "&amp;"Index",$E$1)</f>
        <v>31/12/2019</v>
      </c>
      <c r="F11" s="10" t="str">
        <f>_xll.BDP(C11&amp;" "&amp;"Index",$F$1)</f>
        <v>24/01/2020</v>
      </c>
      <c r="G11" s="20">
        <f>_xll.BDP(C11&amp;" "&amp;"Index",$G$1)</f>
        <v>52.4</v>
      </c>
      <c r="H11" s="64" t="str">
        <f>_xll.BDP(C11&amp;" "&amp;"Index",$H$1)</f>
        <v>#N/A N/A</v>
      </c>
      <c r="I11" s="20" t="e">
        <f t="shared" si="2"/>
        <v>#VALUE!</v>
      </c>
      <c r="J11" s="64"/>
      <c r="K11" s="158" t="e">
        <f>I11/_xll.BDP(C11&amp;" "&amp;"Index",$P$1)</f>
        <v>#VALUE!</v>
      </c>
      <c r="L11" s="64">
        <f>'US Data'!F11</f>
        <v>51.1</v>
      </c>
      <c r="M11" s="64">
        <f>'US Data'!G11</f>
        <v>50.3</v>
      </c>
      <c r="N11" s="64">
        <f>'US Data'!H11</f>
        <v>50.4</v>
      </c>
      <c r="O11" s="64">
        <f>'US Data'!I11</f>
        <v>50.6</v>
      </c>
      <c r="P11" s="11" t="e">
        <f>I11/_xll.BDP(C11&amp;" "&amp;"Index",$P$1)</f>
        <v>#VALUE!</v>
      </c>
      <c r="Q11" s="64">
        <f>_xll.BDP(C11&amp;" "&amp;"Index",$Q$1)</f>
        <v>1.8</v>
      </c>
      <c r="R11" s="25">
        <f>_xll.BDP(C11&amp;" "&amp;"Index",$R$1)</f>
        <v>-1.4</v>
      </c>
    </row>
    <row r="12" spans="1:22" x14ac:dyDescent="0.25">
      <c r="A12" s="2"/>
      <c r="B12" s="26" t="s">
        <v>21</v>
      </c>
      <c r="C12" s="21" t="s">
        <v>24</v>
      </c>
      <c r="D12" s="35">
        <f t="shared" ca="1" si="0"/>
        <v>29</v>
      </c>
      <c r="E12" s="36" t="str">
        <f>_xll.BDP(C12&amp;" "&amp;"Index",$E$1)</f>
        <v>30/11/2019</v>
      </c>
      <c r="F12" s="36" t="str">
        <f>_xll.BDP(C12&amp;" "&amp;"Index",$F$1)</f>
        <v>03/02/2020</v>
      </c>
      <c r="G12" s="159">
        <f>_xll.BDP(C12&amp;" "&amp;"Index","PX_LAST")</f>
        <v>0.6</v>
      </c>
      <c r="H12" s="64"/>
      <c r="I12" s="20">
        <f t="shared" si="1"/>
        <v>0.6</v>
      </c>
      <c r="J12" s="64">
        <f>_xll.BDP(C12&amp;" "&amp;"Index",$J$1)</f>
        <v>0.374</v>
      </c>
      <c r="K12" s="158">
        <f>I12/_xll.BDP(C12&amp;" "&amp;"Index",$P$1)</f>
        <v>0.49039640375970572</v>
      </c>
      <c r="L12" s="64">
        <f>'US Data'!F12</f>
        <v>0.1</v>
      </c>
      <c r="M12" s="64">
        <f>'US Data'!G12</f>
        <v>0</v>
      </c>
      <c r="N12" s="64">
        <f>'US Data'!H12</f>
        <v>-0.9</v>
      </c>
      <c r="O12" s="64">
        <f>'US Data'!I12</f>
        <v>-0.7</v>
      </c>
      <c r="P12" s="11">
        <f>I12/_xll.BDP(C12&amp;" "&amp;"Index",$P$1)</f>
        <v>0.49039640375970572</v>
      </c>
      <c r="Q12" s="64">
        <f>_xll.BDP(C12&amp;" "&amp;"Index",$Q$1)</f>
        <v>1.3</v>
      </c>
      <c r="R12" s="25">
        <f>_xll.BDP(C12&amp;" "&amp;"Index",$R$1)</f>
        <v>1.1000000000000001</v>
      </c>
    </row>
    <row r="13" spans="1:22" x14ac:dyDescent="0.25">
      <c r="A13" s="2"/>
      <c r="B13" s="68" t="s">
        <v>18</v>
      </c>
      <c r="C13" s="63"/>
      <c r="D13" s="14"/>
      <c r="E13" s="65"/>
      <c r="F13" s="65"/>
      <c r="G13" s="160"/>
      <c r="H13" s="67"/>
      <c r="I13" s="160"/>
      <c r="J13" s="67"/>
      <c r="K13" s="161"/>
      <c r="L13" s="67"/>
      <c r="M13" s="67"/>
      <c r="N13" s="67"/>
      <c r="O13" s="67"/>
      <c r="P13" s="12"/>
      <c r="Q13" s="67"/>
      <c r="R13" s="69"/>
      <c r="S13" s="5"/>
      <c r="T13" s="5"/>
    </row>
    <row r="14" spans="1:22" x14ac:dyDescent="0.25">
      <c r="A14" s="2"/>
      <c r="B14" s="27" t="s">
        <v>15</v>
      </c>
      <c r="C14" s="9" t="s">
        <v>25</v>
      </c>
      <c r="D14" s="13">
        <f t="shared" ca="1" si="0"/>
        <v>2</v>
      </c>
      <c r="E14" s="10" t="str">
        <f>_xll.BDP(C14&amp;" "&amp;"Index",$E$1)</f>
        <v>30/11/2019</v>
      </c>
      <c r="F14" s="10" t="str">
        <f>_xll.BDP(C14&amp;" "&amp;"Index",$F$1)</f>
        <v>07/01/2020</v>
      </c>
      <c r="G14" s="20">
        <f>_xll.BDP(C14&amp;" "&amp;"Index",$G$1)</f>
        <v>-2</v>
      </c>
      <c r="H14" s="64">
        <f>_xll.BDP(C14&amp;" "&amp;"Index",$H$1)</f>
        <v>-2</v>
      </c>
      <c r="I14" s="20">
        <f t="shared" si="1"/>
        <v>0</v>
      </c>
      <c r="J14" s="64">
        <f>_xll.BDP(C14&amp;" "&amp;"Index",$J$1)</f>
        <v>-0.83960000000000001</v>
      </c>
      <c r="K14" s="158">
        <f>I14/_xll.BDP(C14&amp;" "&amp;"Index",$P$1)</f>
        <v>0</v>
      </c>
      <c r="L14" s="64">
        <f>'US Data'!F13</f>
        <v>0.3</v>
      </c>
      <c r="M14" s="64">
        <f>'US Data'!G13</f>
        <v>2.1</v>
      </c>
      <c r="N14" s="64">
        <f>'US Data'!H13</f>
        <v>1.8</v>
      </c>
      <c r="O14" s="64">
        <f>'US Data'!I13</f>
        <v>-2.2999999999999998</v>
      </c>
      <c r="P14" s="11">
        <f>I14/_xll.BDP(C14&amp;" "&amp;"Index",$P$1)</f>
        <v>0</v>
      </c>
      <c r="Q14" s="64">
        <f>_xll.BDP(C14&amp;" "&amp;"Index",$Q$1)</f>
        <v>0.3</v>
      </c>
      <c r="R14" s="25">
        <f>_xll.BDP(C14&amp;" "&amp;"Index",$R$1)</f>
        <v>-2.6</v>
      </c>
    </row>
    <row r="15" spans="1:22" x14ac:dyDescent="0.25">
      <c r="A15" s="2"/>
      <c r="B15" s="27" t="s">
        <v>22</v>
      </c>
      <c r="C15" s="21" t="s">
        <v>35</v>
      </c>
      <c r="D15" s="35">
        <f t="shared" ca="1" si="0"/>
        <v>29</v>
      </c>
      <c r="E15" s="36" t="str">
        <f>_xll.BDP(C15&amp;" "&amp;"Index",$E$1)</f>
        <v>31/12/2019</v>
      </c>
      <c r="F15" s="36" t="str">
        <f>_xll.BDP(C15&amp;" "&amp;"Index",$F$1)</f>
        <v>03/02/2020</v>
      </c>
      <c r="G15" s="159">
        <f>_xll.BDP(C15&amp;" "&amp;"Index","PX_LAST")</f>
        <v>46.8</v>
      </c>
      <c r="H15" s="64"/>
      <c r="I15" s="20"/>
      <c r="J15" s="64"/>
      <c r="K15" s="158"/>
      <c r="L15" s="64">
        <f>'US Data'!F14</f>
        <v>47.2</v>
      </c>
      <c r="M15" s="64">
        <f>'US Data'!G14</f>
        <v>50.8</v>
      </c>
      <c r="N15" s="64">
        <f>'US Data'!H14</f>
        <v>50</v>
      </c>
      <c r="O15" s="64">
        <f>'US Data'!I14</f>
        <v>52.7</v>
      </c>
      <c r="P15" s="11">
        <f>I15/_xll.BDP(C15&amp;" "&amp;"Index",$P$1)</f>
        <v>0</v>
      </c>
      <c r="Q15" s="64">
        <f>_xll.BDP(C15&amp;" "&amp;"Index",$Q$1)</f>
        <v>-3.2</v>
      </c>
      <c r="R15" s="25">
        <f>_xll.BDP(C15&amp;" "&amp;"Index",$R$1)</f>
        <v>-4.5</v>
      </c>
    </row>
    <row r="16" spans="1:22" x14ac:dyDescent="0.25">
      <c r="A16" s="2"/>
      <c r="B16" s="27" t="s">
        <v>398</v>
      </c>
      <c r="C16" s="9" t="s">
        <v>399</v>
      </c>
      <c r="D16" s="13">
        <f t="shared" ca="1" si="0"/>
        <v>11</v>
      </c>
      <c r="E16" s="10" t="str">
        <f>_xll.BDP(C16&amp;" "&amp;"Index",$E$1)</f>
        <v>31/12/2019</v>
      </c>
      <c r="F16" s="10" t="str">
        <f>_xll.BDP(C16&amp;" "&amp;"Index",$F$1)</f>
        <v>16/01/2020</v>
      </c>
      <c r="G16" s="20">
        <f>_xll.BDP(C16&amp;" "&amp;"Index",$G$1)</f>
        <v>9.4</v>
      </c>
      <c r="H16" s="64"/>
      <c r="I16" s="20"/>
      <c r="J16" s="64"/>
      <c r="K16" s="158"/>
      <c r="L16" s="64">
        <f>'US Data'!F15</f>
        <v>24.8</v>
      </c>
      <c r="M16" s="64">
        <f>'US Data'!G15</f>
        <v>25.8</v>
      </c>
      <c r="N16" s="64">
        <f>'US Data'!H15</f>
        <v>18.899999999999999</v>
      </c>
      <c r="O16" s="64">
        <f>'US Data'!I15</f>
        <v>8.3000000000000007</v>
      </c>
      <c r="P16" s="11">
        <f>I16/_xll.BDP(C16&amp;" "&amp;"Index",$P$1)</f>
        <v>0</v>
      </c>
      <c r="Q16" s="64">
        <f>_xll.BDP(C16&amp;" "&amp;"Index",$Q$1)</f>
        <v>1.1000000000000001</v>
      </c>
      <c r="R16" s="25">
        <f>_xll.BDP(C16&amp;" "&amp;"Index",$R$1)</f>
        <v>-3.9</v>
      </c>
    </row>
    <row r="17" spans="1:20" x14ac:dyDescent="0.25">
      <c r="A17" s="2"/>
      <c r="B17" s="27" t="s">
        <v>400</v>
      </c>
      <c r="C17" s="9" t="s">
        <v>401</v>
      </c>
      <c r="D17" s="13">
        <f t="shared" ca="1" si="0"/>
        <v>10</v>
      </c>
      <c r="E17" s="10" t="str">
        <f>_xll.BDP(C17&amp;" "&amp;"Index",$E$1)</f>
        <v>31/12/2019</v>
      </c>
      <c r="F17" s="10" t="str">
        <f>_xll.BDP(C17&amp;" "&amp;"Index",$F$1)</f>
        <v>15/01/2020</v>
      </c>
      <c r="G17" s="20">
        <f>_xll.BDP(C17&amp;" "&amp;"Index","PX_LAST")</f>
        <v>2.6</v>
      </c>
      <c r="H17" s="64"/>
      <c r="I17" s="20"/>
      <c r="J17" s="64"/>
      <c r="K17" s="158"/>
      <c r="L17" s="64">
        <f>'US Data'!F16</f>
        <v>3.5</v>
      </c>
      <c r="M17" s="64">
        <f>'US Data'!G16</f>
        <v>6.7</v>
      </c>
      <c r="N17" s="64">
        <f>'US Data'!H16</f>
        <v>-1.5</v>
      </c>
      <c r="O17" s="64">
        <f>'US Data'!I16</f>
        <v>-12</v>
      </c>
      <c r="P17" s="11">
        <f>I17/_xll.BDP(C17&amp;" "&amp;"Index",$P$1)</f>
        <v>0</v>
      </c>
      <c r="Q17" s="64">
        <f>_xll.BDP(C17&amp;" "&amp;"Index",$Q$1)</f>
        <v>14.6</v>
      </c>
      <c r="R17" s="25">
        <f>_xll.BDP(C17&amp;" "&amp;"Index",$R$1)</f>
        <v>-10.8</v>
      </c>
    </row>
    <row r="18" spans="1:20" x14ac:dyDescent="0.25">
      <c r="A18" s="2"/>
      <c r="B18" s="68" t="s">
        <v>16</v>
      </c>
      <c r="C18" s="63"/>
      <c r="D18" s="14"/>
      <c r="E18" s="65"/>
      <c r="F18" s="65"/>
      <c r="G18" s="160"/>
      <c r="H18" s="67"/>
      <c r="I18" s="160"/>
      <c r="J18" s="67"/>
      <c r="K18" s="161"/>
      <c r="L18" s="67"/>
      <c r="M18" s="67"/>
      <c r="N18" s="67"/>
      <c r="O18" s="67"/>
      <c r="P18" s="12"/>
      <c r="Q18" s="67"/>
      <c r="R18" s="69"/>
      <c r="S18" s="5"/>
      <c r="T18" s="5"/>
    </row>
    <row r="19" spans="1:20" x14ac:dyDescent="0.25">
      <c r="A19" s="2">
        <v>1</v>
      </c>
      <c r="B19" s="70" t="s">
        <v>17</v>
      </c>
      <c r="C19" s="9" t="s">
        <v>26</v>
      </c>
      <c r="D19" s="13">
        <f t="shared" ca="1" si="0"/>
        <v>11</v>
      </c>
      <c r="E19" s="10" t="str">
        <f>_xll.BDP(C19&amp;" "&amp;"Index",$E$1)</f>
        <v>30/11/2019</v>
      </c>
      <c r="F19" s="10" t="str">
        <f>_xll.BDP(C19&amp;" "&amp;"Index",$F$1)</f>
        <v>16/01/2020</v>
      </c>
      <c r="G19" s="20">
        <f>_xll.BDP(C19&amp;" "&amp;"Index","PX_LAST")</f>
        <v>0.2</v>
      </c>
      <c r="H19" s="64">
        <f>_xll.BDP(C19&amp;" "&amp;"Index",$H$1)</f>
        <v>0.5</v>
      </c>
      <c r="I19" s="20">
        <f t="shared" si="1"/>
        <v>-0.3</v>
      </c>
      <c r="J19" s="64">
        <f>_xll.BDP(C19&amp;" "&amp;"Index",$J$1)</f>
        <v>-0.1429</v>
      </c>
      <c r="K19" s="158">
        <f>I19/_xll.BDP(C19&amp;" "&amp;"Index",$P$1)</f>
        <v>-0.38027633413613887</v>
      </c>
      <c r="L19" s="64">
        <f>'US Data'!F17</f>
        <v>0.6</v>
      </c>
      <c r="M19" s="64">
        <f>'US Data'!G17</f>
        <v>0.7</v>
      </c>
      <c r="N19" s="64">
        <f>'US Data'!H17</f>
        <v>0.4</v>
      </c>
      <c r="O19" s="64">
        <f>'US Data'!I17</f>
        <v>0.5</v>
      </c>
      <c r="P19" s="11">
        <f>I19/_xll.BDP(C19&amp;" "&amp;"Index",$P$1)</f>
        <v>-0.38027633413613887</v>
      </c>
      <c r="Q19" s="64">
        <f>_xll.BDP(C19&amp;" "&amp;"Index",$Q$1)</f>
        <v>-0.3</v>
      </c>
      <c r="R19" s="25">
        <f>_xll.BDP(C19&amp;" "&amp;"Index",$R$1)</f>
        <v>0.1</v>
      </c>
    </row>
    <row r="20" spans="1:20" x14ac:dyDescent="0.25">
      <c r="A20" s="2"/>
      <c r="B20" s="70" t="s">
        <v>402</v>
      </c>
      <c r="C20" s="9" t="s">
        <v>306</v>
      </c>
      <c r="D20" s="13">
        <f t="shared" ca="1" si="0"/>
        <v>17</v>
      </c>
      <c r="E20" s="10" t="str">
        <f>_xll.BDP(C20&amp;" "&amp;"Index",$E$1)</f>
        <v>30/11/2019</v>
      </c>
      <c r="F20" s="10" t="str">
        <f>_xll.BDP(C20&amp;" "&amp;"Index",$F$1)</f>
        <v>22/01/2020</v>
      </c>
      <c r="G20" s="20">
        <f>_xll.BDP(C20&amp;" "&amp;"Index",$G$1)</f>
        <v>-1.7</v>
      </c>
      <c r="H20" s="64">
        <f>_xll.BDP(C20&amp;" "&amp;"Index",$H$1)</f>
        <v>2.4300000000000002</v>
      </c>
      <c r="I20" s="20">
        <f t="shared" si="1"/>
        <v>-4.13</v>
      </c>
      <c r="J20" s="64">
        <f>_xll.BDP(C20&amp;" "&amp;"Index",$J$1)</f>
        <v>-0.46550000000000002</v>
      </c>
      <c r="K20" s="158">
        <f>I20/_xll.BDP(C20&amp;" "&amp;"Index",$P$1)</f>
        <v>-1.2566942551119766</v>
      </c>
      <c r="L20" s="64">
        <f>'US Data'!F18</f>
        <v>1.48</v>
      </c>
      <c r="M20" s="64">
        <f>'US Data'!G18</f>
        <v>2.46</v>
      </c>
      <c r="N20" s="64">
        <f>'US Data'!H18</f>
        <v>-1.31</v>
      </c>
      <c r="O20" s="64">
        <f>'US Data'!I18</f>
        <v>2.88</v>
      </c>
      <c r="P20" s="11">
        <f>I20/_xll.BDP(C20&amp;" "&amp;"Index",$P$1)</f>
        <v>-1.2566942551119766</v>
      </c>
      <c r="Q20" s="64">
        <f>_xll.BDP(C20&amp;" "&amp;"Index",$Q$1)</f>
        <v>-4.53</v>
      </c>
      <c r="R20" s="25">
        <f>_xll.BDP(C20&amp;" "&amp;"Index",$R$1)</f>
        <v>-1.46</v>
      </c>
    </row>
    <row r="21" spans="1:20" x14ac:dyDescent="0.25">
      <c r="A21" s="2"/>
      <c r="B21" s="70" t="s">
        <v>403</v>
      </c>
      <c r="C21" s="9" t="s">
        <v>404</v>
      </c>
      <c r="D21" s="13">
        <f t="shared" ca="1" si="0"/>
        <v>12</v>
      </c>
      <c r="E21" s="10" t="str">
        <f>_xll.BDP(C21&amp;" "&amp;"Index",$E$1)</f>
        <v>30/11/2019</v>
      </c>
      <c r="F21" s="10" t="str">
        <f>_xll.BDP(C21&amp;" "&amp;"Index",$F$1)</f>
        <v>17/01/2020</v>
      </c>
      <c r="G21" s="20">
        <f>_xll.BDP(C21&amp;" "&amp;"Index","px_last")</f>
        <v>1365</v>
      </c>
      <c r="H21" s="64">
        <f>_xll.BDP(C21&amp;" "&amp;"Index",$H$1)</f>
        <v>1376</v>
      </c>
      <c r="I21" s="20">
        <f t="shared" si="1"/>
        <v>-11</v>
      </c>
      <c r="J21" s="64">
        <f>_xll.BDP(C21&amp;" "&amp;"Index",$J$1)</f>
        <v>1.6104000000000001</v>
      </c>
      <c r="K21" s="158">
        <f>I21/_xll.BDP(C21&amp;" "&amp;"Index",$P$1)</f>
        <v>-0.16481474822299733</v>
      </c>
      <c r="L21" s="64">
        <f>'US Data'!F19</f>
        <v>706</v>
      </c>
      <c r="M21" s="64">
        <f>'US Data'!G19</f>
        <v>665</v>
      </c>
      <c r="N21" s="64">
        <f>'US Data'!H19</f>
        <v>729</v>
      </c>
      <c r="O21" s="64">
        <f>'US Data'!I19</f>
        <v>598</v>
      </c>
      <c r="P21" s="11">
        <f>I21/_xll.BDP(C21&amp;" "&amp;"Index",$P$1)</f>
        <v>-0.16481474822299733</v>
      </c>
      <c r="Q21" s="64">
        <f>_xll.BDP(C21&amp;" "&amp;"Index",$Q$1)</f>
        <v>101</v>
      </c>
      <c r="R21" s="25">
        <f>_xll.BDP(C21&amp;" "&amp;"Index",$R$1)</f>
        <v>163</v>
      </c>
    </row>
    <row r="22" spans="1:20" x14ac:dyDescent="0.25">
      <c r="A22" s="2"/>
      <c r="B22" s="68" t="s">
        <v>4</v>
      </c>
      <c r="C22" s="63"/>
      <c r="D22" s="14"/>
      <c r="E22" s="65"/>
      <c r="F22" s="65"/>
      <c r="G22" s="160"/>
      <c r="H22" s="67"/>
      <c r="I22" s="160"/>
      <c r="J22" s="67"/>
      <c r="K22" s="161"/>
      <c r="L22" s="67"/>
      <c r="M22" s="67"/>
      <c r="N22" s="67"/>
      <c r="O22" s="67"/>
      <c r="P22" s="12"/>
      <c r="Q22" s="67"/>
      <c r="R22" s="69"/>
      <c r="S22" s="5"/>
      <c r="T22" s="5"/>
    </row>
    <row r="23" spans="1:20" x14ac:dyDescent="0.25">
      <c r="A23" s="2"/>
      <c r="B23" s="148" t="s">
        <v>405</v>
      </c>
      <c r="C23" s="9" t="s">
        <v>406</v>
      </c>
      <c r="D23" s="13">
        <f t="shared" ca="1" si="0"/>
        <v>18</v>
      </c>
      <c r="E23" s="10" t="str">
        <f>_xll.BDP(C23&amp;" "&amp;"Index",$E$1)</f>
        <v>30/11/2019</v>
      </c>
      <c r="F23" s="10" t="str">
        <f>_xll.BDP(C23&amp;" "&amp;"Index",$F$1)</f>
        <v>23/01/2020</v>
      </c>
      <c r="G23" s="20">
        <f>_xll.BDP(C23&amp;" "&amp;"Index",$G$1)</f>
        <v>0</v>
      </c>
      <c r="H23" s="64" t="str">
        <f>_xll.BDP(C23&amp;" "&amp;"Index",$H$1)</f>
        <v>#N/A N/A</v>
      </c>
      <c r="I23" s="20" t="e">
        <f t="shared" si="1"/>
        <v>#VALUE!</v>
      </c>
      <c r="J23" s="64">
        <f>_xll.BDP(C23&amp;" "&amp;"Index",$J$1)</f>
        <v>-0.63480000000000003</v>
      </c>
      <c r="K23" s="158" t="e">
        <f>I23/_xll.BDP(C23&amp;" "&amp;"Index",$P$1)</f>
        <v>#VALUE!</v>
      </c>
      <c r="L23" s="64">
        <f>'US Data'!F20</f>
        <v>-0.2</v>
      </c>
      <c r="M23" s="64">
        <f>'US Data'!G20</f>
        <v>0.4</v>
      </c>
      <c r="N23" s="64">
        <f>'US Data'!H20</f>
        <v>0</v>
      </c>
      <c r="O23" s="64">
        <f>'US Data'!I20</f>
        <v>0</v>
      </c>
      <c r="P23" s="11" t="e">
        <f>I23/_xll.BDP(C23&amp;" "&amp;"Index",$P$1)</f>
        <v>#VALUE!</v>
      </c>
      <c r="Q23" s="64">
        <f>_xll.BDP(C23&amp;" "&amp;"Index",$Q$1)</f>
        <v>0</v>
      </c>
      <c r="R23" s="25">
        <f>_xll.BDP(C23&amp;" "&amp;"Index",$R$1)</f>
        <v>-0.1</v>
      </c>
    </row>
    <row r="24" spans="1:20" x14ac:dyDescent="0.25">
      <c r="A24" s="2"/>
      <c r="B24" s="148" t="s">
        <v>19</v>
      </c>
      <c r="C24" s="21" t="s">
        <v>27</v>
      </c>
      <c r="D24" s="35">
        <f t="shared" ca="1" si="0"/>
        <v>12</v>
      </c>
      <c r="E24" s="36" t="str">
        <f>_xll.BDP(C24&amp;" "&amp;"Index",$E$1)</f>
        <v>31/12/2019</v>
      </c>
      <c r="F24" s="36" t="str">
        <f>_xll.BDP(C24&amp;" "&amp;"Index",$F$1)</f>
        <v>17/01/2020</v>
      </c>
      <c r="G24" s="159">
        <f>_xll.BDP(C24&amp;" "&amp;"Index",$G$1)</f>
        <v>99.3</v>
      </c>
      <c r="H24" s="64">
        <f>_xll.BDP(C24&amp;" "&amp;"Index",$H$1)</f>
        <v>99</v>
      </c>
      <c r="I24" s="20">
        <f>G24-H24</f>
        <v>0.29999999999999716</v>
      </c>
      <c r="J24" s="64">
        <f>_xll.BDP(C24&amp;" "&amp;"Index",$J$1)</f>
        <v>0.75749999999999995</v>
      </c>
      <c r="K24" s="158">
        <f>I24/_xll.BDP(C24&amp;" "&amp;"Index",$P$1)</f>
        <v>0.10694424639954268</v>
      </c>
      <c r="L24" s="64">
        <f>'US Data'!F21</f>
        <v>93.2</v>
      </c>
      <c r="M24" s="64">
        <f>'US Data'!G21</f>
        <v>89.8</v>
      </c>
      <c r="N24" s="64">
        <f>'US Data'!H21</f>
        <v>98.4</v>
      </c>
      <c r="O24" s="64">
        <f>'US Data'!I21</f>
        <v>98.2</v>
      </c>
      <c r="P24" s="11">
        <f>I24/_xll.BDP(C24&amp;" "&amp;"Index",$P$1)</f>
        <v>0.10694424639954268</v>
      </c>
      <c r="Q24" s="64">
        <f>_xll.BDP(C24&amp;" "&amp;"Index",$Q$1)</f>
        <v>1.1000000000000001</v>
      </c>
      <c r="R24" s="25">
        <f>_xll.BDP(C24&amp;" "&amp;"Index",$R$1)</f>
        <v>1</v>
      </c>
    </row>
    <row r="25" spans="1:20" ht="15.75" thickBot="1" x14ac:dyDescent="0.3">
      <c r="A25" s="2"/>
      <c r="B25" s="95" t="s">
        <v>407</v>
      </c>
      <c r="C25" s="56" t="s">
        <v>408</v>
      </c>
      <c r="D25" s="57">
        <f t="shared" ca="1" si="0"/>
        <v>23</v>
      </c>
      <c r="E25" s="58" t="str">
        <f>_xll.BDP(C25&amp;" "&amp;"Index",$E$1)</f>
        <v>31/12/2019</v>
      </c>
      <c r="F25" s="58" t="str">
        <f>_xll.BDP(C25&amp;" "&amp;"Index",$F$1)</f>
        <v>28/01/2020</v>
      </c>
      <c r="G25" s="162">
        <f>_xll.BDP(C25&amp;" "&amp;"Index",$G$1)</f>
        <v>126.5</v>
      </c>
      <c r="H25" s="71">
        <f>_xll.BDP(C25&amp;" "&amp;"Index",$H$1)</f>
        <v>128.449997</v>
      </c>
      <c r="I25" s="163">
        <f>G25-H25</f>
        <v>-1.9499969999999962</v>
      </c>
      <c r="J25" s="71">
        <f>_xll.BDP(C25&amp;" "&amp;"Index",$J$1)</f>
        <v>-0.58779999999999999</v>
      </c>
      <c r="K25" s="164">
        <f>I25/_xll.BDP(C25&amp;" "&amp;"Index",$P$1)</f>
        <v>-0.43391121495327023</v>
      </c>
      <c r="L25" s="71">
        <f>'US Data'!F22</f>
        <v>126.3</v>
      </c>
      <c r="M25" s="71">
        <f>'US Data'!G22</f>
        <v>134.19999999999999</v>
      </c>
      <c r="N25" s="71">
        <f>'US Data'!H22</f>
        <v>135.80000000000001</v>
      </c>
      <c r="O25" s="71">
        <f>'US Data'!I22</f>
        <v>124.3</v>
      </c>
      <c r="P25" s="59">
        <f>I25/_xll.BDP(C25&amp;" "&amp;"Index",$P$1)</f>
        <v>-0.43391121495327023</v>
      </c>
      <c r="Q25" s="71">
        <f>_xll.BDP(C25&amp;" "&amp;"Index",$Q$1)</f>
        <v>2.2000000000000002</v>
      </c>
      <c r="R25" s="33">
        <f>_xll.BDP(C25&amp;" "&amp;"Index",$R$1)</f>
        <v>-0.1</v>
      </c>
    </row>
    <row r="26" spans="1:20" ht="15.75" thickBot="1" x14ac:dyDescent="0.3">
      <c r="A26" s="2"/>
      <c r="B26" s="34" t="s">
        <v>20</v>
      </c>
      <c r="C26" s="28" t="s">
        <v>28</v>
      </c>
      <c r="D26" s="28"/>
      <c r="E26" s="15"/>
      <c r="F26" s="15"/>
      <c r="G26" s="165"/>
      <c r="H26" s="166"/>
      <c r="I26" s="165">
        <f>G26-H26</f>
        <v>0</v>
      </c>
      <c r="J26" s="71"/>
      <c r="K26" s="166"/>
      <c r="L26" s="165"/>
      <c r="M26" s="71"/>
      <c r="N26" s="71"/>
      <c r="O26" s="166"/>
      <c r="P26" s="15"/>
      <c r="Q26" s="29"/>
      <c r="R26" s="19"/>
    </row>
    <row r="27" spans="1:20" x14ac:dyDescent="0.25">
      <c r="A27" s="2"/>
      <c r="B27" s="23"/>
      <c r="C27" s="23"/>
      <c r="D27" s="22"/>
      <c r="E27" s="23" t="s">
        <v>95</v>
      </c>
      <c r="F27" s="23"/>
      <c r="G27" s="127"/>
      <c r="H27" s="127"/>
      <c r="I27" s="127"/>
      <c r="J27" s="127"/>
      <c r="K27" s="127"/>
      <c r="L27" s="127"/>
      <c r="M27" s="127"/>
      <c r="N27" s="127"/>
      <c r="O27" s="127"/>
      <c r="P27" s="23"/>
      <c r="Q27" s="23"/>
      <c r="R27" s="23"/>
    </row>
    <row r="28" spans="1:20" ht="15.75" thickBot="1" x14ac:dyDescent="0.3">
      <c r="A28" s="2"/>
      <c r="B28" s="23"/>
      <c r="C28" s="23"/>
      <c r="D28" s="23"/>
      <c r="E28" s="23"/>
      <c r="F28" s="23"/>
      <c r="G28" s="127"/>
      <c r="H28" s="127"/>
      <c r="I28" s="127"/>
      <c r="J28" s="127"/>
      <c r="K28" s="127"/>
      <c r="L28" s="127"/>
      <c r="M28" s="127"/>
      <c r="N28" s="127"/>
      <c r="O28" s="127"/>
      <c r="P28" s="23"/>
      <c r="Q28" s="23"/>
      <c r="R28" s="23"/>
    </row>
    <row r="29" spans="1:20" ht="15.75" thickBot="1" x14ac:dyDescent="0.3">
      <c r="A29" s="2"/>
      <c r="B29" s="72" t="s">
        <v>64</v>
      </c>
      <c r="C29" s="73" t="s">
        <v>0</v>
      </c>
      <c r="D29" s="73" t="s">
        <v>63</v>
      </c>
      <c r="E29" s="73" t="s">
        <v>1</v>
      </c>
      <c r="F29" s="73" t="s">
        <v>2</v>
      </c>
      <c r="G29" s="73" t="s">
        <v>3</v>
      </c>
      <c r="H29" s="73" t="s">
        <v>4</v>
      </c>
      <c r="I29" s="73" t="s">
        <v>5</v>
      </c>
      <c r="J29" s="73" t="s">
        <v>6</v>
      </c>
      <c r="K29" s="73" t="s">
        <v>38</v>
      </c>
      <c r="L29" s="73" t="s">
        <v>46</v>
      </c>
      <c r="M29" s="73" t="s">
        <v>47</v>
      </c>
      <c r="N29" s="73" t="s">
        <v>48</v>
      </c>
      <c r="O29" s="73" t="s">
        <v>49</v>
      </c>
      <c r="P29" s="73" t="s">
        <v>38</v>
      </c>
      <c r="Q29" s="73" t="s">
        <v>7</v>
      </c>
      <c r="R29" s="74" t="s">
        <v>8</v>
      </c>
    </row>
    <row r="30" spans="1:20" x14ac:dyDescent="0.25">
      <c r="A30" s="2"/>
      <c r="B30" s="68" t="s">
        <v>10</v>
      </c>
      <c r="C30" s="63"/>
      <c r="D30" s="63"/>
      <c r="E30" s="40"/>
      <c r="F30" s="40"/>
      <c r="G30" s="67"/>
      <c r="H30" s="67"/>
      <c r="I30" s="67"/>
      <c r="J30" s="67"/>
      <c r="K30" s="67"/>
      <c r="L30" s="67"/>
      <c r="M30" s="67"/>
      <c r="N30" s="67"/>
      <c r="O30" s="67"/>
      <c r="P30" s="40"/>
      <c r="Q30" s="40"/>
      <c r="R30" s="41"/>
    </row>
    <row r="31" spans="1:20" x14ac:dyDescent="0.25">
      <c r="A31" s="2">
        <v>1</v>
      </c>
      <c r="B31" s="24" t="s">
        <v>76</v>
      </c>
      <c r="C31" s="9" t="s">
        <v>74</v>
      </c>
      <c r="D31" s="13">
        <f ca="1">F31-$D$1</f>
        <v>2</v>
      </c>
      <c r="E31" s="10" t="str">
        <f>_xll.BDP(C31&amp;" "&amp;"Index",$E$1)</f>
        <v>30/11/2019</v>
      </c>
      <c r="F31" s="10" t="str">
        <f>_xll.BDP(C31&amp;" "&amp;"Index",$F$1)</f>
        <v>07/01/2020</v>
      </c>
      <c r="G31" s="115">
        <f>_xll.BDP(C31&amp;" "&amp;"Index",$G$1)</f>
        <v>1.3</v>
      </c>
      <c r="H31" s="64">
        <f>_xll.BDP(C31&amp;" "&amp;"Index",$H$1)</f>
        <v>1.3</v>
      </c>
      <c r="I31" s="20">
        <f>G31-H31</f>
        <v>0</v>
      </c>
      <c r="J31" s="64">
        <f>_xll.BDP(C31&amp;" "&amp;"Index",$J$1)</f>
        <v>1.8506</v>
      </c>
      <c r="K31" s="158">
        <f>I31/_xll.BDP(C31&amp;" "&amp;"Index",$P$1)</f>
        <v>0</v>
      </c>
      <c r="L31" s="64">
        <f>'EU Data'!F6</f>
        <v>0.9</v>
      </c>
      <c r="M31" s="64">
        <f>'EU Data'!G6</f>
        <v>0.9</v>
      </c>
      <c r="N31" s="64">
        <f>'EU Data'!H6</f>
        <v>1.1000000000000001</v>
      </c>
      <c r="O31" s="64">
        <f>'EU Data'!I6</f>
        <v>0.8</v>
      </c>
      <c r="P31" s="11">
        <f>I31/_xll.BDP(C31&amp;" "&amp;"Index",$P$1)</f>
        <v>0</v>
      </c>
      <c r="Q31" s="64">
        <f>_xll.BDP(C31&amp;" "&amp;"Index",$Q$1)</f>
        <v>0.5</v>
      </c>
      <c r="R31" s="25">
        <f>_xll.BDP(C31&amp;" "&amp;"Index",$R$1)</f>
        <v>0.4</v>
      </c>
    </row>
    <row r="32" spans="1:20" x14ac:dyDescent="0.25">
      <c r="A32" s="2"/>
      <c r="B32" s="24" t="s">
        <v>77</v>
      </c>
      <c r="C32" s="9" t="s">
        <v>75</v>
      </c>
      <c r="D32" s="13">
        <f ca="1">F32-$D$1</f>
        <v>12</v>
      </c>
      <c r="E32" s="10" t="str">
        <f>_xll.BDP(C32&amp;" "&amp;"Index",$E$1)</f>
        <v>31/10/2019</v>
      </c>
      <c r="F32" s="10" t="str">
        <f>_xll.BDP(C32&amp;" "&amp;"Index",$F$1)</f>
        <v>17/01/2020</v>
      </c>
      <c r="G32" s="115">
        <f>_xll.BDP(C32&amp;" "&amp;"Index",$G$1)</f>
        <v>1</v>
      </c>
      <c r="H32" s="64"/>
      <c r="I32" s="20"/>
      <c r="J32" s="64">
        <f>_xll.BDP(C32&amp;" "&amp;"Index",$J$1)</f>
        <v>-1.0254000000000001</v>
      </c>
      <c r="K32" s="158">
        <f>I32/_xll.BDP(C32&amp;" "&amp;"Index",$P$1)</f>
        <v>0</v>
      </c>
      <c r="L32" s="64">
        <f>'EU Data'!F7</f>
        <v>1</v>
      </c>
      <c r="M32" s="64">
        <f>'EU Data'!G7</f>
        <v>1</v>
      </c>
      <c r="N32" s="64">
        <f>'EU Data'!H7</f>
        <v>1.3</v>
      </c>
      <c r="O32" s="64">
        <f>'EU Data'!I7</f>
        <v>1.2</v>
      </c>
      <c r="P32" s="11">
        <f>I32/_xll.BDP(C32&amp;" "&amp;"Index",$P$1)</f>
        <v>0</v>
      </c>
      <c r="Q32" s="64">
        <f>_xll.BDP(C32&amp;" "&amp;"Index",$Q$1)</f>
        <v>-1</v>
      </c>
      <c r="R32" s="25">
        <f>_xll.BDP(C32&amp;" "&amp;"Index",$R$1)</f>
        <v>-1.6</v>
      </c>
    </row>
    <row r="33" spans="1:18" x14ac:dyDescent="0.25">
      <c r="A33" s="2"/>
      <c r="B33" s="24"/>
      <c r="C33" s="9"/>
      <c r="D33" s="13"/>
      <c r="E33" s="10"/>
      <c r="F33" s="10"/>
      <c r="G33" s="115"/>
      <c r="H33" s="64"/>
      <c r="I33" s="20"/>
      <c r="J33" s="64"/>
      <c r="K33" s="158"/>
      <c r="L33" s="64"/>
      <c r="M33" s="64"/>
      <c r="N33" s="64"/>
      <c r="O33" s="64"/>
      <c r="P33" s="11"/>
      <c r="Q33" s="64"/>
      <c r="R33" s="25"/>
    </row>
    <row r="34" spans="1:18" x14ac:dyDescent="0.25">
      <c r="A34" s="2"/>
      <c r="B34" s="68" t="s">
        <v>12</v>
      </c>
      <c r="C34" s="63"/>
      <c r="D34" s="14"/>
      <c r="E34" s="65"/>
      <c r="F34" s="65"/>
      <c r="G34" s="167"/>
      <c r="H34" s="67"/>
      <c r="I34" s="160"/>
      <c r="J34" s="67"/>
      <c r="K34" s="161"/>
      <c r="L34" s="67"/>
      <c r="M34" s="67"/>
      <c r="N34" s="67"/>
      <c r="O34" s="67"/>
      <c r="P34" s="12"/>
      <c r="Q34" s="67"/>
      <c r="R34" s="69"/>
    </row>
    <row r="35" spans="1:18" ht="15.75" thickBot="1" x14ac:dyDescent="0.3">
      <c r="A35" s="2"/>
      <c r="B35" s="149" t="s">
        <v>13</v>
      </c>
      <c r="C35" s="28" t="s">
        <v>191</v>
      </c>
      <c r="D35" s="31">
        <f ca="1">F35-$D$1</f>
        <v>10</v>
      </c>
      <c r="E35" s="32" t="str">
        <f>_xll.BDP(C35&amp;" "&amp;"Index",$E$1)</f>
        <v>31/10/2019</v>
      </c>
      <c r="F35" s="32" t="str">
        <f>_xll.BDP(C35&amp;" "&amp;"Index",$F$1)</f>
        <v>15/01/2020</v>
      </c>
      <c r="G35" s="118">
        <f>_xll.BDP(C35&amp;" "&amp;"Index",$G$1)</f>
        <v>-0.5</v>
      </c>
      <c r="H35" s="71"/>
      <c r="I35" s="163"/>
      <c r="J35" s="71">
        <f>_xll.BDP(C35&amp;" "&amp;"Index",$J$1)</f>
        <v>-0.3695</v>
      </c>
      <c r="K35" s="164">
        <f>I35/_xll.BDP(C35&amp;" "&amp;"Index",$P$1)</f>
        <v>0</v>
      </c>
      <c r="L35" s="71">
        <f>'EU Data'!F8</f>
        <v>0.4</v>
      </c>
      <c r="M35" s="71">
        <f>'EU Data'!G8</f>
        <v>-0.4</v>
      </c>
      <c r="N35" s="71">
        <f>'EU Data'!H8</f>
        <v>-1.5</v>
      </c>
      <c r="O35" s="71">
        <f>'EU Data'!I8</f>
        <v>0.8</v>
      </c>
      <c r="P35" s="59">
        <f>I35/_xll.BDP(C35&amp;" "&amp;"Index",$P$1)</f>
        <v>0</v>
      </c>
      <c r="Q35" s="71">
        <f>_xll.BDP(C35&amp;" "&amp;"Index",$Q$1)</f>
        <v>0.1</v>
      </c>
      <c r="R35" s="33">
        <f>_xll.BDP(C35&amp;" "&amp;"Index",$R$1)</f>
        <v>-0.4</v>
      </c>
    </row>
    <row r="36" spans="1:18" x14ac:dyDescent="0.25">
      <c r="A36" s="2">
        <v>1</v>
      </c>
      <c r="B36" s="26" t="s">
        <v>80</v>
      </c>
      <c r="C36" s="9" t="s">
        <v>78</v>
      </c>
      <c r="D36" s="35">
        <f ca="1">F36-$D$1</f>
        <v>19</v>
      </c>
      <c r="E36" s="36" t="str">
        <f>_xll.BDP(C36&amp;" "&amp;"Index",$E$1)</f>
        <v>31/12/2019</v>
      </c>
      <c r="F36" s="36" t="str">
        <f>_xll.BDP(C36&amp;" "&amp;"Index",$F$1)</f>
        <v>24/01/2020</v>
      </c>
      <c r="G36" s="168">
        <f>_xll.BDP(C36&amp;" "&amp;"Index",$G$1)</f>
        <v>46.3</v>
      </c>
      <c r="H36" s="64" t="str">
        <f>_xll.BDP(C36&amp;" "&amp;"Index",$H$1)</f>
        <v>#N/A N/A</v>
      </c>
      <c r="I36" s="20" t="e">
        <f t="shared" ref="I36:I37" si="3">G36-H36</f>
        <v>#VALUE!</v>
      </c>
      <c r="J36" s="64">
        <f>_xll.BDP(C36&amp;" "&amp;"Index",$J$1)</f>
        <v>-1.1182000000000001</v>
      </c>
      <c r="K36" s="158" t="e">
        <f>I36/_xll.BDP(C36&amp;" "&amp;"Index",$P$1)</f>
        <v>#VALUE!</v>
      </c>
      <c r="L36" s="64">
        <f>'EU Data'!F9</f>
        <v>45.7</v>
      </c>
      <c r="M36" s="64">
        <f>'EU Data'!G9</f>
        <v>47</v>
      </c>
      <c r="N36" s="64">
        <f>'EU Data'!H9</f>
        <v>46.5</v>
      </c>
      <c r="O36" s="64">
        <f>'EU Data'!I9</f>
        <v>47.6</v>
      </c>
      <c r="P36" s="11" t="e">
        <f>I36/_xll.BDP(C36&amp;" "&amp;"Index",$P$1)</f>
        <v>#VALUE!</v>
      </c>
      <c r="Q36" s="64">
        <f>_xll.BDP(C36&amp;" "&amp;"Index",$Q$1)</f>
        <v>-1.3</v>
      </c>
      <c r="R36" s="25">
        <f>_xll.BDP(C36&amp;" "&amp;"Index",$R$1)</f>
        <v>-5.0999999999999996</v>
      </c>
    </row>
    <row r="37" spans="1:18" x14ac:dyDescent="0.25">
      <c r="A37" s="2"/>
      <c r="B37" s="26" t="s">
        <v>81</v>
      </c>
      <c r="C37" s="9" t="s">
        <v>79</v>
      </c>
      <c r="D37" s="13">
        <f ca="1">F37-$D$1</f>
        <v>1</v>
      </c>
      <c r="E37" s="10" t="str">
        <f>_xll.BDP(C37&amp;" "&amp;"Index",$E$1)</f>
        <v>31/12/2019</v>
      </c>
      <c r="F37" s="10" t="str">
        <f>_xll.BDP(C37&amp;" "&amp;"Index",$F$1)</f>
        <v>06/01/2020</v>
      </c>
      <c r="G37" s="115">
        <f>_xll.BDP(C37&amp;" "&amp;"Index",$G$1)</f>
        <v>52.4</v>
      </c>
      <c r="H37" s="64">
        <f>_xll.BDP(C37&amp;" "&amp;"Index",$H$1)</f>
        <v>52.400002000000001</v>
      </c>
      <c r="I37" s="20">
        <f t="shared" si="3"/>
        <v>-2.0000000020559128E-6</v>
      </c>
      <c r="J37" s="64">
        <f>_xll.BDP(C37&amp;" "&amp;"Index",$J$1)</f>
        <v>-0.74180000000000001</v>
      </c>
      <c r="K37" s="158">
        <f>I37/_xll.BDP(C37&amp;" "&amp;"Index",$P$1)</f>
        <v>-1.2626262639241873E-6</v>
      </c>
      <c r="L37" s="64">
        <f>'EU Data'!F10</f>
        <v>51.6</v>
      </c>
      <c r="M37" s="64">
        <f>'EU Data'!G10</f>
        <v>53.5</v>
      </c>
      <c r="N37" s="64">
        <f>'EU Data'!H10</f>
        <v>53.2</v>
      </c>
      <c r="O37" s="64">
        <f>'EU Data'!I10</f>
        <v>53.6</v>
      </c>
      <c r="P37" s="11">
        <f>I37/_xll.BDP(C37&amp;" "&amp;"Index",$P$1)</f>
        <v>-1.2626262639241873E-6</v>
      </c>
      <c r="Q37" s="64">
        <f>_xll.BDP(C37&amp;" "&amp;"Index",$Q$1)</f>
        <v>-1.2</v>
      </c>
      <c r="R37" s="25">
        <f>_xll.BDP(C37&amp;" "&amp;"Index",$R$1)</f>
        <v>1.2</v>
      </c>
    </row>
    <row r="38" spans="1:18" ht="15.75" thickBot="1" x14ac:dyDescent="0.3">
      <c r="A38" s="2"/>
      <c r="B38" s="149" t="s">
        <v>88</v>
      </c>
      <c r="C38" s="28" t="s">
        <v>87</v>
      </c>
      <c r="D38" s="57">
        <f ca="1">F38-$D$1</f>
        <v>29</v>
      </c>
      <c r="E38" s="58" t="str">
        <f>_xll.BDP(C38&amp;" "&amp;"Index",$E$1)</f>
        <v>31/12/2019</v>
      </c>
      <c r="F38" s="58" t="str">
        <f>_xll.BDP(C38&amp;" "&amp;"Index",$F$1)</f>
        <v>03/02/2020</v>
      </c>
      <c r="G38" s="169">
        <f>_xll.BDP(C38&amp;" "&amp;"Index","PX_LAST")</f>
        <v>46.2</v>
      </c>
      <c r="H38" s="71"/>
      <c r="I38" s="163"/>
      <c r="J38" s="71">
        <f>_xll.BDP(C38&amp;" "&amp;"Index",$J$1)</f>
        <v>-1.2422</v>
      </c>
      <c r="K38" s="164">
        <f>I38/_xll.BDP(C38&amp;" "&amp;"Index",$P$1)</f>
        <v>0</v>
      </c>
      <c r="L38" s="71">
        <f>'EU Data'!F15</f>
        <v>48.7</v>
      </c>
      <c r="M38" s="71">
        <f>'EU Data'!G15</f>
        <v>48.5</v>
      </c>
      <c r="N38" s="71">
        <f>'EU Data'!H15</f>
        <v>48.4</v>
      </c>
      <c r="O38" s="71">
        <f>'EU Data'!I15</f>
        <v>49.7</v>
      </c>
      <c r="P38" s="59">
        <f>I38/_xll.BDP(C38&amp;" "&amp;"Index",$P$1)</f>
        <v>0</v>
      </c>
      <c r="Q38" s="71">
        <f>_xll.BDP(C38&amp;" "&amp;"Index",$Q$1)</f>
        <v>-2.2000000000000002</v>
      </c>
      <c r="R38" s="33">
        <f>_xll.BDP(C38&amp;" "&amp;"Index",$R$1)</f>
        <v>-3</v>
      </c>
    </row>
    <row r="39" spans="1:18" x14ac:dyDescent="0.25">
      <c r="A39" s="2"/>
      <c r="B39" s="68" t="s">
        <v>4</v>
      </c>
      <c r="C39" s="63"/>
      <c r="D39" s="14"/>
      <c r="E39" s="65"/>
      <c r="F39" s="65"/>
      <c r="G39" s="76"/>
      <c r="H39" s="40"/>
      <c r="I39" s="66"/>
      <c r="J39" s="40"/>
      <c r="K39" s="12"/>
      <c r="L39" s="40"/>
      <c r="M39" s="40"/>
      <c r="N39" s="40"/>
      <c r="O39" s="40"/>
      <c r="P39" s="12"/>
      <c r="Q39" s="67"/>
      <c r="R39" s="69"/>
    </row>
    <row r="40" spans="1:18" ht="15.75" thickBot="1" x14ac:dyDescent="0.3">
      <c r="A40" s="2"/>
      <c r="B40" s="60" t="s">
        <v>85</v>
      </c>
      <c r="C40" s="28" t="s">
        <v>82</v>
      </c>
      <c r="D40" s="31">
        <f ca="1">F40-$D$1</f>
        <v>22</v>
      </c>
      <c r="E40" s="32" t="str">
        <f>_xll.BDP(C40&amp;" "&amp;"Index",$E$1)</f>
        <v>31/12/2019</v>
      </c>
      <c r="F40" s="32" t="str">
        <f>_xll.BDP(C40&amp;" "&amp;"Index",$F$1)</f>
        <v>27/01/2020</v>
      </c>
      <c r="G40" s="77">
        <f>_xll.BDP(C40&amp;" "&amp;"Index",$G$1)</f>
        <v>93.8</v>
      </c>
      <c r="H40" s="15" t="str">
        <f>_xll.BDP(C40&amp;" "&amp;"Index",$H$1)</f>
        <v>#N/A N/A</v>
      </c>
      <c r="I40" s="62" t="e">
        <f t="shared" ref="I40:I41" si="4">G40-H40</f>
        <v>#VALUE!</v>
      </c>
      <c r="J40" s="15">
        <f>_xll.BDP(C40&amp;" "&amp;"Index",$J$1)</f>
        <v>-0.77190000000000003</v>
      </c>
      <c r="K40" s="59" t="e">
        <f>I40/_xll.BDP(C40&amp;" "&amp;"Index",$P$1)</f>
        <v>#VALUE!</v>
      </c>
      <c r="L40" s="15">
        <f>'EU Data'!F11</f>
        <v>90.9</v>
      </c>
      <c r="M40" s="15">
        <f>'EU Data'!G11</f>
        <v>91.3</v>
      </c>
      <c r="N40" s="15">
        <f>'EU Data'!H11</f>
        <v>92.1</v>
      </c>
      <c r="O40" s="15">
        <f>'EU Data'!I11</f>
        <v>94</v>
      </c>
      <c r="P40" s="59" t="e">
        <f>I40/_xll.BDP(C40&amp;" "&amp;"Index",$P$1)</f>
        <v>#VALUE!</v>
      </c>
      <c r="Q40" s="71">
        <f>_xll.BDP(C40&amp;" "&amp;"Index",$Q$1)</f>
        <v>-0.2</v>
      </c>
      <c r="R40" s="33">
        <f>_xll.BDP(C40&amp;" "&amp;"Index",$R$1)</f>
        <v>-3.4</v>
      </c>
    </row>
    <row r="41" spans="1:18" ht="15.75" thickBot="1" x14ac:dyDescent="0.3">
      <c r="A41" s="2"/>
      <c r="B41" s="60" t="s">
        <v>86</v>
      </c>
      <c r="C41" s="28" t="s">
        <v>84</v>
      </c>
      <c r="D41" s="31">
        <f ca="1">F41-$D$1</f>
        <v>16</v>
      </c>
      <c r="E41" s="32" t="str">
        <f>_xll.BDP(C41&amp;" "&amp;"Index",$E$1)</f>
        <v>31/12/2019</v>
      </c>
      <c r="F41" s="32" t="str">
        <f>_xll.BDP(C41&amp;" "&amp;"Index",$F$1)</f>
        <v>21/01/2020</v>
      </c>
      <c r="G41" s="77">
        <f>_xll.BDP(C41&amp;" "&amp;"Index",$G$1)</f>
        <v>-19.899999999999999</v>
      </c>
      <c r="H41" s="15" t="str">
        <f>_xll.BDP(C41&amp;" "&amp;"Index",$H$1)</f>
        <v>#N/A N/A</v>
      </c>
      <c r="I41" s="62" t="e">
        <f t="shared" si="4"/>
        <v>#VALUE!</v>
      </c>
      <c r="J41" s="15">
        <f>_xll.BDP(C41&amp;" "&amp;"Index",$J$1)</f>
        <v>-1.3105</v>
      </c>
      <c r="K41" s="59" t="e">
        <f>I41/_xll.BDP(C41&amp;" "&amp;"Index",$P$1)</f>
        <v>#VALUE!</v>
      </c>
      <c r="L41" s="15">
        <f>'EU Data'!F13</f>
        <v>-19.899999999999999</v>
      </c>
      <c r="M41" s="15">
        <f>'EU Data'!G13</f>
        <v>-13.5</v>
      </c>
      <c r="N41" s="15">
        <f>'EU Data'!H13</f>
        <v>-1.1000000000000001</v>
      </c>
      <c r="O41" s="15">
        <f>'EU Data'!I13</f>
        <v>7.8</v>
      </c>
      <c r="P41" s="59" t="e">
        <f>I41/_xll.BDP(C41&amp;" "&amp;"Index",$P$1)</f>
        <v>#VALUE!</v>
      </c>
      <c r="Q41" s="71">
        <f>_xll.BDP(C41&amp;" "&amp;"Index",$Q$1)</f>
        <v>-27.7</v>
      </c>
      <c r="R41" s="33">
        <f>_xll.BDP(C41&amp;" "&amp;"Index",$R$1)</f>
        <v>-65.2</v>
      </c>
    </row>
    <row r="42" spans="1:18" x14ac:dyDescent="0.25">
      <c r="A42" s="2"/>
      <c r="B42" s="27"/>
      <c r="C42" s="9"/>
      <c r="D42" s="13"/>
      <c r="E42" s="10"/>
      <c r="F42" s="10"/>
      <c r="G42" s="75"/>
      <c r="H42" s="8"/>
      <c r="I42" s="61"/>
      <c r="J42" s="8"/>
      <c r="K42" s="11"/>
      <c r="L42" s="8"/>
      <c r="M42" s="8"/>
      <c r="N42" s="8"/>
      <c r="O42" s="8"/>
      <c r="P42" s="11"/>
      <c r="Q42" s="64"/>
      <c r="R42" s="25"/>
    </row>
    <row r="43" spans="1:18" x14ac:dyDescent="0.25">
      <c r="A43" s="2"/>
      <c r="B43" s="68" t="s">
        <v>16</v>
      </c>
      <c r="C43" s="63"/>
      <c r="D43" s="14"/>
      <c r="E43" s="65"/>
      <c r="F43" s="65"/>
      <c r="G43" s="76"/>
      <c r="H43" s="40"/>
      <c r="I43" s="66"/>
      <c r="J43" s="40"/>
      <c r="K43" s="12"/>
      <c r="L43" s="40"/>
      <c r="M43" s="40"/>
      <c r="N43" s="40"/>
      <c r="O43" s="40"/>
      <c r="P43" s="12"/>
      <c r="Q43" s="67"/>
      <c r="R43" s="69"/>
    </row>
    <row r="44" spans="1:18" ht="15.75" thickBot="1" x14ac:dyDescent="0.3">
      <c r="A44" s="2"/>
      <c r="B44" s="30" t="s">
        <v>17</v>
      </c>
      <c r="C44" s="28" t="s">
        <v>83</v>
      </c>
      <c r="D44" s="31">
        <f ca="1">F44-$D$1</f>
        <v>2</v>
      </c>
      <c r="E44" s="32" t="str">
        <f>_xll.BDP(C44&amp;" "&amp;"Index",$E$1)</f>
        <v>31/10/2019</v>
      </c>
      <c r="F44" s="32" t="str">
        <f>_xll.BDP(C44&amp;" "&amp;"Index",$F$1)</f>
        <v>07/01/2020</v>
      </c>
      <c r="G44" s="77">
        <f>_xll.BDP(C44&amp;" "&amp;"Index","PX_LAST")</f>
        <v>-0.6</v>
      </c>
      <c r="H44" s="15">
        <f>_xll.BDP(C44&amp;" "&amp;"Index",$H$1)</f>
        <v>0.6</v>
      </c>
      <c r="I44" s="62">
        <f>G44-H44</f>
        <v>-1.2</v>
      </c>
      <c r="J44" s="15">
        <f>_xll.BDP(C44&amp;" "&amp;"Index",$J$1)</f>
        <v>-1.2264999999999999</v>
      </c>
      <c r="K44" s="59">
        <f>I44/_xll.BDP(C44&amp;" "&amp;"Index",$P$1)</f>
        <v>-2.0236087689713322</v>
      </c>
      <c r="L44" s="15">
        <f>'EU Data'!F12</f>
        <v>0.3</v>
      </c>
      <c r="M44" s="15">
        <f>'EU Data'!G12</f>
        <v>-0.5</v>
      </c>
      <c r="N44" s="15">
        <f>'EU Data'!H12</f>
        <v>0.8</v>
      </c>
      <c r="O44" s="15">
        <f>'EU Data'!I12</f>
        <v>-0.3</v>
      </c>
      <c r="P44" s="15">
        <f>'EU Data'!J12</f>
        <v>0.1</v>
      </c>
      <c r="Q44" s="71">
        <f>_xll.BDP(C44&amp;" "&amp;"Index",$Q$1)</f>
        <v>-0.7</v>
      </c>
      <c r="R44" s="33">
        <f>_xll.BDP(C44&amp;" "&amp;"Index",$R$1)</f>
        <v>-1.3</v>
      </c>
    </row>
    <row r="45" spans="1:18" x14ac:dyDescent="0.25">
      <c r="B45" s="23"/>
      <c r="C45" s="23"/>
      <c r="D45" s="22"/>
      <c r="E45" s="23" t="s">
        <v>95</v>
      </c>
      <c r="F45" s="23"/>
      <c r="G45" s="23"/>
      <c r="H45" s="23"/>
      <c r="I45" s="23"/>
      <c r="J45" s="23"/>
      <c r="K45" s="23"/>
      <c r="L45" s="23"/>
      <c r="M45" s="23"/>
      <c r="N45" s="23"/>
      <c r="O45" s="23"/>
      <c r="P45" s="23"/>
      <c r="Q45" s="23"/>
      <c r="R45" s="23"/>
    </row>
    <row r="46" spans="1:18" x14ac:dyDescent="0.25">
      <c r="B46" t="s">
        <v>96</v>
      </c>
    </row>
    <row r="47" spans="1:18" x14ac:dyDescent="0.25">
      <c r="B47" t="s">
        <v>97</v>
      </c>
    </row>
    <row r="48" spans="1:18" x14ac:dyDescent="0.25">
      <c r="B48" t="s">
        <v>98</v>
      </c>
      <c r="C48" s="1"/>
    </row>
    <row r="49" spans="3:3" x14ac:dyDescent="0.25">
      <c r="C49" s="1"/>
    </row>
    <row r="50" spans="3:3" x14ac:dyDescent="0.25">
      <c r="C50" s="1"/>
    </row>
    <row r="51" spans="3:3" x14ac:dyDescent="0.25">
      <c r="C51" s="1"/>
    </row>
    <row r="52" spans="3:3" x14ac:dyDescent="0.25">
      <c r="C52" s="1"/>
    </row>
    <row r="53" spans="3:3" x14ac:dyDescent="0.25">
      <c r="C53" s="1"/>
    </row>
    <row r="54" spans="3:3" x14ac:dyDescent="0.25">
      <c r="C54" s="1"/>
    </row>
    <row r="55" spans="3:3" x14ac:dyDescent="0.25">
      <c r="C55" s="1"/>
    </row>
    <row r="56" spans="3:3" x14ac:dyDescent="0.25">
      <c r="C56" s="1"/>
    </row>
    <row r="57" spans="3:3" x14ac:dyDescent="0.25">
      <c r="C57" s="1"/>
    </row>
  </sheetData>
  <conditionalFormatting sqref="K22 K8 K18 K13">
    <cfRule type="colorScale" priority="34">
      <colorScale>
        <cfvo type="min"/>
        <cfvo type="percentile" val="50"/>
        <cfvo type="max"/>
        <color rgb="FFF8696B"/>
        <color rgb="FFFFEB84"/>
        <color rgb="FF63BE7B"/>
      </colorScale>
    </cfRule>
  </conditionalFormatting>
  <conditionalFormatting sqref="P44">
    <cfRule type="iconSet" priority="33">
      <iconSet iconSet="3Arrows">
        <cfvo type="percent" val="0"/>
        <cfvo type="percent" val="33"/>
        <cfvo type="percent" val="67"/>
      </iconSet>
    </cfRule>
  </conditionalFormatting>
  <conditionalFormatting sqref="P44">
    <cfRule type="iconSet" priority="32">
      <iconSet iconSet="3Arrows">
        <cfvo type="percent" val="0"/>
        <cfvo type="percent" val="33"/>
        <cfvo type="percent" val="67"/>
      </iconSet>
    </cfRule>
  </conditionalFormatting>
  <conditionalFormatting sqref="F5:F7 F9:F12 F14:F17 F19:F21 F23:F25">
    <cfRule type="expression" dxfId="0" priority="31">
      <formula>AND(F1048563&gt;TODAY(),F1048563&lt;=(TODAY()+7))</formula>
    </cfRule>
  </conditionalFormatting>
  <conditionalFormatting sqref="K19:K21 K5:K7 K9:K12 K14:K17 K23:K25">
    <cfRule type="dataBar" priority="30">
      <dataBar>
        <cfvo type="min"/>
        <cfvo type="max"/>
        <color rgb="FF638EC6"/>
      </dataBar>
      <extLst>
        <ext xmlns:x14="http://schemas.microsoft.com/office/spreadsheetml/2009/9/main" uri="{B025F937-C7B1-47D3-B67F-A62EFF666E3E}">
          <x14:id>{8991E744-469E-4908-A1AB-B0F3AC1AFC5E}</x14:id>
        </ext>
      </extLst>
    </cfRule>
  </conditionalFormatting>
  <conditionalFormatting sqref="L5:O5 G5">
    <cfRule type="colorScale" priority="29">
      <colorScale>
        <cfvo type="min"/>
        <cfvo type="percentile" val="50"/>
        <cfvo type="max"/>
        <color rgb="FFF8696B"/>
        <color rgb="FFFFEB84"/>
        <color rgb="FF63BE7B"/>
      </colorScale>
    </cfRule>
  </conditionalFormatting>
  <conditionalFormatting sqref="L6:O6 G6">
    <cfRule type="colorScale" priority="28">
      <colorScale>
        <cfvo type="min"/>
        <cfvo type="percentile" val="50"/>
        <cfvo type="max"/>
        <color rgb="FFF8696B"/>
        <color rgb="FFFFEB84"/>
        <color rgb="FF63BE7B"/>
      </colorScale>
    </cfRule>
  </conditionalFormatting>
  <conditionalFormatting sqref="L7:O7 G7">
    <cfRule type="colorScale" priority="27">
      <colorScale>
        <cfvo type="min"/>
        <cfvo type="percentile" val="50"/>
        <cfvo type="max"/>
        <color rgb="FFF8696B"/>
        <color rgb="FFFFEB84"/>
        <color rgb="FF63BE7B"/>
      </colorScale>
    </cfRule>
  </conditionalFormatting>
  <conditionalFormatting sqref="L9:O9 G9">
    <cfRule type="colorScale" priority="26">
      <colorScale>
        <cfvo type="min"/>
        <cfvo type="percentile" val="50"/>
        <cfvo type="max"/>
        <color rgb="FFF8696B"/>
        <color rgb="FFFFEB84"/>
        <color rgb="FF63BE7B"/>
      </colorScale>
    </cfRule>
  </conditionalFormatting>
  <conditionalFormatting sqref="L10:O10 G10">
    <cfRule type="colorScale" priority="25">
      <colorScale>
        <cfvo type="min"/>
        <cfvo type="percentile" val="50"/>
        <cfvo type="max"/>
        <color rgb="FFF8696B"/>
        <color rgb="FFFFEB84"/>
        <color rgb="FF63BE7B"/>
      </colorScale>
    </cfRule>
  </conditionalFormatting>
  <conditionalFormatting sqref="L11:O11 G11">
    <cfRule type="colorScale" priority="24">
      <colorScale>
        <cfvo type="min"/>
        <cfvo type="percentile" val="50"/>
        <cfvo type="max"/>
        <color rgb="FFF8696B"/>
        <color rgb="FFFFEB84"/>
        <color rgb="FF63BE7B"/>
      </colorScale>
    </cfRule>
  </conditionalFormatting>
  <conditionalFormatting sqref="L12:O12 G12">
    <cfRule type="colorScale" priority="23">
      <colorScale>
        <cfvo type="min"/>
        <cfvo type="percentile" val="50"/>
        <cfvo type="max"/>
        <color rgb="FFF8696B"/>
        <color rgb="FFFFEB84"/>
        <color rgb="FF63BE7B"/>
      </colorScale>
    </cfRule>
  </conditionalFormatting>
  <conditionalFormatting sqref="L14:O14 G14">
    <cfRule type="colorScale" priority="22">
      <colorScale>
        <cfvo type="min"/>
        <cfvo type="percentile" val="50"/>
        <cfvo type="max"/>
        <color rgb="FFF8696B"/>
        <color rgb="FFFFEB84"/>
        <color rgb="FF63BE7B"/>
      </colorScale>
    </cfRule>
  </conditionalFormatting>
  <conditionalFormatting sqref="L15:O15 G15">
    <cfRule type="colorScale" priority="21">
      <colorScale>
        <cfvo type="min"/>
        <cfvo type="percentile" val="50"/>
        <cfvo type="max"/>
        <color rgb="FFF8696B"/>
        <color rgb="FFFFEB84"/>
        <color rgb="FF63BE7B"/>
      </colorScale>
    </cfRule>
  </conditionalFormatting>
  <conditionalFormatting sqref="L16:O16 G16">
    <cfRule type="colorScale" priority="20">
      <colorScale>
        <cfvo type="min"/>
        <cfvo type="percentile" val="50"/>
        <cfvo type="max"/>
        <color rgb="FFF8696B"/>
        <color rgb="FFFFEB84"/>
        <color rgb="FF63BE7B"/>
      </colorScale>
    </cfRule>
  </conditionalFormatting>
  <conditionalFormatting sqref="L17:O17 G17">
    <cfRule type="colorScale" priority="19">
      <colorScale>
        <cfvo type="min"/>
        <cfvo type="percentile" val="50"/>
        <cfvo type="max"/>
        <color rgb="FFF8696B"/>
        <color rgb="FFFFEB84"/>
        <color rgb="FF63BE7B"/>
      </colorScale>
    </cfRule>
  </conditionalFormatting>
  <conditionalFormatting sqref="L19:O19 G19">
    <cfRule type="colorScale" priority="18">
      <colorScale>
        <cfvo type="min"/>
        <cfvo type="percentile" val="50"/>
        <cfvo type="max"/>
        <color rgb="FFF8696B"/>
        <color rgb="FFFFEB84"/>
        <color rgb="FF63BE7B"/>
      </colorScale>
    </cfRule>
  </conditionalFormatting>
  <conditionalFormatting sqref="L20:O20 G20">
    <cfRule type="colorScale" priority="17">
      <colorScale>
        <cfvo type="min"/>
        <cfvo type="percentile" val="50"/>
        <cfvo type="max"/>
        <color rgb="FFF8696B"/>
        <color rgb="FFFFEB84"/>
        <color rgb="FF63BE7B"/>
      </colorScale>
    </cfRule>
  </conditionalFormatting>
  <conditionalFormatting sqref="L21:O21 G21">
    <cfRule type="colorScale" priority="16">
      <colorScale>
        <cfvo type="min"/>
        <cfvo type="percentile" val="50"/>
        <cfvo type="max"/>
        <color rgb="FFF8696B"/>
        <color rgb="FFFFEB84"/>
        <color rgb="FF63BE7B"/>
      </colorScale>
    </cfRule>
  </conditionalFormatting>
  <conditionalFormatting sqref="L23:O23 G23">
    <cfRule type="colorScale" priority="15">
      <colorScale>
        <cfvo type="min"/>
        <cfvo type="percentile" val="50"/>
        <cfvo type="max"/>
        <color rgb="FFF8696B"/>
        <color rgb="FFFFEB84"/>
        <color rgb="FF63BE7B"/>
      </colorScale>
    </cfRule>
  </conditionalFormatting>
  <conditionalFormatting sqref="L24:O24 G24">
    <cfRule type="colorScale" priority="14">
      <colorScale>
        <cfvo type="min"/>
        <cfvo type="percentile" val="50"/>
        <cfvo type="max"/>
        <color rgb="FFF8696B"/>
        <color rgb="FFFFEB84"/>
        <color rgb="FF63BE7B"/>
      </colorScale>
    </cfRule>
  </conditionalFormatting>
  <conditionalFormatting sqref="L25:O25 G25">
    <cfRule type="colorScale" priority="13">
      <colorScale>
        <cfvo type="min"/>
        <cfvo type="percentile" val="50"/>
        <cfvo type="max"/>
        <color rgb="FFF8696B"/>
        <color rgb="FFFFEB84"/>
        <color rgb="FF63BE7B"/>
      </colorScale>
    </cfRule>
  </conditionalFormatting>
  <conditionalFormatting sqref="L31:O31 G31">
    <cfRule type="colorScale" priority="12">
      <colorScale>
        <cfvo type="min"/>
        <cfvo type="percentile" val="50"/>
        <cfvo type="max"/>
        <color rgb="FFF8696B"/>
        <color rgb="FFFFEB84"/>
        <color rgb="FF63BE7B"/>
      </colorScale>
    </cfRule>
  </conditionalFormatting>
  <conditionalFormatting sqref="L32:O32 G32">
    <cfRule type="colorScale" priority="11">
      <colorScale>
        <cfvo type="min"/>
        <cfvo type="percentile" val="50"/>
        <cfvo type="max"/>
        <color rgb="FFF8696B"/>
        <color rgb="FFFFEB84"/>
        <color rgb="FF63BE7B"/>
      </colorScale>
    </cfRule>
  </conditionalFormatting>
  <conditionalFormatting sqref="L35:O35 G35">
    <cfRule type="colorScale" priority="10">
      <colorScale>
        <cfvo type="min"/>
        <cfvo type="percentile" val="50"/>
        <cfvo type="max"/>
        <color rgb="FFF8696B"/>
        <color rgb="FFFFEB84"/>
        <color rgb="FF63BE7B"/>
      </colorScale>
    </cfRule>
  </conditionalFormatting>
  <conditionalFormatting sqref="L36:O36 G36">
    <cfRule type="colorScale" priority="9">
      <colorScale>
        <cfvo type="min"/>
        <cfvo type="percentile" val="50"/>
        <cfvo type="max"/>
        <color rgb="FFF8696B"/>
        <color rgb="FFFFEB84"/>
        <color rgb="FF63BE7B"/>
      </colorScale>
    </cfRule>
  </conditionalFormatting>
  <conditionalFormatting sqref="L37:O37 G37">
    <cfRule type="colorScale" priority="8">
      <colorScale>
        <cfvo type="min"/>
        <cfvo type="percentile" val="50"/>
        <cfvo type="max"/>
        <color rgb="FFF8696B"/>
        <color rgb="FFFFEB84"/>
        <color rgb="FF63BE7B"/>
      </colorScale>
    </cfRule>
  </conditionalFormatting>
  <conditionalFormatting sqref="L38:O38 G38">
    <cfRule type="colorScale" priority="7">
      <colorScale>
        <cfvo type="min"/>
        <cfvo type="percentile" val="50"/>
        <cfvo type="max"/>
        <color rgb="FFF8696B"/>
        <color rgb="FFFFEB84"/>
        <color rgb="FF63BE7B"/>
      </colorScale>
    </cfRule>
  </conditionalFormatting>
  <conditionalFormatting sqref="L40:O40 G40">
    <cfRule type="colorScale" priority="6">
      <colorScale>
        <cfvo type="min"/>
        <cfvo type="percentile" val="50"/>
        <cfvo type="max"/>
        <color rgb="FFF8696B"/>
        <color rgb="FFFFEB84"/>
        <color rgb="FF63BE7B"/>
      </colorScale>
    </cfRule>
  </conditionalFormatting>
  <conditionalFormatting sqref="L41:O41 G41">
    <cfRule type="colorScale" priority="5">
      <colorScale>
        <cfvo type="min"/>
        <cfvo type="percentile" val="50"/>
        <cfvo type="max"/>
        <color rgb="FFF8696B"/>
        <color rgb="FFFFEB84"/>
        <color rgb="FF63BE7B"/>
      </colorScale>
    </cfRule>
  </conditionalFormatting>
  <conditionalFormatting sqref="L44:O44 G44">
    <cfRule type="colorScale" priority="4">
      <colorScale>
        <cfvo type="min"/>
        <cfvo type="percentile" val="50"/>
        <cfvo type="max"/>
        <color rgb="FFF8696B"/>
        <color rgb="FFFFEB84"/>
        <color rgb="FF63BE7B"/>
      </colorScale>
    </cfRule>
  </conditionalFormatting>
  <conditionalFormatting sqref="K42:K44">
    <cfRule type="dataBar" priority="3">
      <dataBar>
        <cfvo type="min"/>
        <cfvo type="max"/>
        <color rgb="FF638EC6"/>
      </dataBar>
      <extLst>
        <ext xmlns:x14="http://schemas.microsoft.com/office/spreadsheetml/2009/9/main" uri="{B025F937-C7B1-47D3-B67F-A62EFF666E3E}">
          <x14:id>{78A1F7DA-3C64-44BC-9667-C979879BEE02}</x14:id>
        </ext>
      </extLst>
    </cfRule>
  </conditionalFormatting>
  <conditionalFormatting sqref="K31:K39">
    <cfRule type="dataBar" priority="2">
      <dataBar>
        <cfvo type="min"/>
        <cfvo type="max"/>
        <color rgb="FF638EC6"/>
      </dataBar>
      <extLst>
        <ext xmlns:x14="http://schemas.microsoft.com/office/spreadsheetml/2009/9/main" uri="{B025F937-C7B1-47D3-B67F-A62EFF666E3E}">
          <x14:id>{A77A8FA1-4F77-4290-B9D6-DC5CBBD3D20B}</x14:id>
        </ext>
      </extLst>
    </cfRule>
  </conditionalFormatting>
  <conditionalFormatting sqref="K40:K41">
    <cfRule type="dataBar" priority="1">
      <dataBar>
        <cfvo type="min"/>
        <cfvo type="max"/>
        <color rgb="FF638EC6"/>
      </dataBar>
      <extLst>
        <ext xmlns:x14="http://schemas.microsoft.com/office/spreadsheetml/2009/9/main" uri="{B025F937-C7B1-47D3-B67F-A62EFF666E3E}">
          <x14:id>{D946CB1C-1E21-4631-BA35-543B1CE947C1}</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8991E744-469E-4908-A1AB-B0F3AC1AFC5E}">
            <x14:dataBar minLength="0" maxLength="100" border="1" negativeBarBorderColorSameAsPositive="0">
              <x14:cfvo type="autoMin"/>
              <x14:cfvo type="autoMax"/>
              <x14:borderColor rgb="FF638EC6"/>
              <x14:negativeFillColor rgb="FFFF0000"/>
              <x14:negativeBorderColor rgb="FFFF0000"/>
              <x14:axisColor rgb="FF000000"/>
            </x14:dataBar>
          </x14:cfRule>
          <xm:sqref>K19:K21 K5:K7 K9:K12 K14:K17 K23:K25</xm:sqref>
        </x14:conditionalFormatting>
        <x14:conditionalFormatting xmlns:xm="http://schemas.microsoft.com/office/excel/2006/main">
          <x14:cfRule type="dataBar" id="{78A1F7DA-3C64-44BC-9667-C979879BEE02}">
            <x14:dataBar minLength="0" maxLength="100" border="1" negativeBarBorderColorSameAsPositive="0">
              <x14:cfvo type="autoMin"/>
              <x14:cfvo type="autoMax"/>
              <x14:borderColor rgb="FF638EC6"/>
              <x14:negativeFillColor rgb="FFFF0000"/>
              <x14:negativeBorderColor rgb="FFFF0000"/>
              <x14:axisColor rgb="FF000000"/>
            </x14:dataBar>
          </x14:cfRule>
          <xm:sqref>K42:K44</xm:sqref>
        </x14:conditionalFormatting>
        <x14:conditionalFormatting xmlns:xm="http://schemas.microsoft.com/office/excel/2006/main">
          <x14:cfRule type="dataBar" id="{A77A8FA1-4F77-4290-B9D6-DC5CBBD3D20B}">
            <x14:dataBar minLength="0" maxLength="100" border="1" negativeBarBorderColorSameAsPositive="0">
              <x14:cfvo type="autoMin"/>
              <x14:cfvo type="autoMax"/>
              <x14:borderColor rgb="FF638EC6"/>
              <x14:negativeFillColor rgb="FFFF0000"/>
              <x14:negativeBorderColor rgb="FFFF0000"/>
              <x14:axisColor rgb="FF000000"/>
            </x14:dataBar>
          </x14:cfRule>
          <xm:sqref>K31:K39</xm:sqref>
        </x14:conditionalFormatting>
        <x14:conditionalFormatting xmlns:xm="http://schemas.microsoft.com/office/excel/2006/main">
          <x14:cfRule type="dataBar" id="{D946CB1C-1E21-4631-BA35-543B1CE947C1}">
            <x14:dataBar minLength="0" maxLength="100" border="1" negativeBarBorderColorSameAsPositive="0">
              <x14:cfvo type="autoMin"/>
              <x14:cfvo type="autoMax"/>
              <x14:borderColor rgb="FF638EC6"/>
              <x14:negativeFillColor rgb="FFFF0000"/>
              <x14:negativeBorderColor rgb="FFFF0000"/>
              <x14:axisColor rgb="FF000000"/>
            </x14:dataBar>
          </x14:cfRule>
          <xm:sqref>K40:K41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H8" sqref="H8"/>
    </sheetView>
  </sheetViews>
  <sheetFormatPr defaultRowHeight="15" x14ac:dyDescent="0.25"/>
  <cols>
    <col min="1" max="1" width="18.28515625" bestFit="1" customWidth="1"/>
    <col min="2" max="5" width="18.28515625" customWidth="1"/>
    <col min="6" max="6" width="10.7109375" bestFit="1" customWidth="1"/>
    <col min="7" max="10" width="9.140625" style="2"/>
    <col min="11" max="11" width="11.5703125" style="2" bestFit="1" customWidth="1"/>
  </cols>
  <sheetData>
    <row r="1" spans="1:17" x14ac:dyDescent="0.25">
      <c r="A1" t="s">
        <v>44</v>
      </c>
      <c r="D1" t="s">
        <v>900</v>
      </c>
      <c r="F1" t="s">
        <v>867</v>
      </c>
      <c r="G1" s="2" t="s">
        <v>225</v>
      </c>
      <c r="I1" s="2" t="s">
        <v>865</v>
      </c>
      <c r="J1" s="2" t="s">
        <v>227</v>
      </c>
      <c r="K1" s="2" t="s">
        <v>97</v>
      </c>
      <c r="L1" t="s">
        <v>228</v>
      </c>
      <c r="M1" t="s">
        <v>453</v>
      </c>
      <c r="N1" t="s">
        <v>226</v>
      </c>
      <c r="O1" t="s">
        <v>98</v>
      </c>
      <c r="P1" t="s">
        <v>229</v>
      </c>
      <c r="Q1" t="s">
        <v>452</v>
      </c>
    </row>
    <row r="2" spans="1:17" x14ac:dyDescent="0.25">
      <c r="A2" t="s">
        <v>885</v>
      </c>
      <c r="C2" t="s">
        <v>913</v>
      </c>
      <c r="D2" t="s">
        <v>901</v>
      </c>
      <c r="E2" t="s">
        <v>913</v>
      </c>
      <c r="F2" s="119" t="s">
        <v>866</v>
      </c>
      <c r="G2" s="175">
        <f>_xll.BDP(A2,$A$1)</f>
        <v>38.9</v>
      </c>
      <c r="H2" s="175"/>
      <c r="I2" s="175"/>
      <c r="J2" s="175">
        <f>_xll.BDP(C2,D1)</f>
        <v>-17.503598705242286</v>
      </c>
      <c r="K2" s="175">
        <f>_xll.BDP(D2,D1)</f>
        <v>25.829135674439144</v>
      </c>
    </row>
    <row r="3" spans="1:17" x14ac:dyDescent="0.25">
      <c r="A3" t="s">
        <v>887</v>
      </c>
      <c r="C3" t="s">
        <v>914</v>
      </c>
      <c r="D3" t="s">
        <v>902</v>
      </c>
      <c r="F3" s="119" t="s">
        <v>870</v>
      </c>
      <c r="G3" s="175">
        <f>_xll.BDP(A3,$A$1)</f>
        <v>-5.0800000000000003E-3</v>
      </c>
      <c r="H3" s="175"/>
      <c r="I3" s="175"/>
      <c r="J3" s="175">
        <f>_xll.BDP(C3,$A$1)</f>
        <v>1.7746299999999999</v>
      </c>
      <c r="K3" s="175">
        <f>_xll.BDP(D3,$A$1)</f>
        <v>2.3585699999999998</v>
      </c>
    </row>
    <row r="4" spans="1:17" x14ac:dyDescent="0.25">
      <c r="A4" t="s">
        <v>886</v>
      </c>
      <c r="B4" t="s">
        <v>925</v>
      </c>
      <c r="C4" t="s">
        <v>916</v>
      </c>
      <c r="D4" t="s">
        <v>903</v>
      </c>
      <c r="F4" s="119" t="s">
        <v>868</v>
      </c>
      <c r="G4" s="175">
        <f>_xll.BDP(A4,$A$1)</f>
        <v>0.4</v>
      </c>
      <c r="H4" s="175"/>
      <c r="I4" s="175">
        <f>_xll.BDP(B4,$A$1)</f>
        <v>9.9000000000000005E-2</v>
      </c>
      <c r="J4" s="175">
        <f>_xll.BDP(C4,$A$1)</f>
        <v>1.3117000000000001</v>
      </c>
      <c r="K4" s="175">
        <f>_xll.BDP(D4,$A$1)</f>
        <v>1.8940999999999999</v>
      </c>
    </row>
    <row r="5" spans="1:17" x14ac:dyDescent="0.25">
      <c r="A5" t="s">
        <v>888</v>
      </c>
      <c r="C5" t="s">
        <v>915</v>
      </c>
      <c r="D5" t="s">
        <v>904</v>
      </c>
      <c r="F5" s="119" t="s">
        <v>872</v>
      </c>
      <c r="G5" s="175">
        <f>_xll.BDP(A5,$A$1)</f>
        <v>36.151000000000003</v>
      </c>
      <c r="H5" s="175"/>
      <c r="I5" s="175"/>
      <c r="J5" s="175">
        <f>_xll.BDP(C5,D1)</f>
        <v>-76.807282366099216</v>
      </c>
      <c r="K5" s="175">
        <f>_xll.BDP(D5,D1)</f>
        <v>2.5820443600804501</v>
      </c>
    </row>
    <row r="6" spans="1:17" x14ac:dyDescent="0.25">
      <c r="F6" s="119" t="s">
        <v>871</v>
      </c>
      <c r="G6" s="175"/>
      <c r="H6" s="175"/>
      <c r="I6" s="175"/>
      <c r="J6" s="175"/>
      <c r="K6" s="175"/>
    </row>
    <row r="7" spans="1:17" x14ac:dyDescent="0.25">
      <c r="F7" s="119" t="s">
        <v>869</v>
      </c>
      <c r="G7" s="175"/>
      <c r="H7" s="175"/>
      <c r="I7" s="175"/>
      <c r="J7" s="175"/>
      <c r="K7" s="175"/>
    </row>
    <row r="8" spans="1:17" x14ac:dyDescent="0.25">
      <c r="A8" t="s">
        <v>889</v>
      </c>
      <c r="B8" t="s">
        <v>932</v>
      </c>
      <c r="C8" t="s">
        <v>917</v>
      </c>
      <c r="D8" t="s">
        <v>905</v>
      </c>
      <c r="F8" s="184" t="s">
        <v>873</v>
      </c>
      <c r="G8" s="175">
        <f>_xll.BDP(A8,$A$1)</f>
        <v>-16.410499999999999</v>
      </c>
      <c r="H8" s="175"/>
      <c r="I8" s="175">
        <f>_xll.BDP(B8,$A$1)</f>
        <v>-14.584</v>
      </c>
      <c r="J8" s="175">
        <f>_xll.BDP(C8,$A$1)*100</f>
        <v>14.255000000000001</v>
      </c>
      <c r="K8" s="175">
        <f>_xll.BDP(D8,$A$1)*100</f>
        <v>-6.7489999999999997</v>
      </c>
    </row>
    <row r="9" spans="1:17" x14ac:dyDescent="0.25">
      <c r="A9" t="s">
        <v>890</v>
      </c>
      <c r="B9" t="s">
        <v>933</v>
      </c>
      <c r="C9" t="s">
        <v>922</v>
      </c>
      <c r="D9" t="s">
        <v>906</v>
      </c>
      <c r="F9" s="185" t="s">
        <v>874</v>
      </c>
      <c r="G9" s="175">
        <f>_xll.BDP(A9,$A$1)/100</f>
        <v>0.29803999999999997</v>
      </c>
      <c r="H9" s="175"/>
      <c r="I9" s="175">
        <f>_xll.BDP(B9,$A$1)</f>
        <v>0.29349999999999998</v>
      </c>
      <c r="J9" s="175">
        <f>_xll.BDP(C9,$A$1)</f>
        <v>-0.33999000000000001</v>
      </c>
      <c r="K9" s="175">
        <f>_xll.BDP(D9,$A$1)</f>
        <v>7.0000000000000007E-2</v>
      </c>
    </row>
    <row r="10" spans="1:17" x14ac:dyDescent="0.25">
      <c r="A10" t="s">
        <v>891</v>
      </c>
      <c r="B10" t="s">
        <v>934</v>
      </c>
      <c r="C10" t="s">
        <v>923</v>
      </c>
      <c r="D10" t="s">
        <v>907</v>
      </c>
      <c r="F10" s="119" t="s">
        <v>875</v>
      </c>
      <c r="G10" s="175">
        <f>_xll.BDP(A10,$A$1)/100</f>
        <v>0.13392999999999999</v>
      </c>
      <c r="H10" s="175"/>
      <c r="I10" s="175">
        <f>_xll.BDP(B10,$A$1)</f>
        <v>0.14530000000000001</v>
      </c>
      <c r="J10" s="175">
        <f>_xll.BDP(C10,$A$1)</f>
        <v>-0.19744</v>
      </c>
      <c r="K10" s="175">
        <f>_xll.BDP(D10,$A$1)</f>
        <v>2.5000000000000001E-3</v>
      </c>
    </row>
    <row r="11" spans="1:17" x14ac:dyDescent="0.25">
      <c r="A11" t="s">
        <v>892</v>
      </c>
      <c r="B11" t="s">
        <v>930</v>
      </c>
      <c r="C11" t="s">
        <v>293</v>
      </c>
      <c r="D11" t="s">
        <v>299</v>
      </c>
      <c r="F11" s="119" t="s">
        <v>880</v>
      </c>
      <c r="G11" s="175">
        <f>_xll.BDP(A11,$A$1)</f>
        <v>-0.31419999999999998</v>
      </c>
      <c r="H11" s="175"/>
      <c r="I11" s="175">
        <f>_xll.BDP(B11,$A$1)</f>
        <v>-0.63129999999999997</v>
      </c>
      <c r="J11" s="175">
        <f>_xll.BDP(C11,$A$1)</f>
        <v>2.2224499999999998</v>
      </c>
      <c r="K11" s="175">
        <f>_xll.BDP(D11,$A$1)</f>
        <v>1.7450000000000001</v>
      </c>
    </row>
    <row r="12" spans="1:17" x14ac:dyDescent="0.25">
      <c r="A12" t="s">
        <v>893</v>
      </c>
      <c r="B12" t="s">
        <v>931</v>
      </c>
      <c r="C12" t="s">
        <v>918</v>
      </c>
      <c r="D12" t="s">
        <v>908</v>
      </c>
      <c r="F12" s="119" t="s">
        <v>881</v>
      </c>
      <c r="G12" s="175">
        <f>_xll.BDP(A12,$A$1)</f>
        <v>-0.2989</v>
      </c>
      <c r="H12" s="175"/>
      <c r="I12" s="175">
        <f>_xll.BDP(B12,$A$1)</f>
        <v>-0.61850000000000005</v>
      </c>
      <c r="J12" s="175">
        <f>_xll.BDP(C12,$A$1)</f>
        <v>2.1989999999999998</v>
      </c>
      <c r="K12" s="175">
        <f>_xll.BDP(D12,$A$1)</f>
        <v>1.8018000000000001</v>
      </c>
    </row>
    <row r="13" spans="1:17" x14ac:dyDescent="0.25">
      <c r="A13" t="s">
        <v>894</v>
      </c>
      <c r="D13" t="s">
        <v>909</v>
      </c>
      <c r="F13" s="119" t="s">
        <v>876</v>
      </c>
      <c r="G13" s="175">
        <f>_xll.BDP(G30,$A$1)-_xll.BDP(G31,$A$1)</f>
        <v>1.0000000000000009E-2</v>
      </c>
      <c r="H13" s="175"/>
      <c r="I13" s="175">
        <f>_xll.BDP(I30,$A$1)-_xll.BDP(I31,$A$1)</f>
        <v>2.1000000000000019E-2</v>
      </c>
      <c r="J13" s="175">
        <f>_xll.BDP(J30,$A$1)-_xll.BDP(J31,$A$1)</f>
        <v>-5.8000000000000274E-2</v>
      </c>
      <c r="K13" s="175">
        <f>_xll.BDP(K30,$A$1)-_xll.BDP(K31,$A$1)</f>
        <v>-5.7499999999999885E-2</v>
      </c>
    </row>
    <row r="14" spans="1:17" x14ac:dyDescent="0.25">
      <c r="A14" t="s">
        <v>895</v>
      </c>
      <c r="D14" t="s">
        <v>910</v>
      </c>
      <c r="F14" s="119" t="s">
        <v>877</v>
      </c>
      <c r="G14" s="175">
        <f>_xll.BDP(G31,$A$1)-_xll.BDP(G32,$A$1)</f>
        <v>-2.0000000000000018E-3</v>
      </c>
      <c r="H14" s="175"/>
      <c r="I14" s="175">
        <f>_xll.BDP(I31,$A$1)-_xll.BDP(I32,$A$1)</f>
        <v>-8.80000000000003E-3</v>
      </c>
      <c r="J14" s="175">
        <f>_xll.BDP(J31,$A$1)-_xll.BDP(J32,$A$1)</f>
        <v>-9.9999999999997868E-3</v>
      </c>
      <c r="K14" s="175">
        <f>_xll.BDP(K31,$A$1)-_xll.BDP(K32,$A$1)</f>
        <v>-5.0000000000001155E-3</v>
      </c>
    </row>
    <row r="15" spans="1:17" x14ac:dyDescent="0.25">
      <c r="A15" t="s">
        <v>896</v>
      </c>
      <c r="D15" t="s">
        <v>911</v>
      </c>
      <c r="F15" s="119" t="s">
        <v>878</v>
      </c>
      <c r="G15" s="175">
        <f>_xll.BDP(G32,$A$1)-_xll.BDP(G33,$A$1)</f>
        <v>-1.0000000000000009E-2</v>
      </c>
      <c r="H15" s="175"/>
      <c r="I15" s="175">
        <f>_xll.BDP(I32,$A$1)-_xll.BDP(I33,$A$1)</f>
        <v>-3.8999999999999924E-2</v>
      </c>
      <c r="J15" s="175">
        <f>_xll.BDP(J32,$A$1)-_xll.BDP(J33,$A$1)</f>
        <v>6.0000000000000053E-2</v>
      </c>
      <c r="K15" s="175">
        <f>_xll.BDP(K32,$A$1)-_xll.BDP(K33,$A$1)</f>
        <v>-2.7499999999999858E-2</v>
      </c>
    </row>
    <row r="16" spans="1:17" x14ac:dyDescent="0.25">
      <c r="A16" t="s">
        <v>897</v>
      </c>
      <c r="B16" t="s">
        <v>929</v>
      </c>
      <c r="C16" t="s">
        <v>924</v>
      </c>
      <c r="D16" t="s">
        <v>912</v>
      </c>
      <c r="F16" s="119" t="s">
        <v>879</v>
      </c>
      <c r="G16" s="175">
        <f>_xll.BDP(A16,$A$1)</f>
        <v>-0.38400000000000001</v>
      </c>
      <c r="H16" s="175"/>
      <c r="I16" s="175">
        <f>_xll.BDP(B16,$A$1)</f>
        <v>-0.67820000000000003</v>
      </c>
      <c r="J16" s="175">
        <f>_xll.BDP(C16,$A$1)</f>
        <v>2.17</v>
      </c>
      <c r="K16" s="175">
        <f>_xll.BDP(D16,$A$1)</f>
        <v>1.71</v>
      </c>
    </row>
    <row r="17" spans="6:11" x14ac:dyDescent="0.25">
      <c r="F17" t="s">
        <v>882</v>
      </c>
      <c r="G17" s="2" t="s">
        <v>898</v>
      </c>
    </row>
    <row r="18" spans="6:11" x14ac:dyDescent="0.25">
      <c r="F18" t="s">
        <v>883</v>
      </c>
    </row>
    <row r="19" spans="6:11" x14ac:dyDescent="0.25">
      <c r="F19" t="s">
        <v>884</v>
      </c>
      <c r="G19" s="2" t="s">
        <v>899</v>
      </c>
    </row>
    <row r="30" spans="6:11" x14ac:dyDescent="0.25">
      <c r="G30" s="2" t="s">
        <v>894</v>
      </c>
      <c r="I30" s="2" t="s">
        <v>926</v>
      </c>
      <c r="J30" s="2" t="s">
        <v>919</v>
      </c>
      <c r="K30" s="2" t="s">
        <v>909</v>
      </c>
    </row>
    <row r="31" spans="6:11" x14ac:dyDescent="0.25">
      <c r="G31" s="2" t="s">
        <v>895</v>
      </c>
      <c r="I31" s="2" t="s">
        <v>927</v>
      </c>
      <c r="J31" s="2" t="s">
        <v>920</v>
      </c>
      <c r="K31" s="2" t="s">
        <v>910</v>
      </c>
    </row>
    <row r="32" spans="6:11" x14ac:dyDescent="0.25">
      <c r="G32" s="2" t="s">
        <v>896</v>
      </c>
      <c r="I32" s="2" t="s">
        <v>928</v>
      </c>
      <c r="J32" s="2" t="s">
        <v>921</v>
      </c>
      <c r="K32" s="2" t="s">
        <v>911</v>
      </c>
    </row>
    <row r="33" spans="7:11" x14ac:dyDescent="0.25">
      <c r="G33" s="2" t="s">
        <v>897</v>
      </c>
      <c r="I33" s="2" t="s">
        <v>929</v>
      </c>
      <c r="J33" s="2" t="s">
        <v>924</v>
      </c>
      <c r="K33" s="2" t="s">
        <v>912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48"/>
  <sheetViews>
    <sheetView topLeftCell="A184" workbookViewId="0">
      <selection activeCell="O171" sqref="O171"/>
    </sheetView>
  </sheetViews>
  <sheetFormatPr defaultRowHeight="15" x14ac:dyDescent="0.25"/>
  <cols>
    <col min="2" max="2" width="12.140625" customWidth="1"/>
  </cols>
  <sheetData>
    <row r="2" spans="1:2" x14ac:dyDescent="0.25">
      <c r="A2" s="119" t="s">
        <v>312</v>
      </c>
      <c r="B2" t="s">
        <v>307</v>
      </c>
    </row>
    <row r="4" spans="1:2" x14ac:dyDescent="0.25">
      <c r="B4" t="s">
        <v>308</v>
      </c>
    </row>
    <row r="5" spans="1:2" x14ac:dyDescent="0.25">
      <c r="B5" t="s">
        <v>309</v>
      </c>
    </row>
    <row r="6" spans="1:2" x14ac:dyDescent="0.25">
      <c r="B6" t="s">
        <v>310</v>
      </c>
    </row>
    <row r="7" spans="1:2" x14ac:dyDescent="0.25">
      <c r="B7" t="s">
        <v>311</v>
      </c>
    </row>
    <row r="9" spans="1:2" x14ac:dyDescent="0.25">
      <c r="B9" t="s">
        <v>373</v>
      </c>
    </row>
    <row r="17" spans="1:10" x14ac:dyDescent="0.25">
      <c r="A17" s="119" t="s">
        <v>315</v>
      </c>
      <c r="B17" s="119"/>
      <c r="C17" s="119"/>
      <c r="D17" s="119"/>
      <c r="E17" s="119"/>
    </row>
    <row r="19" spans="1:10" x14ac:dyDescent="0.25">
      <c r="B19" t="s">
        <v>316</v>
      </c>
    </row>
    <row r="22" spans="1:10" x14ac:dyDescent="0.25">
      <c r="B22" t="s">
        <v>351</v>
      </c>
      <c r="J22" t="s">
        <v>412</v>
      </c>
    </row>
    <row r="23" spans="1:10" x14ac:dyDescent="0.25">
      <c r="B23" t="s">
        <v>352</v>
      </c>
    </row>
    <row r="24" spans="1:10" x14ac:dyDescent="0.25">
      <c r="B24" t="s">
        <v>353</v>
      </c>
    </row>
    <row r="26" spans="1:10" x14ac:dyDescent="0.25">
      <c r="B26" t="s">
        <v>354</v>
      </c>
    </row>
    <row r="39" spans="1:2" x14ac:dyDescent="0.25">
      <c r="A39" s="119" t="s">
        <v>319</v>
      </c>
    </row>
    <row r="40" spans="1:2" x14ac:dyDescent="0.25">
      <c r="B40" t="s">
        <v>322</v>
      </c>
    </row>
    <row r="41" spans="1:2" x14ac:dyDescent="0.25">
      <c r="B41" s="121" t="s">
        <v>320</v>
      </c>
    </row>
    <row r="42" spans="1:2" x14ac:dyDescent="0.25">
      <c r="B42" t="s">
        <v>321</v>
      </c>
    </row>
    <row r="44" spans="1:2" x14ac:dyDescent="0.25">
      <c r="A44" s="119" t="s">
        <v>324</v>
      </c>
    </row>
    <row r="45" spans="1:2" x14ac:dyDescent="0.25">
      <c r="B45" t="s">
        <v>323</v>
      </c>
    </row>
    <row r="46" spans="1:2" x14ac:dyDescent="0.25">
      <c r="B46" t="s">
        <v>236</v>
      </c>
    </row>
    <row r="47" spans="1:2" x14ac:dyDescent="0.25">
      <c r="B47" t="s">
        <v>237</v>
      </c>
    </row>
    <row r="48" spans="1:2" x14ac:dyDescent="0.25">
      <c r="B48" t="s">
        <v>238</v>
      </c>
    </row>
    <row r="49" spans="1:3" x14ac:dyDescent="0.25">
      <c r="B49" t="s">
        <v>239</v>
      </c>
    </row>
    <row r="50" spans="1:3" x14ac:dyDescent="0.25">
      <c r="B50" t="s">
        <v>325</v>
      </c>
    </row>
    <row r="52" spans="1:3" x14ac:dyDescent="0.25">
      <c r="A52" s="119" t="s">
        <v>341</v>
      </c>
      <c r="B52" s="119"/>
      <c r="C52" s="119"/>
    </row>
    <row r="54" spans="1:3" x14ac:dyDescent="0.25">
      <c r="B54" s="122" t="s">
        <v>328</v>
      </c>
    </row>
    <row r="56" spans="1:3" ht="15.75" x14ac:dyDescent="0.25">
      <c r="B56" s="123" t="s">
        <v>329</v>
      </c>
    </row>
    <row r="57" spans="1:3" x14ac:dyDescent="0.25">
      <c r="B57" s="122" t="s">
        <v>330</v>
      </c>
    </row>
    <row r="59" spans="1:3" ht="15.75" x14ac:dyDescent="0.25">
      <c r="B59" s="123" t="s">
        <v>331</v>
      </c>
    </row>
    <row r="60" spans="1:3" x14ac:dyDescent="0.25">
      <c r="B60" s="122" t="s">
        <v>332</v>
      </c>
    </row>
    <row r="62" spans="1:3" ht="15.75" x14ac:dyDescent="0.25">
      <c r="B62" s="123" t="s">
        <v>333</v>
      </c>
    </row>
    <row r="63" spans="1:3" x14ac:dyDescent="0.25">
      <c r="B63" s="122" t="s">
        <v>334</v>
      </c>
    </row>
    <row r="65" spans="1:3" ht="15.75" x14ac:dyDescent="0.25">
      <c r="B65" s="123" t="s">
        <v>335</v>
      </c>
    </row>
    <row r="66" spans="1:3" x14ac:dyDescent="0.25">
      <c r="B66" s="122" t="s">
        <v>336</v>
      </c>
    </row>
    <row r="68" spans="1:3" ht="15.75" x14ac:dyDescent="0.25">
      <c r="B68" s="123" t="s">
        <v>337</v>
      </c>
    </row>
    <row r="69" spans="1:3" x14ac:dyDescent="0.25">
      <c r="B69" s="122" t="s">
        <v>338</v>
      </c>
    </row>
    <row r="71" spans="1:3" ht="15.75" x14ac:dyDescent="0.25">
      <c r="B71" s="123" t="s">
        <v>339</v>
      </c>
    </row>
    <row r="72" spans="1:3" x14ac:dyDescent="0.25">
      <c r="B72" s="122" t="s">
        <v>340</v>
      </c>
    </row>
    <row r="74" spans="1:3" x14ac:dyDescent="0.25">
      <c r="A74" t="s">
        <v>349</v>
      </c>
    </row>
    <row r="76" spans="1:3" ht="18.75" customHeight="1" x14ac:dyDescent="0.25">
      <c r="A76" s="125" t="s">
        <v>350</v>
      </c>
    </row>
    <row r="78" spans="1:3" x14ac:dyDescent="0.25">
      <c r="A78" s="119" t="s">
        <v>374</v>
      </c>
      <c r="C78" t="s">
        <v>375</v>
      </c>
    </row>
    <row r="86" spans="2:2" x14ac:dyDescent="0.25">
      <c r="B86" s="124"/>
    </row>
    <row r="108" spans="1:1" x14ac:dyDescent="0.25">
      <c r="A108" t="s">
        <v>376</v>
      </c>
    </row>
    <row r="124" spans="1:3" x14ac:dyDescent="0.25">
      <c r="A124" t="s">
        <v>173</v>
      </c>
    </row>
    <row r="125" spans="1:3" x14ac:dyDescent="0.25">
      <c r="B125" t="s">
        <v>181</v>
      </c>
      <c r="C125" t="s">
        <v>377</v>
      </c>
    </row>
    <row r="139" spans="2:3" x14ac:dyDescent="0.25">
      <c r="B139" t="s">
        <v>261</v>
      </c>
      <c r="C139" t="s">
        <v>378</v>
      </c>
    </row>
    <row r="161" spans="1:12" x14ac:dyDescent="0.25">
      <c r="A161" t="s">
        <v>343</v>
      </c>
    </row>
    <row r="162" spans="1:12" x14ac:dyDescent="0.25">
      <c r="L162" t="s">
        <v>409</v>
      </c>
    </row>
    <row r="164" spans="1:12" x14ac:dyDescent="0.25">
      <c r="L164" t="s">
        <v>410</v>
      </c>
    </row>
    <row r="175" spans="1:12" x14ac:dyDescent="0.25">
      <c r="B175" t="s">
        <v>411</v>
      </c>
    </row>
    <row r="198" spans="1:1" x14ac:dyDescent="0.25">
      <c r="A198" t="s">
        <v>413</v>
      </c>
    </row>
    <row r="217" spans="1:6" x14ac:dyDescent="0.25">
      <c r="A217" t="s">
        <v>414</v>
      </c>
    </row>
    <row r="220" spans="1:6" x14ac:dyDescent="0.25">
      <c r="A220" t="s">
        <v>415</v>
      </c>
      <c r="C220" t="s">
        <v>9</v>
      </c>
      <c r="D220" s="152" t="s">
        <v>422</v>
      </c>
      <c r="E220" s="153" t="s">
        <v>425</v>
      </c>
      <c r="F220" s="154" t="s">
        <v>421</v>
      </c>
    </row>
    <row r="221" spans="1:6" x14ac:dyDescent="0.25">
      <c r="A221" s="150">
        <v>8</v>
      </c>
      <c r="B221" s="150" t="s">
        <v>416</v>
      </c>
      <c r="C221" s="150">
        <v>4.4000000000000004</v>
      </c>
      <c r="D221" s="150">
        <v>1.8</v>
      </c>
      <c r="E221" s="150">
        <f>C221</f>
        <v>4.4000000000000004</v>
      </c>
      <c r="F221" s="155">
        <f>D221/(E221/C221)</f>
        <v>1.8</v>
      </c>
    </row>
    <row r="222" spans="1:6" x14ac:dyDescent="0.25">
      <c r="A222" s="150">
        <v>9</v>
      </c>
      <c r="B222" s="150" t="s">
        <v>417</v>
      </c>
      <c r="C222" s="150">
        <v>2.6</v>
      </c>
      <c r="D222" s="150">
        <v>1.8</v>
      </c>
      <c r="E222" s="150">
        <f>C221+C222</f>
        <v>7</v>
      </c>
      <c r="F222" s="155">
        <f>(D221*E221+D222*C222)/E222</f>
        <v>1.8000000000000003</v>
      </c>
    </row>
    <row r="223" spans="1:6" x14ac:dyDescent="0.25">
      <c r="A223" s="150">
        <v>9</v>
      </c>
      <c r="B223" s="150" t="s">
        <v>418</v>
      </c>
      <c r="C223" s="150">
        <v>7.7</v>
      </c>
      <c r="D223" s="150">
        <v>1.5</v>
      </c>
      <c r="E223" s="150">
        <f>E222+C223</f>
        <v>14.7</v>
      </c>
      <c r="F223" s="155">
        <f>(D221*E221+D222*C222+D223*C223)/E223</f>
        <v>1.642857142857143</v>
      </c>
    </row>
    <row r="224" spans="1:6" x14ac:dyDescent="0.25">
      <c r="A224" s="150">
        <v>9</v>
      </c>
      <c r="B224" s="150" t="s">
        <v>419</v>
      </c>
      <c r="C224" s="150">
        <v>16.8</v>
      </c>
      <c r="D224" s="150">
        <v>1.8</v>
      </c>
      <c r="E224" s="150">
        <f t="shared" ref="E224:E225" si="0">E223+C224</f>
        <v>31.5</v>
      </c>
      <c r="F224" s="155">
        <f>(D221*C221+D222*C222+D223*C223+D224*C224)/E224</f>
        <v>1.7266666666666668</v>
      </c>
    </row>
    <row r="225" spans="1:6" x14ac:dyDescent="0.25">
      <c r="A225" s="150">
        <v>9.3000000000000007</v>
      </c>
      <c r="B225" s="150" t="s">
        <v>420</v>
      </c>
      <c r="C225" s="150">
        <v>21.7</v>
      </c>
      <c r="D225" s="150">
        <v>1.6</v>
      </c>
      <c r="E225" s="150">
        <f t="shared" si="0"/>
        <v>53.2</v>
      </c>
      <c r="F225" s="151">
        <f>(D221*C221+D222*C222+D223*C223+D224*C224+D225*C225)/E225</f>
        <v>1.6749999999999998</v>
      </c>
    </row>
    <row r="226" spans="1:6" x14ac:dyDescent="0.25">
      <c r="A226" s="150"/>
      <c r="B226" s="150"/>
      <c r="C226" s="150">
        <f>SUM(C221:C225)</f>
        <v>53.2</v>
      </c>
      <c r="D226" s="150"/>
      <c r="E226" s="150"/>
      <c r="F226" s="157">
        <f>F225+0.1</f>
        <v>1.7749999999999999</v>
      </c>
    </row>
    <row r="227" spans="1:6" x14ac:dyDescent="0.25">
      <c r="A227" s="150"/>
      <c r="B227" s="150"/>
      <c r="C227" s="150"/>
    </row>
    <row r="228" spans="1:6" x14ac:dyDescent="0.25">
      <c r="A228" s="150" t="s">
        <v>423</v>
      </c>
      <c r="B228" s="150" t="s">
        <v>424</v>
      </c>
      <c r="C228" s="150"/>
    </row>
    <row r="229" spans="1:6" x14ac:dyDescent="0.25">
      <c r="A229" s="150" t="s">
        <v>423</v>
      </c>
      <c r="B229" s="150" t="s">
        <v>426</v>
      </c>
      <c r="C229" s="150"/>
    </row>
    <row r="245" spans="1:2" x14ac:dyDescent="0.25">
      <c r="A245" t="s">
        <v>427</v>
      </c>
    </row>
    <row r="246" spans="1:2" ht="15.75" x14ac:dyDescent="0.25">
      <c r="B246" s="156" t="s">
        <v>428</v>
      </c>
    </row>
    <row r="248" spans="1:2" x14ac:dyDescent="0.25">
      <c r="A248" t="s">
        <v>429</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topLeftCell="A28" workbookViewId="0">
      <selection activeCell="G18" sqref="G18"/>
    </sheetView>
  </sheetViews>
  <sheetFormatPr defaultRowHeight="15" x14ac:dyDescent="0.25"/>
  <cols>
    <col min="3" max="3" width="18.7109375" customWidth="1"/>
    <col min="4" max="4" width="18" hidden="1" customWidth="1"/>
    <col min="5" max="8" width="14.140625" style="2" customWidth="1"/>
    <col min="9" max="9" width="14.140625" customWidth="1"/>
  </cols>
  <sheetData>
    <row r="2" spans="2:9" x14ac:dyDescent="0.25">
      <c r="B2" t="s">
        <v>345</v>
      </c>
    </row>
    <row r="3" spans="2:9" x14ac:dyDescent="0.25">
      <c r="E3" s="2" t="s">
        <v>44</v>
      </c>
      <c r="F3" s="2" t="s">
        <v>224</v>
      </c>
      <c r="G3" s="2" t="s">
        <v>359</v>
      </c>
      <c r="H3" s="2" t="s">
        <v>33</v>
      </c>
    </row>
    <row r="4" spans="2:9" x14ac:dyDescent="0.25">
      <c r="C4" s="114"/>
      <c r="D4" s="23"/>
      <c r="E4" s="127"/>
      <c r="F4" s="127"/>
      <c r="G4" s="127"/>
      <c r="H4" s="127"/>
      <c r="I4" s="23"/>
    </row>
    <row r="5" spans="2:9" x14ac:dyDescent="0.25">
      <c r="C5" s="128" t="s">
        <v>371</v>
      </c>
      <c r="D5" s="129" t="s">
        <v>0</v>
      </c>
      <c r="E5" s="130" t="s">
        <v>342</v>
      </c>
      <c r="F5" s="130" t="s">
        <v>361</v>
      </c>
      <c r="G5" s="130" t="s">
        <v>360</v>
      </c>
      <c r="H5" s="130" t="s">
        <v>362</v>
      </c>
      <c r="I5" s="88" t="s">
        <v>367</v>
      </c>
    </row>
    <row r="6" spans="2:9" x14ac:dyDescent="0.25">
      <c r="C6" s="89"/>
      <c r="D6" s="83"/>
      <c r="E6" s="105"/>
      <c r="F6" s="105"/>
      <c r="G6" s="105"/>
      <c r="H6" s="105"/>
      <c r="I6" s="90"/>
    </row>
    <row r="7" spans="2:9" x14ac:dyDescent="0.25">
      <c r="C7" s="131" t="s">
        <v>370</v>
      </c>
      <c r="D7" s="83" t="s">
        <v>53</v>
      </c>
      <c r="E7" s="132">
        <f>_xll.BDP(D7,$E$3)</f>
        <v>47.2</v>
      </c>
      <c r="F7" s="105">
        <f>_xll.BDP(D7,$F$3)</f>
        <v>-0.9</v>
      </c>
      <c r="G7" s="105">
        <f>_xll.BDP(D7,$G$3)</f>
        <v>-0.6</v>
      </c>
      <c r="H7" s="105">
        <f>_xll.BDP(D7,$H$3)</f>
        <v>-7.1</v>
      </c>
      <c r="I7" s="133" t="s">
        <v>363</v>
      </c>
    </row>
    <row r="8" spans="2:9" x14ac:dyDescent="0.25">
      <c r="C8" s="131" t="s">
        <v>22</v>
      </c>
      <c r="D8" s="83" t="s">
        <v>55</v>
      </c>
      <c r="E8" s="132">
        <f>_xll.BDP(D8,$E$3)</f>
        <v>46.8</v>
      </c>
      <c r="F8" s="105">
        <f>_xll.BDP(D8,$F$3)</f>
        <v>-0.4</v>
      </c>
      <c r="G8" s="105">
        <f>_xll.BDP(D8,$G$3)</f>
        <v>-0.5</v>
      </c>
      <c r="H8" s="105">
        <f>_xll.BDP(D8,$H$3)</f>
        <v>-4.5</v>
      </c>
      <c r="I8" s="133" t="s">
        <v>368</v>
      </c>
    </row>
    <row r="9" spans="2:9" x14ac:dyDescent="0.25">
      <c r="C9" s="131" t="s">
        <v>343</v>
      </c>
      <c r="D9" s="83" t="s">
        <v>51</v>
      </c>
      <c r="E9" s="132">
        <f>_xll.BDP(D9,$E$3)</f>
        <v>266</v>
      </c>
      <c r="F9" s="105">
        <f>_xll.BDP(D9,$F$3)</f>
        <v>110</v>
      </c>
      <c r="G9" s="105">
        <f>_xll.BDP(D9,$G$3)</f>
        <v>47</v>
      </c>
      <c r="H9" s="105">
        <f>_xll.BDP(D9,$H$3)</f>
        <v>70</v>
      </c>
      <c r="I9" s="133"/>
    </row>
    <row r="10" spans="2:9" x14ac:dyDescent="0.25">
      <c r="C10" s="131" t="s">
        <v>348</v>
      </c>
      <c r="D10" s="83" t="s">
        <v>355</v>
      </c>
      <c r="E10" s="132">
        <f>_xll.BDP(D10,$E$3)</f>
        <v>222</v>
      </c>
      <c r="F10" s="105">
        <f>_xll.BDP(D10,$F$3)</f>
        <v>9</v>
      </c>
      <c r="G10" s="105">
        <f>_xll.BDP(D10,$G$3)</f>
        <v>2</v>
      </c>
      <c r="H10" s="105">
        <f>_xll.BDP(D10,$H$3)</f>
        <v>-9</v>
      </c>
      <c r="I10" s="133" t="s">
        <v>369</v>
      </c>
    </row>
    <row r="11" spans="2:9" x14ac:dyDescent="0.25">
      <c r="C11" s="131" t="s">
        <v>366</v>
      </c>
      <c r="D11" s="83" t="s">
        <v>365</v>
      </c>
      <c r="E11" s="132">
        <f>_xll.BDP(D11,$E$3)</f>
        <v>98.74</v>
      </c>
      <c r="F11" s="134">
        <f>_xll.BDP(D11,$F$3)</f>
        <v>-0.25</v>
      </c>
      <c r="G11" s="134">
        <f>_xll.BDP(D11,$G$3)</f>
        <v>-0.52999879999999999</v>
      </c>
      <c r="H11" s="134">
        <f>_xll.BDP(D11,$H$3)</f>
        <v>-1.360001</v>
      </c>
      <c r="I11" s="133"/>
    </row>
    <row r="12" spans="2:9" x14ac:dyDescent="0.25">
      <c r="C12" s="131" t="s">
        <v>344</v>
      </c>
      <c r="D12" s="83" t="s">
        <v>356</v>
      </c>
      <c r="E12" s="132">
        <f>_xll.BDP(D12,$E$3)</f>
        <v>3.5</v>
      </c>
      <c r="F12" s="105">
        <f>_xll.BDP(D12,$F$3)</f>
        <v>-0.1</v>
      </c>
      <c r="G12" s="105">
        <f>_xll.BDP(D12,$G$3)</f>
        <v>-0.2</v>
      </c>
      <c r="H12" s="105">
        <f>_xll.BDP(D12,$H$3)</f>
        <v>-0.2</v>
      </c>
      <c r="I12" s="133" t="s">
        <v>364</v>
      </c>
    </row>
    <row r="13" spans="2:9" x14ac:dyDescent="0.25">
      <c r="C13" s="131" t="s">
        <v>346</v>
      </c>
      <c r="D13" s="83" t="s">
        <v>357</v>
      </c>
      <c r="E13" s="132">
        <f>_xll.BDP(D13,$E$3)</f>
        <v>1365</v>
      </c>
      <c r="F13" s="105">
        <f>_xll.BDP(D13,$F$3)</f>
        <v>42</v>
      </c>
      <c r="G13" s="105">
        <f>_xll.BDP(D13,$G$3)</f>
        <v>-10</v>
      </c>
      <c r="H13" s="105">
        <f>_xll.BDP(D13,$H$3)</f>
        <v>163</v>
      </c>
      <c r="I13" s="133"/>
    </row>
    <row r="14" spans="2:9" x14ac:dyDescent="0.25">
      <c r="C14" s="135" t="s">
        <v>347</v>
      </c>
      <c r="D14" s="93" t="s">
        <v>358</v>
      </c>
      <c r="E14" s="126">
        <f>_xll.BDP(D14,$E$3)</f>
        <v>16.7</v>
      </c>
      <c r="F14" s="136">
        <f>_xll.BDP(D14,$F$3)</f>
        <v>-0.39</v>
      </c>
      <c r="G14" s="136">
        <f>_xll.BDP(D14,$G$3)</f>
        <v>-0.49</v>
      </c>
      <c r="H14" s="136">
        <f>_xll.BDP(D14,$H$3)</f>
        <v>-0.8</v>
      </c>
      <c r="I14" s="137"/>
    </row>
    <row r="15" spans="2:9" x14ac:dyDescent="0.25">
      <c r="I15" s="2"/>
    </row>
  </sheetData>
  <conditionalFormatting sqref="F7:H7">
    <cfRule type="colorScale" priority="10">
      <colorScale>
        <cfvo type="min"/>
        <cfvo type="percentile" val="50"/>
        <cfvo type="max"/>
        <color rgb="FFF8696B"/>
        <color rgb="FFFFEB84"/>
        <color rgb="FF63BE7B"/>
      </colorScale>
    </cfRule>
  </conditionalFormatting>
  <conditionalFormatting sqref="F8:H8">
    <cfRule type="colorScale" priority="9">
      <colorScale>
        <cfvo type="min"/>
        <cfvo type="percentile" val="50"/>
        <cfvo type="max"/>
        <color rgb="FFF8696B"/>
        <color rgb="FFFFEB84"/>
        <color rgb="FF63BE7B"/>
      </colorScale>
    </cfRule>
  </conditionalFormatting>
  <conditionalFormatting sqref="F9:H9">
    <cfRule type="colorScale" priority="8">
      <colorScale>
        <cfvo type="min"/>
        <cfvo type="percentile" val="50"/>
        <cfvo type="max"/>
        <color rgb="FFF8696B"/>
        <color rgb="FFFFEB84"/>
        <color rgb="FF63BE7B"/>
      </colorScale>
    </cfRule>
  </conditionalFormatting>
  <conditionalFormatting sqref="F10:H10">
    <cfRule type="colorScale" priority="2">
      <colorScale>
        <cfvo type="min"/>
        <cfvo type="percentile" val="50"/>
        <cfvo type="max"/>
        <color rgb="FF63BE7B"/>
        <color rgb="FFFFEB84"/>
        <color rgb="FFF8696B"/>
      </colorScale>
    </cfRule>
  </conditionalFormatting>
  <conditionalFormatting sqref="F11:H11">
    <cfRule type="colorScale" priority="6">
      <colorScale>
        <cfvo type="min"/>
        <cfvo type="percentile" val="50"/>
        <cfvo type="max"/>
        <color rgb="FFF8696B"/>
        <color rgb="FFFFEB84"/>
        <color rgb="FF63BE7B"/>
      </colorScale>
    </cfRule>
  </conditionalFormatting>
  <conditionalFormatting sqref="F12:H12">
    <cfRule type="colorScale" priority="1">
      <colorScale>
        <cfvo type="min"/>
        <cfvo type="percentile" val="50"/>
        <cfvo type="max"/>
        <color rgb="FF63BE7B"/>
        <color rgb="FFFFEB84"/>
        <color rgb="FFF8696B"/>
      </colorScale>
    </cfRule>
  </conditionalFormatting>
  <conditionalFormatting sqref="F13:H13">
    <cfRule type="colorScale" priority="4">
      <colorScale>
        <cfvo type="min"/>
        <cfvo type="percentile" val="50"/>
        <cfvo type="max"/>
        <color rgb="FFF8696B"/>
        <color rgb="FFFFEB84"/>
        <color rgb="FF63BE7B"/>
      </colorScale>
    </cfRule>
  </conditionalFormatting>
  <conditionalFormatting sqref="F14:H14">
    <cfRule type="colorScale" priority="3">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49"/>
  <sheetViews>
    <sheetView topLeftCell="A16" workbookViewId="0">
      <selection activeCell="M56" sqref="M56"/>
    </sheetView>
  </sheetViews>
  <sheetFormatPr defaultRowHeight="15" x14ac:dyDescent="0.25"/>
  <sheetData>
    <row r="2" spans="2:13" x14ac:dyDescent="0.25">
      <c r="B2" s="138" t="s">
        <v>379</v>
      </c>
      <c r="C2" s="139"/>
      <c r="D2" s="139"/>
      <c r="E2" s="139"/>
      <c r="F2" s="139"/>
      <c r="G2" s="139"/>
      <c r="H2" s="139"/>
      <c r="I2" s="139"/>
      <c r="J2" s="139"/>
      <c r="K2" s="139"/>
      <c r="L2" s="139"/>
      <c r="M2" s="140"/>
    </row>
    <row r="3" spans="2:13" x14ac:dyDescent="0.25">
      <c r="B3" s="141" t="s">
        <v>261</v>
      </c>
      <c r="C3" s="40"/>
      <c r="D3" s="40"/>
      <c r="E3" s="40"/>
      <c r="F3" s="40"/>
      <c r="G3" s="40"/>
      <c r="H3" s="40"/>
      <c r="I3" s="40"/>
      <c r="J3" s="40"/>
      <c r="K3" s="40"/>
      <c r="L3" s="40"/>
      <c r="M3" s="142"/>
    </row>
    <row r="4" spans="2:13" x14ac:dyDescent="0.25">
      <c r="B4" s="141"/>
      <c r="C4" s="40"/>
      <c r="D4" s="40"/>
      <c r="E4" s="40"/>
      <c r="F4" s="40"/>
      <c r="G4" s="40"/>
      <c r="H4" s="40"/>
      <c r="I4" s="40"/>
      <c r="J4" s="40"/>
      <c r="K4" s="40"/>
      <c r="L4" s="40"/>
      <c r="M4" s="142"/>
    </row>
    <row r="5" spans="2:13" x14ac:dyDescent="0.25">
      <c r="B5" s="141"/>
      <c r="C5" s="40"/>
      <c r="D5" s="40"/>
      <c r="E5" s="40"/>
      <c r="F5" s="40"/>
      <c r="G5" s="40"/>
      <c r="H5" s="40"/>
      <c r="I5" s="40"/>
      <c r="J5" s="40"/>
      <c r="K5" s="40"/>
      <c r="L5" s="40"/>
      <c r="M5" s="142"/>
    </row>
    <row r="6" spans="2:13" x14ac:dyDescent="0.25">
      <c r="B6" s="141"/>
      <c r="C6" s="40"/>
      <c r="D6" s="40"/>
      <c r="E6" s="40"/>
      <c r="F6" s="40"/>
      <c r="G6" s="40"/>
      <c r="H6" s="40"/>
      <c r="I6" s="40"/>
      <c r="J6" s="40"/>
      <c r="K6" s="40"/>
      <c r="L6" s="40"/>
      <c r="M6" s="142"/>
    </row>
    <row r="7" spans="2:13" x14ac:dyDescent="0.25">
      <c r="B7" s="141"/>
      <c r="C7" s="40"/>
      <c r="D7" s="40"/>
      <c r="E7" s="40"/>
      <c r="F7" s="40"/>
      <c r="G7" s="40"/>
      <c r="H7" s="40"/>
      <c r="I7" s="40"/>
      <c r="J7" s="40"/>
      <c r="K7" s="40"/>
      <c r="L7" s="40"/>
      <c r="M7" s="142"/>
    </row>
    <row r="8" spans="2:13" x14ac:dyDescent="0.25">
      <c r="B8" s="141"/>
      <c r="C8" s="40"/>
      <c r="D8" s="40"/>
      <c r="E8" s="40"/>
      <c r="F8" s="40"/>
      <c r="G8" s="40"/>
      <c r="H8" s="40"/>
      <c r="I8" s="40"/>
      <c r="J8" s="40"/>
      <c r="K8" s="40"/>
      <c r="L8" s="40"/>
      <c r="M8" s="142"/>
    </row>
    <row r="9" spans="2:13" x14ac:dyDescent="0.25">
      <c r="B9" s="141"/>
      <c r="C9" s="40"/>
      <c r="D9" s="40"/>
      <c r="E9" s="40"/>
      <c r="F9" s="40"/>
      <c r="G9" s="40"/>
      <c r="H9" s="40"/>
      <c r="I9" s="40"/>
      <c r="J9" s="40"/>
      <c r="K9" s="40"/>
      <c r="L9" s="40"/>
      <c r="M9" s="142"/>
    </row>
    <row r="10" spans="2:13" x14ac:dyDescent="0.25">
      <c r="B10" s="141"/>
      <c r="C10" s="40"/>
      <c r="D10" s="40"/>
      <c r="E10" s="40"/>
      <c r="F10" s="40"/>
      <c r="G10" s="40"/>
      <c r="H10" s="40"/>
      <c r="I10" s="40"/>
      <c r="J10" s="40"/>
      <c r="K10" s="40"/>
      <c r="L10" s="40"/>
      <c r="M10" s="142"/>
    </row>
    <row r="11" spans="2:13" x14ac:dyDescent="0.25">
      <c r="B11" s="141"/>
      <c r="C11" s="40"/>
      <c r="D11" s="40"/>
      <c r="E11" s="40"/>
      <c r="F11" s="40"/>
      <c r="G11" s="40"/>
      <c r="H11" s="40"/>
      <c r="I11" s="40"/>
      <c r="J11" s="40"/>
      <c r="K11" s="40"/>
      <c r="L11" s="40"/>
      <c r="M11" s="142"/>
    </row>
    <row r="12" spans="2:13" x14ac:dyDescent="0.25">
      <c r="B12" s="141" t="s">
        <v>260</v>
      </c>
      <c r="C12" s="40" t="s">
        <v>381</v>
      </c>
      <c r="D12" s="40"/>
      <c r="E12" s="40" t="s">
        <v>382</v>
      </c>
      <c r="F12" s="40"/>
      <c r="G12" s="40"/>
      <c r="H12" s="40"/>
      <c r="I12" s="40"/>
      <c r="J12" s="40"/>
      <c r="K12" s="40"/>
      <c r="L12" s="40"/>
      <c r="M12" s="142"/>
    </row>
    <row r="13" spans="2:13" x14ac:dyDescent="0.25">
      <c r="B13" s="141"/>
      <c r="C13" s="40"/>
      <c r="D13" s="40"/>
      <c r="E13" s="40"/>
      <c r="F13" s="40"/>
      <c r="G13" s="40"/>
      <c r="H13" s="40"/>
      <c r="I13" s="40"/>
      <c r="J13" s="40"/>
      <c r="K13" s="40"/>
      <c r="L13" s="40"/>
      <c r="M13" s="142"/>
    </row>
    <row r="14" spans="2:13" x14ac:dyDescent="0.25">
      <c r="B14" s="141"/>
      <c r="C14" s="40"/>
      <c r="D14" s="40"/>
      <c r="E14" s="40"/>
      <c r="F14" s="40"/>
      <c r="G14" s="40"/>
      <c r="H14" s="40"/>
      <c r="I14" s="40"/>
      <c r="J14" s="40"/>
      <c r="K14" s="40"/>
      <c r="L14" s="40"/>
      <c r="M14" s="142"/>
    </row>
    <row r="15" spans="2:13" x14ac:dyDescent="0.25">
      <c r="B15" s="141"/>
      <c r="C15" s="40"/>
      <c r="D15" s="40"/>
      <c r="E15" s="40"/>
      <c r="F15" s="40"/>
      <c r="G15" s="40"/>
      <c r="H15" s="40"/>
      <c r="I15" s="40"/>
      <c r="J15" s="40"/>
      <c r="K15" s="40"/>
      <c r="L15" s="40"/>
      <c r="M15" s="142"/>
    </row>
    <row r="16" spans="2:13" x14ac:dyDescent="0.25">
      <c r="B16" s="141"/>
      <c r="C16" s="40"/>
      <c r="D16" s="40"/>
      <c r="E16" s="40"/>
      <c r="F16" s="40"/>
      <c r="G16" s="40"/>
      <c r="H16" s="40"/>
      <c r="I16" s="40"/>
      <c r="J16" s="40"/>
      <c r="K16" s="40"/>
      <c r="L16" s="40"/>
      <c r="M16" s="142"/>
    </row>
    <row r="17" spans="2:13" x14ac:dyDescent="0.25">
      <c r="B17" s="141"/>
      <c r="C17" s="40"/>
      <c r="D17" s="40"/>
      <c r="E17" s="40"/>
      <c r="F17" s="40"/>
      <c r="G17" s="40"/>
      <c r="H17" s="40"/>
      <c r="I17" s="40"/>
      <c r="J17" s="40"/>
      <c r="K17" s="40"/>
      <c r="L17" s="40"/>
      <c r="M17" s="142"/>
    </row>
    <row r="18" spans="2:13" x14ac:dyDescent="0.25">
      <c r="B18" s="141"/>
      <c r="C18" s="40"/>
      <c r="D18" s="40"/>
      <c r="E18" s="40"/>
      <c r="F18" s="40"/>
      <c r="G18" s="40"/>
      <c r="H18" s="40"/>
      <c r="I18" s="40"/>
      <c r="J18" s="40"/>
      <c r="K18" s="40"/>
      <c r="L18" s="40"/>
      <c r="M18" s="142"/>
    </row>
    <row r="19" spans="2:13" x14ac:dyDescent="0.25">
      <c r="B19" s="141" t="s">
        <v>380</v>
      </c>
      <c r="C19" s="40"/>
      <c r="D19" s="40"/>
      <c r="E19" s="40"/>
      <c r="F19" s="40"/>
      <c r="G19" s="40"/>
      <c r="H19" s="40"/>
      <c r="I19" s="40"/>
      <c r="J19" s="40"/>
      <c r="K19" s="40"/>
      <c r="L19" s="40"/>
      <c r="M19" s="142"/>
    </row>
    <row r="20" spans="2:13" x14ac:dyDescent="0.25">
      <c r="B20" s="141"/>
      <c r="C20" s="40"/>
      <c r="D20" s="40"/>
      <c r="E20" s="40"/>
      <c r="F20" s="40"/>
      <c r="G20" s="40"/>
      <c r="H20" s="40"/>
      <c r="I20" s="40"/>
      <c r="J20" s="40"/>
      <c r="K20" s="40"/>
      <c r="L20" s="40"/>
      <c r="M20" s="142"/>
    </row>
    <row r="21" spans="2:13" x14ac:dyDescent="0.25">
      <c r="B21" s="141"/>
      <c r="C21" s="40"/>
      <c r="D21" s="40"/>
      <c r="E21" s="40"/>
      <c r="F21" s="40"/>
      <c r="G21" s="40"/>
      <c r="H21" s="40"/>
      <c r="I21" s="40"/>
      <c r="J21" s="40"/>
      <c r="K21" s="40"/>
      <c r="L21" s="40"/>
      <c r="M21" s="142"/>
    </row>
    <row r="22" spans="2:13" x14ac:dyDescent="0.25">
      <c r="B22" s="141"/>
      <c r="C22" s="40"/>
      <c r="D22" s="40"/>
      <c r="E22" s="40"/>
      <c r="F22" s="40"/>
      <c r="G22" s="40"/>
      <c r="H22" s="40"/>
      <c r="I22" s="40"/>
      <c r="J22" s="40"/>
      <c r="K22" s="40"/>
      <c r="L22" s="40"/>
      <c r="M22" s="142"/>
    </row>
    <row r="23" spans="2:13" x14ac:dyDescent="0.25">
      <c r="B23" s="143"/>
      <c r="C23" s="5"/>
      <c r="D23" s="5"/>
      <c r="E23" s="5"/>
      <c r="F23" s="5"/>
      <c r="G23" s="5"/>
      <c r="H23" s="5"/>
      <c r="I23" s="5"/>
      <c r="J23" s="5"/>
      <c r="K23" s="5"/>
      <c r="L23" s="5"/>
      <c r="M23" s="144"/>
    </row>
    <row r="25" spans="2:13" x14ac:dyDescent="0.25">
      <c r="B25" s="145" t="s">
        <v>383</v>
      </c>
      <c r="C25" s="87"/>
      <c r="D25" s="87"/>
      <c r="E25" s="87"/>
      <c r="F25" s="87"/>
      <c r="G25" s="87"/>
      <c r="H25" s="87"/>
      <c r="I25" s="87"/>
      <c r="J25" s="87"/>
      <c r="K25" s="87"/>
      <c r="L25" s="87"/>
      <c r="M25" s="88"/>
    </row>
    <row r="26" spans="2:13" x14ac:dyDescent="0.25">
      <c r="B26" s="146"/>
      <c r="C26" s="83"/>
      <c r="D26" s="83"/>
      <c r="E26" s="83"/>
      <c r="F26" s="83"/>
      <c r="G26" s="83"/>
      <c r="H26" s="83"/>
      <c r="I26" s="83"/>
      <c r="J26" s="83"/>
      <c r="K26" s="83"/>
      <c r="L26" s="83"/>
      <c r="M26" s="90"/>
    </row>
    <row r="27" spans="2:13" x14ac:dyDescent="0.25">
      <c r="B27" s="147" t="s">
        <v>389</v>
      </c>
      <c r="C27" s="83"/>
      <c r="D27" s="83"/>
      <c r="E27" s="83"/>
      <c r="F27" s="83"/>
      <c r="G27" s="83"/>
      <c r="H27" s="83"/>
      <c r="I27" s="83"/>
      <c r="J27" s="83"/>
      <c r="K27" s="83"/>
      <c r="L27" s="83"/>
      <c r="M27" s="90"/>
    </row>
    <row r="28" spans="2:13" x14ac:dyDescent="0.25">
      <c r="B28" s="89" t="s">
        <v>384</v>
      </c>
      <c r="C28" s="83"/>
      <c r="D28" s="83"/>
      <c r="E28" s="83"/>
      <c r="F28" s="83"/>
      <c r="G28" s="83"/>
      <c r="H28" s="83"/>
      <c r="I28" s="83"/>
      <c r="J28" s="83"/>
      <c r="K28" s="83"/>
      <c r="L28" s="83"/>
      <c r="M28" s="90"/>
    </row>
    <row r="29" spans="2:13" x14ac:dyDescent="0.25">
      <c r="B29" s="89" t="s">
        <v>385</v>
      </c>
      <c r="C29" s="83"/>
      <c r="D29" s="83"/>
      <c r="E29" s="83"/>
      <c r="F29" s="83"/>
      <c r="G29" s="83"/>
      <c r="H29" s="83"/>
      <c r="I29" s="83"/>
      <c r="J29" s="83"/>
      <c r="K29" s="83"/>
      <c r="L29" s="83"/>
      <c r="M29" s="90"/>
    </row>
    <row r="30" spans="2:13" x14ac:dyDescent="0.25">
      <c r="B30" s="147" t="s">
        <v>387</v>
      </c>
      <c r="C30" s="83"/>
      <c r="D30" s="83"/>
      <c r="E30" s="83"/>
      <c r="F30" s="83"/>
      <c r="G30" s="83"/>
      <c r="H30" s="83"/>
      <c r="I30" s="83"/>
      <c r="J30" s="83"/>
      <c r="K30" s="83"/>
      <c r="L30" s="83"/>
      <c r="M30" s="90"/>
    </row>
    <row r="31" spans="2:13" x14ac:dyDescent="0.25">
      <c r="B31" s="89" t="s">
        <v>386</v>
      </c>
      <c r="C31" s="83"/>
      <c r="D31" s="83"/>
      <c r="E31" s="83"/>
      <c r="F31" s="83"/>
      <c r="G31" s="83"/>
      <c r="H31" s="83"/>
      <c r="I31" s="83"/>
      <c r="J31" s="83"/>
      <c r="K31" s="83"/>
      <c r="L31" s="83"/>
      <c r="M31" s="90"/>
    </row>
    <row r="32" spans="2:13" x14ac:dyDescent="0.25">
      <c r="B32" s="89" t="s">
        <v>388</v>
      </c>
      <c r="C32" s="83"/>
      <c r="D32" s="83"/>
      <c r="E32" s="83"/>
      <c r="F32" s="83"/>
      <c r="G32" s="83"/>
      <c r="H32" s="83"/>
      <c r="I32" s="83"/>
      <c r="J32" s="83"/>
      <c r="K32" s="83"/>
      <c r="L32" s="83"/>
      <c r="M32" s="90"/>
    </row>
    <row r="33" spans="2:13" x14ac:dyDescent="0.25">
      <c r="B33" s="147" t="s">
        <v>390</v>
      </c>
      <c r="C33" s="83"/>
      <c r="D33" s="83"/>
      <c r="E33" s="83"/>
      <c r="F33" s="83"/>
      <c r="G33" s="83"/>
      <c r="H33" s="83"/>
      <c r="I33" s="83"/>
      <c r="J33" s="83"/>
      <c r="K33" s="83"/>
      <c r="L33" s="83"/>
      <c r="M33" s="90"/>
    </row>
    <row r="34" spans="2:13" x14ac:dyDescent="0.25">
      <c r="B34" s="89" t="s">
        <v>392</v>
      </c>
      <c r="C34" s="83"/>
      <c r="D34" s="83"/>
      <c r="E34" s="83"/>
      <c r="F34" s="83"/>
      <c r="G34" s="83"/>
      <c r="H34" s="83"/>
      <c r="I34" s="83"/>
      <c r="J34" s="83"/>
      <c r="K34" s="83"/>
      <c r="L34" s="83"/>
      <c r="M34" s="90"/>
    </row>
    <row r="35" spans="2:13" x14ac:dyDescent="0.25">
      <c r="B35" s="89" t="s">
        <v>391</v>
      </c>
      <c r="C35" s="83"/>
      <c r="D35" s="83"/>
      <c r="E35" s="83"/>
      <c r="F35" s="83"/>
      <c r="G35" s="83"/>
      <c r="H35" s="83"/>
      <c r="I35" s="83"/>
      <c r="J35" s="83"/>
      <c r="K35" s="83"/>
      <c r="L35" s="83"/>
      <c r="M35" s="90"/>
    </row>
    <row r="36" spans="2:13" x14ac:dyDescent="0.25">
      <c r="B36" s="89"/>
      <c r="C36" s="83"/>
      <c r="D36" s="83"/>
      <c r="E36" s="83"/>
      <c r="F36" s="83"/>
      <c r="G36" s="83"/>
      <c r="H36" s="83"/>
      <c r="I36" s="83"/>
      <c r="J36" s="83"/>
      <c r="K36" s="83"/>
      <c r="L36" s="83"/>
      <c r="M36" s="90"/>
    </row>
    <row r="37" spans="2:13" x14ac:dyDescent="0.25">
      <c r="B37" s="89"/>
      <c r="C37" s="83"/>
      <c r="D37" s="83"/>
      <c r="E37" s="83"/>
      <c r="F37" s="83"/>
      <c r="G37" s="83"/>
      <c r="H37" s="83"/>
      <c r="I37" s="83"/>
      <c r="J37" s="83"/>
      <c r="K37" s="83"/>
      <c r="L37" s="83"/>
      <c r="M37" s="90"/>
    </row>
    <row r="38" spans="2:13" x14ac:dyDescent="0.25">
      <c r="B38" s="89"/>
      <c r="C38" s="83"/>
      <c r="D38" s="83"/>
      <c r="E38" s="83"/>
      <c r="F38" s="83"/>
      <c r="G38" s="83"/>
      <c r="H38" s="83"/>
      <c r="I38" s="83"/>
      <c r="J38" s="83"/>
      <c r="K38" s="83"/>
      <c r="L38" s="83"/>
      <c r="M38" s="90"/>
    </row>
    <row r="39" spans="2:13" x14ac:dyDescent="0.25">
      <c r="B39" s="89"/>
      <c r="C39" s="83"/>
      <c r="D39" s="83"/>
      <c r="E39" s="83"/>
      <c r="F39" s="83"/>
      <c r="G39" s="83"/>
      <c r="H39" s="83"/>
      <c r="I39" s="83"/>
      <c r="J39" s="83"/>
      <c r="K39" s="83"/>
      <c r="L39" s="83"/>
      <c r="M39" s="90"/>
    </row>
    <row r="40" spans="2:13" x14ac:dyDescent="0.25">
      <c r="B40" s="89"/>
      <c r="C40" s="83"/>
      <c r="D40" s="83"/>
      <c r="E40" s="83"/>
      <c r="F40" s="83"/>
      <c r="G40" s="83"/>
      <c r="H40" s="83"/>
      <c r="I40" s="83"/>
      <c r="J40" s="83"/>
      <c r="K40" s="83"/>
      <c r="L40" s="83"/>
      <c r="M40" s="90"/>
    </row>
    <row r="41" spans="2:13" x14ac:dyDescent="0.25">
      <c r="B41" s="89"/>
      <c r="C41" s="83"/>
      <c r="D41" s="83"/>
      <c r="E41" s="83"/>
      <c r="F41" s="83"/>
      <c r="G41" s="83"/>
      <c r="H41" s="83"/>
      <c r="I41" s="83"/>
      <c r="J41" s="83"/>
      <c r="K41" s="83"/>
      <c r="L41" s="83"/>
      <c r="M41" s="90"/>
    </row>
    <row r="42" spans="2:13" x14ac:dyDescent="0.25">
      <c r="B42" s="89"/>
      <c r="C42" s="83"/>
      <c r="D42" s="83"/>
      <c r="E42" s="83"/>
      <c r="F42" s="83"/>
      <c r="G42" s="83"/>
      <c r="H42" s="83"/>
      <c r="I42" s="83"/>
      <c r="J42" s="83"/>
      <c r="K42" s="83"/>
      <c r="L42" s="83"/>
      <c r="M42" s="90"/>
    </row>
    <row r="43" spans="2:13" x14ac:dyDescent="0.25">
      <c r="B43" s="89"/>
      <c r="C43" s="83"/>
      <c r="D43" s="83"/>
      <c r="E43" s="83"/>
      <c r="F43" s="83"/>
      <c r="G43" s="83"/>
      <c r="H43" s="83"/>
      <c r="I43" s="83"/>
      <c r="J43" s="83"/>
      <c r="K43" s="83"/>
      <c r="L43" s="83"/>
      <c r="M43" s="90"/>
    </row>
    <row r="44" spans="2:13" x14ac:dyDescent="0.25">
      <c r="B44" s="89"/>
      <c r="C44" s="83"/>
      <c r="D44" s="83"/>
      <c r="E44" s="83"/>
      <c r="F44" s="83"/>
      <c r="G44" s="83"/>
      <c r="H44" s="83"/>
      <c r="I44" s="83"/>
      <c r="J44" s="83"/>
      <c r="K44" s="83"/>
      <c r="L44" s="83"/>
      <c r="M44" s="90"/>
    </row>
    <row r="45" spans="2:13" x14ac:dyDescent="0.25">
      <c r="B45" s="89"/>
      <c r="C45" s="83"/>
      <c r="D45" s="83"/>
      <c r="E45" s="83"/>
      <c r="F45" s="83"/>
      <c r="G45" s="83"/>
      <c r="H45" s="83"/>
      <c r="I45" s="83"/>
      <c r="J45" s="83"/>
      <c r="K45" s="83"/>
      <c r="L45" s="83"/>
      <c r="M45" s="90"/>
    </row>
    <row r="46" spans="2:13" x14ac:dyDescent="0.25">
      <c r="B46" s="89"/>
      <c r="C46" s="83"/>
      <c r="D46" s="83"/>
      <c r="E46" s="83"/>
      <c r="F46" s="83"/>
      <c r="G46" s="83"/>
      <c r="H46" s="83"/>
      <c r="I46" s="83"/>
      <c r="J46" s="83"/>
      <c r="K46" s="83"/>
      <c r="L46" s="83"/>
      <c r="M46" s="90"/>
    </row>
    <row r="47" spans="2:13" x14ac:dyDescent="0.25">
      <c r="B47" s="89"/>
      <c r="C47" s="83"/>
      <c r="D47" s="83"/>
      <c r="E47" s="83"/>
      <c r="F47" s="83"/>
      <c r="G47" s="83"/>
      <c r="H47" s="83"/>
      <c r="I47" s="83"/>
      <c r="J47" s="83"/>
      <c r="K47" s="83"/>
      <c r="L47" s="83"/>
      <c r="M47" s="90"/>
    </row>
    <row r="48" spans="2:13" x14ac:dyDescent="0.25">
      <c r="B48" s="89"/>
      <c r="C48" s="83"/>
      <c r="D48" s="83"/>
      <c r="E48" s="83"/>
      <c r="F48" s="83"/>
      <c r="G48" s="83"/>
      <c r="H48" s="83"/>
      <c r="I48" s="83"/>
      <c r="J48" s="83"/>
      <c r="K48" s="83"/>
      <c r="L48" s="83"/>
      <c r="M48" s="90"/>
    </row>
    <row r="49" spans="2:13" x14ac:dyDescent="0.25">
      <c r="B49" s="92"/>
      <c r="C49" s="93"/>
      <c r="D49" s="93"/>
      <c r="E49" s="93"/>
      <c r="F49" s="93"/>
      <c r="G49" s="93"/>
      <c r="H49" s="93"/>
      <c r="I49" s="93"/>
      <c r="J49" s="93"/>
      <c r="K49" s="93"/>
      <c r="L49" s="93"/>
      <c r="M49" s="94"/>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17"/>
  <sheetViews>
    <sheetView workbookViewId="0">
      <selection activeCell="J27" sqref="J27"/>
    </sheetView>
  </sheetViews>
  <sheetFormatPr defaultRowHeight="15" x14ac:dyDescent="0.25"/>
  <cols>
    <col min="1" max="1" width="3.5703125" customWidth="1"/>
    <col min="2" max="2" width="12.140625" style="150" customWidth="1"/>
    <col min="3" max="8" width="12" style="2" customWidth="1"/>
    <col min="10" max="13" width="14.140625" style="2" customWidth="1"/>
    <col min="14" max="14" width="66.7109375" bestFit="1" customWidth="1"/>
  </cols>
  <sheetData>
    <row r="2" spans="2:14" x14ac:dyDescent="0.25">
      <c r="B2" s="150" t="s">
        <v>454</v>
      </c>
    </row>
    <row r="9" spans="2:14" x14ac:dyDescent="0.25">
      <c r="B9" s="178" t="s">
        <v>857</v>
      </c>
      <c r="C9" s="151"/>
      <c r="D9" s="176">
        <f>AVERAGE(D11:D25)</f>
        <v>0.27160000000000001</v>
      </c>
      <c r="E9" s="151"/>
      <c r="F9" s="176">
        <f>AVERAGE(F11:F25)</f>
        <v>0.13006666666666666</v>
      </c>
      <c r="G9" s="151"/>
      <c r="H9" s="176">
        <f>AVERAGE(H11:H25)</f>
        <v>0.59813333333333329</v>
      </c>
      <c r="I9" s="177">
        <f>AVERAGE(I11:I25)</f>
        <v>0.61333333333333329</v>
      </c>
      <c r="J9" s="177"/>
      <c r="K9" s="177"/>
    </row>
    <row r="10" spans="2:14" x14ac:dyDescent="0.25">
      <c r="B10" s="174" t="s">
        <v>455</v>
      </c>
      <c r="C10" s="3" t="s">
        <v>849</v>
      </c>
      <c r="D10" s="3" t="s">
        <v>850</v>
      </c>
      <c r="E10" s="3" t="s">
        <v>851</v>
      </c>
      <c r="F10" s="3" t="s">
        <v>852</v>
      </c>
      <c r="G10" s="3" t="s">
        <v>853</v>
      </c>
      <c r="H10" s="3" t="s">
        <v>854</v>
      </c>
      <c r="I10" s="3" t="s">
        <v>855</v>
      </c>
      <c r="J10" s="3" t="s">
        <v>858</v>
      </c>
      <c r="K10" s="3" t="s">
        <v>862</v>
      </c>
      <c r="L10" s="3" t="s">
        <v>861</v>
      </c>
      <c r="M10" s="3" t="s">
        <v>856</v>
      </c>
      <c r="N10" s="119" t="s">
        <v>185</v>
      </c>
    </row>
    <row r="11" spans="2:14" x14ac:dyDescent="0.25">
      <c r="B11" s="172">
        <v>43748</v>
      </c>
      <c r="C11" s="2" t="s">
        <v>456</v>
      </c>
      <c r="D11" s="171">
        <v>0.22900000000000001</v>
      </c>
      <c r="E11" s="2" t="s">
        <v>457</v>
      </c>
      <c r="F11" s="171">
        <v>0.185</v>
      </c>
      <c r="G11" s="2" t="s">
        <v>458</v>
      </c>
      <c r="H11" s="171">
        <v>0.58499999999999996</v>
      </c>
      <c r="I11">
        <v>0.3</v>
      </c>
      <c r="J11" s="2" t="s">
        <v>860</v>
      </c>
      <c r="K11" s="2">
        <v>-1.2</v>
      </c>
      <c r="L11" s="2">
        <v>-2.25</v>
      </c>
      <c r="M11" s="2">
        <v>-1.4</v>
      </c>
      <c r="N11" s="179" t="s">
        <v>859</v>
      </c>
    </row>
    <row r="12" spans="2:14" x14ac:dyDescent="0.25">
      <c r="B12" s="172">
        <v>43808</v>
      </c>
      <c r="C12" s="2" t="s">
        <v>459</v>
      </c>
      <c r="D12" s="171">
        <v>0.26400000000000001</v>
      </c>
      <c r="E12" s="2" t="s">
        <v>460</v>
      </c>
      <c r="F12" s="171">
        <v>0.13300000000000001</v>
      </c>
      <c r="G12" s="2" t="s">
        <v>461</v>
      </c>
      <c r="H12" s="171">
        <v>0.60299999999999998</v>
      </c>
      <c r="I12">
        <v>1.6</v>
      </c>
    </row>
    <row r="13" spans="2:14" ht="15.75" thickBot="1" x14ac:dyDescent="0.3">
      <c r="B13" s="172">
        <v>43685</v>
      </c>
      <c r="C13" s="2" t="s">
        <v>462</v>
      </c>
      <c r="D13" s="171">
        <v>0.26100000000000001</v>
      </c>
      <c r="E13" s="2" t="s">
        <v>463</v>
      </c>
      <c r="F13" s="171">
        <v>0.125</v>
      </c>
      <c r="G13" s="2" t="s">
        <v>464</v>
      </c>
      <c r="H13" s="171">
        <v>0.61299999999999999</v>
      </c>
      <c r="I13">
        <v>1.2</v>
      </c>
    </row>
    <row r="14" spans="2:14" ht="15.75" thickBot="1" x14ac:dyDescent="0.3">
      <c r="B14" s="180">
        <v>43776</v>
      </c>
      <c r="C14" s="181" t="s">
        <v>465</v>
      </c>
      <c r="D14" s="182">
        <v>0.33200000000000002</v>
      </c>
      <c r="E14" s="181" t="s">
        <v>466</v>
      </c>
      <c r="F14" s="182">
        <v>0.16800000000000001</v>
      </c>
      <c r="G14" s="181" t="s">
        <v>467</v>
      </c>
      <c r="H14" s="183">
        <v>0.5</v>
      </c>
      <c r="I14" s="52">
        <v>2.8</v>
      </c>
      <c r="J14" s="2" t="s">
        <v>863</v>
      </c>
      <c r="K14" s="2">
        <v>3.2</v>
      </c>
      <c r="L14" s="2">
        <v>4.2</v>
      </c>
      <c r="M14" s="2">
        <v>4.2</v>
      </c>
    </row>
    <row r="15" spans="2:14" x14ac:dyDescent="0.25">
      <c r="B15" s="150" t="s">
        <v>468</v>
      </c>
      <c r="C15" s="2" t="s">
        <v>469</v>
      </c>
      <c r="D15" s="171">
        <v>0.24099999999999999</v>
      </c>
      <c r="E15" s="2" t="s">
        <v>470</v>
      </c>
      <c r="F15" s="171">
        <v>0.151</v>
      </c>
      <c r="G15" s="2" t="s">
        <v>471</v>
      </c>
      <c r="H15" s="171">
        <v>0.60799999999999998</v>
      </c>
      <c r="I15">
        <v>-0.4</v>
      </c>
    </row>
    <row r="16" spans="2:14" x14ac:dyDescent="0.25">
      <c r="B16" s="172">
        <v>43713</v>
      </c>
      <c r="C16" s="2" t="s">
        <v>472</v>
      </c>
      <c r="D16" s="171">
        <v>0.28499999999999998</v>
      </c>
      <c r="E16" s="2" t="s">
        <v>473</v>
      </c>
      <c r="F16" s="171">
        <v>0.11</v>
      </c>
      <c r="G16" s="2" t="s">
        <v>474</v>
      </c>
      <c r="H16" s="171">
        <v>0.60499999999999998</v>
      </c>
      <c r="I16">
        <v>0.5</v>
      </c>
    </row>
    <row r="17" spans="2:13" x14ac:dyDescent="0.25">
      <c r="B17" s="172">
        <v>43773</v>
      </c>
      <c r="C17" s="2" t="s">
        <v>475</v>
      </c>
      <c r="D17" s="171">
        <v>0.251</v>
      </c>
      <c r="E17" s="2" t="s">
        <v>476</v>
      </c>
      <c r="F17" s="171">
        <v>0.14399999999999999</v>
      </c>
      <c r="G17" s="2" t="s">
        <v>477</v>
      </c>
      <c r="H17" s="171">
        <v>0.60499999999999998</v>
      </c>
      <c r="I17">
        <v>0.4</v>
      </c>
    </row>
    <row r="18" spans="2:13" x14ac:dyDescent="0.25">
      <c r="B18" s="150" t="s">
        <v>478</v>
      </c>
      <c r="C18" s="2" t="s">
        <v>479</v>
      </c>
      <c r="D18" s="171">
        <v>0.28100000000000003</v>
      </c>
      <c r="E18" s="2" t="s">
        <v>480</v>
      </c>
      <c r="F18" s="171">
        <v>0.14099999999999999</v>
      </c>
      <c r="G18" s="2" t="s">
        <v>481</v>
      </c>
      <c r="H18" s="171">
        <v>0.57799999999999996</v>
      </c>
      <c r="I18">
        <v>0.8</v>
      </c>
    </row>
    <row r="19" spans="2:13" x14ac:dyDescent="0.25">
      <c r="B19" s="172">
        <v>43648</v>
      </c>
      <c r="C19" s="2" t="s">
        <v>482</v>
      </c>
      <c r="D19" s="171">
        <v>0.26600000000000001</v>
      </c>
      <c r="E19" s="2" t="s">
        <v>483</v>
      </c>
      <c r="F19" s="171">
        <v>0.17</v>
      </c>
      <c r="G19" s="2" t="s">
        <v>484</v>
      </c>
      <c r="H19" s="171">
        <v>0.56399999999999995</v>
      </c>
      <c r="I19">
        <v>-0.3</v>
      </c>
    </row>
    <row r="20" spans="2:13" x14ac:dyDescent="0.25">
      <c r="B20" s="172">
        <v>43739</v>
      </c>
      <c r="C20" s="2" t="s">
        <v>485</v>
      </c>
      <c r="D20" s="171">
        <v>0.26700000000000002</v>
      </c>
      <c r="E20" s="2" t="s">
        <v>486</v>
      </c>
      <c r="F20" s="171">
        <v>0.159</v>
      </c>
      <c r="G20" s="2" t="s">
        <v>487</v>
      </c>
      <c r="H20" s="171">
        <v>0.57299999999999995</v>
      </c>
      <c r="I20">
        <v>0.9</v>
      </c>
    </row>
    <row r="21" spans="2:13" ht="15.75" thickBot="1" x14ac:dyDescent="0.3">
      <c r="B21" s="150" t="s">
        <v>488</v>
      </c>
      <c r="C21" s="2" t="s">
        <v>489</v>
      </c>
      <c r="D21" s="171">
        <v>0.221</v>
      </c>
      <c r="E21" s="2" t="s">
        <v>490</v>
      </c>
      <c r="F21" s="171">
        <v>0.115</v>
      </c>
      <c r="G21" s="2" t="s">
        <v>491</v>
      </c>
      <c r="H21" s="171">
        <v>0.66400000000000003</v>
      </c>
      <c r="I21">
        <v>-0.4</v>
      </c>
    </row>
    <row r="22" spans="2:13" ht="15.75" thickBot="1" x14ac:dyDescent="0.3">
      <c r="B22" s="180">
        <v>43292</v>
      </c>
      <c r="C22" s="181" t="s">
        <v>492</v>
      </c>
      <c r="D22" s="182">
        <v>0.38100000000000001</v>
      </c>
      <c r="E22" s="181" t="s">
        <v>493</v>
      </c>
      <c r="F22" s="183">
        <v>2.9000000000000001E-2</v>
      </c>
      <c r="G22" s="181" t="s">
        <v>494</v>
      </c>
      <c r="H22" s="182">
        <v>0.59099999999999997</v>
      </c>
      <c r="I22" s="52">
        <v>2.2999999999999998</v>
      </c>
      <c r="J22" s="2" t="s">
        <v>864</v>
      </c>
      <c r="K22" s="2">
        <v>1.6</v>
      </c>
      <c r="L22" s="2">
        <v>1.3</v>
      </c>
      <c r="M22" s="2">
        <v>4.5</v>
      </c>
    </row>
    <row r="23" spans="2:13" x14ac:dyDescent="0.25">
      <c r="B23" s="172">
        <v>43414</v>
      </c>
      <c r="C23" s="2" t="s">
        <v>495</v>
      </c>
      <c r="D23" s="171">
        <v>0.22800000000000001</v>
      </c>
      <c r="E23" s="2" t="s">
        <v>496</v>
      </c>
      <c r="F23" s="171">
        <v>0.128</v>
      </c>
      <c r="G23" s="2" t="s">
        <v>497</v>
      </c>
      <c r="H23" s="171">
        <v>0.64400000000000002</v>
      </c>
      <c r="I23">
        <v>-0.8</v>
      </c>
    </row>
    <row r="24" spans="2:13" x14ac:dyDescent="0.25">
      <c r="B24" s="150" t="s">
        <v>498</v>
      </c>
      <c r="C24" s="2" t="s">
        <v>499</v>
      </c>
      <c r="D24" s="171">
        <v>0.27</v>
      </c>
      <c r="E24" s="2" t="s">
        <v>500</v>
      </c>
      <c r="F24" s="171">
        <v>0.113</v>
      </c>
      <c r="G24" s="2" t="s">
        <v>501</v>
      </c>
      <c r="H24" s="171">
        <v>0.61699999999999999</v>
      </c>
      <c r="I24">
        <v>0</v>
      </c>
    </row>
    <row r="25" spans="2:13" x14ac:dyDescent="0.25">
      <c r="B25" s="172">
        <v>43351</v>
      </c>
      <c r="C25" s="2" t="s">
        <v>502</v>
      </c>
      <c r="D25" s="171">
        <v>0.29699999999999999</v>
      </c>
      <c r="E25" s="2" t="s">
        <v>503</v>
      </c>
      <c r="F25" s="171">
        <v>0.08</v>
      </c>
      <c r="G25" s="2" t="s">
        <v>494</v>
      </c>
      <c r="H25" s="171">
        <v>0.622</v>
      </c>
      <c r="I25">
        <v>0.3</v>
      </c>
    </row>
    <row r="26" spans="2:13" x14ac:dyDescent="0.25">
      <c r="B26" s="172">
        <v>43441</v>
      </c>
      <c r="C26" s="2" t="s">
        <v>504</v>
      </c>
      <c r="D26" s="171">
        <v>0.27800000000000002</v>
      </c>
      <c r="E26" s="2" t="s">
        <v>503</v>
      </c>
      <c r="F26" s="171">
        <v>0.10299999999999999</v>
      </c>
      <c r="G26" s="2" t="s">
        <v>505</v>
      </c>
      <c r="H26" s="171">
        <v>0.61899999999999999</v>
      </c>
    </row>
    <row r="27" spans="2:13" x14ac:dyDescent="0.25">
      <c r="B27" s="172">
        <v>43440</v>
      </c>
      <c r="C27" s="2" t="s">
        <v>469</v>
      </c>
      <c r="D27" s="171">
        <v>0.27500000000000002</v>
      </c>
      <c r="E27" s="2" t="s">
        <v>506</v>
      </c>
      <c r="F27" s="171">
        <v>0.10299999999999999</v>
      </c>
      <c r="G27" s="2" t="s">
        <v>507</v>
      </c>
      <c r="H27" s="171">
        <v>0.622</v>
      </c>
    </row>
    <row r="28" spans="2:13" x14ac:dyDescent="0.25">
      <c r="B28" s="172">
        <v>43378</v>
      </c>
      <c r="C28" s="2" t="s">
        <v>508</v>
      </c>
      <c r="D28" s="171">
        <v>0.28899999999999998</v>
      </c>
      <c r="E28" s="2" t="s">
        <v>509</v>
      </c>
      <c r="F28" s="171">
        <v>8.3000000000000004E-2</v>
      </c>
      <c r="G28" s="2" t="s">
        <v>484</v>
      </c>
      <c r="H28" s="171">
        <v>0.627</v>
      </c>
    </row>
    <row r="29" spans="2:13" x14ac:dyDescent="0.25">
      <c r="B29" s="172">
        <v>43438</v>
      </c>
      <c r="C29" s="2" t="s">
        <v>510</v>
      </c>
      <c r="D29" s="171">
        <v>0.24399999999999999</v>
      </c>
      <c r="E29" s="2" t="s">
        <v>511</v>
      </c>
      <c r="F29" s="171">
        <v>0.14599999999999999</v>
      </c>
      <c r="G29" s="2" t="s">
        <v>512</v>
      </c>
      <c r="H29" s="171">
        <v>0.61</v>
      </c>
    </row>
    <row r="30" spans="2:13" x14ac:dyDescent="0.25">
      <c r="B30" s="150" t="s">
        <v>513</v>
      </c>
      <c r="C30" s="2" t="s">
        <v>514</v>
      </c>
      <c r="D30" s="171">
        <v>0.27300000000000002</v>
      </c>
      <c r="E30" s="2" t="s">
        <v>496</v>
      </c>
      <c r="F30" s="171">
        <v>0.14799999999999999</v>
      </c>
      <c r="G30" s="2" t="s">
        <v>515</v>
      </c>
      <c r="H30" s="171">
        <v>0.57899999999999996</v>
      </c>
    </row>
    <row r="31" spans="2:13" x14ac:dyDescent="0.25">
      <c r="B31" s="172">
        <v>43314</v>
      </c>
      <c r="C31" s="2" t="s">
        <v>516</v>
      </c>
      <c r="D31" s="171">
        <v>0.308</v>
      </c>
      <c r="E31" s="2" t="s">
        <v>517</v>
      </c>
      <c r="F31" s="171">
        <v>8.1000000000000003E-2</v>
      </c>
      <c r="G31" s="2" t="s">
        <v>518</v>
      </c>
      <c r="H31" s="171">
        <v>0.61199999999999999</v>
      </c>
    </row>
    <row r="32" spans="2:13" x14ac:dyDescent="0.25">
      <c r="B32" s="172">
        <v>43405</v>
      </c>
      <c r="C32" s="2" t="s">
        <v>486</v>
      </c>
      <c r="D32" s="171">
        <v>0.21199999999999999</v>
      </c>
      <c r="E32" s="2" t="s">
        <v>519</v>
      </c>
      <c r="F32" s="171">
        <v>7.2999999999999995E-2</v>
      </c>
      <c r="G32" s="2" t="s">
        <v>520</v>
      </c>
      <c r="H32" s="171">
        <v>0.71499999999999997</v>
      </c>
    </row>
    <row r="33" spans="2:8" x14ac:dyDescent="0.25">
      <c r="B33" s="172">
        <v>43081</v>
      </c>
      <c r="C33" s="2" t="s">
        <v>521</v>
      </c>
      <c r="D33" s="171">
        <v>0.29099999999999998</v>
      </c>
      <c r="E33" s="2" t="s">
        <v>522</v>
      </c>
      <c r="F33" s="171">
        <v>0.09</v>
      </c>
      <c r="G33" s="2" t="s">
        <v>523</v>
      </c>
      <c r="H33" s="171">
        <v>0.61899999999999999</v>
      </c>
    </row>
    <row r="34" spans="2:8" x14ac:dyDescent="0.25">
      <c r="B34" s="172">
        <v>42989</v>
      </c>
      <c r="C34" s="2" t="s">
        <v>524</v>
      </c>
      <c r="D34" s="171">
        <v>0.318</v>
      </c>
      <c r="E34" s="2" t="s">
        <v>525</v>
      </c>
      <c r="F34" s="171">
        <v>6.4000000000000001E-2</v>
      </c>
      <c r="G34" s="2" t="s">
        <v>526</v>
      </c>
      <c r="H34" s="171">
        <v>0.61799999999999999</v>
      </c>
    </row>
    <row r="35" spans="2:8" x14ac:dyDescent="0.25">
      <c r="B35" s="172">
        <v>43079</v>
      </c>
      <c r="C35" s="2" t="s">
        <v>527</v>
      </c>
      <c r="D35" s="171">
        <v>0.26600000000000001</v>
      </c>
      <c r="E35" s="2" t="s">
        <v>528</v>
      </c>
      <c r="F35" s="171">
        <v>0.106</v>
      </c>
      <c r="G35" s="2" t="s">
        <v>515</v>
      </c>
      <c r="H35" s="171">
        <v>0.628</v>
      </c>
    </row>
    <row r="36" spans="2:8" x14ac:dyDescent="0.25">
      <c r="B36" s="150" t="s">
        <v>529</v>
      </c>
      <c r="C36" s="2" t="s">
        <v>530</v>
      </c>
      <c r="D36" s="171">
        <v>0.34399999999999997</v>
      </c>
      <c r="E36" s="2" t="s">
        <v>531</v>
      </c>
      <c r="F36" s="171">
        <v>6.8000000000000005E-2</v>
      </c>
      <c r="G36" s="2" t="s">
        <v>532</v>
      </c>
      <c r="H36" s="171">
        <v>0.58799999999999997</v>
      </c>
    </row>
    <row r="37" spans="2:8" x14ac:dyDescent="0.25">
      <c r="B37" s="172">
        <v>43016</v>
      </c>
      <c r="C37" s="2" t="s">
        <v>533</v>
      </c>
      <c r="D37" s="171">
        <v>0.27800000000000002</v>
      </c>
      <c r="E37" s="2" t="s">
        <v>534</v>
      </c>
      <c r="F37" s="171">
        <v>5.3999999999999999E-2</v>
      </c>
      <c r="G37" s="2" t="s">
        <v>535</v>
      </c>
      <c r="H37" s="171">
        <v>0.66800000000000004</v>
      </c>
    </row>
    <row r="38" spans="2:8" x14ac:dyDescent="0.25">
      <c r="B38" s="150" t="s">
        <v>536</v>
      </c>
      <c r="C38" s="2" t="s">
        <v>537</v>
      </c>
      <c r="D38" s="171">
        <v>0.31900000000000001</v>
      </c>
      <c r="E38" s="2" t="s">
        <v>538</v>
      </c>
      <c r="F38" s="171">
        <v>6.4000000000000001E-2</v>
      </c>
      <c r="G38" s="2" t="s">
        <v>539</v>
      </c>
      <c r="H38" s="171">
        <v>0.61699999999999999</v>
      </c>
    </row>
    <row r="39" spans="2:8" x14ac:dyDescent="0.25">
      <c r="B39" s="150" t="s">
        <v>540</v>
      </c>
      <c r="C39" s="2" t="s">
        <v>514</v>
      </c>
      <c r="D39" s="171">
        <v>0.29599999999999999</v>
      </c>
      <c r="E39" s="2" t="s">
        <v>541</v>
      </c>
      <c r="F39" s="171">
        <v>6.7000000000000004E-2</v>
      </c>
      <c r="G39" s="2" t="s">
        <v>542</v>
      </c>
      <c r="H39" s="171">
        <v>0.63700000000000001</v>
      </c>
    </row>
    <row r="40" spans="2:8" x14ac:dyDescent="0.25">
      <c r="B40" s="172">
        <v>43044</v>
      </c>
      <c r="C40" s="2" t="s">
        <v>543</v>
      </c>
      <c r="D40" s="171">
        <v>0.35599999999999998</v>
      </c>
      <c r="E40" s="2" t="s">
        <v>544</v>
      </c>
      <c r="F40" s="171">
        <v>5.2999999999999999E-2</v>
      </c>
      <c r="G40" s="2" t="s">
        <v>545</v>
      </c>
      <c r="H40" s="171">
        <v>0.59099999999999997</v>
      </c>
    </row>
    <row r="41" spans="2:8" x14ac:dyDescent="0.25">
      <c r="B41" s="172">
        <v>43073</v>
      </c>
      <c r="C41" s="2" t="s">
        <v>546</v>
      </c>
      <c r="D41" s="171">
        <v>0.29699999999999999</v>
      </c>
      <c r="E41" s="2" t="s">
        <v>547</v>
      </c>
      <c r="F41" s="171">
        <v>5.8000000000000003E-2</v>
      </c>
      <c r="G41" s="2" t="s">
        <v>548</v>
      </c>
      <c r="H41" s="171">
        <v>0.64500000000000002</v>
      </c>
    </row>
    <row r="42" spans="2:8" x14ac:dyDescent="0.25">
      <c r="B42" s="172">
        <v>42981</v>
      </c>
      <c r="C42" s="2" t="s">
        <v>549</v>
      </c>
      <c r="D42" s="171">
        <v>0.25800000000000001</v>
      </c>
      <c r="E42" s="2" t="s">
        <v>550</v>
      </c>
      <c r="F42" s="171">
        <v>0.13100000000000001</v>
      </c>
      <c r="G42" s="2" t="s">
        <v>551</v>
      </c>
      <c r="H42" s="171">
        <v>0.61099999999999999</v>
      </c>
    </row>
    <row r="43" spans="2:8" x14ac:dyDescent="0.25">
      <c r="B43" s="172">
        <v>42980</v>
      </c>
      <c r="C43" s="2" t="s">
        <v>552</v>
      </c>
      <c r="D43" s="171">
        <v>0.28899999999999998</v>
      </c>
      <c r="E43" s="2" t="s">
        <v>553</v>
      </c>
      <c r="F43" s="171">
        <v>4.9000000000000002E-2</v>
      </c>
      <c r="G43" s="2" t="s">
        <v>554</v>
      </c>
      <c r="H43" s="171">
        <v>0.66200000000000003</v>
      </c>
    </row>
    <row r="44" spans="2:8" x14ac:dyDescent="0.25">
      <c r="B44" s="172">
        <v>43070</v>
      </c>
      <c r="C44" s="2" t="s">
        <v>555</v>
      </c>
      <c r="D44" s="171">
        <v>0.28799999999999998</v>
      </c>
      <c r="E44" s="2" t="s">
        <v>556</v>
      </c>
      <c r="F44" s="171">
        <v>4.4999999999999998E-2</v>
      </c>
      <c r="G44" s="2" t="s">
        <v>467</v>
      </c>
      <c r="H44" s="171">
        <v>0.66700000000000004</v>
      </c>
    </row>
    <row r="45" spans="2:8" x14ac:dyDescent="0.25">
      <c r="B45" s="150" t="s">
        <v>557</v>
      </c>
      <c r="C45" s="2" t="s">
        <v>558</v>
      </c>
      <c r="D45" s="171">
        <v>0.26800000000000002</v>
      </c>
      <c r="E45" s="2" t="s">
        <v>559</v>
      </c>
      <c r="F45" s="171">
        <v>9.2999999999999999E-2</v>
      </c>
      <c r="G45" s="2" t="s">
        <v>560</v>
      </c>
      <c r="H45" s="171">
        <v>0.63900000000000001</v>
      </c>
    </row>
    <row r="46" spans="2:8" x14ac:dyDescent="0.25">
      <c r="B46" s="172">
        <v>42654</v>
      </c>
      <c r="C46" s="2" t="s">
        <v>561</v>
      </c>
      <c r="D46" s="171">
        <v>0.33100000000000002</v>
      </c>
      <c r="E46" s="2" t="s">
        <v>562</v>
      </c>
      <c r="F46" s="171">
        <v>0.125</v>
      </c>
      <c r="G46" s="2" t="s">
        <v>563</v>
      </c>
      <c r="H46" s="171">
        <v>0.54500000000000004</v>
      </c>
    </row>
    <row r="47" spans="2:8" x14ac:dyDescent="0.25">
      <c r="B47" s="150" t="s">
        <v>564</v>
      </c>
      <c r="C47" s="2" t="s">
        <v>495</v>
      </c>
      <c r="D47" s="171">
        <v>0.28499999999999998</v>
      </c>
      <c r="E47" s="2" t="s">
        <v>553</v>
      </c>
      <c r="F47" s="171">
        <v>6.0999999999999999E-2</v>
      </c>
      <c r="G47" s="2" t="s">
        <v>565</v>
      </c>
      <c r="H47" s="171">
        <v>0.65400000000000003</v>
      </c>
    </row>
    <row r="48" spans="2:8" x14ac:dyDescent="0.25">
      <c r="B48" s="150" t="s">
        <v>566</v>
      </c>
      <c r="C48" s="2" t="s">
        <v>567</v>
      </c>
      <c r="D48" s="171">
        <v>0.375</v>
      </c>
      <c r="E48" s="2" t="s">
        <v>568</v>
      </c>
      <c r="F48" s="171">
        <v>4.5999999999999999E-2</v>
      </c>
      <c r="G48" s="2" t="s">
        <v>569</v>
      </c>
      <c r="H48" s="171">
        <v>0.57899999999999996</v>
      </c>
    </row>
    <row r="49" spans="2:8" x14ac:dyDescent="0.25">
      <c r="B49" s="172">
        <v>42682</v>
      </c>
      <c r="C49" s="2" t="s">
        <v>570</v>
      </c>
      <c r="D49" s="171">
        <v>0.27700000000000002</v>
      </c>
      <c r="E49" s="2" t="s">
        <v>571</v>
      </c>
      <c r="F49" s="171">
        <v>0.109</v>
      </c>
      <c r="G49" s="2" t="s">
        <v>572</v>
      </c>
      <c r="H49" s="171">
        <v>0.61499999999999999</v>
      </c>
    </row>
    <row r="50" spans="2:8" x14ac:dyDescent="0.25">
      <c r="B50" s="150" t="s">
        <v>573</v>
      </c>
      <c r="C50" s="2" t="s">
        <v>574</v>
      </c>
      <c r="D50" s="171">
        <v>0.23100000000000001</v>
      </c>
      <c r="E50" s="2" t="s">
        <v>575</v>
      </c>
      <c r="F50" s="171">
        <v>8.4000000000000005E-2</v>
      </c>
      <c r="G50" s="2" t="s">
        <v>576</v>
      </c>
      <c r="H50" s="171">
        <v>0.68500000000000005</v>
      </c>
    </row>
    <row r="51" spans="2:8" x14ac:dyDescent="0.25">
      <c r="B51" s="172">
        <v>42619</v>
      </c>
      <c r="C51" s="2" t="s">
        <v>577</v>
      </c>
      <c r="D51" s="171">
        <v>0.27</v>
      </c>
      <c r="E51" s="2" t="s">
        <v>578</v>
      </c>
      <c r="F51" s="171">
        <v>8.1000000000000003E-2</v>
      </c>
      <c r="G51" s="2" t="s">
        <v>579</v>
      </c>
      <c r="H51" s="171">
        <v>0.64900000000000002</v>
      </c>
    </row>
    <row r="52" spans="2:8" x14ac:dyDescent="0.25">
      <c r="B52" s="172">
        <v>42709</v>
      </c>
      <c r="C52" s="2" t="s">
        <v>580</v>
      </c>
      <c r="D52" s="171">
        <v>0.315</v>
      </c>
      <c r="E52" s="2" t="s">
        <v>581</v>
      </c>
      <c r="F52" s="171">
        <v>8.7999999999999995E-2</v>
      </c>
      <c r="G52" s="2" t="s">
        <v>582</v>
      </c>
      <c r="H52" s="171">
        <v>0.59699999999999998</v>
      </c>
    </row>
    <row r="53" spans="2:8" x14ac:dyDescent="0.25">
      <c r="B53" s="150" t="s">
        <v>583</v>
      </c>
      <c r="C53" s="2" t="s">
        <v>584</v>
      </c>
      <c r="D53" s="171">
        <v>0.24099999999999999</v>
      </c>
      <c r="E53" s="2" t="s">
        <v>585</v>
      </c>
      <c r="F53" s="171">
        <v>0.108</v>
      </c>
      <c r="G53" s="2" t="s">
        <v>586</v>
      </c>
      <c r="H53" s="171">
        <v>0.65100000000000002</v>
      </c>
    </row>
    <row r="54" spans="2:8" x14ac:dyDescent="0.25">
      <c r="B54" s="172">
        <v>42646</v>
      </c>
      <c r="C54" s="2" t="s">
        <v>577</v>
      </c>
      <c r="D54" s="171">
        <v>0.27</v>
      </c>
      <c r="E54" s="2" t="s">
        <v>506</v>
      </c>
      <c r="F54" s="171">
        <v>0.12</v>
      </c>
      <c r="G54" s="2" t="s">
        <v>587</v>
      </c>
      <c r="H54" s="171">
        <v>0.60899999999999999</v>
      </c>
    </row>
    <row r="55" spans="2:8" x14ac:dyDescent="0.25">
      <c r="B55" s="172">
        <v>42676</v>
      </c>
      <c r="C55" s="2" t="s">
        <v>588</v>
      </c>
      <c r="D55" s="171">
        <v>0.317</v>
      </c>
      <c r="E55" s="2" t="s">
        <v>589</v>
      </c>
      <c r="F55" s="171">
        <v>0.10299999999999999</v>
      </c>
      <c r="G55" s="2" t="s">
        <v>590</v>
      </c>
      <c r="H55" s="171">
        <v>0.57999999999999996</v>
      </c>
    </row>
    <row r="56" spans="2:8" x14ac:dyDescent="0.25">
      <c r="B56" s="150" t="s">
        <v>591</v>
      </c>
      <c r="C56" s="2" t="s">
        <v>592</v>
      </c>
      <c r="D56" s="171">
        <v>0.32600000000000001</v>
      </c>
      <c r="E56" s="2" t="s">
        <v>593</v>
      </c>
      <c r="F56" s="171">
        <v>0.108</v>
      </c>
      <c r="G56" s="2" t="s">
        <v>594</v>
      </c>
      <c r="H56" s="171">
        <v>0.56499999999999995</v>
      </c>
    </row>
    <row r="57" spans="2:8" x14ac:dyDescent="0.25">
      <c r="B57" s="172">
        <v>42289</v>
      </c>
      <c r="C57" s="2" t="s">
        <v>595</v>
      </c>
      <c r="D57" s="171">
        <v>0.25700000000000001</v>
      </c>
      <c r="E57" s="2" t="s">
        <v>596</v>
      </c>
      <c r="F57" s="171">
        <v>0.104</v>
      </c>
      <c r="G57" s="2" t="s">
        <v>597</v>
      </c>
      <c r="H57" s="171">
        <v>0.63900000000000001</v>
      </c>
    </row>
    <row r="58" spans="2:8" x14ac:dyDescent="0.25">
      <c r="B58" s="172">
        <v>42349</v>
      </c>
      <c r="C58" s="2" t="s">
        <v>598</v>
      </c>
      <c r="D58" s="171">
        <v>0.29599999999999999</v>
      </c>
      <c r="E58" s="2" t="s">
        <v>571</v>
      </c>
      <c r="F58" s="171">
        <v>0.10199999999999999</v>
      </c>
      <c r="G58" s="2" t="s">
        <v>599</v>
      </c>
      <c r="H58" s="171">
        <v>0.60299999999999998</v>
      </c>
    </row>
    <row r="59" spans="2:8" x14ac:dyDescent="0.25">
      <c r="B59" s="172">
        <v>42226</v>
      </c>
      <c r="C59" s="2" t="s">
        <v>600</v>
      </c>
      <c r="D59" s="171">
        <v>0.28100000000000003</v>
      </c>
      <c r="E59" s="2" t="s">
        <v>601</v>
      </c>
      <c r="F59" s="171">
        <v>0.155</v>
      </c>
      <c r="G59" s="2" t="s">
        <v>602</v>
      </c>
      <c r="H59" s="171">
        <v>0.56399999999999995</v>
      </c>
    </row>
    <row r="60" spans="2:8" x14ac:dyDescent="0.25">
      <c r="B60" s="172">
        <v>42286</v>
      </c>
      <c r="C60" s="2" t="s">
        <v>603</v>
      </c>
      <c r="D60" s="171">
        <v>0.26600000000000001</v>
      </c>
      <c r="E60" s="2" t="s">
        <v>604</v>
      </c>
      <c r="F60" s="171">
        <v>7.3999999999999996E-2</v>
      </c>
      <c r="G60" s="2" t="s">
        <v>520</v>
      </c>
      <c r="H60" s="171">
        <v>0.66</v>
      </c>
    </row>
    <row r="61" spans="2:8" x14ac:dyDescent="0.25">
      <c r="B61" s="150" t="s">
        <v>605</v>
      </c>
      <c r="C61" s="2" t="s">
        <v>606</v>
      </c>
      <c r="D61" s="171">
        <v>0.38200000000000001</v>
      </c>
      <c r="E61" s="2" t="s">
        <v>607</v>
      </c>
      <c r="F61" s="171">
        <v>9.9000000000000005E-2</v>
      </c>
      <c r="G61" s="2" t="s">
        <v>597</v>
      </c>
      <c r="H61" s="171">
        <v>0.51900000000000002</v>
      </c>
    </row>
    <row r="62" spans="2:8" x14ac:dyDescent="0.25">
      <c r="B62" s="172">
        <v>42254</v>
      </c>
      <c r="C62" s="2" t="s">
        <v>608</v>
      </c>
      <c r="D62" s="171">
        <v>0.40799999999999997</v>
      </c>
      <c r="E62" s="2" t="s">
        <v>609</v>
      </c>
      <c r="F62" s="171">
        <v>8.1000000000000003E-2</v>
      </c>
      <c r="G62" s="2" t="s">
        <v>610</v>
      </c>
      <c r="H62" s="171">
        <v>0.51100000000000001</v>
      </c>
    </row>
    <row r="63" spans="2:8" x14ac:dyDescent="0.25">
      <c r="B63" s="172">
        <v>42314</v>
      </c>
      <c r="C63" s="2" t="s">
        <v>611</v>
      </c>
      <c r="D63" s="171">
        <v>0.33600000000000002</v>
      </c>
      <c r="E63" s="2" t="s">
        <v>562</v>
      </c>
      <c r="F63" s="171">
        <v>0.14399999999999999</v>
      </c>
      <c r="G63" s="2" t="s">
        <v>612</v>
      </c>
      <c r="H63" s="171">
        <v>0.52</v>
      </c>
    </row>
    <row r="64" spans="2:8" x14ac:dyDescent="0.25">
      <c r="B64" s="150" t="s">
        <v>613</v>
      </c>
      <c r="C64" s="2" t="s">
        <v>614</v>
      </c>
      <c r="D64" s="171">
        <v>0.38</v>
      </c>
      <c r="E64" s="2" t="s">
        <v>615</v>
      </c>
      <c r="F64" s="171">
        <v>0.111</v>
      </c>
      <c r="G64" s="2" t="s">
        <v>616</v>
      </c>
      <c r="H64" s="171">
        <v>0.50800000000000001</v>
      </c>
    </row>
    <row r="65" spans="2:8" x14ac:dyDescent="0.25">
      <c r="B65" s="172">
        <v>42251</v>
      </c>
      <c r="C65" s="2" t="s">
        <v>617</v>
      </c>
      <c r="D65" s="171">
        <v>0.41799999999999998</v>
      </c>
      <c r="E65" s="2" t="s">
        <v>618</v>
      </c>
      <c r="F65" s="171">
        <v>7.0000000000000007E-2</v>
      </c>
      <c r="G65" s="2" t="s">
        <v>619</v>
      </c>
      <c r="H65" s="171">
        <v>0.51300000000000001</v>
      </c>
    </row>
    <row r="66" spans="2:8" x14ac:dyDescent="0.25">
      <c r="B66" s="172">
        <v>42341</v>
      </c>
      <c r="C66" s="2" t="s">
        <v>588</v>
      </c>
      <c r="D66" s="171">
        <v>0.36599999999999999</v>
      </c>
      <c r="E66" s="2" t="s">
        <v>620</v>
      </c>
      <c r="F66" s="171">
        <v>0.11600000000000001</v>
      </c>
      <c r="G66" s="2" t="s">
        <v>621</v>
      </c>
      <c r="H66" s="171">
        <v>0.51900000000000002</v>
      </c>
    </row>
    <row r="67" spans="2:8" x14ac:dyDescent="0.25">
      <c r="B67" s="172">
        <v>42340</v>
      </c>
      <c r="C67" s="2" t="s">
        <v>622</v>
      </c>
      <c r="D67" s="171">
        <v>0.35099999999999998</v>
      </c>
      <c r="E67" s="2" t="s">
        <v>623</v>
      </c>
      <c r="F67" s="171">
        <v>0.155</v>
      </c>
      <c r="G67" s="2" t="s">
        <v>624</v>
      </c>
      <c r="H67" s="171">
        <v>0.49399999999999999</v>
      </c>
    </row>
    <row r="68" spans="2:8" x14ac:dyDescent="0.25">
      <c r="B68" s="150" t="s">
        <v>625</v>
      </c>
      <c r="C68" s="2" t="s">
        <v>626</v>
      </c>
      <c r="D68" s="171">
        <v>0.374</v>
      </c>
      <c r="E68" s="2" t="s">
        <v>615</v>
      </c>
      <c r="F68" s="171">
        <v>0.13700000000000001</v>
      </c>
      <c r="G68" s="2" t="s">
        <v>627</v>
      </c>
      <c r="H68" s="171">
        <v>0.48899999999999999</v>
      </c>
    </row>
    <row r="69" spans="2:8" x14ac:dyDescent="0.25">
      <c r="B69" s="172">
        <v>41955</v>
      </c>
      <c r="C69" s="2" t="s">
        <v>628</v>
      </c>
      <c r="D69" s="171">
        <v>0.25900000000000001</v>
      </c>
      <c r="E69" s="2" t="s">
        <v>629</v>
      </c>
      <c r="F69" s="171">
        <v>0.24299999999999999</v>
      </c>
      <c r="G69" s="2" t="s">
        <v>630</v>
      </c>
      <c r="H69" s="171">
        <v>0.498</v>
      </c>
    </row>
    <row r="70" spans="2:8" x14ac:dyDescent="0.25">
      <c r="B70" s="150" t="s">
        <v>631</v>
      </c>
      <c r="C70" s="2" t="s">
        <v>632</v>
      </c>
      <c r="D70" s="171">
        <v>0.42499999999999999</v>
      </c>
      <c r="E70" s="2" t="s">
        <v>633</v>
      </c>
      <c r="F70" s="171">
        <v>0.13800000000000001</v>
      </c>
      <c r="G70" s="2" t="s">
        <v>634</v>
      </c>
      <c r="H70" s="171">
        <v>0.438</v>
      </c>
    </row>
    <row r="71" spans="2:8" x14ac:dyDescent="0.25">
      <c r="B71" s="172">
        <v>41892</v>
      </c>
      <c r="C71" s="2" t="s">
        <v>635</v>
      </c>
      <c r="D71" s="171">
        <v>0.32200000000000001</v>
      </c>
      <c r="E71" s="2" t="s">
        <v>636</v>
      </c>
      <c r="F71" s="171">
        <v>0.215</v>
      </c>
      <c r="G71" s="2" t="s">
        <v>637</v>
      </c>
      <c r="H71" s="171">
        <v>0.46200000000000002</v>
      </c>
    </row>
    <row r="72" spans="2:8" x14ac:dyDescent="0.25">
      <c r="B72" s="172">
        <v>41952</v>
      </c>
      <c r="C72" s="2" t="s">
        <v>638</v>
      </c>
      <c r="D72" s="171">
        <v>0.32800000000000001</v>
      </c>
      <c r="E72" s="2" t="s">
        <v>639</v>
      </c>
      <c r="F72" s="171">
        <v>0.218</v>
      </c>
      <c r="G72" s="2" t="s">
        <v>640</v>
      </c>
      <c r="H72" s="171">
        <v>0.45500000000000002</v>
      </c>
    </row>
    <row r="73" spans="2:8" x14ac:dyDescent="0.25">
      <c r="B73" s="150" t="s">
        <v>641</v>
      </c>
      <c r="C73" s="2" t="s">
        <v>524</v>
      </c>
      <c r="D73" s="171">
        <v>0.29799999999999999</v>
      </c>
      <c r="E73" s="2" t="s">
        <v>504</v>
      </c>
      <c r="F73" s="171">
        <v>0.24399999999999999</v>
      </c>
      <c r="G73" s="2" t="s">
        <v>602</v>
      </c>
      <c r="H73" s="171">
        <v>0.45900000000000002</v>
      </c>
    </row>
    <row r="74" spans="2:8" x14ac:dyDescent="0.25">
      <c r="B74" s="172">
        <v>41919</v>
      </c>
      <c r="C74" s="2" t="s">
        <v>642</v>
      </c>
      <c r="D74" s="171">
        <v>0.35699999999999998</v>
      </c>
      <c r="E74" s="2" t="s">
        <v>506</v>
      </c>
      <c r="F74" s="171">
        <v>0.111</v>
      </c>
      <c r="G74" s="2" t="s">
        <v>643</v>
      </c>
      <c r="H74" s="171">
        <v>0.53200000000000003</v>
      </c>
    </row>
    <row r="75" spans="2:8" x14ac:dyDescent="0.25">
      <c r="B75" s="172">
        <v>41979</v>
      </c>
      <c r="C75" s="2" t="s">
        <v>644</v>
      </c>
      <c r="D75" s="171">
        <v>0.26500000000000001</v>
      </c>
      <c r="E75" s="2" t="s">
        <v>639</v>
      </c>
      <c r="F75" s="171">
        <v>0.218</v>
      </c>
      <c r="G75" s="2" t="s">
        <v>645</v>
      </c>
      <c r="H75" s="171">
        <v>0.51800000000000002</v>
      </c>
    </row>
    <row r="76" spans="2:8" x14ac:dyDescent="0.25">
      <c r="B76" s="172">
        <v>41856</v>
      </c>
      <c r="C76" s="2" t="s">
        <v>646</v>
      </c>
      <c r="D76" s="171">
        <v>0.51200000000000001</v>
      </c>
      <c r="E76" s="2" t="s">
        <v>596</v>
      </c>
      <c r="F76" s="171">
        <v>8.4000000000000005E-2</v>
      </c>
      <c r="G76" s="2" t="s">
        <v>647</v>
      </c>
      <c r="H76" s="171">
        <v>0.40400000000000003</v>
      </c>
    </row>
    <row r="77" spans="2:8" x14ac:dyDescent="0.25">
      <c r="B77" s="172">
        <v>41916</v>
      </c>
      <c r="C77" s="2" t="s">
        <v>648</v>
      </c>
      <c r="D77" s="171">
        <v>0.38800000000000001</v>
      </c>
      <c r="E77" s="2" t="s">
        <v>649</v>
      </c>
      <c r="F77" s="171">
        <v>0.17899999999999999</v>
      </c>
      <c r="G77" s="2" t="s">
        <v>650</v>
      </c>
      <c r="H77" s="171">
        <v>0.433</v>
      </c>
    </row>
    <row r="78" spans="2:8" x14ac:dyDescent="0.25">
      <c r="B78" s="150" t="s">
        <v>651</v>
      </c>
      <c r="C78" s="2" t="s">
        <v>652</v>
      </c>
      <c r="D78" s="171">
        <v>0.48599999999999999</v>
      </c>
      <c r="E78" s="2" t="s">
        <v>653</v>
      </c>
      <c r="F78" s="171">
        <v>0.126</v>
      </c>
      <c r="G78" s="2" t="s">
        <v>654</v>
      </c>
      <c r="H78" s="171">
        <v>0.38800000000000001</v>
      </c>
    </row>
    <row r="79" spans="2:8" x14ac:dyDescent="0.25">
      <c r="B79" s="150" t="s">
        <v>655</v>
      </c>
      <c r="C79" s="2" t="s">
        <v>656</v>
      </c>
      <c r="D79" s="171">
        <v>0.40799999999999997</v>
      </c>
      <c r="E79" s="2" t="s">
        <v>657</v>
      </c>
      <c r="F79" s="171">
        <v>0.13900000000000001</v>
      </c>
      <c r="G79" s="2" t="s">
        <v>492</v>
      </c>
      <c r="H79" s="171">
        <v>0.45300000000000001</v>
      </c>
    </row>
    <row r="80" spans="2:8" x14ac:dyDescent="0.25">
      <c r="B80" s="172">
        <v>41883</v>
      </c>
      <c r="C80" s="2" t="s">
        <v>658</v>
      </c>
      <c r="D80" s="171">
        <v>0.38100000000000001</v>
      </c>
      <c r="E80" s="2" t="s">
        <v>659</v>
      </c>
      <c r="F80" s="171">
        <v>0.17499999999999999</v>
      </c>
      <c r="G80" s="2" t="s">
        <v>660</v>
      </c>
      <c r="H80" s="171">
        <v>0.44400000000000001</v>
      </c>
    </row>
    <row r="81" spans="2:8" x14ac:dyDescent="0.25">
      <c r="B81" s="172">
        <v>41620</v>
      </c>
      <c r="C81" s="2" t="s">
        <v>661</v>
      </c>
      <c r="D81" s="171">
        <v>0.41399999999999998</v>
      </c>
      <c r="E81" s="2" t="s">
        <v>571</v>
      </c>
      <c r="F81" s="171">
        <v>0.125</v>
      </c>
      <c r="G81" s="2" t="s">
        <v>662</v>
      </c>
      <c r="H81" s="171">
        <v>0.46</v>
      </c>
    </row>
    <row r="82" spans="2:8" x14ac:dyDescent="0.25">
      <c r="B82" s="150" t="s">
        <v>663</v>
      </c>
      <c r="C82" s="2" t="s">
        <v>523</v>
      </c>
      <c r="D82" s="171">
        <v>0.46500000000000002</v>
      </c>
      <c r="E82" s="2" t="s">
        <v>664</v>
      </c>
      <c r="F82" s="171">
        <v>0.183</v>
      </c>
      <c r="G82" s="2" t="s">
        <v>665</v>
      </c>
      <c r="H82" s="171">
        <v>0.35299999999999998</v>
      </c>
    </row>
    <row r="83" spans="2:8" x14ac:dyDescent="0.25">
      <c r="B83" s="172">
        <v>41557</v>
      </c>
      <c r="C83" s="2" t="s">
        <v>666</v>
      </c>
      <c r="D83" s="171">
        <v>0.35499999999999998</v>
      </c>
      <c r="E83" s="2" t="s">
        <v>667</v>
      </c>
      <c r="F83" s="171">
        <v>0.22600000000000001</v>
      </c>
      <c r="G83" s="2" t="s">
        <v>668</v>
      </c>
      <c r="H83" s="171">
        <v>0.41899999999999998</v>
      </c>
    </row>
    <row r="84" spans="2:8" x14ac:dyDescent="0.25">
      <c r="B84" s="172">
        <v>41617</v>
      </c>
      <c r="C84" s="2" t="s">
        <v>472</v>
      </c>
      <c r="D84" s="171">
        <v>0.41699999999999998</v>
      </c>
      <c r="E84" s="2" t="s">
        <v>669</v>
      </c>
      <c r="F84" s="171">
        <v>0.20599999999999999</v>
      </c>
      <c r="G84" s="2" t="s">
        <v>670</v>
      </c>
      <c r="H84" s="171">
        <v>0.377</v>
      </c>
    </row>
    <row r="85" spans="2:8" x14ac:dyDescent="0.25">
      <c r="B85" s="172">
        <v>41494</v>
      </c>
      <c r="C85" s="2" t="s">
        <v>671</v>
      </c>
      <c r="D85" s="171">
        <v>0.42699999999999999</v>
      </c>
      <c r="E85" s="2" t="s">
        <v>672</v>
      </c>
      <c r="F85" s="171">
        <v>0.17100000000000001</v>
      </c>
      <c r="G85" s="2" t="s">
        <v>673</v>
      </c>
      <c r="H85" s="171">
        <v>0.40200000000000002</v>
      </c>
    </row>
    <row r="86" spans="2:8" x14ac:dyDescent="0.25">
      <c r="B86" s="172">
        <v>41585</v>
      </c>
      <c r="C86" s="2" t="s">
        <v>665</v>
      </c>
      <c r="D86" s="171">
        <v>0.434</v>
      </c>
      <c r="E86" s="2" t="s">
        <v>674</v>
      </c>
      <c r="F86" s="171">
        <v>0.16300000000000001</v>
      </c>
      <c r="G86" s="2" t="s">
        <v>675</v>
      </c>
      <c r="H86" s="171">
        <v>0.40200000000000002</v>
      </c>
    </row>
    <row r="87" spans="2:8" x14ac:dyDescent="0.25">
      <c r="B87" s="150" t="s">
        <v>676</v>
      </c>
      <c r="C87" s="2" t="s">
        <v>619</v>
      </c>
      <c r="D87" s="171">
        <v>0.51300000000000001</v>
      </c>
      <c r="E87" s="2" t="s">
        <v>677</v>
      </c>
      <c r="F87" s="171">
        <v>8.5000000000000006E-2</v>
      </c>
      <c r="G87" s="2" t="s">
        <v>678</v>
      </c>
      <c r="H87" s="171">
        <v>0.40200000000000002</v>
      </c>
    </row>
    <row r="88" spans="2:8" x14ac:dyDescent="0.25">
      <c r="B88" s="172">
        <v>41522</v>
      </c>
      <c r="C88" s="2" t="s">
        <v>587</v>
      </c>
      <c r="D88" s="171">
        <v>0.45700000000000002</v>
      </c>
      <c r="E88" s="2" t="s">
        <v>623</v>
      </c>
      <c r="F88" s="171">
        <v>0.155</v>
      </c>
      <c r="G88" s="2" t="s">
        <v>679</v>
      </c>
      <c r="H88" s="171">
        <v>0.38800000000000001</v>
      </c>
    </row>
    <row r="89" spans="2:8" x14ac:dyDescent="0.25">
      <c r="B89" s="172">
        <v>41582</v>
      </c>
      <c r="C89" s="2" t="s">
        <v>680</v>
      </c>
      <c r="D89" s="171">
        <v>0.49299999999999999</v>
      </c>
      <c r="E89" s="2" t="s">
        <v>681</v>
      </c>
      <c r="F89" s="171">
        <v>0.192</v>
      </c>
      <c r="G89" s="2" t="s">
        <v>682</v>
      </c>
      <c r="H89" s="171">
        <v>0.314</v>
      </c>
    </row>
    <row r="90" spans="2:8" x14ac:dyDescent="0.25">
      <c r="B90" s="150" t="s">
        <v>683</v>
      </c>
      <c r="C90" s="2" t="s">
        <v>684</v>
      </c>
      <c r="D90" s="171">
        <v>0.53100000000000003</v>
      </c>
      <c r="E90" s="2" t="s">
        <v>685</v>
      </c>
      <c r="F90" s="171">
        <v>4.9000000000000002E-2</v>
      </c>
      <c r="G90" s="2" t="s">
        <v>686</v>
      </c>
      <c r="H90" s="171">
        <v>0.42</v>
      </c>
    </row>
    <row r="91" spans="2:8" x14ac:dyDescent="0.25">
      <c r="B91" s="150" t="s">
        <v>687</v>
      </c>
      <c r="C91" s="2" t="s">
        <v>688</v>
      </c>
      <c r="D91" s="171">
        <v>0.49099999999999999</v>
      </c>
      <c r="E91" s="2" t="s">
        <v>689</v>
      </c>
      <c r="F91" s="171">
        <v>0.14499999999999999</v>
      </c>
      <c r="G91" s="2" t="s">
        <v>690</v>
      </c>
      <c r="H91" s="171">
        <v>0.36399999999999999</v>
      </c>
    </row>
    <row r="92" spans="2:8" x14ac:dyDescent="0.25">
      <c r="B92" s="172">
        <v>41548</v>
      </c>
      <c r="C92" s="2" t="s">
        <v>640</v>
      </c>
      <c r="D92" s="171">
        <v>0.45500000000000002</v>
      </c>
      <c r="E92" s="2" t="s">
        <v>691</v>
      </c>
      <c r="F92" s="171">
        <v>0.16700000000000001</v>
      </c>
      <c r="G92" s="2" t="s">
        <v>516</v>
      </c>
      <c r="H92" s="171">
        <v>0.378</v>
      </c>
    </row>
    <row r="93" spans="2:8" x14ac:dyDescent="0.25">
      <c r="B93" s="150" t="s">
        <v>692</v>
      </c>
      <c r="C93" s="2" t="s">
        <v>662</v>
      </c>
      <c r="D93" s="171">
        <v>0.46100000000000002</v>
      </c>
      <c r="E93" s="2" t="s">
        <v>693</v>
      </c>
      <c r="F93" s="171">
        <v>0.20300000000000001</v>
      </c>
      <c r="G93" s="2" t="s">
        <v>694</v>
      </c>
      <c r="H93" s="171">
        <v>0.33700000000000002</v>
      </c>
    </row>
    <row r="94" spans="2:8" x14ac:dyDescent="0.25">
      <c r="B94" s="172">
        <v>41132</v>
      </c>
      <c r="C94" s="2" t="s">
        <v>621</v>
      </c>
      <c r="D94" s="171">
        <v>0.42099999999999999</v>
      </c>
      <c r="E94" s="2" t="s">
        <v>695</v>
      </c>
      <c r="F94" s="171">
        <v>0.124</v>
      </c>
      <c r="G94" s="2" t="s">
        <v>696</v>
      </c>
      <c r="H94" s="171">
        <v>0.45400000000000001</v>
      </c>
    </row>
    <row r="95" spans="2:8" x14ac:dyDescent="0.25">
      <c r="B95" s="172">
        <v>41223</v>
      </c>
      <c r="C95" s="2" t="s">
        <v>697</v>
      </c>
      <c r="D95" s="171">
        <v>0.59299999999999997</v>
      </c>
      <c r="E95" s="2" t="s">
        <v>490</v>
      </c>
      <c r="F95" s="171">
        <v>0.14199999999999999</v>
      </c>
      <c r="G95" s="2" t="s">
        <v>603</v>
      </c>
      <c r="H95" s="171">
        <v>0.26500000000000001</v>
      </c>
    </row>
    <row r="96" spans="2:8" x14ac:dyDescent="0.25">
      <c r="B96" s="150" t="s">
        <v>698</v>
      </c>
      <c r="C96" s="2" t="s">
        <v>627</v>
      </c>
      <c r="D96" s="171">
        <v>0.48899999999999999</v>
      </c>
      <c r="E96" s="2" t="s">
        <v>699</v>
      </c>
      <c r="F96" s="171">
        <v>0.124</v>
      </c>
      <c r="G96" s="2" t="s">
        <v>654</v>
      </c>
      <c r="H96" s="171">
        <v>0.38700000000000001</v>
      </c>
    </row>
    <row r="97" spans="2:8" x14ac:dyDescent="0.25">
      <c r="B97" s="172">
        <v>41160</v>
      </c>
      <c r="C97" s="2" t="s">
        <v>700</v>
      </c>
      <c r="D97" s="171">
        <v>0.55600000000000005</v>
      </c>
      <c r="E97" s="2" t="s">
        <v>701</v>
      </c>
      <c r="F97" s="171">
        <v>7.6999999999999999E-2</v>
      </c>
      <c r="G97" s="2" t="s">
        <v>702</v>
      </c>
      <c r="H97" s="171">
        <v>0.36699999999999999</v>
      </c>
    </row>
    <row r="98" spans="2:8" x14ac:dyDescent="0.25">
      <c r="B98" s="172">
        <v>41250</v>
      </c>
      <c r="C98" s="2" t="s">
        <v>703</v>
      </c>
      <c r="D98" s="171">
        <v>0.43099999999999999</v>
      </c>
      <c r="E98" s="2" t="s">
        <v>704</v>
      </c>
      <c r="F98" s="171">
        <v>0.20100000000000001</v>
      </c>
      <c r="G98" s="2" t="s">
        <v>705</v>
      </c>
      <c r="H98" s="171">
        <v>0.36799999999999999</v>
      </c>
    </row>
    <row r="99" spans="2:8" x14ac:dyDescent="0.25">
      <c r="B99" s="150" t="s">
        <v>706</v>
      </c>
      <c r="C99" s="2" t="s">
        <v>707</v>
      </c>
      <c r="D99" s="171">
        <v>0.435</v>
      </c>
      <c r="E99" s="2" t="s">
        <v>708</v>
      </c>
      <c r="F99" s="171">
        <v>0.24</v>
      </c>
      <c r="G99" s="2" t="s">
        <v>459</v>
      </c>
      <c r="H99" s="171">
        <v>0.32500000000000001</v>
      </c>
    </row>
    <row r="100" spans="2:8" x14ac:dyDescent="0.25">
      <c r="B100" s="172">
        <v>41187</v>
      </c>
      <c r="C100" s="2" t="s">
        <v>616</v>
      </c>
      <c r="D100" s="171">
        <v>0.50800000000000001</v>
      </c>
      <c r="E100" s="2" t="s">
        <v>709</v>
      </c>
      <c r="F100" s="171">
        <v>0.154</v>
      </c>
      <c r="G100" s="2" t="s">
        <v>710</v>
      </c>
      <c r="H100" s="171">
        <v>0.33800000000000002</v>
      </c>
    </row>
    <row r="101" spans="2:8" x14ac:dyDescent="0.25">
      <c r="B101" s="172">
        <v>41247</v>
      </c>
      <c r="C101" s="2" t="s">
        <v>711</v>
      </c>
      <c r="D101" s="171">
        <v>0.55900000000000005</v>
      </c>
      <c r="E101" s="2" t="s">
        <v>712</v>
      </c>
      <c r="F101" s="171">
        <v>0.13400000000000001</v>
      </c>
      <c r="G101" s="2" t="s">
        <v>713</v>
      </c>
      <c r="H101" s="171">
        <v>0.307</v>
      </c>
    </row>
    <row r="102" spans="2:8" x14ac:dyDescent="0.25">
      <c r="B102" s="150" t="s">
        <v>714</v>
      </c>
      <c r="C102" s="2" t="s">
        <v>551</v>
      </c>
      <c r="D102" s="171">
        <v>0.56299999999999994</v>
      </c>
      <c r="E102" s="2" t="s">
        <v>715</v>
      </c>
      <c r="F102" s="171">
        <v>0.14699999999999999</v>
      </c>
      <c r="G102" s="2" t="s">
        <v>716</v>
      </c>
      <c r="H102" s="171">
        <v>0.28999999999999998</v>
      </c>
    </row>
    <row r="103" spans="2:8" x14ac:dyDescent="0.25">
      <c r="B103" s="172">
        <v>41154</v>
      </c>
      <c r="C103" s="2" t="s">
        <v>582</v>
      </c>
      <c r="D103" s="171">
        <v>0.56100000000000005</v>
      </c>
      <c r="E103" s="2" t="s">
        <v>717</v>
      </c>
      <c r="F103" s="171">
        <v>0.14699999999999999</v>
      </c>
      <c r="G103" s="2" t="s">
        <v>718</v>
      </c>
      <c r="H103" s="171">
        <v>0.29199999999999998</v>
      </c>
    </row>
    <row r="104" spans="2:8" x14ac:dyDescent="0.25">
      <c r="B104" s="172">
        <v>41244</v>
      </c>
      <c r="C104" s="2" t="s">
        <v>719</v>
      </c>
      <c r="D104" s="171">
        <v>0.60899999999999999</v>
      </c>
      <c r="E104" s="2" t="s">
        <v>720</v>
      </c>
      <c r="F104" s="171">
        <v>7.1999999999999995E-2</v>
      </c>
      <c r="G104" s="2" t="s">
        <v>721</v>
      </c>
      <c r="H104" s="171">
        <v>0.31900000000000001</v>
      </c>
    </row>
    <row r="105" spans="2:8" x14ac:dyDescent="0.25">
      <c r="B105" s="150" t="s">
        <v>722</v>
      </c>
      <c r="C105" s="2" t="s">
        <v>637</v>
      </c>
      <c r="D105" s="171">
        <v>0.46300000000000002</v>
      </c>
      <c r="E105" s="2" t="s">
        <v>723</v>
      </c>
      <c r="F105" s="171">
        <v>0.21199999999999999</v>
      </c>
      <c r="G105" s="2" t="s">
        <v>459</v>
      </c>
      <c r="H105" s="171">
        <v>0.32500000000000001</v>
      </c>
    </row>
    <row r="106" spans="2:8" x14ac:dyDescent="0.25">
      <c r="B106" s="172">
        <v>40827</v>
      </c>
      <c r="C106" s="2" t="s">
        <v>724</v>
      </c>
      <c r="D106" s="171">
        <v>0.55700000000000005</v>
      </c>
      <c r="E106" s="2" t="s">
        <v>725</v>
      </c>
      <c r="F106" s="171">
        <v>0.158</v>
      </c>
      <c r="G106" s="2" t="s">
        <v>726</v>
      </c>
      <c r="H106" s="171">
        <v>0.28399999999999997</v>
      </c>
    </row>
    <row r="107" spans="2:8" x14ac:dyDescent="0.25">
      <c r="B107" s="150" t="s">
        <v>727</v>
      </c>
      <c r="C107" s="2" t="s">
        <v>668</v>
      </c>
      <c r="D107" s="171">
        <v>0.41899999999999998</v>
      </c>
      <c r="E107" s="2" t="s">
        <v>537</v>
      </c>
      <c r="F107" s="171">
        <v>0.29499999999999998</v>
      </c>
      <c r="G107" s="2" t="s">
        <v>728</v>
      </c>
      <c r="H107" s="171">
        <v>0.28699999999999998</v>
      </c>
    </row>
    <row r="108" spans="2:8" x14ac:dyDescent="0.25">
      <c r="B108" s="150" t="s">
        <v>729</v>
      </c>
      <c r="C108" s="2" t="s">
        <v>622</v>
      </c>
      <c r="D108" s="171">
        <v>0.433</v>
      </c>
      <c r="E108" s="2" t="s">
        <v>480</v>
      </c>
      <c r="F108" s="171">
        <v>0.17299999999999999</v>
      </c>
      <c r="G108" s="2" t="s">
        <v>730</v>
      </c>
      <c r="H108" s="171">
        <v>0.39400000000000002</v>
      </c>
    </row>
    <row r="109" spans="2:8" x14ac:dyDescent="0.25">
      <c r="B109" s="172">
        <v>40855</v>
      </c>
      <c r="C109" s="2" t="s">
        <v>731</v>
      </c>
      <c r="D109" s="171">
        <v>0.68300000000000005</v>
      </c>
      <c r="E109" s="2" t="s">
        <v>708</v>
      </c>
      <c r="F109" s="171">
        <v>0.19500000000000001</v>
      </c>
      <c r="G109" s="2" t="s">
        <v>732</v>
      </c>
      <c r="H109" s="171">
        <v>0.122</v>
      </c>
    </row>
    <row r="110" spans="2:8" x14ac:dyDescent="0.25">
      <c r="B110" s="150" t="s">
        <v>733</v>
      </c>
      <c r="C110" s="2" t="s">
        <v>678</v>
      </c>
      <c r="D110" s="171">
        <v>0.40300000000000002</v>
      </c>
      <c r="E110" s="2" t="s">
        <v>734</v>
      </c>
      <c r="F110" s="171">
        <v>0.219</v>
      </c>
      <c r="G110" s="2" t="s">
        <v>508</v>
      </c>
      <c r="H110" s="171">
        <v>0.378</v>
      </c>
    </row>
    <row r="111" spans="2:8" x14ac:dyDescent="0.25">
      <c r="B111" s="172">
        <v>40792</v>
      </c>
      <c r="C111" s="2" t="s">
        <v>735</v>
      </c>
      <c r="D111" s="171">
        <v>0.52300000000000002</v>
      </c>
      <c r="E111" s="2" t="s">
        <v>736</v>
      </c>
      <c r="F111" s="171">
        <v>9.2999999999999999E-2</v>
      </c>
      <c r="G111" s="2" t="s">
        <v>737</v>
      </c>
      <c r="H111" s="171">
        <v>0.38400000000000001</v>
      </c>
    </row>
    <row r="112" spans="2:8" x14ac:dyDescent="0.25">
      <c r="B112" s="172">
        <v>40882</v>
      </c>
      <c r="C112" s="2" t="s">
        <v>738</v>
      </c>
      <c r="D112" s="171">
        <v>0.58199999999999996</v>
      </c>
      <c r="E112" s="2" t="s">
        <v>739</v>
      </c>
      <c r="F112" s="171">
        <v>8.6999999999999994E-2</v>
      </c>
      <c r="G112" s="2" t="s">
        <v>740</v>
      </c>
      <c r="H112" s="171">
        <v>0.33</v>
      </c>
    </row>
    <row r="113" spans="2:8" x14ac:dyDescent="0.25">
      <c r="B113" s="150" t="s">
        <v>741</v>
      </c>
      <c r="C113" s="2" t="s">
        <v>742</v>
      </c>
      <c r="D113" s="171">
        <v>0.42</v>
      </c>
      <c r="E113" s="2" t="s">
        <v>739</v>
      </c>
      <c r="F113" s="171">
        <v>0.108</v>
      </c>
      <c r="G113" s="2" t="s">
        <v>743</v>
      </c>
      <c r="H113" s="171">
        <v>0.47199999999999998</v>
      </c>
    </row>
    <row r="114" spans="2:8" x14ac:dyDescent="0.25">
      <c r="B114" s="172">
        <v>40819</v>
      </c>
      <c r="C114" s="2" t="s">
        <v>744</v>
      </c>
      <c r="D114" s="171">
        <v>0.53</v>
      </c>
      <c r="E114" s="2" t="s">
        <v>745</v>
      </c>
      <c r="F114" s="171">
        <v>6.4000000000000001E-2</v>
      </c>
      <c r="G114" s="2" t="s">
        <v>740</v>
      </c>
      <c r="H114" s="171">
        <v>0.40699999999999997</v>
      </c>
    </row>
    <row r="115" spans="2:8" x14ac:dyDescent="0.25">
      <c r="B115" s="172">
        <v>40818</v>
      </c>
      <c r="C115" s="2" t="s">
        <v>586</v>
      </c>
      <c r="D115" s="171">
        <v>0.48899999999999999</v>
      </c>
      <c r="E115" s="2" t="s">
        <v>746</v>
      </c>
      <c r="F115" s="171">
        <v>0.08</v>
      </c>
      <c r="G115" s="2" t="s">
        <v>744</v>
      </c>
      <c r="H115" s="171">
        <v>0.43099999999999999</v>
      </c>
    </row>
    <row r="116" spans="2:8" x14ac:dyDescent="0.25">
      <c r="B116" s="150" t="s">
        <v>747</v>
      </c>
      <c r="C116" s="2" t="s">
        <v>630</v>
      </c>
      <c r="D116" s="171">
        <v>0.499</v>
      </c>
      <c r="E116" s="2" t="s">
        <v>748</v>
      </c>
      <c r="F116" s="171">
        <v>0.124</v>
      </c>
      <c r="G116" s="2" t="s">
        <v>508</v>
      </c>
      <c r="H116" s="171">
        <v>0.378</v>
      </c>
    </row>
    <row r="117" spans="2:8" x14ac:dyDescent="0.25">
      <c r="B117" s="172">
        <v>40433</v>
      </c>
      <c r="C117" s="2" t="s">
        <v>749</v>
      </c>
      <c r="D117" s="171">
        <v>0.42399999999999999</v>
      </c>
      <c r="E117" s="2" t="s">
        <v>609</v>
      </c>
      <c r="F117" s="171">
        <v>8.1000000000000003E-2</v>
      </c>
      <c r="G117" s="2" t="s">
        <v>750</v>
      </c>
      <c r="H117" s="171">
        <v>0.495</v>
      </c>
    </row>
    <row r="118" spans="2:8" x14ac:dyDescent="0.25">
      <c r="B118" s="172">
        <v>40462</v>
      </c>
      <c r="C118" s="2" t="s">
        <v>751</v>
      </c>
      <c r="D118" s="171">
        <v>0.50800000000000001</v>
      </c>
      <c r="E118" s="2" t="s">
        <v>752</v>
      </c>
      <c r="F118" s="171">
        <v>0.108</v>
      </c>
      <c r="G118" s="2" t="s">
        <v>743</v>
      </c>
      <c r="H118" s="171">
        <v>0.38400000000000001</v>
      </c>
    </row>
    <row r="119" spans="2:8" x14ac:dyDescent="0.25">
      <c r="B119" s="150" t="s">
        <v>753</v>
      </c>
      <c r="C119" s="2" t="s">
        <v>754</v>
      </c>
      <c r="D119" s="171">
        <v>0.58599999999999997</v>
      </c>
      <c r="E119" s="2" t="s">
        <v>755</v>
      </c>
      <c r="F119" s="171">
        <v>9.0999999999999998E-2</v>
      </c>
      <c r="G119" s="2" t="s">
        <v>756</v>
      </c>
      <c r="H119" s="171">
        <v>0.32400000000000001</v>
      </c>
    </row>
    <row r="120" spans="2:8" x14ac:dyDescent="0.25">
      <c r="B120" s="172">
        <v>40430</v>
      </c>
      <c r="C120" s="2" t="s">
        <v>757</v>
      </c>
      <c r="D120" s="171">
        <v>0.55600000000000005</v>
      </c>
      <c r="E120" s="2" t="s">
        <v>522</v>
      </c>
      <c r="F120" s="171">
        <v>8.3000000000000004E-2</v>
      </c>
      <c r="G120" s="2" t="s">
        <v>758</v>
      </c>
      <c r="H120" s="171">
        <v>0.36099999999999999</v>
      </c>
    </row>
    <row r="121" spans="2:8" x14ac:dyDescent="0.25">
      <c r="B121" s="172">
        <v>40520</v>
      </c>
      <c r="C121" s="2" t="s">
        <v>650</v>
      </c>
      <c r="D121" s="171">
        <v>0.35299999999999998</v>
      </c>
      <c r="E121" s="2" t="s">
        <v>457</v>
      </c>
      <c r="F121" s="171">
        <v>0.186</v>
      </c>
      <c r="G121" s="2" t="s">
        <v>594</v>
      </c>
      <c r="H121" s="171">
        <v>0.46</v>
      </c>
    </row>
    <row r="122" spans="2:8" x14ac:dyDescent="0.25">
      <c r="B122" s="150" t="s">
        <v>759</v>
      </c>
      <c r="C122" s="2" t="s">
        <v>760</v>
      </c>
      <c r="D122" s="171">
        <v>0.46400000000000002</v>
      </c>
      <c r="E122" s="2" t="s">
        <v>473</v>
      </c>
      <c r="F122" s="171">
        <v>0.161</v>
      </c>
      <c r="G122" s="2" t="s">
        <v>626</v>
      </c>
      <c r="H122" s="171">
        <v>0.374</v>
      </c>
    </row>
    <row r="123" spans="2:8" x14ac:dyDescent="0.25">
      <c r="B123" s="172">
        <v>40457</v>
      </c>
      <c r="C123" s="2" t="s">
        <v>761</v>
      </c>
      <c r="D123" s="171">
        <v>0.437</v>
      </c>
      <c r="E123" s="2" t="s">
        <v>693</v>
      </c>
      <c r="F123" s="171">
        <v>0.20300000000000001</v>
      </c>
      <c r="G123" s="2" t="s">
        <v>762</v>
      </c>
      <c r="H123" s="171">
        <v>0.36</v>
      </c>
    </row>
    <row r="124" spans="2:8" x14ac:dyDescent="0.25">
      <c r="B124" s="150" t="s">
        <v>763</v>
      </c>
      <c r="C124" s="2" t="s">
        <v>764</v>
      </c>
      <c r="D124" s="171">
        <v>0.45700000000000002</v>
      </c>
      <c r="E124" s="2" t="s">
        <v>521</v>
      </c>
      <c r="F124" s="171">
        <v>0.218</v>
      </c>
      <c r="G124" s="2" t="s">
        <v>765</v>
      </c>
      <c r="H124" s="171">
        <v>0.32500000000000001</v>
      </c>
    </row>
    <row r="125" spans="2:8" x14ac:dyDescent="0.25">
      <c r="B125" s="172">
        <v>40394</v>
      </c>
      <c r="C125" s="2" t="s">
        <v>766</v>
      </c>
      <c r="D125" s="171">
        <v>0.377</v>
      </c>
      <c r="E125" s="2" t="s">
        <v>767</v>
      </c>
      <c r="F125" s="171">
        <v>0.255</v>
      </c>
      <c r="G125" s="2" t="s">
        <v>768</v>
      </c>
      <c r="H125" s="171">
        <v>0.36799999999999999</v>
      </c>
    </row>
    <row r="126" spans="2:8" x14ac:dyDescent="0.25">
      <c r="B126" s="172">
        <v>40485</v>
      </c>
      <c r="C126" s="2" t="s">
        <v>760</v>
      </c>
      <c r="D126" s="171">
        <v>0.46400000000000002</v>
      </c>
      <c r="E126" s="2" t="s">
        <v>469</v>
      </c>
      <c r="F126" s="171">
        <v>0.29599999999999999</v>
      </c>
      <c r="G126" s="2" t="s">
        <v>549</v>
      </c>
      <c r="H126" s="171">
        <v>0.23899999999999999</v>
      </c>
    </row>
    <row r="127" spans="2:8" x14ac:dyDescent="0.25">
      <c r="B127" s="172">
        <v>40484</v>
      </c>
      <c r="C127" s="2" t="s">
        <v>769</v>
      </c>
      <c r="D127" s="171">
        <v>0.47399999999999998</v>
      </c>
      <c r="E127" s="2" t="s">
        <v>469</v>
      </c>
      <c r="F127" s="171">
        <v>0.24099999999999999</v>
      </c>
      <c r="G127" s="2" t="s">
        <v>770</v>
      </c>
      <c r="H127" s="171">
        <v>0.28499999999999998</v>
      </c>
    </row>
    <row r="128" spans="2:8" x14ac:dyDescent="0.25">
      <c r="B128" s="150" t="s">
        <v>771</v>
      </c>
      <c r="C128" s="2" t="s">
        <v>772</v>
      </c>
      <c r="D128" s="171">
        <v>0.54400000000000004</v>
      </c>
      <c r="E128" s="2" t="s">
        <v>773</v>
      </c>
      <c r="F128" s="171">
        <v>4.9000000000000002E-2</v>
      </c>
      <c r="G128" s="2" t="s">
        <v>774</v>
      </c>
      <c r="H128" s="171">
        <v>0.40699999999999997</v>
      </c>
    </row>
    <row r="129" spans="2:8" x14ac:dyDescent="0.25">
      <c r="B129" s="172">
        <v>40098</v>
      </c>
      <c r="C129" s="2" t="s">
        <v>775</v>
      </c>
      <c r="D129" s="171">
        <v>0.52900000000000003</v>
      </c>
      <c r="E129" s="2" t="s">
        <v>776</v>
      </c>
      <c r="F129" s="171">
        <v>6.9000000000000006E-2</v>
      </c>
      <c r="G129" s="2" t="s">
        <v>777</v>
      </c>
      <c r="H129" s="171">
        <v>0.40200000000000002</v>
      </c>
    </row>
    <row r="130" spans="2:8" x14ac:dyDescent="0.25">
      <c r="B130" s="172">
        <v>40158</v>
      </c>
      <c r="C130" s="2" t="s">
        <v>778</v>
      </c>
      <c r="D130" s="171">
        <v>0.439</v>
      </c>
      <c r="E130" s="2" t="s">
        <v>779</v>
      </c>
      <c r="F130" s="171">
        <v>0.121</v>
      </c>
      <c r="G130" s="2" t="s">
        <v>780</v>
      </c>
      <c r="H130" s="171">
        <v>0.44</v>
      </c>
    </row>
    <row r="131" spans="2:8" x14ac:dyDescent="0.25">
      <c r="B131" s="172">
        <v>40035</v>
      </c>
      <c r="C131" s="2" t="s">
        <v>671</v>
      </c>
      <c r="D131" s="171">
        <v>0.56999999999999995</v>
      </c>
      <c r="E131" s="2" t="s">
        <v>781</v>
      </c>
      <c r="F131" s="171">
        <v>8.5000000000000006E-2</v>
      </c>
      <c r="G131" s="2" t="s">
        <v>530</v>
      </c>
      <c r="H131" s="171">
        <v>0.34499999999999997</v>
      </c>
    </row>
    <row r="132" spans="2:8" x14ac:dyDescent="0.25">
      <c r="B132" s="172">
        <v>40095</v>
      </c>
      <c r="C132" s="2" t="s">
        <v>782</v>
      </c>
      <c r="D132" s="171">
        <v>0.51500000000000001</v>
      </c>
      <c r="E132" s="2" t="s">
        <v>783</v>
      </c>
      <c r="F132" s="171">
        <v>0.02</v>
      </c>
      <c r="G132" s="2" t="s">
        <v>784</v>
      </c>
      <c r="H132" s="171">
        <v>0.46500000000000002</v>
      </c>
    </row>
    <row r="133" spans="2:8" x14ac:dyDescent="0.25">
      <c r="B133" s="150" t="s">
        <v>785</v>
      </c>
      <c r="C133" s="2" t="s">
        <v>786</v>
      </c>
      <c r="D133" s="171">
        <v>0.43099999999999999</v>
      </c>
      <c r="E133" s="2" t="s">
        <v>581</v>
      </c>
      <c r="F133" s="171">
        <v>8.7999999999999995E-2</v>
      </c>
      <c r="G133" s="2" t="s">
        <v>787</v>
      </c>
      <c r="H133" s="171">
        <v>0.48099999999999998</v>
      </c>
    </row>
    <row r="134" spans="2:8" x14ac:dyDescent="0.25">
      <c r="B134" s="172">
        <v>40063</v>
      </c>
      <c r="C134" s="2" t="s">
        <v>788</v>
      </c>
      <c r="D134" s="171">
        <v>0.47299999999999998</v>
      </c>
      <c r="E134" s="2" t="s">
        <v>789</v>
      </c>
      <c r="F134" s="171">
        <v>2.5000000000000001E-2</v>
      </c>
      <c r="G134" s="2" t="s">
        <v>790</v>
      </c>
      <c r="H134" s="171">
        <v>0.502</v>
      </c>
    </row>
    <row r="135" spans="2:8" x14ac:dyDescent="0.25">
      <c r="B135" s="172">
        <v>40123</v>
      </c>
      <c r="C135" s="2" t="s">
        <v>658</v>
      </c>
      <c r="D135" s="171">
        <v>0.45100000000000001</v>
      </c>
      <c r="E135" s="2" t="s">
        <v>791</v>
      </c>
      <c r="F135" s="171">
        <v>5.8999999999999997E-2</v>
      </c>
      <c r="G135" s="2" t="s">
        <v>792</v>
      </c>
      <c r="H135" s="171">
        <v>0.49</v>
      </c>
    </row>
    <row r="136" spans="2:8" x14ac:dyDescent="0.25">
      <c r="B136" s="172">
        <v>39999</v>
      </c>
      <c r="C136" s="2" t="s">
        <v>793</v>
      </c>
      <c r="D136" s="171">
        <v>0.629</v>
      </c>
      <c r="E136" s="2" t="s">
        <v>794</v>
      </c>
      <c r="F136" s="171">
        <v>4.1000000000000002E-2</v>
      </c>
      <c r="G136" s="2" t="s">
        <v>666</v>
      </c>
      <c r="H136" s="171">
        <v>0.33</v>
      </c>
    </row>
    <row r="137" spans="2:8" x14ac:dyDescent="0.25">
      <c r="B137" s="172">
        <v>40150</v>
      </c>
      <c r="C137" s="2" t="s">
        <v>795</v>
      </c>
      <c r="D137" s="171">
        <v>0.44</v>
      </c>
      <c r="E137" s="2" t="s">
        <v>522</v>
      </c>
      <c r="F137" s="171">
        <v>9.8000000000000004E-2</v>
      </c>
      <c r="G137" s="2" t="s">
        <v>796</v>
      </c>
      <c r="H137" s="171">
        <v>0.46200000000000002</v>
      </c>
    </row>
    <row r="138" spans="2:8" x14ac:dyDescent="0.25">
      <c r="B138" s="172">
        <v>40149</v>
      </c>
      <c r="C138" s="2" t="s">
        <v>797</v>
      </c>
      <c r="D138" s="171">
        <v>0.496</v>
      </c>
      <c r="E138" s="2" t="s">
        <v>476</v>
      </c>
      <c r="F138" s="171">
        <v>0.16400000000000001</v>
      </c>
      <c r="G138" s="2" t="s">
        <v>798</v>
      </c>
      <c r="H138" s="171">
        <v>0.33900000000000002</v>
      </c>
    </row>
    <row r="139" spans="2:8" x14ac:dyDescent="0.25">
      <c r="B139" s="150" t="s">
        <v>799</v>
      </c>
      <c r="C139" s="2" t="s">
        <v>697</v>
      </c>
      <c r="D139" s="171">
        <v>0.77300000000000002</v>
      </c>
      <c r="E139" s="2" t="s">
        <v>800</v>
      </c>
      <c r="F139" s="171">
        <v>4.4999999999999998E-2</v>
      </c>
      <c r="G139" s="2" t="s">
        <v>801</v>
      </c>
      <c r="H139" s="171">
        <v>0.182</v>
      </c>
    </row>
    <row r="140" spans="2:8" x14ac:dyDescent="0.25">
      <c r="B140" s="172">
        <v>39637</v>
      </c>
      <c r="C140" s="2" t="s">
        <v>802</v>
      </c>
      <c r="D140" s="171">
        <v>0.57099999999999995</v>
      </c>
      <c r="E140" s="2" t="s">
        <v>803</v>
      </c>
      <c r="F140" s="171">
        <v>0</v>
      </c>
      <c r="G140" s="2" t="s">
        <v>804</v>
      </c>
      <c r="H140" s="171">
        <v>0.42899999999999999</v>
      </c>
    </row>
    <row r="141" spans="2:8" x14ac:dyDescent="0.25">
      <c r="B141" s="172">
        <v>39665</v>
      </c>
      <c r="C141" s="2" t="s">
        <v>805</v>
      </c>
      <c r="D141" s="171">
        <v>0.86299999999999999</v>
      </c>
      <c r="E141" s="2" t="s">
        <v>806</v>
      </c>
      <c r="F141" s="171">
        <v>1.0999999999999999E-2</v>
      </c>
      <c r="G141" s="2" t="s">
        <v>807</v>
      </c>
      <c r="H141" s="171">
        <v>0.127</v>
      </c>
    </row>
    <row r="142" spans="2:8" x14ac:dyDescent="0.25">
      <c r="B142" s="172">
        <v>39662</v>
      </c>
      <c r="C142" s="2" t="s">
        <v>808</v>
      </c>
      <c r="D142" s="171">
        <v>0.88900000000000001</v>
      </c>
      <c r="E142" s="2" t="s">
        <v>809</v>
      </c>
      <c r="F142" s="171">
        <v>5.0000000000000001E-3</v>
      </c>
      <c r="G142" s="2" t="s">
        <v>604</v>
      </c>
      <c r="H142" s="171">
        <v>0.107</v>
      </c>
    </row>
    <row r="143" spans="2:8" x14ac:dyDescent="0.25">
      <c r="B143" s="172">
        <v>39305</v>
      </c>
      <c r="C143" s="2" t="s">
        <v>810</v>
      </c>
      <c r="D143" s="171">
        <v>0.67800000000000005</v>
      </c>
      <c r="E143" s="2" t="s">
        <v>811</v>
      </c>
      <c r="F143" s="171">
        <v>6.0000000000000001E-3</v>
      </c>
      <c r="G143" s="2" t="s">
        <v>812</v>
      </c>
      <c r="H143" s="171">
        <v>0.316</v>
      </c>
    </row>
    <row r="144" spans="2:8" x14ac:dyDescent="0.25">
      <c r="B144" s="172">
        <v>39333</v>
      </c>
      <c r="C144" s="2" t="s">
        <v>813</v>
      </c>
      <c r="D144" s="171">
        <v>0.878</v>
      </c>
      <c r="E144" s="2" t="s">
        <v>814</v>
      </c>
      <c r="F144" s="171">
        <v>1E-3</v>
      </c>
      <c r="G144" s="2" t="s">
        <v>815</v>
      </c>
      <c r="H144" s="171">
        <v>0.121</v>
      </c>
    </row>
    <row r="145" spans="2:8" x14ac:dyDescent="0.25">
      <c r="B145" s="172">
        <v>39360</v>
      </c>
      <c r="C145" s="2" t="s">
        <v>816</v>
      </c>
      <c r="D145" s="171">
        <v>0.88800000000000001</v>
      </c>
      <c r="E145" s="2" t="s">
        <v>817</v>
      </c>
      <c r="F145" s="171">
        <v>8.9999999999999993E-3</v>
      </c>
      <c r="G145" s="2" t="s">
        <v>818</v>
      </c>
      <c r="H145" s="171">
        <v>0.104</v>
      </c>
    </row>
    <row r="146" spans="2:8" x14ac:dyDescent="0.25">
      <c r="B146" s="172">
        <v>39296</v>
      </c>
      <c r="C146" s="2" t="s">
        <v>570</v>
      </c>
      <c r="D146" s="171">
        <v>0.46100000000000002</v>
      </c>
      <c r="E146" s="2" t="s">
        <v>609</v>
      </c>
      <c r="F146" s="171">
        <v>0.11799999999999999</v>
      </c>
      <c r="G146" s="2" t="s">
        <v>819</v>
      </c>
      <c r="H146" s="171">
        <v>0.42099999999999999</v>
      </c>
    </row>
    <row r="147" spans="2:8" x14ac:dyDescent="0.25">
      <c r="B147" s="172">
        <v>38998</v>
      </c>
      <c r="C147" s="2" t="s">
        <v>610</v>
      </c>
      <c r="D147" s="171">
        <v>0.66600000000000004</v>
      </c>
      <c r="E147" s="2" t="s">
        <v>820</v>
      </c>
      <c r="F147" s="171">
        <v>7.0000000000000001E-3</v>
      </c>
      <c r="G147" s="2" t="s">
        <v>821</v>
      </c>
      <c r="H147" s="171">
        <v>0.32800000000000001</v>
      </c>
    </row>
    <row r="148" spans="2:8" x14ac:dyDescent="0.25">
      <c r="B148" s="172">
        <v>38962</v>
      </c>
      <c r="C148" s="2" t="s">
        <v>588</v>
      </c>
      <c r="D148" s="171">
        <v>0.34300000000000003</v>
      </c>
      <c r="E148" s="2" t="s">
        <v>822</v>
      </c>
      <c r="F148" s="171">
        <v>3.0000000000000001E-3</v>
      </c>
      <c r="G148" s="2" t="s">
        <v>823</v>
      </c>
      <c r="H148" s="171">
        <v>0.65400000000000003</v>
      </c>
    </row>
    <row r="150" spans="2:8" x14ac:dyDescent="0.25">
      <c r="B150" s="150" t="s">
        <v>824</v>
      </c>
    </row>
    <row r="151" spans="2:8" x14ac:dyDescent="0.25">
      <c r="B151" s="150" t="s">
        <v>825</v>
      </c>
    </row>
    <row r="153" spans="2:8" x14ac:dyDescent="0.25">
      <c r="B153" s="150" t="s">
        <v>826</v>
      </c>
    </row>
    <row r="155" spans="2:8" x14ac:dyDescent="0.25">
      <c r="B155" s="150" t="s">
        <v>827</v>
      </c>
    </row>
    <row r="157" spans="2:8" x14ac:dyDescent="0.25">
      <c r="B157" s="150" t="s">
        <v>828</v>
      </c>
    </row>
    <row r="159" spans="2:8" x14ac:dyDescent="0.25">
      <c r="B159" s="173">
        <v>43748</v>
      </c>
    </row>
    <row r="161" spans="2:2" x14ac:dyDescent="0.25">
      <c r="B161" s="150" t="s">
        <v>829</v>
      </c>
    </row>
    <row r="163" spans="2:2" x14ac:dyDescent="0.25">
      <c r="B163" s="150" t="s">
        <v>830</v>
      </c>
    </row>
    <row r="165" spans="2:2" x14ac:dyDescent="0.25">
      <c r="B165" s="173">
        <v>43748</v>
      </c>
    </row>
    <row r="167" spans="2:2" x14ac:dyDescent="0.25">
      <c r="B167" s="150" t="s">
        <v>831</v>
      </c>
    </row>
    <row r="169" spans="2:2" x14ac:dyDescent="0.25">
      <c r="B169" s="150" t="s">
        <v>832</v>
      </c>
    </row>
    <row r="171" spans="2:2" x14ac:dyDescent="0.25">
      <c r="B171" s="173">
        <v>43748</v>
      </c>
    </row>
    <row r="173" spans="2:2" x14ac:dyDescent="0.25">
      <c r="B173" s="150" t="s">
        <v>833</v>
      </c>
    </row>
    <row r="175" spans="2:2" x14ac:dyDescent="0.25">
      <c r="B175" s="150" t="s">
        <v>832</v>
      </c>
    </row>
    <row r="177" spans="2:2" x14ac:dyDescent="0.25">
      <c r="B177" s="173">
        <v>43748</v>
      </c>
    </row>
    <row r="179" spans="2:2" x14ac:dyDescent="0.25">
      <c r="B179" s="150" t="s">
        <v>834</v>
      </c>
    </row>
    <row r="181" spans="2:2" x14ac:dyDescent="0.25">
      <c r="B181" s="150" t="s">
        <v>832</v>
      </c>
    </row>
    <row r="183" spans="2:2" x14ac:dyDescent="0.25">
      <c r="B183" s="173">
        <v>43748</v>
      </c>
    </row>
    <row r="185" spans="2:2" x14ac:dyDescent="0.25">
      <c r="B185" s="150" t="s">
        <v>835</v>
      </c>
    </row>
    <row r="187" spans="2:2" x14ac:dyDescent="0.25">
      <c r="B187" s="150" t="s">
        <v>832</v>
      </c>
    </row>
    <row r="189" spans="2:2" x14ac:dyDescent="0.25">
      <c r="B189" s="173">
        <v>43748</v>
      </c>
    </row>
    <row r="191" spans="2:2" x14ac:dyDescent="0.25">
      <c r="B191" s="150" t="s">
        <v>836</v>
      </c>
    </row>
    <row r="193" spans="2:2" x14ac:dyDescent="0.25">
      <c r="B193" s="150" t="s">
        <v>837</v>
      </c>
    </row>
    <row r="195" spans="2:2" x14ac:dyDescent="0.25">
      <c r="B195" s="150" t="s">
        <v>838</v>
      </c>
    </row>
    <row r="197" spans="2:2" x14ac:dyDescent="0.25">
      <c r="B197" s="150" t="s">
        <v>839</v>
      </c>
    </row>
    <row r="199" spans="2:2" x14ac:dyDescent="0.25">
      <c r="B199" s="150" t="s">
        <v>840</v>
      </c>
    </row>
    <row r="201" spans="2:2" x14ac:dyDescent="0.25">
      <c r="B201" s="150" t="s">
        <v>841</v>
      </c>
    </row>
    <row r="203" spans="2:2" x14ac:dyDescent="0.25">
      <c r="B203" s="150" t="s">
        <v>842</v>
      </c>
    </row>
    <row r="205" spans="2:2" x14ac:dyDescent="0.25">
      <c r="B205" s="150" t="s">
        <v>843</v>
      </c>
    </row>
    <row r="207" spans="2:2" x14ac:dyDescent="0.25">
      <c r="B207" s="150" t="s">
        <v>261</v>
      </c>
    </row>
    <row r="209" spans="2:2" x14ac:dyDescent="0.25">
      <c r="B209" s="150" t="s">
        <v>844</v>
      </c>
    </row>
    <row r="211" spans="2:2" x14ac:dyDescent="0.25">
      <c r="B211" s="150" t="s">
        <v>845</v>
      </c>
    </row>
    <row r="213" spans="2:2" x14ac:dyDescent="0.25">
      <c r="B213" s="150" t="s">
        <v>846</v>
      </c>
    </row>
    <row r="215" spans="2:2" x14ac:dyDescent="0.25">
      <c r="B215" s="150" t="s">
        <v>847</v>
      </c>
    </row>
    <row r="217" spans="2:2" x14ac:dyDescent="0.25">
      <c r="B217" s="150" t="s">
        <v>848</v>
      </c>
    </row>
  </sheetData>
  <conditionalFormatting sqref="D11:D148">
    <cfRule type="dataBar" priority="4">
      <dataBar>
        <cfvo type="min"/>
        <cfvo type="max"/>
        <color rgb="FF638EC6"/>
      </dataBar>
      <extLst>
        <ext xmlns:x14="http://schemas.microsoft.com/office/spreadsheetml/2009/9/main" uri="{B025F937-C7B1-47D3-B67F-A62EFF666E3E}">
          <x14:id>{12A96BCB-358B-49E4-9DFC-A3CADC52D749}</x14:id>
        </ext>
      </extLst>
    </cfRule>
  </conditionalFormatting>
  <conditionalFormatting sqref="F11:F148">
    <cfRule type="dataBar" priority="3">
      <dataBar>
        <cfvo type="min"/>
        <cfvo type="max"/>
        <color rgb="FF63C384"/>
      </dataBar>
      <extLst>
        <ext xmlns:x14="http://schemas.microsoft.com/office/spreadsheetml/2009/9/main" uri="{B025F937-C7B1-47D3-B67F-A62EFF666E3E}">
          <x14:id>{DE247AA2-12B2-4B8C-8E7D-F16625E52AB3}</x14:id>
        </ext>
      </extLst>
    </cfRule>
  </conditionalFormatting>
  <conditionalFormatting sqref="I11:J25">
    <cfRule type="dataBar" priority="2">
      <dataBar>
        <cfvo type="min"/>
        <cfvo type="max"/>
        <color rgb="FF008AEF"/>
      </dataBar>
      <extLst>
        <ext xmlns:x14="http://schemas.microsoft.com/office/spreadsheetml/2009/9/main" uri="{B025F937-C7B1-47D3-B67F-A62EFF666E3E}">
          <x14:id>{D175D50D-024B-4019-AFF2-05A831F4BC72}</x14:id>
        </ext>
      </extLst>
    </cfRule>
  </conditionalFormatting>
  <conditionalFormatting sqref="H11:H148">
    <cfRule type="dataBar" priority="1">
      <dataBar>
        <cfvo type="min"/>
        <cfvo type="max"/>
        <color rgb="FFFFB628"/>
      </dataBar>
      <extLst>
        <ext xmlns:x14="http://schemas.microsoft.com/office/spreadsheetml/2009/9/main" uri="{B025F937-C7B1-47D3-B67F-A62EFF666E3E}">
          <x14:id>{CAE0B759-97DE-4B31-8FEA-7BDC2A63B972}</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12A96BCB-358B-49E4-9DFC-A3CADC52D749}">
            <x14:dataBar minLength="0" maxLength="100" border="1" negativeBarBorderColorSameAsPositive="0">
              <x14:cfvo type="autoMin"/>
              <x14:cfvo type="autoMax"/>
              <x14:borderColor rgb="FF638EC6"/>
              <x14:negativeFillColor rgb="FFFF0000"/>
              <x14:negativeBorderColor rgb="FFFF0000"/>
              <x14:axisColor rgb="FF000000"/>
            </x14:dataBar>
          </x14:cfRule>
          <xm:sqref>D11:D148</xm:sqref>
        </x14:conditionalFormatting>
        <x14:conditionalFormatting xmlns:xm="http://schemas.microsoft.com/office/excel/2006/main">
          <x14:cfRule type="dataBar" id="{DE247AA2-12B2-4B8C-8E7D-F16625E52AB3}">
            <x14:dataBar minLength="0" maxLength="100" border="1" negativeBarBorderColorSameAsPositive="0">
              <x14:cfvo type="autoMin"/>
              <x14:cfvo type="autoMax"/>
              <x14:borderColor rgb="FF63C384"/>
              <x14:negativeFillColor rgb="FFFF0000"/>
              <x14:negativeBorderColor rgb="FFFF0000"/>
              <x14:axisColor rgb="FF000000"/>
            </x14:dataBar>
          </x14:cfRule>
          <xm:sqref>F11:F148</xm:sqref>
        </x14:conditionalFormatting>
        <x14:conditionalFormatting xmlns:xm="http://schemas.microsoft.com/office/excel/2006/main">
          <x14:cfRule type="dataBar" id="{D175D50D-024B-4019-AFF2-05A831F4BC72}">
            <x14:dataBar minLength="0" maxLength="100" border="1" negativeBarBorderColorSameAsPositive="0">
              <x14:cfvo type="autoMin"/>
              <x14:cfvo type="autoMax"/>
              <x14:borderColor rgb="FF008AEF"/>
              <x14:negativeFillColor rgb="FFFF0000"/>
              <x14:negativeBorderColor rgb="FFFF0000"/>
              <x14:axisColor rgb="FF000000"/>
            </x14:dataBar>
          </x14:cfRule>
          <xm:sqref>I11:J25</xm:sqref>
        </x14:conditionalFormatting>
        <x14:conditionalFormatting xmlns:xm="http://schemas.microsoft.com/office/excel/2006/main">
          <x14:cfRule type="dataBar" id="{CAE0B759-97DE-4B31-8FEA-7BDC2A63B972}">
            <x14:dataBar minLength="0" maxLength="100" border="1" negativeBarBorderColorSameAsPositive="0">
              <x14:cfvo type="autoMin"/>
              <x14:cfvo type="autoMax"/>
              <x14:borderColor rgb="FFFFB628"/>
              <x14:negativeFillColor rgb="FFFF0000"/>
              <x14:negativeBorderColor rgb="FFFF0000"/>
              <x14:axisColor rgb="FF000000"/>
            </x14:dataBar>
          </x14:cfRule>
          <xm:sqref>H11:H148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X27"/>
  <sheetViews>
    <sheetView workbookViewId="0">
      <selection activeCell="B20" sqref="B20"/>
    </sheetView>
  </sheetViews>
  <sheetFormatPr defaultRowHeight="15" x14ac:dyDescent="0.25"/>
  <cols>
    <col min="2" max="2" width="18" bestFit="1" customWidth="1"/>
    <col min="3" max="3" width="10.7109375" bestFit="1" customWidth="1"/>
    <col min="5" max="40" width="10.7109375" bestFit="1" customWidth="1"/>
  </cols>
  <sheetData>
    <row r="2" spans="2:50" x14ac:dyDescent="0.25">
      <c r="B2" t="s">
        <v>40</v>
      </c>
      <c r="C2" s="6">
        <v>42398</v>
      </c>
    </row>
    <row r="3" spans="2:50" x14ac:dyDescent="0.25">
      <c r="B3" t="s">
        <v>41</v>
      </c>
    </row>
    <row r="5" spans="2:50" x14ac:dyDescent="0.25">
      <c r="D5" t="s">
        <v>42</v>
      </c>
      <c r="E5" s="7">
        <f>_xll.BDH($B6,$D6,$C2,$C3,"Dir=H","Per=M","Days=A","Dts=S","Sort=R","cols=45;rows=2")</f>
        <v>43830</v>
      </c>
      <c r="F5" s="6">
        <v>43708</v>
      </c>
      <c r="G5" s="6">
        <v>43677</v>
      </c>
      <c r="H5" s="6">
        <v>43646</v>
      </c>
      <c r="I5" s="6">
        <v>43616</v>
      </c>
      <c r="J5" s="6">
        <v>43585</v>
      </c>
      <c r="K5" s="6">
        <v>43555</v>
      </c>
      <c r="L5" s="6">
        <v>43524</v>
      </c>
      <c r="M5" s="6">
        <v>43496</v>
      </c>
      <c r="N5" s="6">
        <v>43465</v>
      </c>
      <c r="O5" s="6">
        <v>43434</v>
      </c>
      <c r="P5" s="6">
        <v>43404</v>
      </c>
      <c r="Q5" s="6">
        <v>43373</v>
      </c>
      <c r="R5" s="6">
        <v>43343</v>
      </c>
      <c r="S5" s="6">
        <v>43312</v>
      </c>
      <c r="T5" s="6">
        <v>43281</v>
      </c>
      <c r="U5" s="6">
        <v>43251</v>
      </c>
      <c r="V5" s="6">
        <v>43220</v>
      </c>
      <c r="W5" s="6">
        <v>43190</v>
      </c>
      <c r="X5" s="6">
        <v>43159</v>
      </c>
      <c r="Y5" s="6">
        <v>43131</v>
      </c>
      <c r="Z5" s="6">
        <v>43100</v>
      </c>
      <c r="AA5" s="6">
        <v>43069</v>
      </c>
      <c r="AB5" s="6">
        <v>43039</v>
      </c>
      <c r="AC5" s="6">
        <v>43008</v>
      </c>
      <c r="AD5" s="6">
        <v>42978</v>
      </c>
      <c r="AE5" s="6">
        <v>42947</v>
      </c>
      <c r="AF5" s="6">
        <v>42916</v>
      </c>
      <c r="AG5" s="6">
        <v>42886</v>
      </c>
      <c r="AH5" s="6">
        <v>42855</v>
      </c>
      <c r="AI5" s="6">
        <v>42825</v>
      </c>
      <c r="AJ5" s="6">
        <v>42794</v>
      </c>
      <c r="AK5" s="6">
        <v>42766</v>
      </c>
      <c r="AL5" s="6">
        <v>42735</v>
      </c>
      <c r="AM5" s="6">
        <v>42704</v>
      </c>
      <c r="AN5" s="6">
        <v>42674</v>
      </c>
      <c r="AO5" s="6">
        <v>42643</v>
      </c>
      <c r="AP5" s="7">
        <v>42613</v>
      </c>
      <c r="AQ5" s="7">
        <v>42582</v>
      </c>
      <c r="AR5" s="7">
        <v>42551</v>
      </c>
      <c r="AS5" s="7">
        <v>42521</v>
      </c>
      <c r="AT5" s="7">
        <v>42490</v>
      </c>
      <c r="AU5" s="7">
        <v>42460</v>
      </c>
      <c r="AV5" s="7">
        <v>42429</v>
      </c>
      <c r="AW5" s="7">
        <v>42400</v>
      </c>
    </row>
    <row r="6" spans="2:50" x14ac:dyDescent="0.25">
      <c r="B6" t="s">
        <v>43</v>
      </c>
      <c r="C6" t="str">
        <f>_xll.BFieldInfo($D6)</f>
        <v>Last Price</v>
      </c>
      <c r="D6" t="s">
        <v>44</v>
      </c>
      <c r="E6">
        <v>0.14000000000000001</v>
      </c>
      <c r="F6">
        <v>0.14000000000000001</v>
      </c>
      <c r="G6">
        <v>0.21</v>
      </c>
      <c r="H6">
        <v>0.26</v>
      </c>
      <c r="I6">
        <v>0.12</v>
      </c>
      <c r="J6">
        <v>0.25</v>
      </c>
      <c r="K6">
        <v>0.06</v>
      </c>
      <c r="L6">
        <v>0.04</v>
      </c>
      <c r="M6">
        <v>0.04</v>
      </c>
      <c r="N6">
        <v>0.18</v>
      </c>
      <c r="O6">
        <v>0.19</v>
      </c>
      <c r="P6">
        <v>0.14000000000000001</v>
      </c>
      <c r="Q6">
        <v>0.16</v>
      </c>
      <c r="R6">
        <v>0.02</v>
      </c>
      <c r="S6">
        <v>0.17</v>
      </c>
      <c r="T6">
        <v>0.13</v>
      </c>
      <c r="U6">
        <v>0.21</v>
      </c>
      <c r="V6">
        <v>0.15</v>
      </c>
      <c r="W6">
        <v>0.19</v>
      </c>
      <c r="X6">
        <v>0.19</v>
      </c>
      <c r="Y6">
        <v>0.23</v>
      </c>
      <c r="Z6">
        <v>0.17</v>
      </c>
      <c r="AA6">
        <v>0.09</v>
      </c>
      <c r="AB6">
        <v>0.28000000000000003</v>
      </c>
      <c r="AC6">
        <v>0.15</v>
      </c>
      <c r="AD6">
        <v>0.13</v>
      </c>
      <c r="AE6">
        <v>0.09</v>
      </c>
      <c r="AF6">
        <v>0.15</v>
      </c>
      <c r="AG6">
        <v>0.11</v>
      </c>
      <c r="AH6">
        <v>0.22</v>
      </c>
      <c r="AI6">
        <v>-0.11</v>
      </c>
      <c r="AJ6">
        <v>0.15</v>
      </c>
      <c r="AK6">
        <v>0.24</v>
      </c>
      <c r="AL6">
        <v>0.13</v>
      </c>
      <c r="AM6">
        <v>7.0000000000000007E-2</v>
      </c>
      <c r="AN6">
        <v>0.15</v>
      </c>
      <c r="AO6">
        <v>0.08</v>
      </c>
      <c r="AP6">
        <v>0.2</v>
      </c>
      <c r="AQ6">
        <v>0.2</v>
      </c>
      <c r="AR6">
        <v>0.11</v>
      </c>
      <c r="AS6">
        <v>0.15</v>
      </c>
      <c r="AT6">
        <v>0.24</v>
      </c>
      <c r="AU6">
        <v>0.09</v>
      </c>
      <c r="AV6">
        <v>0.17</v>
      </c>
      <c r="AW6">
        <v>0.18</v>
      </c>
    </row>
    <row r="7" spans="2:50" x14ac:dyDescent="0.25">
      <c r="B7" t="s">
        <v>50</v>
      </c>
      <c r="C7" t="str">
        <f>_xll.BFieldInfo($D7)</f>
        <v>Last Price</v>
      </c>
      <c r="D7" t="s">
        <v>44</v>
      </c>
      <c r="E7">
        <f>_xll.BDH($B7,$D7,$C2,$C3,"Dir=H","Per=M","Days=A","Dts=H","Sort=R","cols=45;rows=1")</f>
        <v>0.5</v>
      </c>
      <c r="F7">
        <v>0.4</v>
      </c>
      <c r="G7">
        <v>0.1</v>
      </c>
      <c r="H7">
        <v>0.4</v>
      </c>
      <c r="I7">
        <v>0.4</v>
      </c>
      <c r="J7">
        <v>0.4</v>
      </c>
      <c r="K7">
        <v>0.4</v>
      </c>
      <c r="L7">
        <v>0.6</v>
      </c>
      <c r="M7">
        <v>0.3</v>
      </c>
      <c r="N7">
        <v>0.9</v>
      </c>
      <c r="O7">
        <v>0.2</v>
      </c>
      <c r="P7">
        <v>0.3</v>
      </c>
      <c r="Q7">
        <v>0</v>
      </c>
      <c r="R7">
        <v>0.4</v>
      </c>
      <c r="S7" s="1">
        <v>0.5</v>
      </c>
      <c r="T7">
        <v>0.4</v>
      </c>
      <c r="U7">
        <v>0.4</v>
      </c>
      <c r="V7">
        <v>0.3</v>
      </c>
      <c r="W7">
        <v>0.4</v>
      </c>
      <c r="X7">
        <v>0.4</v>
      </c>
      <c r="Y7">
        <v>0.8</v>
      </c>
      <c r="Z7">
        <v>0.6</v>
      </c>
      <c r="AA7">
        <v>0.6</v>
      </c>
      <c r="AB7">
        <v>0.6</v>
      </c>
      <c r="AC7">
        <v>0.7</v>
      </c>
      <c r="AD7">
        <v>0.4</v>
      </c>
      <c r="AE7">
        <v>0.4</v>
      </c>
      <c r="AF7">
        <v>0.1</v>
      </c>
      <c r="AG7">
        <v>0.4</v>
      </c>
      <c r="AH7">
        <v>0.2</v>
      </c>
      <c r="AI7">
        <v>0.4</v>
      </c>
      <c r="AJ7">
        <v>0.5</v>
      </c>
      <c r="AK7">
        <v>0.8</v>
      </c>
      <c r="AL7">
        <v>0.4</v>
      </c>
      <c r="AM7">
        <v>0.2</v>
      </c>
      <c r="AN7">
        <v>0.4</v>
      </c>
      <c r="AO7">
        <v>0.4</v>
      </c>
      <c r="AP7">
        <v>0.3</v>
      </c>
      <c r="AQ7">
        <v>0.4</v>
      </c>
      <c r="AR7">
        <v>0.3</v>
      </c>
      <c r="AS7">
        <v>0.1</v>
      </c>
      <c r="AT7">
        <v>0.2</v>
      </c>
      <c r="AU7">
        <v>0.3</v>
      </c>
      <c r="AV7">
        <v>0</v>
      </c>
      <c r="AW7">
        <v>0.2</v>
      </c>
    </row>
    <row r="8" spans="2:50" x14ac:dyDescent="0.25">
      <c r="B8" t="s">
        <v>51</v>
      </c>
      <c r="C8" t="str">
        <f>_xll.BFieldInfo($D8)</f>
        <v>Last Price</v>
      </c>
      <c r="D8" t="s">
        <v>44</v>
      </c>
      <c r="E8">
        <f>_xll.BDH($B8,$D8,$C2,$C3,"Dir=H","Per=M","Days=A","Dts=H","Sort=R","cols=45;rows=1")</f>
        <v>266</v>
      </c>
      <c r="F8">
        <v>168</v>
      </c>
      <c r="G8">
        <v>166</v>
      </c>
      <c r="H8">
        <v>178</v>
      </c>
      <c r="I8">
        <v>62</v>
      </c>
      <c r="J8">
        <v>216</v>
      </c>
      <c r="K8">
        <v>153</v>
      </c>
      <c r="L8">
        <v>56</v>
      </c>
      <c r="M8">
        <v>312</v>
      </c>
      <c r="N8">
        <v>227</v>
      </c>
      <c r="O8">
        <v>196</v>
      </c>
      <c r="P8">
        <v>277</v>
      </c>
      <c r="Q8">
        <v>108</v>
      </c>
      <c r="R8">
        <v>282</v>
      </c>
      <c r="S8" s="1">
        <v>178</v>
      </c>
      <c r="T8">
        <v>262</v>
      </c>
      <c r="U8">
        <v>270</v>
      </c>
      <c r="V8">
        <v>196</v>
      </c>
      <c r="W8">
        <v>182</v>
      </c>
      <c r="X8">
        <v>330</v>
      </c>
      <c r="Y8">
        <v>171</v>
      </c>
      <c r="Z8">
        <v>174</v>
      </c>
      <c r="AA8">
        <v>220</v>
      </c>
      <c r="AB8">
        <v>260</v>
      </c>
      <c r="AC8">
        <v>18</v>
      </c>
      <c r="AD8">
        <v>187</v>
      </c>
      <c r="AE8">
        <v>204</v>
      </c>
      <c r="AF8">
        <v>229</v>
      </c>
      <c r="AG8">
        <v>128</v>
      </c>
      <c r="AH8">
        <v>213</v>
      </c>
      <c r="AI8">
        <v>127</v>
      </c>
      <c r="AJ8">
        <v>141</v>
      </c>
      <c r="AK8">
        <v>252</v>
      </c>
      <c r="AL8">
        <v>215</v>
      </c>
      <c r="AM8">
        <v>170</v>
      </c>
      <c r="AN8">
        <v>128</v>
      </c>
      <c r="AO8">
        <v>270</v>
      </c>
      <c r="AP8">
        <v>135</v>
      </c>
      <c r="AQ8">
        <v>336</v>
      </c>
      <c r="AR8">
        <v>282</v>
      </c>
      <c r="AS8">
        <v>15</v>
      </c>
      <c r="AT8">
        <v>211</v>
      </c>
      <c r="AU8">
        <v>234</v>
      </c>
      <c r="AV8">
        <v>232</v>
      </c>
      <c r="AW8">
        <v>90</v>
      </c>
    </row>
    <row r="9" spans="2:50" x14ac:dyDescent="0.25">
      <c r="B9" t="s">
        <v>52</v>
      </c>
      <c r="C9" t="str">
        <f>_xll.BFieldInfo($D9)</f>
        <v>Last Price</v>
      </c>
      <c r="D9" t="s">
        <v>44</v>
      </c>
      <c r="E9">
        <f>_xll.BDH($B9,$D9,$C2,$C3,"Dir=H","Per=M","Days=A","Dts=H","Sort=R","cols=45;rows=1")</f>
        <v>1.1000000000000001</v>
      </c>
      <c r="F9">
        <v>0.77</v>
      </c>
      <c r="G9">
        <v>-0.19</v>
      </c>
      <c r="H9">
        <v>0.05</v>
      </c>
      <c r="I9">
        <v>0.24</v>
      </c>
      <c r="J9">
        <v>-0.63</v>
      </c>
      <c r="K9">
        <v>0.11</v>
      </c>
      <c r="L9">
        <v>-0.5</v>
      </c>
      <c r="M9">
        <v>-0.39</v>
      </c>
      <c r="N9">
        <v>0.04</v>
      </c>
      <c r="O9">
        <v>0.54</v>
      </c>
      <c r="P9">
        <v>0.22</v>
      </c>
      <c r="Q9">
        <v>0.14000000000000001</v>
      </c>
      <c r="R9">
        <v>0.8</v>
      </c>
      <c r="S9" s="1">
        <v>0.44</v>
      </c>
      <c r="T9">
        <v>0.75</v>
      </c>
      <c r="U9">
        <v>-0.79</v>
      </c>
      <c r="V9">
        <v>0.9</v>
      </c>
      <c r="W9">
        <v>0.56999999999999995</v>
      </c>
      <c r="X9">
        <v>0.35</v>
      </c>
      <c r="Y9">
        <v>-0.25</v>
      </c>
      <c r="Z9">
        <v>0.32</v>
      </c>
      <c r="AA9">
        <v>0.53</v>
      </c>
      <c r="AB9">
        <v>1.52</v>
      </c>
      <c r="AC9">
        <v>0</v>
      </c>
      <c r="AD9">
        <v>-0.47</v>
      </c>
      <c r="AE9">
        <v>-0.04</v>
      </c>
      <c r="AF9">
        <v>0.16</v>
      </c>
      <c r="AG9">
        <v>0.14000000000000001</v>
      </c>
      <c r="AH9">
        <v>0.9</v>
      </c>
      <c r="AI9">
        <v>0.68</v>
      </c>
      <c r="AJ9">
        <v>-0.38</v>
      </c>
      <c r="AK9">
        <v>0.11</v>
      </c>
      <c r="AL9">
        <v>0.86</v>
      </c>
      <c r="AM9">
        <v>-0.19</v>
      </c>
      <c r="AN9">
        <v>0.2</v>
      </c>
      <c r="AO9">
        <v>0.01</v>
      </c>
      <c r="AP9">
        <v>-0.09</v>
      </c>
      <c r="AQ9">
        <v>0.25</v>
      </c>
      <c r="AR9">
        <v>0.44</v>
      </c>
      <c r="AS9">
        <v>-0.09</v>
      </c>
      <c r="AT9">
        <v>0.1</v>
      </c>
      <c r="AU9">
        <v>-0.79</v>
      </c>
      <c r="AV9">
        <v>-0.71</v>
      </c>
      <c r="AW9">
        <v>0.83</v>
      </c>
    </row>
    <row r="10" spans="2:50" x14ac:dyDescent="0.25">
      <c r="B10" t="s">
        <v>53</v>
      </c>
      <c r="C10" t="str">
        <f>_xll.BFieldInfo($D10)</f>
        <v>Last Price</v>
      </c>
      <c r="D10" t="s">
        <v>44</v>
      </c>
      <c r="E10">
        <f>_xll.BDH($B10,$D10,$C2,$C3,"Dir=H","Per=M","Days=A","Dts=H","Sort=R","cols=45;rows=1")</f>
        <v>47.2</v>
      </c>
      <c r="F10">
        <v>49.1</v>
      </c>
      <c r="G10">
        <v>51.2</v>
      </c>
      <c r="H10">
        <v>51.7</v>
      </c>
      <c r="I10">
        <v>52.1</v>
      </c>
      <c r="J10">
        <v>52.8</v>
      </c>
      <c r="K10">
        <v>55.3</v>
      </c>
      <c r="L10">
        <v>54.2</v>
      </c>
      <c r="M10">
        <v>56.6</v>
      </c>
      <c r="N10">
        <v>54.3</v>
      </c>
      <c r="O10">
        <v>58.8</v>
      </c>
      <c r="P10">
        <v>57.5</v>
      </c>
      <c r="Q10">
        <v>59.5</v>
      </c>
      <c r="R10">
        <v>60.8</v>
      </c>
      <c r="S10" s="4">
        <v>58.4</v>
      </c>
      <c r="T10">
        <v>60</v>
      </c>
      <c r="U10">
        <v>58.7</v>
      </c>
      <c r="V10">
        <v>57.9</v>
      </c>
      <c r="W10">
        <v>59.3</v>
      </c>
      <c r="X10">
        <v>60.7</v>
      </c>
      <c r="Y10">
        <v>59.6</v>
      </c>
      <c r="Z10">
        <v>59.4</v>
      </c>
      <c r="AA10">
        <v>57.7</v>
      </c>
      <c r="AB10">
        <v>58.4</v>
      </c>
      <c r="AC10">
        <v>60</v>
      </c>
      <c r="AD10">
        <v>58.9</v>
      </c>
      <c r="AE10">
        <v>56.6</v>
      </c>
      <c r="AF10">
        <v>56.5</v>
      </c>
      <c r="AG10">
        <v>55.5</v>
      </c>
      <c r="AH10">
        <v>55.8</v>
      </c>
      <c r="AI10">
        <v>56.6</v>
      </c>
      <c r="AJ10">
        <v>57.6</v>
      </c>
      <c r="AK10">
        <v>56</v>
      </c>
      <c r="AL10">
        <v>54.3</v>
      </c>
      <c r="AM10">
        <v>53</v>
      </c>
      <c r="AN10">
        <v>51.7</v>
      </c>
      <c r="AO10">
        <v>51.3</v>
      </c>
      <c r="AP10">
        <v>49.6</v>
      </c>
      <c r="AQ10">
        <v>52.9</v>
      </c>
      <c r="AR10">
        <v>52.5</v>
      </c>
      <c r="AS10">
        <v>50.9</v>
      </c>
      <c r="AT10">
        <v>51.1</v>
      </c>
      <c r="AU10">
        <v>51.2</v>
      </c>
      <c r="AV10">
        <v>49.4</v>
      </c>
      <c r="AW10">
        <v>48</v>
      </c>
    </row>
    <row r="11" spans="2:50" x14ac:dyDescent="0.25">
      <c r="B11" t="s">
        <v>212</v>
      </c>
      <c r="C11" t="str">
        <f>_xll.BFieldInfo($D11)</f>
        <v>Last Price</v>
      </c>
      <c r="D11" t="s">
        <v>44</v>
      </c>
      <c r="E11">
        <f>_xll.BDH($B11,$D11,$C2,$C3,"Dir=H","Per=M","Days=A","Dts=H","Sort=R","cols=46;rows=1")</f>
        <v>52.4</v>
      </c>
      <c r="F11">
        <v>51.1</v>
      </c>
      <c r="G11">
        <v>50.3</v>
      </c>
      <c r="H11">
        <v>50.4</v>
      </c>
      <c r="I11">
        <v>50.6</v>
      </c>
      <c r="J11">
        <v>50.5</v>
      </c>
      <c r="K11">
        <v>52.6</v>
      </c>
      <c r="L11">
        <v>52.4</v>
      </c>
      <c r="M11">
        <v>53</v>
      </c>
      <c r="N11">
        <v>54.9</v>
      </c>
      <c r="O11">
        <v>53.8</v>
      </c>
      <c r="P11">
        <v>55.3</v>
      </c>
      <c r="Q11">
        <v>55.7</v>
      </c>
      <c r="R11">
        <v>55.6</v>
      </c>
      <c r="S11" s="1">
        <v>54.7</v>
      </c>
      <c r="T11">
        <v>55.3</v>
      </c>
      <c r="U11">
        <v>55.4</v>
      </c>
      <c r="V11">
        <v>56.4</v>
      </c>
      <c r="W11">
        <v>56.5</v>
      </c>
      <c r="X11">
        <v>55.6</v>
      </c>
      <c r="Y11">
        <v>55.3</v>
      </c>
      <c r="Z11">
        <v>55.5</v>
      </c>
      <c r="AA11">
        <v>55.1</v>
      </c>
      <c r="AB11">
        <v>53.9</v>
      </c>
      <c r="AC11">
        <v>54.6</v>
      </c>
      <c r="AD11">
        <v>53.1</v>
      </c>
      <c r="AE11">
        <v>52.8</v>
      </c>
      <c r="AF11">
        <v>53.3</v>
      </c>
      <c r="AG11">
        <v>52</v>
      </c>
      <c r="AH11">
        <v>52.7</v>
      </c>
      <c r="AI11">
        <v>52.8</v>
      </c>
      <c r="AJ11">
        <v>53.3</v>
      </c>
      <c r="AK11">
        <v>54.2</v>
      </c>
      <c r="AL11">
        <v>55</v>
      </c>
      <c r="AM11">
        <v>54.3</v>
      </c>
      <c r="AN11">
        <v>54.1</v>
      </c>
      <c r="AO11">
        <v>53.4</v>
      </c>
      <c r="AP11" t="s">
        <v>91</v>
      </c>
      <c r="AQ11" t="s">
        <v>91</v>
      </c>
      <c r="AR11" t="s">
        <v>91</v>
      </c>
      <c r="AS11" t="s">
        <v>91</v>
      </c>
      <c r="AT11" t="s">
        <v>91</v>
      </c>
      <c r="AU11" t="s">
        <v>91</v>
      </c>
      <c r="AV11" t="s">
        <v>91</v>
      </c>
      <c r="AW11" t="s">
        <v>91</v>
      </c>
      <c r="AX11" t="s">
        <v>91</v>
      </c>
    </row>
    <row r="12" spans="2:50" x14ac:dyDescent="0.25">
      <c r="B12" t="s">
        <v>54</v>
      </c>
      <c r="C12" t="str">
        <f>_xll.BFieldInfo($D12)</f>
        <v>Last Price</v>
      </c>
      <c r="D12" t="s">
        <v>44</v>
      </c>
      <c r="E12">
        <f>_xll.BDH($B12,$D12,$C2,$C3,"Dir=H","Per=M","Days=A","Dts=H","Sort=R","cols=45;rows=1")</f>
        <v>0.6</v>
      </c>
      <c r="F12">
        <v>0.1</v>
      </c>
      <c r="G12">
        <v>0</v>
      </c>
      <c r="H12">
        <v>-0.9</v>
      </c>
      <c r="I12">
        <v>-0.7</v>
      </c>
      <c r="J12">
        <v>0.6</v>
      </c>
      <c r="K12">
        <v>0.8</v>
      </c>
      <c r="L12">
        <v>0.5</v>
      </c>
      <c r="M12">
        <v>1.4</v>
      </c>
      <c r="N12">
        <v>-0.5</v>
      </c>
      <c r="O12">
        <v>-0.5</v>
      </c>
      <c r="P12">
        <v>-3.2</v>
      </c>
      <c r="Q12">
        <v>0.6</v>
      </c>
      <c r="R12">
        <v>-1</v>
      </c>
      <c r="S12" s="1">
        <v>0.5</v>
      </c>
      <c r="T12">
        <v>-1.2</v>
      </c>
      <c r="U12">
        <v>0.8</v>
      </c>
      <c r="V12">
        <v>0.7</v>
      </c>
      <c r="W12">
        <v>-1.7</v>
      </c>
      <c r="X12">
        <v>2.9</v>
      </c>
      <c r="Y12">
        <v>0.1</v>
      </c>
      <c r="Z12">
        <v>0.4</v>
      </c>
      <c r="AA12">
        <v>2.5</v>
      </c>
      <c r="AB12">
        <v>-0.5</v>
      </c>
      <c r="AC12">
        <v>0.5</v>
      </c>
      <c r="AD12">
        <v>-0.2</v>
      </c>
      <c r="AE12">
        <v>-0.1</v>
      </c>
      <c r="AF12">
        <v>-0.5</v>
      </c>
      <c r="AG12">
        <v>0.7</v>
      </c>
      <c r="AH12">
        <v>-0.8</v>
      </c>
      <c r="AI12">
        <v>-0.1</v>
      </c>
      <c r="AJ12">
        <v>1.1000000000000001</v>
      </c>
      <c r="AK12">
        <v>-0.7</v>
      </c>
      <c r="AL12">
        <v>0.3</v>
      </c>
      <c r="AM12">
        <v>2.2000000000000002</v>
      </c>
      <c r="AN12">
        <v>0.6</v>
      </c>
      <c r="AO12">
        <v>0.6</v>
      </c>
      <c r="AP12">
        <v>0.3</v>
      </c>
      <c r="AQ12">
        <v>0.1</v>
      </c>
      <c r="AR12">
        <v>1.7</v>
      </c>
      <c r="AS12">
        <v>0.3</v>
      </c>
      <c r="AT12">
        <v>-0.4</v>
      </c>
      <c r="AU12">
        <v>2.1</v>
      </c>
      <c r="AV12">
        <v>0</v>
      </c>
      <c r="AW12">
        <v>1.5</v>
      </c>
    </row>
    <row r="13" spans="2:50" x14ac:dyDescent="0.25">
      <c r="B13" t="s">
        <v>45</v>
      </c>
      <c r="C13" t="str">
        <f>_xll.BFieldInfo($D13)</f>
        <v>Last Price</v>
      </c>
      <c r="D13" t="s">
        <v>44</v>
      </c>
      <c r="E13">
        <f>_xll.BDH($B13,$D13,$C2,$C3,"Dir=H","Per=M","Days=A","Dts=H","Sort=R","cols=45;rows=1")</f>
        <v>-2</v>
      </c>
      <c r="F13">
        <v>0.3</v>
      </c>
      <c r="G13">
        <v>2.1</v>
      </c>
      <c r="H13">
        <v>1.8</v>
      </c>
      <c r="I13">
        <v>-2.2999999999999998</v>
      </c>
      <c r="J13">
        <v>-2.8</v>
      </c>
      <c r="K13">
        <v>1.7</v>
      </c>
      <c r="L13">
        <v>-2.6</v>
      </c>
      <c r="M13">
        <v>0.5</v>
      </c>
      <c r="N13">
        <v>1.1000000000000001</v>
      </c>
      <c r="O13">
        <v>0.6</v>
      </c>
      <c r="P13">
        <v>-4.4000000000000004</v>
      </c>
      <c r="Q13">
        <v>1.5</v>
      </c>
      <c r="R13">
        <v>4.2</v>
      </c>
      <c r="S13" s="1">
        <v>-0.9</v>
      </c>
      <c r="T13">
        <v>-0.1</v>
      </c>
      <c r="U13">
        <v>0.8</v>
      </c>
      <c r="V13">
        <v>-1.3</v>
      </c>
      <c r="W13">
        <v>1.4</v>
      </c>
      <c r="X13">
        <v>5.0999999999999996</v>
      </c>
      <c r="Y13">
        <v>-3.8</v>
      </c>
      <c r="Z13">
        <v>2.8</v>
      </c>
      <c r="AA13">
        <v>1.3</v>
      </c>
      <c r="AB13">
        <v>-2.9</v>
      </c>
      <c r="AC13">
        <v>5.6</v>
      </c>
      <c r="AD13">
        <v>2.2000000000000002</v>
      </c>
      <c r="AE13">
        <v>-7.7</v>
      </c>
      <c r="AF13">
        <v>7.3</v>
      </c>
      <c r="AG13">
        <v>-0.4</v>
      </c>
      <c r="AH13">
        <v>-0.1</v>
      </c>
      <c r="AI13">
        <v>2.8</v>
      </c>
      <c r="AJ13">
        <v>-0.5</v>
      </c>
      <c r="AK13">
        <v>-0.5</v>
      </c>
      <c r="AL13">
        <v>2.1</v>
      </c>
      <c r="AM13">
        <v>-5.0999999999999996</v>
      </c>
      <c r="AN13">
        <v>5.3</v>
      </c>
      <c r="AO13">
        <v>-0.4</v>
      </c>
      <c r="AP13">
        <v>1.8</v>
      </c>
      <c r="AQ13">
        <v>3.7</v>
      </c>
      <c r="AR13">
        <v>-5.4</v>
      </c>
      <c r="AS13">
        <v>-2.2000000000000002</v>
      </c>
      <c r="AT13">
        <v>4.0999999999999996</v>
      </c>
      <c r="AU13">
        <v>-0.4</v>
      </c>
      <c r="AV13">
        <v>-3.8</v>
      </c>
      <c r="AW13">
        <v>2.4</v>
      </c>
    </row>
    <row r="14" spans="2:50" x14ac:dyDescent="0.25">
      <c r="B14" t="s">
        <v>55</v>
      </c>
      <c r="C14" t="str">
        <f>_xll.BFieldInfo($D14)</f>
        <v>Last Price</v>
      </c>
      <c r="D14" t="s">
        <v>44</v>
      </c>
      <c r="E14">
        <f>_xll.BDH($B14,$D14,$C2,$C3,"Dir=H","Per=M","Days=A","Dts=H","Sort=R","cols=45;rows=1")</f>
        <v>46.8</v>
      </c>
      <c r="F14">
        <v>47.2</v>
      </c>
      <c r="G14">
        <v>50.8</v>
      </c>
      <c r="H14">
        <v>50</v>
      </c>
      <c r="I14">
        <v>52.7</v>
      </c>
      <c r="J14">
        <v>51.7</v>
      </c>
      <c r="K14">
        <v>57.4</v>
      </c>
      <c r="L14">
        <v>55.5</v>
      </c>
      <c r="M14">
        <v>58.2</v>
      </c>
      <c r="N14">
        <v>51.3</v>
      </c>
      <c r="O14">
        <v>61.8</v>
      </c>
      <c r="P14">
        <v>58</v>
      </c>
      <c r="Q14">
        <v>61.5</v>
      </c>
      <c r="R14">
        <v>64.5</v>
      </c>
      <c r="S14" s="1">
        <v>60.8</v>
      </c>
      <c r="T14">
        <v>63</v>
      </c>
      <c r="U14">
        <v>62.9</v>
      </c>
      <c r="V14">
        <v>61.7</v>
      </c>
      <c r="W14">
        <v>62.4</v>
      </c>
      <c r="X14">
        <v>64.3</v>
      </c>
      <c r="Y14">
        <v>65.2</v>
      </c>
      <c r="Z14">
        <v>67.3</v>
      </c>
      <c r="AA14">
        <v>63.6</v>
      </c>
      <c r="AB14">
        <v>64.099999999999994</v>
      </c>
      <c r="AC14">
        <v>64.099999999999994</v>
      </c>
      <c r="AD14">
        <v>61.4</v>
      </c>
      <c r="AE14">
        <v>61.2</v>
      </c>
      <c r="AF14">
        <v>60.9</v>
      </c>
      <c r="AG14">
        <v>59.6</v>
      </c>
      <c r="AH14">
        <v>57.6</v>
      </c>
      <c r="AI14">
        <v>62.3</v>
      </c>
      <c r="AJ14">
        <v>64</v>
      </c>
      <c r="AK14">
        <v>60</v>
      </c>
      <c r="AL14">
        <v>59.5</v>
      </c>
      <c r="AM14">
        <v>55.1</v>
      </c>
      <c r="AN14">
        <v>53.7</v>
      </c>
      <c r="AO14">
        <v>54.3</v>
      </c>
      <c r="AP14">
        <v>50.2</v>
      </c>
      <c r="AQ14">
        <v>56.8</v>
      </c>
      <c r="AR14">
        <v>56.2</v>
      </c>
      <c r="AS14">
        <v>54.9</v>
      </c>
      <c r="AT14">
        <v>55.1</v>
      </c>
      <c r="AU14">
        <v>55</v>
      </c>
      <c r="AV14">
        <v>52.5</v>
      </c>
      <c r="AW14">
        <v>50.6</v>
      </c>
    </row>
    <row r="15" spans="2:50" x14ac:dyDescent="0.25">
      <c r="B15" t="s">
        <v>56</v>
      </c>
      <c r="C15" t="str">
        <f>_xll.BFieldInfo($D15)</f>
        <v>Last Price</v>
      </c>
      <c r="D15" t="s">
        <v>44</v>
      </c>
      <c r="E15">
        <f>_xll.BDH($B15,$D15,$C2,$C3,"Dir=H","Per=M","Days=A","Dts=H","Sort=R","cols=46;rows=1")</f>
        <v>9.4</v>
      </c>
      <c r="F15">
        <v>24.8</v>
      </c>
      <c r="G15">
        <v>25.8</v>
      </c>
      <c r="H15">
        <v>18.899999999999999</v>
      </c>
      <c r="I15">
        <v>8.3000000000000007</v>
      </c>
      <c r="J15">
        <v>11</v>
      </c>
      <c r="K15">
        <v>15.7</v>
      </c>
      <c r="L15">
        <v>1.9</v>
      </c>
      <c r="M15">
        <v>-2.4</v>
      </c>
      <c r="N15">
        <v>21.3</v>
      </c>
      <c r="O15">
        <v>13.3</v>
      </c>
      <c r="P15">
        <v>10.6</v>
      </c>
      <c r="Q15">
        <v>18.399999999999999</v>
      </c>
      <c r="R15">
        <v>20.6</v>
      </c>
      <c r="S15" s="4">
        <v>15.3</v>
      </c>
      <c r="T15">
        <v>24.9</v>
      </c>
      <c r="U15">
        <v>21.2</v>
      </c>
      <c r="V15">
        <v>38.5</v>
      </c>
      <c r="W15">
        <v>22.2</v>
      </c>
      <c r="X15">
        <v>27.4</v>
      </c>
      <c r="Y15">
        <v>26.4</v>
      </c>
      <c r="Z15">
        <v>13.7</v>
      </c>
      <c r="AA15">
        <v>27.7</v>
      </c>
      <c r="AB15">
        <v>25.4</v>
      </c>
      <c r="AC15">
        <v>22.9</v>
      </c>
      <c r="AD15">
        <v>28</v>
      </c>
      <c r="AE15">
        <v>24.9</v>
      </c>
      <c r="AF15">
        <v>5.3</v>
      </c>
      <c r="AG15">
        <v>27.3</v>
      </c>
      <c r="AH15">
        <v>23.3</v>
      </c>
      <c r="AI15">
        <v>28.6</v>
      </c>
      <c r="AJ15">
        <v>29.9</v>
      </c>
      <c r="AK15">
        <v>32.9</v>
      </c>
      <c r="AL15">
        <v>27.9</v>
      </c>
      <c r="AM15">
        <v>14.3</v>
      </c>
      <c r="AN15">
        <v>18.899999999999999</v>
      </c>
      <c r="AO15">
        <v>20.399999999999999</v>
      </c>
      <c r="AP15">
        <v>3.6</v>
      </c>
      <c r="AQ15">
        <v>-0.6</v>
      </c>
      <c r="AR15">
        <v>10.1</v>
      </c>
      <c r="AS15">
        <v>-0.7</v>
      </c>
      <c r="AT15">
        <v>-2.6</v>
      </c>
      <c r="AU15">
        <v>-0.4</v>
      </c>
      <c r="AV15">
        <v>5.2</v>
      </c>
      <c r="AW15">
        <v>-7.3</v>
      </c>
      <c r="AX15">
        <v>-1.3</v>
      </c>
    </row>
    <row r="16" spans="2:50" x14ac:dyDescent="0.25">
      <c r="B16" t="s">
        <v>57</v>
      </c>
      <c r="C16" t="str">
        <f>_xll.BFieldInfo($D16)</f>
        <v>Last Price</v>
      </c>
      <c r="D16" t="s">
        <v>44</v>
      </c>
      <c r="E16">
        <f>_xll.BDH($B16,$D16,$C2,$C3,"Dir=H","Per=M","Days=A","Dts=H","Sort=R","cols=46;rows=1")</f>
        <v>2.6</v>
      </c>
      <c r="F16">
        <v>3.5</v>
      </c>
      <c r="G16">
        <v>6.7</v>
      </c>
      <c r="H16">
        <v>-1.5</v>
      </c>
      <c r="I16">
        <v>-12</v>
      </c>
      <c r="J16">
        <v>9.6999999999999993</v>
      </c>
      <c r="K16">
        <v>7.5</v>
      </c>
      <c r="L16">
        <v>3</v>
      </c>
      <c r="M16">
        <v>7.5</v>
      </c>
      <c r="N16">
        <v>3.5</v>
      </c>
      <c r="O16">
        <v>13.4</v>
      </c>
      <c r="P16">
        <v>18.600000000000001</v>
      </c>
      <c r="Q16">
        <v>20.8</v>
      </c>
      <c r="R16">
        <v>17.5</v>
      </c>
      <c r="S16" s="1">
        <v>16.5</v>
      </c>
      <c r="T16">
        <v>18.3</v>
      </c>
      <c r="U16">
        <v>19.8</v>
      </c>
      <c r="V16">
        <v>17.399999999999999</v>
      </c>
      <c r="W16">
        <v>12</v>
      </c>
      <c r="X16">
        <v>15.3</v>
      </c>
      <c r="Y16">
        <v>14.3</v>
      </c>
      <c r="Z16">
        <v>14.3</v>
      </c>
      <c r="AA16">
        <v>18.100000000000001</v>
      </c>
      <c r="AB16">
        <v>19.600000000000001</v>
      </c>
      <c r="AC16">
        <v>19.600000000000001</v>
      </c>
      <c r="AD16">
        <v>24.8</v>
      </c>
      <c r="AE16">
        <v>20.5</v>
      </c>
      <c r="AF16">
        <v>13.3</v>
      </c>
      <c r="AG16">
        <v>14.7</v>
      </c>
      <c r="AH16">
        <v>-1.1000000000000001</v>
      </c>
      <c r="AI16">
        <v>10.3</v>
      </c>
      <c r="AJ16">
        <v>16.5</v>
      </c>
      <c r="AK16">
        <v>12.9</v>
      </c>
      <c r="AL16">
        <v>5.2</v>
      </c>
      <c r="AM16">
        <v>10.1</v>
      </c>
      <c r="AN16">
        <v>3.7</v>
      </c>
      <c r="AO16">
        <v>-3.4</v>
      </c>
      <c r="AP16">
        <v>-5.5</v>
      </c>
      <c r="AQ16">
        <v>1.1000000000000001</v>
      </c>
      <c r="AR16">
        <v>-1.8</v>
      </c>
      <c r="AS16">
        <v>5.2</v>
      </c>
      <c r="AT16">
        <v>-1.9</v>
      </c>
      <c r="AU16">
        <v>11</v>
      </c>
      <c r="AV16">
        <v>2.7</v>
      </c>
      <c r="AW16">
        <v>-10.199999999999999</v>
      </c>
      <c r="AX16">
        <v>-21.6</v>
      </c>
    </row>
    <row r="17" spans="2:50" x14ac:dyDescent="0.25">
      <c r="B17" t="s">
        <v>58</v>
      </c>
      <c r="C17" t="str">
        <f>_xll.BFieldInfo($D17)</f>
        <v>Last Price</v>
      </c>
      <c r="D17" t="s">
        <v>44</v>
      </c>
      <c r="E17">
        <f>_xll.BDH($B17,$D17,$C2,$C3,"Dir=H","Per=M","Days=A","Dts=H","Sort=R","cols=45;rows=1")</f>
        <v>0.2</v>
      </c>
      <c r="F17">
        <v>0.6</v>
      </c>
      <c r="G17">
        <v>0.7</v>
      </c>
      <c r="H17">
        <v>0.4</v>
      </c>
      <c r="I17">
        <v>0.5</v>
      </c>
      <c r="J17">
        <v>0.4</v>
      </c>
      <c r="K17">
        <v>1.8</v>
      </c>
      <c r="L17">
        <v>-0.5</v>
      </c>
      <c r="M17">
        <v>1.5</v>
      </c>
      <c r="N17">
        <v>-2</v>
      </c>
      <c r="O17">
        <v>-0.1</v>
      </c>
      <c r="P17">
        <v>1.1000000000000001</v>
      </c>
      <c r="Q17">
        <v>0</v>
      </c>
      <c r="R17">
        <v>-0.2</v>
      </c>
      <c r="S17" s="1">
        <v>0.5</v>
      </c>
      <c r="T17">
        <v>0.1</v>
      </c>
      <c r="U17">
        <v>1.3</v>
      </c>
      <c r="V17">
        <v>0.4</v>
      </c>
      <c r="W17">
        <v>-0.1</v>
      </c>
      <c r="X17">
        <v>0.2</v>
      </c>
      <c r="Y17">
        <v>0.2</v>
      </c>
      <c r="Z17">
        <v>0.4</v>
      </c>
      <c r="AA17">
        <v>0.8</v>
      </c>
      <c r="AB17">
        <v>0.3</v>
      </c>
      <c r="AC17">
        <v>2</v>
      </c>
      <c r="AD17">
        <v>0.2</v>
      </c>
      <c r="AE17">
        <v>0.1</v>
      </c>
      <c r="AF17">
        <v>0.4</v>
      </c>
      <c r="AG17">
        <v>-0.5</v>
      </c>
      <c r="AH17">
        <v>0.7</v>
      </c>
      <c r="AI17">
        <v>-0.2</v>
      </c>
      <c r="AJ17">
        <v>-0.3</v>
      </c>
      <c r="AK17">
        <v>1.3</v>
      </c>
      <c r="AL17">
        <v>1.1000000000000001</v>
      </c>
      <c r="AM17">
        <v>-0.1</v>
      </c>
      <c r="AN17">
        <v>0.3</v>
      </c>
      <c r="AO17">
        <v>0.5</v>
      </c>
      <c r="AP17">
        <v>0.1</v>
      </c>
      <c r="AQ17">
        <v>0</v>
      </c>
      <c r="AR17">
        <v>1</v>
      </c>
      <c r="AS17">
        <v>0.3</v>
      </c>
      <c r="AT17">
        <v>0.5</v>
      </c>
      <c r="AU17">
        <v>-0.4</v>
      </c>
      <c r="AV17">
        <v>0.9</v>
      </c>
      <c r="AW17">
        <v>-0.5</v>
      </c>
    </row>
    <row r="18" spans="2:50" x14ac:dyDescent="0.25">
      <c r="B18" t="s">
        <v>306</v>
      </c>
      <c r="C18" t="str">
        <f>_xll.BFieldInfo($D18)</f>
        <v>Last Price</v>
      </c>
      <c r="D18" t="s">
        <v>44</v>
      </c>
      <c r="E18">
        <f>_xll.BDH($B18,$D18,$C2,$C3,"Dir=H","Per=M","Days=A","Dts=H","Sort=R","cols=45;rows=1")</f>
        <v>-1.65</v>
      </c>
      <c r="F18">
        <v>1.48</v>
      </c>
      <c r="G18">
        <v>2.46</v>
      </c>
      <c r="H18">
        <v>-1.31</v>
      </c>
      <c r="I18">
        <v>2.88</v>
      </c>
      <c r="J18">
        <v>0</v>
      </c>
      <c r="K18">
        <v>-4.93</v>
      </c>
      <c r="L18">
        <v>11.16</v>
      </c>
      <c r="M18">
        <v>-1.4</v>
      </c>
      <c r="N18">
        <v>-4.03</v>
      </c>
      <c r="O18">
        <v>-0.19</v>
      </c>
      <c r="P18">
        <v>0.77</v>
      </c>
      <c r="Q18">
        <v>-3.18</v>
      </c>
      <c r="R18">
        <v>-0.74</v>
      </c>
      <c r="S18" s="1">
        <v>0</v>
      </c>
      <c r="T18">
        <v>-0.19</v>
      </c>
      <c r="U18">
        <v>-0.55000000000000004</v>
      </c>
      <c r="V18">
        <v>-1.45</v>
      </c>
      <c r="W18">
        <v>-1.78</v>
      </c>
      <c r="X18">
        <v>3.89</v>
      </c>
      <c r="Y18">
        <v>-3.05</v>
      </c>
      <c r="Z18">
        <v>-1.24</v>
      </c>
      <c r="AA18">
        <v>2.92</v>
      </c>
      <c r="AB18">
        <v>1.48</v>
      </c>
      <c r="AC18">
        <v>-0.74</v>
      </c>
      <c r="AD18">
        <v>-0.55000000000000004</v>
      </c>
      <c r="AE18">
        <v>-0.55000000000000004</v>
      </c>
      <c r="AF18">
        <v>-1.6099999999999999</v>
      </c>
      <c r="AG18">
        <v>1.08</v>
      </c>
      <c r="AH18">
        <v>-1.07</v>
      </c>
      <c r="AI18">
        <v>1.27</v>
      </c>
      <c r="AJ18">
        <v>-2.13</v>
      </c>
      <c r="AK18">
        <v>2.17</v>
      </c>
      <c r="AL18">
        <v>0.18</v>
      </c>
      <c r="AM18">
        <v>-0.9</v>
      </c>
      <c r="AN18">
        <v>1.65</v>
      </c>
      <c r="AO18">
        <v>1.3</v>
      </c>
      <c r="AP18">
        <v>0.56000000000000005</v>
      </c>
      <c r="AQ18">
        <v>-1.83</v>
      </c>
      <c r="AR18">
        <v>0.55000000000000004</v>
      </c>
      <c r="AS18">
        <v>-0.55000000000000004</v>
      </c>
      <c r="AT18">
        <v>2.4300000000000002</v>
      </c>
      <c r="AU18">
        <v>1.52</v>
      </c>
      <c r="AV18">
        <v>-3.13</v>
      </c>
      <c r="AW18">
        <v>-0.18</v>
      </c>
    </row>
    <row r="19" spans="2:50" x14ac:dyDescent="0.25">
      <c r="B19" t="s">
        <v>314</v>
      </c>
      <c r="C19" t="str">
        <f>_xll.BFieldInfo($D19)</f>
        <v>Last Price</v>
      </c>
      <c r="D19" t="s">
        <v>44</v>
      </c>
      <c r="E19">
        <f>_xll.BDH($B19,$D19,$C2,$C3,"Dir=H","Per=M","Days=A","Dts=H","Sort=R","cols=45;rows=1")</f>
        <v>719</v>
      </c>
      <c r="F19">
        <v>706</v>
      </c>
      <c r="G19">
        <v>665</v>
      </c>
      <c r="H19">
        <v>729</v>
      </c>
      <c r="I19">
        <v>598</v>
      </c>
      <c r="J19">
        <v>656</v>
      </c>
      <c r="K19">
        <v>693</v>
      </c>
      <c r="L19">
        <v>669</v>
      </c>
      <c r="M19">
        <v>644</v>
      </c>
      <c r="N19">
        <v>564</v>
      </c>
      <c r="O19">
        <v>615</v>
      </c>
      <c r="P19">
        <v>557</v>
      </c>
      <c r="Q19">
        <v>607</v>
      </c>
      <c r="R19">
        <v>604</v>
      </c>
      <c r="S19" s="1">
        <v>609</v>
      </c>
      <c r="T19">
        <v>618</v>
      </c>
      <c r="U19">
        <v>650</v>
      </c>
      <c r="V19">
        <v>629</v>
      </c>
      <c r="W19">
        <v>654</v>
      </c>
      <c r="X19">
        <v>644</v>
      </c>
      <c r="Y19">
        <v>628</v>
      </c>
      <c r="Z19">
        <v>656</v>
      </c>
      <c r="AA19">
        <v>715</v>
      </c>
      <c r="AB19">
        <v>631</v>
      </c>
      <c r="AC19">
        <v>642</v>
      </c>
      <c r="AD19">
        <v>565</v>
      </c>
      <c r="AE19">
        <v>559</v>
      </c>
      <c r="AF19">
        <v>624</v>
      </c>
      <c r="AG19">
        <v>604</v>
      </c>
      <c r="AH19">
        <v>586</v>
      </c>
      <c r="AI19">
        <v>627</v>
      </c>
      <c r="AJ19">
        <v>603</v>
      </c>
      <c r="AK19">
        <v>591</v>
      </c>
      <c r="AL19">
        <v>560</v>
      </c>
      <c r="AM19">
        <v>571</v>
      </c>
      <c r="AN19">
        <v>580</v>
      </c>
      <c r="AO19">
        <v>569</v>
      </c>
      <c r="AP19">
        <v>586</v>
      </c>
      <c r="AQ19">
        <v>631</v>
      </c>
      <c r="AR19">
        <v>563</v>
      </c>
      <c r="AS19">
        <v>556</v>
      </c>
      <c r="AT19">
        <v>564</v>
      </c>
      <c r="AU19">
        <v>526</v>
      </c>
      <c r="AV19">
        <v>518</v>
      </c>
      <c r="AW19">
        <v>514</v>
      </c>
    </row>
    <row r="20" spans="2:50" x14ac:dyDescent="0.25">
      <c r="B20" t="s">
        <v>59</v>
      </c>
      <c r="C20" t="str">
        <f>_xll.BFieldInfo($D20)</f>
        <v>Last Price</v>
      </c>
      <c r="D20" t="s">
        <v>44</v>
      </c>
      <c r="E20">
        <f>_xll.BDH($B20,$D20,$C2,$C3,"Dir=H","Per=M","Days=A","Dts=H","Sort=R","cols=45;rows=1")</f>
        <v>0</v>
      </c>
      <c r="F20">
        <v>-0.2</v>
      </c>
      <c r="G20">
        <v>0.4</v>
      </c>
      <c r="H20">
        <v>0</v>
      </c>
      <c r="I20">
        <v>0</v>
      </c>
      <c r="J20">
        <v>0.1</v>
      </c>
      <c r="K20">
        <v>0.2</v>
      </c>
      <c r="L20">
        <v>0.2</v>
      </c>
      <c r="M20">
        <v>0</v>
      </c>
      <c r="N20">
        <v>-0.2</v>
      </c>
      <c r="O20">
        <v>0.1</v>
      </c>
      <c r="P20">
        <v>-0.1</v>
      </c>
      <c r="Q20">
        <v>0.5</v>
      </c>
      <c r="R20">
        <v>0.5</v>
      </c>
      <c r="S20" s="4">
        <v>0.6</v>
      </c>
      <c r="T20">
        <v>0.5</v>
      </c>
      <c r="U20">
        <v>0</v>
      </c>
      <c r="V20">
        <v>0.6</v>
      </c>
      <c r="W20">
        <v>0.3</v>
      </c>
      <c r="X20">
        <v>0.7</v>
      </c>
      <c r="Y20">
        <v>0.6</v>
      </c>
      <c r="Z20">
        <v>0.7</v>
      </c>
      <c r="AA20">
        <v>0.4</v>
      </c>
      <c r="AB20">
        <v>1.1000000000000001</v>
      </c>
      <c r="AC20">
        <v>0.3</v>
      </c>
      <c r="AD20">
        <v>0.4</v>
      </c>
      <c r="AE20">
        <v>0.2</v>
      </c>
      <c r="AF20">
        <v>0.6</v>
      </c>
      <c r="AG20">
        <v>0.3</v>
      </c>
      <c r="AH20">
        <v>0.4</v>
      </c>
      <c r="AI20">
        <v>0.4</v>
      </c>
      <c r="AJ20">
        <v>0.2</v>
      </c>
      <c r="AK20">
        <v>0.7</v>
      </c>
      <c r="AL20">
        <v>0.5</v>
      </c>
      <c r="AM20">
        <v>0.2</v>
      </c>
      <c r="AN20">
        <v>-0.2</v>
      </c>
      <c r="AO20">
        <v>0.4</v>
      </c>
      <c r="AP20">
        <v>-0.1</v>
      </c>
      <c r="AQ20">
        <v>0.5</v>
      </c>
      <c r="AR20">
        <v>0.3</v>
      </c>
      <c r="AS20">
        <v>-0.2</v>
      </c>
      <c r="AT20">
        <v>0.4</v>
      </c>
      <c r="AU20">
        <v>0.1</v>
      </c>
      <c r="AV20">
        <v>-0.1</v>
      </c>
      <c r="AW20">
        <v>-0.5</v>
      </c>
    </row>
    <row r="21" spans="2:50" x14ac:dyDescent="0.25">
      <c r="B21" t="s">
        <v>60</v>
      </c>
      <c r="C21" t="str">
        <f>_xll.BFieldInfo($D21)</f>
        <v>Last Price</v>
      </c>
      <c r="D21" t="s">
        <v>44</v>
      </c>
      <c r="E21">
        <f>_xll.BDH($B21,$D21,$C2,$C3,"Dir=H","Per=M","Days=A","Dts=H","Sort=R","cols=46;rows=1")</f>
        <v>99.3</v>
      </c>
      <c r="F21">
        <v>93.2</v>
      </c>
      <c r="G21">
        <v>89.8</v>
      </c>
      <c r="H21">
        <v>98.4</v>
      </c>
      <c r="I21">
        <v>98.2</v>
      </c>
      <c r="J21">
        <v>100</v>
      </c>
      <c r="K21">
        <v>97.2</v>
      </c>
      <c r="L21">
        <v>98.4</v>
      </c>
      <c r="M21">
        <v>93.8</v>
      </c>
      <c r="N21">
        <v>91.2</v>
      </c>
      <c r="O21">
        <v>98.3</v>
      </c>
      <c r="P21">
        <v>97.5</v>
      </c>
      <c r="Q21">
        <v>98.6</v>
      </c>
      <c r="R21">
        <v>100.1</v>
      </c>
      <c r="S21" s="1">
        <v>96.2</v>
      </c>
      <c r="T21">
        <v>97.9</v>
      </c>
      <c r="U21">
        <v>98.2</v>
      </c>
      <c r="V21">
        <v>98</v>
      </c>
      <c r="W21">
        <v>98.8</v>
      </c>
      <c r="X21">
        <v>101.4</v>
      </c>
      <c r="Y21">
        <v>99.7</v>
      </c>
      <c r="Z21">
        <v>95.7</v>
      </c>
      <c r="AA21">
        <v>95.9</v>
      </c>
      <c r="AB21">
        <v>98.5</v>
      </c>
      <c r="AC21">
        <v>100.7</v>
      </c>
      <c r="AD21">
        <v>95.1</v>
      </c>
      <c r="AE21">
        <v>96.8</v>
      </c>
      <c r="AF21">
        <v>93.4</v>
      </c>
      <c r="AG21">
        <v>95.1</v>
      </c>
      <c r="AH21">
        <v>97.1</v>
      </c>
      <c r="AI21">
        <v>97</v>
      </c>
      <c r="AJ21">
        <v>96.9</v>
      </c>
      <c r="AK21">
        <v>96.3</v>
      </c>
      <c r="AL21">
        <v>98.5</v>
      </c>
      <c r="AM21">
        <v>98.2</v>
      </c>
      <c r="AN21">
        <v>93.8</v>
      </c>
      <c r="AO21">
        <v>87.2</v>
      </c>
      <c r="AP21">
        <v>91.2</v>
      </c>
      <c r="AQ21">
        <v>89.8</v>
      </c>
      <c r="AR21">
        <v>90</v>
      </c>
      <c r="AS21">
        <v>93.5</v>
      </c>
      <c r="AT21">
        <v>94.7</v>
      </c>
      <c r="AU21">
        <v>89</v>
      </c>
      <c r="AV21">
        <v>91</v>
      </c>
      <c r="AW21">
        <v>91.7</v>
      </c>
      <c r="AX21">
        <v>92</v>
      </c>
    </row>
    <row r="22" spans="2:50" x14ac:dyDescent="0.25">
      <c r="B22" t="s">
        <v>61</v>
      </c>
      <c r="C22" t="str">
        <f>_xll.BFieldInfo($D22)</f>
        <v>Last Price</v>
      </c>
      <c r="D22" t="s">
        <v>44</v>
      </c>
      <c r="E22">
        <f>_xll.BDH($B22,$D22,$C2,$C3,"Dir=H","Per=M","Days=A","Dts=H","Sort=R","cols=46;rows=1")</f>
        <v>126.5</v>
      </c>
      <c r="F22">
        <v>126.3</v>
      </c>
      <c r="G22">
        <v>134.19999999999999</v>
      </c>
      <c r="H22">
        <v>135.80000000000001</v>
      </c>
      <c r="I22">
        <v>124.3</v>
      </c>
      <c r="J22">
        <v>131.30000000000001</v>
      </c>
      <c r="K22">
        <v>129.19999999999999</v>
      </c>
      <c r="L22">
        <v>124.2</v>
      </c>
      <c r="M22">
        <v>131.4</v>
      </c>
      <c r="N22">
        <v>121.7</v>
      </c>
      <c r="O22">
        <v>126.6</v>
      </c>
      <c r="P22">
        <v>136.4</v>
      </c>
      <c r="Q22">
        <v>137.9</v>
      </c>
      <c r="R22">
        <v>135.30000000000001</v>
      </c>
      <c r="S22" s="1">
        <v>134.69999999999999</v>
      </c>
      <c r="T22">
        <v>127.9</v>
      </c>
      <c r="U22">
        <v>127.1</v>
      </c>
      <c r="V22">
        <v>128.80000000000001</v>
      </c>
      <c r="W22">
        <v>125.6</v>
      </c>
      <c r="X22">
        <v>127</v>
      </c>
      <c r="Y22">
        <v>130</v>
      </c>
      <c r="Z22">
        <v>124.3</v>
      </c>
      <c r="AA22">
        <v>123.1</v>
      </c>
      <c r="AB22">
        <v>128.6</v>
      </c>
      <c r="AC22">
        <v>126.2</v>
      </c>
      <c r="AD22">
        <v>120.6</v>
      </c>
      <c r="AE22">
        <v>120.4</v>
      </c>
      <c r="AF22">
        <v>120</v>
      </c>
      <c r="AG22">
        <v>117.3</v>
      </c>
      <c r="AH22">
        <v>117.6</v>
      </c>
      <c r="AI22">
        <v>119.4</v>
      </c>
      <c r="AJ22">
        <v>124.9</v>
      </c>
      <c r="AK22">
        <v>116.1</v>
      </c>
      <c r="AL22">
        <v>111.6</v>
      </c>
      <c r="AM22">
        <v>113.3</v>
      </c>
      <c r="AN22">
        <v>109.4</v>
      </c>
      <c r="AO22">
        <v>100.8</v>
      </c>
      <c r="AP22">
        <v>103.5</v>
      </c>
      <c r="AQ22">
        <v>101.8</v>
      </c>
      <c r="AR22">
        <v>96.7</v>
      </c>
      <c r="AS22">
        <v>97.4</v>
      </c>
      <c r="AT22">
        <v>92.4</v>
      </c>
      <c r="AU22">
        <v>94.7</v>
      </c>
      <c r="AV22">
        <v>96.1</v>
      </c>
      <c r="AW22">
        <v>94</v>
      </c>
      <c r="AX22">
        <v>97.8</v>
      </c>
    </row>
    <row r="23" spans="2:50" x14ac:dyDescent="0.25">
      <c r="S23" s="1"/>
    </row>
    <row r="24" spans="2:50" x14ac:dyDescent="0.25">
      <c r="S24" s="4"/>
    </row>
    <row r="25" spans="2:50" x14ac:dyDescent="0.25">
      <c r="S25" s="1"/>
    </row>
    <row r="26" spans="2:50" x14ac:dyDescent="0.25">
      <c r="S26" s="1"/>
    </row>
    <row r="27" spans="2:50" x14ac:dyDescent="0.25">
      <c r="S2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L16"/>
  <sheetViews>
    <sheetView workbookViewId="0">
      <selection activeCell="E14" sqref="E14:J14"/>
    </sheetView>
  </sheetViews>
  <sheetFormatPr defaultRowHeight="15" x14ac:dyDescent="0.25"/>
  <cols>
    <col min="2" max="2" width="16.7109375" bestFit="1" customWidth="1"/>
    <col min="3" max="3" width="10.7109375" bestFit="1" customWidth="1"/>
    <col min="5" max="28" width="10.7109375" bestFit="1" customWidth="1"/>
  </cols>
  <sheetData>
    <row r="2" spans="2:38" x14ac:dyDescent="0.25">
      <c r="B2" t="s">
        <v>40</v>
      </c>
      <c r="C2" s="6">
        <v>42765</v>
      </c>
    </row>
    <row r="3" spans="2:38" x14ac:dyDescent="0.25">
      <c r="B3" t="s">
        <v>41</v>
      </c>
    </row>
    <row r="5" spans="2:38" x14ac:dyDescent="0.25">
      <c r="D5" t="s">
        <v>42</v>
      </c>
      <c r="E5" s="7">
        <f>_xll.BDH($B6,$D6,$C2,$C3,"Dir=H","Per=M","Days=A","Dts=S","Sort=R","cols=33;rows=2")</f>
        <v>43830</v>
      </c>
      <c r="F5" s="6">
        <v>43708</v>
      </c>
      <c r="G5" s="6">
        <v>43677</v>
      </c>
      <c r="H5" s="6">
        <v>43646</v>
      </c>
      <c r="I5" s="6">
        <v>43616</v>
      </c>
      <c r="J5" s="6">
        <v>43585</v>
      </c>
      <c r="K5" s="6">
        <v>43555</v>
      </c>
      <c r="L5" s="6">
        <v>43524</v>
      </c>
      <c r="M5" s="6">
        <v>43496</v>
      </c>
      <c r="N5" s="6">
        <v>43465</v>
      </c>
      <c r="O5" s="6">
        <v>43434</v>
      </c>
      <c r="P5" s="6">
        <v>43404</v>
      </c>
      <c r="Q5" s="6">
        <v>43373</v>
      </c>
      <c r="R5" s="6">
        <v>43343</v>
      </c>
      <c r="S5" s="6">
        <v>43312</v>
      </c>
      <c r="T5" s="6">
        <v>43281</v>
      </c>
      <c r="U5" s="6">
        <v>43251</v>
      </c>
      <c r="V5" s="6">
        <v>43220</v>
      </c>
      <c r="W5" s="6">
        <v>43190</v>
      </c>
      <c r="X5" s="6">
        <v>43159</v>
      </c>
      <c r="Y5" s="6">
        <v>43131</v>
      </c>
      <c r="Z5" s="6">
        <v>43100</v>
      </c>
      <c r="AA5" s="6">
        <v>43069</v>
      </c>
      <c r="AB5" s="6">
        <v>43039</v>
      </c>
      <c r="AC5" s="6">
        <v>43008</v>
      </c>
      <c r="AD5" s="7">
        <v>42978</v>
      </c>
      <c r="AE5" s="7">
        <v>42947</v>
      </c>
      <c r="AF5" s="7">
        <v>42916</v>
      </c>
      <c r="AG5" s="7">
        <v>42886</v>
      </c>
      <c r="AH5" s="7">
        <v>42855</v>
      </c>
      <c r="AI5" s="7">
        <v>42825</v>
      </c>
      <c r="AJ5" s="7">
        <v>42794</v>
      </c>
      <c r="AK5" s="7">
        <v>42766</v>
      </c>
    </row>
    <row r="6" spans="2:38" x14ac:dyDescent="0.25">
      <c r="B6" t="s">
        <v>65</v>
      </c>
      <c r="C6" t="str">
        <f>_xll.BFieldInfo($D6)</f>
        <v>Last Price</v>
      </c>
      <c r="D6" t="s">
        <v>44</v>
      </c>
      <c r="E6">
        <v>1</v>
      </c>
      <c r="F6">
        <v>0.9</v>
      </c>
      <c r="G6">
        <v>0.9</v>
      </c>
      <c r="H6">
        <v>1.1000000000000001</v>
      </c>
      <c r="I6">
        <v>0.8</v>
      </c>
      <c r="J6">
        <v>1.3</v>
      </c>
      <c r="K6">
        <v>0.8</v>
      </c>
      <c r="L6">
        <v>1</v>
      </c>
      <c r="M6">
        <v>1.1000000000000001</v>
      </c>
      <c r="N6">
        <v>0.9</v>
      </c>
      <c r="O6">
        <v>0.9</v>
      </c>
      <c r="P6">
        <v>1.2</v>
      </c>
      <c r="Q6">
        <v>1</v>
      </c>
      <c r="R6">
        <v>1</v>
      </c>
      <c r="S6">
        <v>1.1000000000000001</v>
      </c>
      <c r="T6">
        <v>1</v>
      </c>
      <c r="U6">
        <v>1.2</v>
      </c>
      <c r="V6">
        <v>0.7</v>
      </c>
      <c r="W6">
        <v>1.1000000000000001</v>
      </c>
      <c r="X6">
        <v>1</v>
      </c>
      <c r="Y6">
        <v>1</v>
      </c>
      <c r="Z6">
        <v>0.9</v>
      </c>
      <c r="AA6">
        <v>0.9</v>
      </c>
      <c r="AB6">
        <v>0.9</v>
      </c>
      <c r="AC6">
        <v>1.2</v>
      </c>
      <c r="AD6">
        <v>1.2</v>
      </c>
      <c r="AE6">
        <v>1.2</v>
      </c>
      <c r="AF6">
        <v>1.2</v>
      </c>
      <c r="AG6">
        <v>0.9</v>
      </c>
      <c r="AH6">
        <v>1.3</v>
      </c>
      <c r="AI6">
        <v>0.7</v>
      </c>
      <c r="AJ6">
        <v>0.8</v>
      </c>
      <c r="AK6">
        <v>0.9</v>
      </c>
    </row>
    <row r="7" spans="2:38" x14ac:dyDescent="0.25">
      <c r="B7" t="s">
        <v>66</v>
      </c>
      <c r="C7" t="str">
        <f>_xll.BFieldInfo($D7)</f>
        <v>Last Price</v>
      </c>
      <c r="D7" t="s">
        <v>44</v>
      </c>
      <c r="E7">
        <f>_xll.BDH($B7,$D7,$C2,$C3,"Dir=H","Per=M","Days=A","Dts=H","Sort=R","cols=33;rows=1")</f>
        <v>1</v>
      </c>
      <c r="F7">
        <v>1</v>
      </c>
      <c r="G7">
        <v>1</v>
      </c>
      <c r="H7">
        <v>1.3</v>
      </c>
      <c r="I7">
        <v>1.2</v>
      </c>
      <c r="J7">
        <v>1.7</v>
      </c>
      <c r="K7">
        <v>1.4</v>
      </c>
      <c r="L7">
        <v>1.5</v>
      </c>
      <c r="M7">
        <v>1.4</v>
      </c>
      <c r="N7">
        <v>1.5</v>
      </c>
      <c r="O7">
        <v>1.9</v>
      </c>
      <c r="P7">
        <v>2.2999999999999998</v>
      </c>
      <c r="Q7">
        <v>2.1</v>
      </c>
      <c r="R7">
        <v>2.1</v>
      </c>
      <c r="S7">
        <v>2.2000000000000002</v>
      </c>
      <c r="T7">
        <v>2</v>
      </c>
      <c r="U7">
        <v>2</v>
      </c>
      <c r="V7">
        <v>1.2</v>
      </c>
      <c r="W7">
        <v>1.4</v>
      </c>
      <c r="X7">
        <v>1.1000000000000001</v>
      </c>
      <c r="Y7">
        <v>1.3</v>
      </c>
      <c r="Z7">
        <v>1.3</v>
      </c>
      <c r="AA7">
        <v>1.5</v>
      </c>
      <c r="AB7">
        <v>1.4</v>
      </c>
      <c r="AC7">
        <v>1.6</v>
      </c>
      <c r="AD7">
        <v>1.5</v>
      </c>
      <c r="AE7">
        <v>1.3</v>
      </c>
      <c r="AF7">
        <v>1.3</v>
      </c>
      <c r="AG7">
        <v>1.4</v>
      </c>
      <c r="AH7">
        <v>1.9</v>
      </c>
      <c r="AI7">
        <v>1.5</v>
      </c>
      <c r="AJ7">
        <v>2</v>
      </c>
      <c r="AK7">
        <v>1.7</v>
      </c>
    </row>
    <row r="8" spans="2:38" x14ac:dyDescent="0.25">
      <c r="B8" s="9" t="s">
        <v>190</v>
      </c>
      <c r="C8" t="str">
        <f>_xll.BFieldInfo($D8)</f>
        <v>Last Price</v>
      </c>
      <c r="D8" t="s">
        <v>44</v>
      </c>
      <c r="E8">
        <f>_xll.BDH($B8,$D8,$C2,$C3,"Dir=H","Per=M","Days=A","Dts=H","Sort=R","cols=33;rows=1")</f>
        <v>-0.5</v>
      </c>
      <c r="F8">
        <v>0.4</v>
      </c>
      <c r="G8">
        <v>-0.4</v>
      </c>
      <c r="H8">
        <v>-1.5</v>
      </c>
      <c r="I8">
        <v>0.8</v>
      </c>
      <c r="J8">
        <v>-0.5</v>
      </c>
      <c r="K8">
        <v>-0.2</v>
      </c>
      <c r="L8">
        <v>-0.1</v>
      </c>
      <c r="M8">
        <v>1.7</v>
      </c>
      <c r="N8">
        <v>-1</v>
      </c>
      <c r="O8">
        <v>-1.2</v>
      </c>
      <c r="P8">
        <v>-0.1</v>
      </c>
      <c r="Q8">
        <v>-0.6</v>
      </c>
      <c r="R8">
        <v>1.1000000000000001</v>
      </c>
      <c r="S8">
        <v>-0.8</v>
      </c>
      <c r="T8">
        <v>-0.1</v>
      </c>
      <c r="U8">
        <v>0.9</v>
      </c>
      <c r="V8">
        <v>-0.4</v>
      </c>
      <c r="W8">
        <v>0.3</v>
      </c>
      <c r="X8">
        <v>-0.9</v>
      </c>
      <c r="Y8">
        <v>-1.2</v>
      </c>
      <c r="Z8">
        <v>0</v>
      </c>
      <c r="AA8">
        <v>2.6</v>
      </c>
      <c r="AB8">
        <v>-0.5</v>
      </c>
      <c r="AC8">
        <v>-0.3</v>
      </c>
      <c r="AD8">
        <v>0.8</v>
      </c>
      <c r="AE8">
        <v>1.3</v>
      </c>
      <c r="AF8">
        <v>-0.1</v>
      </c>
      <c r="AG8">
        <v>0.3</v>
      </c>
      <c r="AH8">
        <v>0.7</v>
      </c>
      <c r="AI8">
        <v>-0.1</v>
      </c>
      <c r="AJ8">
        <v>0.5</v>
      </c>
      <c r="AK8">
        <v>-0.1</v>
      </c>
    </row>
    <row r="9" spans="2:38" x14ac:dyDescent="0.25">
      <c r="B9" t="s">
        <v>67</v>
      </c>
      <c r="C9" t="str">
        <f>_xll.BFieldInfo($D9)</f>
        <v>Last Price</v>
      </c>
      <c r="D9" t="s">
        <v>44</v>
      </c>
      <c r="E9">
        <f>_xll.BDH($B9,$D9,$C2,$C3,"Dir=H","Per=M","Days=A","Dts=H","Sort=R","cols=34;rows=1")</f>
        <v>46.3</v>
      </c>
      <c r="F9">
        <v>45.7</v>
      </c>
      <c r="G9">
        <v>47</v>
      </c>
      <c r="H9">
        <v>46.5</v>
      </c>
      <c r="I9">
        <v>47.6</v>
      </c>
      <c r="J9">
        <v>47.7</v>
      </c>
      <c r="K9">
        <v>47.9</v>
      </c>
      <c r="L9">
        <v>47.5</v>
      </c>
      <c r="M9">
        <v>49.3</v>
      </c>
      <c r="N9">
        <v>50.5</v>
      </c>
      <c r="O9">
        <v>51.4</v>
      </c>
      <c r="P9">
        <v>51.8</v>
      </c>
      <c r="Q9">
        <v>52</v>
      </c>
      <c r="R9">
        <v>53.2</v>
      </c>
      <c r="S9">
        <v>54.6</v>
      </c>
      <c r="T9">
        <v>55.1</v>
      </c>
      <c r="U9">
        <v>54.9</v>
      </c>
      <c r="V9">
        <v>55.5</v>
      </c>
      <c r="W9">
        <v>56.2</v>
      </c>
      <c r="X9">
        <v>56.6</v>
      </c>
      <c r="Y9">
        <v>58.6</v>
      </c>
      <c r="Z9">
        <v>59.6</v>
      </c>
      <c r="AA9">
        <v>60.6</v>
      </c>
      <c r="AB9">
        <v>60.1</v>
      </c>
      <c r="AC9">
        <v>58.5</v>
      </c>
      <c r="AD9">
        <v>58.1</v>
      </c>
      <c r="AE9">
        <v>57.4</v>
      </c>
      <c r="AF9">
        <v>56.6</v>
      </c>
      <c r="AG9">
        <v>57.4</v>
      </c>
      <c r="AH9">
        <v>57</v>
      </c>
      <c r="AI9">
        <v>56.7</v>
      </c>
      <c r="AJ9">
        <v>56.2</v>
      </c>
      <c r="AK9">
        <v>55.4</v>
      </c>
      <c r="AL9">
        <v>55.2</v>
      </c>
    </row>
    <row r="10" spans="2:38" x14ac:dyDescent="0.25">
      <c r="B10" t="s">
        <v>68</v>
      </c>
      <c r="C10" t="str">
        <f>_xll.BFieldInfo($D10)</f>
        <v>Last Price</v>
      </c>
      <c r="D10" t="s">
        <v>44</v>
      </c>
      <c r="E10">
        <f>_xll.BDH($B10,$D10,$C2,$C3,"Dir=H","Per=M","Days=A","Dts=H","Sort=R","cols=34;rows=1")</f>
        <v>52.4</v>
      </c>
      <c r="F10">
        <v>51.6</v>
      </c>
      <c r="G10">
        <v>53.5</v>
      </c>
      <c r="H10">
        <v>53.2</v>
      </c>
      <c r="I10">
        <v>53.6</v>
      </c>
      <c r="J10">
        <v>52.9</v>
      </c>
      <c r="K10">
        <v>52.8</v>
      </c>
      <c r="L10">
        <v>53.3</v>
      </c>
      <c r="M10">
        <v>52.8</v>
      </c>
      <c r="N10">
        <v>51.2</v>
      </c>
      <c r="O10">
        <v>51.2</v>
      </c>
      <c r="P10">
        <v>53.4</v>
      </c>
      <c r="Q10">
        <v>53.7</v>
      </c>
      <c r="R10">
        <v>54.7</v>
      </c>
      <c r="S10">
        <v>54.4</v>
      </c>
      <c r="T10">
        <v>54.2</v>
      </c>
      <c r="U10">
        <v>55.2</v>
      </c>
      <c r="V10">
        <v>53.8</v>
      </c>
      <c r="W10">
        <v>54.7</v>
      </c>
      <c r="X10">
        <v>54.9</v>
      </c>
      <c r="Y10">
        <v>56.2</v>
      </c>
      <c r="Z10">
        <v>58</v>
      </c>
      <c r="AA10">
        <v>56.6</v>
      </c>
      <c r="AB10">
        <v>56.2</v>
      </c>
      <c r="AC10">
        <v>55</v>
      </c>
      <c r="AD10">
        <v>55.8</v>
      </c>
      <c r="AE10">
        <v>54.7</v>
      </c>
      <c r="AF10">
        <v>55.4</v>
      </c>
      <c r="AG10">
        <v>55.4</v>
      </c>
      <c r="AH10">
        <v>56.3</v>
      </c>
      <c r="AI10">
        <v>56.4</v>
      </c>
      <c r="AJ10">
        <v>56</v>
      </c>
      <c r="AK10">
        <v>55.5</v>
      </c>
      <c r="AL10">
        <v>53.7</v>
      </c>
    </row>
    <row r="11" spans="2:38" x14ac:dyDescent="0.25">
      <c r="B11" t="s">
        <v>70</v>
      </c>
      <c r="C11" t="str">
        <f>_xll.BFieldInfo($D11)</f>
        <v>Last Price</v>
      </c>
      <c r="D11" t="s">
        <v>44</v>
      </c>
      <c r="E11">
        <f>_xll.BDH($B11,$D11,$C2,$C3,"Dir=H","Per=M","Days=A","Dts=H","Sort=R","cols=34;rows=1")</f>
        <v>93.8</v>
      </c>
      <c r="F11">
        <v>90.9</v>
      </c>
      <c r="G11">
        <v>91.3</v>
      </c>
      <c r="H11">
        <v>92.1</v>
      </c>
      <c r="I11">
        <v>94</v>
      </c>
      <c r="J11">
        <v>95.2</v>
      </c>
      <c r="K11">
        <v>95.3</v>
      </c>
      <c r="L11">
        <v>95.6</v>
      </c>
      <c r="M11">
        <v>94.1</v>
      </c>
      <c r="N11">
        <v>95.1</v>
      </c>
      <c r="O11">
        <v>97.3</v>
      </c>
      <c r="P11">
        <v>98.6</v>
      </c>
      <c r="Q11">
        <v>99.2</v>
      </c>
      <c r="R11">
        <v>100.5</v>
      </c>
      <c r="S11">
        <v>100.9</v>
      </c>
      <c r="T11">
        <v>98.3</v>
      </c>
      <c r="U11">
        <v>98.8</v>
      </c>
      <c r="V11">
        <v>98.9</v>
      </c>
      <c r="W11">
        <v>99</v>
      </c>
      <c r="X11">
        <v>100.3</v>
      </c>
      <c r="Y11">
        <v>100.7</v>
      </c>
      <c r="Z11">
        <v>101.8</v>
      </c>
      <c r="AA11">
        <v>102.6</v>
      </c>
      <c r="AB11">
        <v>103.4</v>
      </c>
      <c r="AC11">
        <v>102.2</v>
      </c>
      <c r="AD11">
        <v>102</v>
      </c>
      <c r="AE11">
        <v>101.9</v>
      </c>
      <c r="AF11">
        <v>101.6</v>
      </c>
      <c r="AG11">
        <v>101.6</v>
      </c>
      <c r="AH11">
        <v>100.8</v>
      </c>
      <c r="AI11">
        <v>100.9</v>
      </c>
      <c r="AJ11">
        <v>99.8</v>
      </c>
      <c r="AK11">
        <v>100.1</v>
      </c>
      <c r="AL11">
        <v>100.9</v>
      </c>
    </row>
    <row r="12" spans="2:38" x14ac:dyDescent="0.25">
      <c r="B12" t="s">
        <v>71</v>
      </c>
      <c r="C12" t="str">
        <f>_xll.BFieldInfo($D12)</f>
        <v>Last Price</v>
      </c>
      <c r="D12" t="s">
        <v>44</v>
      </c>
      <c r="E12">
        <f>_xll.BDH($B12,$D12,$C2,$C3,"Dir=H","Per=M","Days=A","Dts=H","Sort=R","cols=33;rows=1")</f>
        <v>-0.6</v>
      </c>
      <c r="F12">
        <v>0.3</v>
      </c>
      <c r="G12">
        <v>-0.5</v>
      </c>
      <c r="H12">
        <v>0.8</v>
      </c>
      <c r="I12">
        <v>-0.3</v>
      </c>
      <c r="J12">
        <v>0.1</v>
      </c>
      <c r="K12">
        <v>0.2</v>
      </c>
      <c r="L12">
        <v>0.6</v>
      </c>
      <c r="M12">
        <v>1</v>
      </c>
      <c r="N12">
        <v>-1.3</v>
      </c>
      <c r="O12">
        <v>0.8</v>
      </c>
      <c r="P12">
        <v>0.7</v>
      </c>
      <c r="Q12">
        <v>-0.5</v>
      </c>
      <c r="R12">
        <v>0.5</v>
      </c>
      <c r="S12">
        <v>-0.2</v>
      </c>
      <c r="T12">
        <v>-0.1</v>
      </c>
      <c r="U12">
        <v>0.4</v>
      </c>
      <c r="V12">
        <v>0</v>
      </c>
      <c r="W12">
        <v>1</v>
      </c>
      <c r="X12">
        <v>0</v>
      </c>
      <c r="Y12">
        <v>-0.4</v>
      </c>
      <c r="Z12">
        <v>-0.7</v>
      </c>
      <c r="AA12">
        <v>2</v>
      </c>
      <c r="AB12">
        <v>-1.6</v>
      </c>
      <c r="AC12">
        <v>1.3</v>
      </c>
      <c r="AD12">
        <v>-0.5</v>
      </c>
      <c r="AE12">
        <v>0.3</v>
      </c>
      <c r="AF12">
        <v>0</v>
      </c>
      <c r="AG12">
        <v>0.6</v>
      </c>
      <c r="AH12">
        <v>-0.4</v>
      </c>
      <c r="AI12">
        <v>1.1000000000000001</v>
      </c>
      <c r="AJ12">
        <v>0.1</v>
      </c>
      <c r="AK12">
        <v>0.2</v>
      </c>
    </row>
    <row r="13" spans="2:38" x14ac:dyDescent="0.25">
      <c r="B13" t="s">
        <v>72</v>
      </c>
      <c r="C13" t="str">
        <f>_xll.BFieldInfo($D13)</f>
        <v>Last Price</v>
      </c>
      <c r="D13" t="s">
        <v>44</v>
      </c>
      <c r="E13">
        <f>_xll.BDH($B13,$D13,$C2,$C3,"Dir=H","Per=M","Days=A","Dts=H","Sort=R","cols=34;rows=1")</f>
        <v>-19.899999999999999</v>
      </c>
      <c r="F13">
        <v>-19.899999999999999</v>
      </c>
      <c r="G13">
        <v>-13.5</v>
      </c>
      <c r="H13">
        <v>-1.1000000000000001</v>
      </c>
      <c r="I13">
        <v>7.8</v>
      </c>
      <c r="J13">
        <v>8.1999999999999993</v>
      </c>
      <c r="K13">
        <v>5.5</v>
      </c>
      <c r="L13">
        <v>11.1</v>
      </c>
      <c r="M13">
        <v>15</v>
      </c>
      <c r="N13">
        <v>27.6</v>
      </c>
      <c r="O13">
        <v>45.3</v>
      </c>
      <c r="P13">
        <v>58.2</v>
      </c>
      <c r="Q13">
        <v>70.099999999999994</v>
      </c>
      <c r="R13">
        <v>76</v>
      </c>
      <c r="S13">
        <v>72.599999999999994</v>
      </c>
      <c r="T13">
        <v>72.400000000000006</v>
      </c>
      <c r="U13">
        <v>80.599999999999994</v>
      </c>
      <c r="V13">
        <v>87.4</v>
      </c>
      <c r="W13">
        <v>87.9</v>
      </c>
      <c r="X13">
        <v>90.7</v>
      </c>
      <c r="Y13">
        <v>92.3</v>
      </c>
      <c r="Z13">
        <v>95.2</v>
      </c>
      <c r="AA13">
        <v>89.3</v>
      </c>
      <c r="AB13">
        <v>88.8</v>
      </c>
      <c r="AC13">
        <v>87</v>
      </c>
      <c r="AD13">
        <v>87.9</v>
      </c>
      <c r="AE13">
        <v>86.7</v>
      </c>
      <c r="AF13">
        <v>86.4</v>
      </c>
      <c r="AG13">
        <v>88</v>
      </c>
      <c r="AH13">
        <v>83.9</v>
      </c>
      <c r="AI13">
        <v>80.099999999999994</v>
      </c>
      <c r="AJ13">
        <v>77.3</v>
      </c>
      <c r="AK13">
        <v>76.400000000000006</v>
      </c>
      <c r="AL13">
        <v>77.3</v>
      </c>
    </row>
    <row r="14" spans="2:38" x14ac:dyDescent="0.25">
      <c r="B14" t="s">
        <v>70</v>
      </c>
      <c r="C14" t="str">
        <f>_xll.BFieldInfo($D14)</f>
        <v>Last Price</v>
      </c>
      <c r="D14" t="s">
        <v>44</v>
      </c>
      <c r="E14">
        <f>_xll.BDH($B14,$D14,$C2,$C3,"Dir=H","Per=M","Days=A","Dts=H","Sort=R","cols=34;rows=1")</f>
        <v>93.8</v>
      </c>
      <c r="F14">
        <v>90.9</v>
      </c>
      <c r="G14">
        <v>91.3</v>
      </c>
      <c r="H14">
        <v>92.1</v>
      </c>
      <c r="I14">
        <v>94</v>
      </c>
      <c r="J14">
        <v>95.2</v>
      </c>
      <c r="K14">
        <v>95.3</v>
      </c>
      <c r="L14">
        <v>95.6</v>
      </c>
      <c r="M14">
        <v>94.1</v>
      </c>
      <c r="N14">
        <v>95.1</v>
      </c>
      <c r="O14">
        <v>97.3</v>
      </c>
      <c r="P14">
        <v>98.6</v>
      </c>
      <c r="Q14">
        <v>99.2</v>
      </c>
      <c r="R14">
        <v>100.5</v>
      </c>
      <c r="S14">
        <v>100.9</v>
      </c>
      <c r="T14">
        <v>98.3</v>
      </c>
      <c r="U14">
        <v>98.8</v>
      </c>
      <c r="V14">
        <v>98.9</v>
      </c>
      <c r="W14">
        <v>99</v>
      </c>
      <c r="X14">
        <v>100.3</v>
      </c>
      <c r="Y14">
        <v>100.7</v>
      </c>
      <c r="Z14">
        <v>101.8</v>
      </c>
      <c r="AA14">
        <v>102.6</v>
      </c>
      <c r="AB14">
        <v>103.4</v>
      </c>
      <c r="AC14">
        <v>102.2</v>
      </c>
      <c r="AD14">
        <v>102</v>
      </c>
      <c r="AE14">
        <v>101.9</v>
      </c>
      <c r="AF14">
        <v>101.6</v>
      </c>
      <c r="AG14">
        <v>101.6</v>
      </c>
      <c r="AH14">
        <v>100.8</v>
      </c>
      <c r="AI14">
        <v>100.9</v>
      </c>
      <c r="AJ14">
        <v>99.8</v>
      </c>
      <c r="AK14">
        <v>100.1</v>
      </c>
      <c r="AL14">
        <v>100.9</v>
      </c>
    </row>
    <row r="15" spans="2:38" x14ac:dyDescent="0.25">
      <c r="B15" t="s">
        <v>73</v>
      </c>
      <c r="C15" t="str">
        <f>_xll.BFieldInfo($D15)</f>
        <v>Last Price</v>
      </c>
      <c r="D15" t="s">
        <v>44</v>
      </c>
      <c r="E15">
        <f>_xll.BDH($B15,$D15,$C2,$C3,"Dir=H","Per=M","Days=A","Dts=H","Sort=R","cols=33;rows=1")</f>
        <v>46.2</v>
      </c>
      <c r="F15">
        <v>48.7</v>
      </c>
      <c r="G15">
        <v>48.5</v>
      </c>
      <c r="H15">
        <v>48.4</v>
      </c>
      <c r="I15">
        <v>49.7</v>
      </c>
      <c r="J15">
        <v>49.1</v>
      </c>
      <c r="K15">
        <v>47.4</v>
      </c>
      <c r="L15">
        <v>47.7</v>
      </c>
      <c r="M15">
        <v>47.8</v>
      </c>
      <c r="N15">
        <v>49.2</v>
      </c>
      <c r="O15">
        <v>48.6</v>
      </c>
      <c r="P15">
        <v>49.2</v>
      </c>
      <c r="Q15">
        <v>50</v>
      </c>
      <c r="R15">
        <v>50.1</v>
      </c>
      <c r="S15">
        <v>51.5</v>
      </c>
      <c r="T15">
        <v>53.3</v>
      </c>
      <c r="U15">
        <v>52.7</v>
      </c>
      <c r="V15">
        <v>53.5</v>
      </c>
      <c r="W15">
        <v>55.1</v>
      </c>
      <c r="X15">
        <v>56.8</v>
      </c>
      <c r="Y15">
        <v>59</v>
      </c>
      <c r="Z15">
        <v>57.4</v>
      </c>
      <c r="AA15">
        <v>58.3</v>
      </c>
      <c r="AB15">
        <v>57.8</v>
      </c>
      <c r="AC15">
        <v>56.3</v>
      </c>
      <c r="AD15">
        <v>56.3</v>
      </c>
      <c r="AE15">
        <v>55.1</v>
      </c>
      <c r="AF15">
        <v>55.2</v>
      </c>
      <c r="AG15">
        <v>55.1</v>
      </c>
      <c r="AH15">
        <v>56.2</v>
      </c>
      <c r="AI15">
        <v>55.7</v>
      </c>
      <c r="AJ15">
        <v>55</v>
      </c>
      <c r="AK15">
        <v>53</v>
      </c>
    </row>
    <row r="16" spans="2:38" x14ac:dyDescent="0.25">
      <c r="B16" t="s">
        <v>69</v>
      </c>
      <c r="C16" t="str">
        <f>_xll.BFieldInfo($D16)</f>
        <v>Last Price</v>
      </c>
      <c r="D16" t="s">
        <v>44</v>
      </c>
      <c r="E16" t="str">
        <f>_xll.BDH($B16,$D16,$C2,$C3,"Dir=H","Per=M","Days=A","Dts=H","Sort=R")</f>
        <v>#N/A 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38"/>
  <sheetViews>
    <sheetView topLeftCell="B1" workbookViewId="0">
      <selection activeCell="B28" sqref="B28"/>
    </sheetView>
  </sheetViews>
  <sheetFormatPr defaultRowHeight="15" x14ac:dyDescent="0.25"/>
  <cols>
    <col min="4" max="4" width="17.42578125" customWidth="1"/>
    <col min="5" max="5" width="9.5703125" bestFit="1" customWidth="1"/>
    <col min="19" max="21" width="6.5703125" style="2" customWidth="1"/>
  </cols>
  <sheetData>
    <row r="1" spans="2:21" x14ac:dyDescent="0.25">
      <c r="B1" t="s">
        <v>118</v>
      </c>
      <c r="E1" t="s">
        <v>89</v>
      </c>
      <c r="S1" s="2" t="s">
        <v>205</v>
      </c>
      <c r="T1" s="2" t="s">
        <v>206</v>
      </c>
      <c r="U1" s="2" t="s">
        <v>207</v>
      </c>
    </row>
    <row r="2" spans="2:21" ht="15.75" thickBot="1" x14ac:dyDescent="0.3"/>
    <row r="3" spans="2:21" ht="15.75" thickBot="1" x14ac:dyDescent="0.3">
      <c r="D3" s="38" t="s">
        <v>99</v>
      </c>
      <c r="E3" s="47" t="s">
        <v>131</v>
      </c>
      <c r="F3" s="48" t="s">
        <v>120</v>
      </c>
      <c r="G3" s="48" t="s">
        <v>121</v>
      </c>
      <c r="H3" s="48" t="s">
        <v>122</v>
      </c>
      <c r="I3" s="48" t="s">
        <v>123</v>
      </c>
      <c r="J3" s="48" t="s">
        <v>124</v>
      </c>
      <c r="K3" s="48" t="s">
        <v>125</v>
      </c>
      <c r="L3" s="48" t="s">
        <v>126</v>
      </c>
      <c r="M3" s="48" t="s">
        <v>127</v>
      </c>
      <c r="N3" s="48" t="s">
        <v>128</v>
      </c>
      <c r="O3" s="48" t="s">
        <v>129</v>
      </c>
      <c r="P3" s="48" t="s">
        <v>130</v>
      </c>
      <c r="Q3" s="48" t="s">
        <v>131</v>
      </c>
      <c r="R3" s="49" t="s">
        <v>120</v>
      </c>
      <c r="S3" s="99" t="s">
        <v>203</v>
      </c>
      <c r="T3" s="100" t="s">
        <v>204</v>
      </c>
      <c r="U3" s="101" t="s">
        <v>244</v>
      </c>
    </row>
    <row r="4" spans="2:21" x14ac:dyDescent="0.25">
      <c r="D4" s="39" t="s">
        <v>100</v>
      </c>
      <c r="E4" s="78"/>
      <c r="F4" s="40"/>
      <c r="G4" s="40"/>
      <c r="H4" s="40"/>
      <c r="I4" s="40"/>
      <c r="J4" s="40"/>
      <c r="K4" s="40"/>
      <c r="L4" s="40"/>
      <c r="M4" s="40"/>
      <c r="N4" s="40"/>
      <c r="O4" s="40"/>
      <c r="P4" s="40"/>
      <c r="Q4" s="40"/>
      <c r="R4" s="41"/>
      <c r="S4" s="113" t="s">
        <v>245</v>
      </c>
      <c r="T4" s="102"/>
      <c r="U4" s="103"/>
    </row>
    <row r="5" spans="2:21" x14ac:dyDescent="0.25">
      <c r="C5" t="s">
        <v>209</v>
      </c>
      <c r="D5" s="42" t="s">
        <v>101</v>
      </c>
      <c r="E5" s="80">
        <f>_xll.BDP(C5,$E$1)</f>
        <v>50.2</v>
      </c>
      <c r="F5" s="8">
        <v>52.7</v>
      </c>
      <c r="G5" s="8">
        <v>52.6</v>
      </c>
      <c r="H5" s="8">
        <v>52.7</v>
      </c>
      <c r="I5" s="8">
        <v>51.1</v>
      </c>
      <c r="J5" s="8">
        <v>50.9</v>
      </c>
      <c r="K5" s="8">
        <v>51.1</v>
      </c>
      <c r="L5" s="8">
        <v>50.5</v>
      </c>
      <c r="M5" s="8">
        <v>49.8</v>
      </c>
      <c r="N5" s="8">
        <v>50.7</v>
      </c>
      <c r="O5" s="8">
        <v>52.3</v>
      </c>
      <c r="P5" s="8">
        <v>53.4</v>
      </c>
      <c r="Q5" s="8">
        <v>53.2</v>
      </c>
      <c r="R5" s="18">
        <v>51.2</v>
      </c>
      <c r="S5" s="104">
        <f>_xll.BDP(C5,$S$1)</f>
        <v>53.4</v>
      </c>
      <c r="T5" s="105">
        <f>_xll.BDP(C5,$T$1)</f>
        <v>49.8</v>
      </c>
      <c r="U5" s="106">
        <f>_xll.BDP(C5,$U$1)</f>
        <v>51.758299999999998</v>
      </c>
    </row>
    <row r="6" spans="2:21" x14ac:dyDescent="0.25">
      <c r="B6" t="s">
        <v>102</v>
      </c>
      <c r="C6" t="s">
        <v>210</v>
      </c>
      <c r="D6" s="42" t="s">
        <v>102</v>
      </c>
      <c r="E6" s="80">
        <f>_xll.BDP(C6,$E$1)</f>
        <v>50.4</v>
      </c>
      <c r="F6" s="8">
        <v>53</v>
      </c>
      <c r="G6" s="8">
        <v>53.6</v>
      </c>
      <c r="H6" s="8">
        <v>54.9</v>
      </c>
      <c r="I6" s="8">
        <v>53.9</v>
      </c>
      <c r="J6" s="8">
        <v>54.8</v>
      </c>
      <c r="K6" s="8">
        <v>56.8</v>
      </c>
      <c r="L6" s="8">
        <v>56.9</v>
      </c>
      <c r="M6" s="8">
        <v>57.1</v>
      </c>
      <c r="N6" s="8">
        <v>56.2</v>
      </c>
      <c r="O6" s="8">
        <v>55.5</v>
      </c>
      <c r="P6" s="8">
        <v>55.7</v>
      </c>
      <c r="Q6" s="8">
        <v>55.6</v>
      </c>
      <c r="R6" s="18">
        <v>55.9</v>
      </c>
      <c r="S6" s="104">
        <f>_xll.BDP(C6,$S$1)</f>
        <v>57.1</v>
      </c>
      <c r="T6" s="105">
        <f>_xll.BDP(C6,$T$1)</f>
        <v>49.1</v>
      </c>
      <c r="U6" s="106">
        <f>_xll.BDP(C6,$U$1)</f>
        <v>53.095799999999997</v>
      </c>
    </row>
    <row r="7" spans="2:21" x14ac:dyDescent="0.25">
      <c r="B7" t="s">
        <v>103</v>
      </c>
      <c r="C7" t="s">
        <v>211</v>
      </c>
      <c r="D7" s="42" t="s">
        <v>103</v>
      </c>
      <c r="E7" s="80">
        <f>_xll.BDP(C7,$E$1)</f>
        <v>47.1</v>
      </c>
      <c r="F7" s="8">
        <v>50.9</v>
      </c>
      <c r="G7" s="8">
        <v>49.7</v>
      </c>
      <c r="H7" s="8">
        <v>49.7</v>
      </c>
      <c r="I7" s="8">
        <v>50.7</v>
      </c>
      <c r="J7" s="8">
        <v>51.7</v>
      </c>
      <c r="K7" s="8">
        <v>50.7</v>
      </c>
      <c r="L7" s="8">
        <v>52.1</v>
      </c>
      <c r="M7" s="8">
        <v>52.1</v>
      </c>
      <c r="N7" s="8">
        <v>51</v>
      </c>
      <c r="O7" s="8">
        <v>51.6</v>
      </c>
      <c r="P7" s="8">
        <v>52.4</v>
      </c>
      <c r="Q7" s="8">
        <v>51.6</v>
      </c>
      <c r="R7" s="18">
        <v>52.6</v>
      </c>
      <c r="S7" s="104">
        <f>_xll.BDP(C7,$S$1)</f>
        <v>52.6</v>
      </c>
      <c r="T7" s="105">
        <f>_xll.BDP(C7,$T$1)</f>
        <v>47.1</v>
      </c>
      <c r="U7" s="106">
        <f>_xll.BDP(C7,$U$1)</f>
        <v>50.495800000000003</v>
      </c>
    </row>
    <row r="8" spans="2:21" ht="15.75" thickBot="1" x14ac:dyDescent="0.3">
      <c r="B8" t="s">
        <v>104</v>
      </c>
      <c r="C8" t="s">
        <v>212</v>
      </c>
      <c r="D8" s="42" t="s">
        <v>104</v>
      </c>
      <c r="E8" s="80">
        <f>_xll.BDP(C8,$E$1)</f>
        <v>52.4</v>
      </c>
      <c r="F8" s="8">
        <v>54.9</v>
      </c>
      <c r="G8" s="8">
        <v>53.8</v>
      </c>
      <c r="H8" s="8">
        <v>55.3</v>
      </c>
      <c r="I8" s="8">
        <v>55.7</v>
      </c>
      <c r="J8" s="8">
        <v>55.6</v>
      </c>
      <c r="K8" s="8">
        <v>54.7</v>
      </c>
      <c r="L8" s="8">
        <v>55.3</v>
      </c>
      <c r="M8" s="8">
        <v>55.4</v>
      </c>
      <c r="N8" s="8">
        <v>56.4</v>
      </c>
      <c r="O8" s="8">
        <v>56.5</v>
      </c>
      <c r="P8" s="8">
        <v>55.6</v>
      </c>
      <c r="Q8" s="8">
        <v>55.3</v>
      </c>
      <c r="R8" s="18">
        <v>55.5</v>
      </c>
      <c r="S8" s="104">
        <f>_xll.BDP(C8,$S$1)</f>
        <v>56.5</v>
      </c>
      <c r="T8" s="105">
        <f>_xll.BDP(C8,$T$1)</f>
        <v>50.3</v>
      </c>
      <c r="U8" s="106">
        <f>_xll.BDP(C8,$U$1)</f>
        <v>53.633299999999998</v>
      </c>
    </row>
    <row r="9" spans="2:21" ht="15.75" thickBot="1" x14ac:dyDescent="0.3">
      <c r="D9" s="44" t="s">
        <v>105</v>
      </c>
      <c r="E9" s="82"/>
      <c r="F9" s="45"/>
      <c r="G9" s="45"/>
      <c r="H9" s="45"/>
      <c r="I9" s="45"/>
      <c r="J9" s="45"/>
      <c r="K9" s="45"/>
      <c r="L9" s="45"/>
      <c r="M9" s="45"/>
      <c r="N9" s="45"/>
      <c r="O9" s="45"/>
      <c r="P9" s="45"/>
      <c r="Q9" s="45"/>
      <c r="R9" s="46"/>
      <c r="S9" s="107"/>
      <c r="T9" s="108"/>
      <c r="U9" s="109"/>
    </row>
    <row r="10" spans="2:21" x14ac:dyDescent="0.25">
      <c r="B10" t="s">
        <v>213</v>
      </c>
      <c r="C10" t="s">
        <v>214</v>
      </c>
      <c r="D10" s="42" t="s">
        <v>106</v>
      </c>
      <c r="E10" s="80">
        <f>_xll.BDP(C10,$E$1)</f>
        <v>43.6</v>
      </c>
      <c r="F10" s="8">
        <v>49</v>
      </c>
      <c r="G10" s="8">
        <v>49.7</v>
      </c>
      <c r="H10" s="8">
        <v>51.8</v>
      </c>
      <c r="I10" s="8">
        <v>52.5</v>
      </c>
      <c r="J10" s="8">
        <v>53.4</v>
      </c>
      <c r="K10" s="8">
        <v>54.9</v>
      </c>
      <c r="L10" s="8">
        <v>55.4</v>
      </c>
      <c r="M10" s="8">
        <v>56.8</v>
      </c>
      <c r="N10" s="8">
        <v>56.5</v>
      </c>
      <c r="O10" s="8">
        <v>57.2</v>
      </c>
      <c r="P10" s="8">
        <v>57.3</v>
      </c>
      <c r="Q10" s="8">
        <v>58.8</v>
      </c>
      <c r="R10" s="18">
        <v>59.8</v>
      </c>
      <c r="S10" s="104">
        <f>_xll.BDP(C10,$S$1)</f>
        <v>59.8</v>
      </c>
      <c r="T10" s="105">
        <f>_xll.BDP(C10,$T$1)</f>
        <v>43.1</v>
      </c>
      <c r="U10" s="106">
        <f>_xll.BDP(C10,$U$1)</f>
        <v>50.5458</v>
      </c>
    </row>
    <row r="11" spans="2:21" x14ac:dyDescent="0.25">
      <c r="C11" t="s">
        <v>208</v>
      </c>
      <c r="D11" s="42" t="s">
        <v>107</v>
      </c>
      <c r="E11" s="80">
        <f>_xll.BDP(C11,$E$1)</f>
        <v>50.4</v>
      </c>
      <c r="F11" s="8">
        <v>51.2</v>
      </c>
      <c r="G11" s="8">
        <v>49.7</v>
      </c>
      <c r="H11" s="8">
        <v>50.8</v>
      </c>
      <c r="I11" s="8">
        <v>51.2</v>
      </c>
      <c r="J11" s="8">
        <v>52.5</v>
      </c>
      <c r="K11" s="8">
        <v>53.5</v>
      </c>
      <c r="L11" s="8">
        <v>53.3</v>
      </c>
      <c r="M11" s="8">
        <v>52.5</v>
      </c>
      <c r="N11" s="8">
        <v>54.4</v>
      </c>
      <c r="O11" s="8">
        <v>53.8</v>
      </c>
      <c r="P11" s="8">
        <v>53.7</v>
      </c>
      <c r="Q11" s="8">
        <v>55.9</v>
      </c>
      <c r="R11" s="18">
        <v>58.4</v>
      </c>
      <c r="S11" s="104">
        <f>_xll.BDP(C11,$S$1)</f>
        <v>58.4</v>
      </c>
      <c r="T11" s="105">
        <f>_xll.BDP(C11,$T$1)</f>
        <v>49.7</v>
      </c>
      <c r="U11" s="106">
        <f>_xll.BDP(C11,$U$1)</f>
        <v>52.012500000000003</v>
      </c>
    </row>
    <row r="12" spans="2:21" x14ac:dyDescent="0.25">
      <c r="C12" t="s">
        <v>202</v>
      </c>
      <c r="D12" s="42" t="s">
        <v>108</v>
      </c>
      <c r="E12" s="80">
        <f>_xll.BDP(C12,$E$1)</f>
        <v>43.7</v>
      </c>
      <c r="F12" s="8">
        <v>49.7</v>
      </c>
      <c r="G12" s="8">
        <v>51.5</v>
      </c>
      <c r="H12" s="8">
        <v>51.8</v>
      </c>
      <c r="I12" s="8">
        <v>52.2</v>
      </c>
      <c r="J12" s="8">
        <v>53.7</v>
      </c>
      <c r="K12" s="8">
        <v>55.9</v>
      </c>
      <c r="L12" s="8">
        <v>56.9</v>
      </c>
      <c r="M12" s="8">
        <v>55.9</v>
      </c>
      <c r="N12" s="8">
        <v>56.9</v>
      </c>
      <c r="O12" s="8">
        <v>58.1</v>
      </c>
      <c r="P12" s="8">
        <v>58.2</v>
      </c>
      <c r="Q12" s="8">
        <v>60.6</v>
      </c>
      <c r="R12" s="18">
        <v>61.1</v>
      </c>
      <c r="S12" s="104">
        <f>_xll.BDP(C12,$S$1)</f>
        <v>61.1</v>
      </c>
      <c r="T12" s="105">
        <f>_xll.BDP(C12,$T$1)</f>
        <v>41.7</v>
      </c>
      <c r="U12" s="106">
        <f>_xll.BDP(C12,$U$1)</f>
        <v>50.258299999999998</v>
      </c>
    </row>
    <row r="13" spans="2:21" x14ac:dyDescent="0.25">
      <c r="B13" t="s">
        <v>109</v>
      </c>
      <c r="C13" t="s">
        <v>73</v>
      </c>
      <c r="D13" s="42" t="s">
        <v>109</v>
      </c>
      <c r="E13" s="80">
        <f>_xll.BDP(C13,$E$1)</f>
        <v>46.2</v>
      </c>
      <c r="F13" s="8">
        <v>47.8</v>
      </c>
      <c r="G13" s="8">
        <v>49.2</v>
      </c>
      <c r="H13" s="8">
        <v>48.6</v>
      </c>
      <c r="I13" s="8">
        <v>49.2</v>
      </c>
      <c r="J13" s="8">
        <v>50</v>
      </c>
      <c r="K13" s="8">
        <v>50.1</v>
      </c>
      <c r="L13" s="8">
        <v>51.5</v>
      </c>
      <c r="M13" s="8">
        <v>53.3</v>
      </c>
      <c r="N13" s="8">
        <v>52.7</v>
      </c>
      <c r="O13" s="8">
        <v>53.5</v>
      </c>
      <c r="P13" s="8">
        <v>55.1</v>
      </c>
      <c r="Q13" s="8">
        <v>56.8</v>
      </c>
      <c r="R13" s="18">
        <v>59</v>
      </c>
      <c r="S13" s="104">
        <f>_xll.BDP(C13,$S$1)</f>
        <v>59</v>
      </c>
      <c r="T13" s="105">
        <f>_xll.BDP(C13,$T$1)</f>
        <v>46.2</v>
      </c>
      <c r="U13" s="106">
        <f>_xll.BDP(C13,$U$1)</f>
        <v>50.2333</v>
      </c>
    </row>
    <row r="14" spans="2:21" x14ac:dyDescent="0.25">
      <c r="B14" t="s">
        <v>110</v>
      </c>
      <c r="C14" t="s">
        <v>215</v>
      </c>
      <c r="D14" s="42" t="s">
        <v>110</v>
      </c>
      <c r="E14" s="80">
        <f>_xll.BDP(C14,$E$1)</f>
        <v>48</v>
      </c>
      <c r="F14" s="8">
        <v>48.2</v>
      </c>
      <c r="G14" s="8">
        <v>47.6</v>
      </c>
      <c r="H14" s="8">
        <v>49.5</v>
      </c>
      <c r="I14" s="8">
        <v>50.4</v>
      </c>
      <c r="J14" s="8">
        <v>50.5</v>
      </c>
      <c r="K14" s="8">
        <v>51.4</v>
      </c>
      <c r="L14" s="8">
        <v>52.9</v>
      </c>
      <c r="M14" s="8">
        <v>54.2</v>
      </c>
      <c r="N14" s="8">
        <v>53.3</v>
      </c>
      <c r="O14" s="8">
        <v>53.9</v>
      </c>
      <c r="P14" s="8">
        <v>53.7</v>
      </c>
      <c r="Q14" s="8">
        <v>53.7</v>
      </c>
      <c r="R14" s="18">
        <v>54.6</v>
      </c>
      <c r="S14" s="104">
        <f>_xll.BDP(C14,$S$1)</f>
        <v>54.6</v>
      </c>
      <c r="T14" s="105">
        <f>_xll.BDP(C14,$T$1)</f>
        <v>45.6</v>
      </c>
      <c r="U14" s="106">
        <f>_xll.BDP(C14,$U$1)</f>
        <v>50.029200000000003</v>
      </c>
    </row>
    <row r="15" spans="2:21" x14ac:dyDescent="0.25">
      <c r="B15" t="s">
        <v>111</v>
      </c>
      <c r="C15" t="s">
        <v>216</v>
      </c>
      <c r="D15" s="42" t="s">
        <v>111</v>
      </c>
      <c r="E15" s="80">
        <f>_xll.BDP(C15,$E$1)</f>
        <v>47.4</v>
      </c>
      <c r="F15" s="8">
        <v>52.4</v>
      </c>
      <c r="G15" s="8">
        <v>51.1</v>
      </c>
      <c r="H15" s="8">
        <v>52.6</v>
      </c>
      <c r="I15" s="8">
        <v>51.8</v>
      </c>
      <c r="J15" s="8">
        <v>51.4</v>
      </c>
      <c r="K15" s="8">
        <v>53</v>
      </c>
      <c r="L15" s="8">
        <v>52.9</v>
      </c>
      <c r="M15" s="8">
        <v>53.4</v>
      </c>
      <c r="N15" s="8">
        <v>53.4</v>
      </c>
      <c r="O15" s="8">
        <v>54.4</v>
      </c>
      <c r="P15" s="8">
        <v>54.8</v>
      </c>
      <c r="Q15" s="8">
        <v>56</v>
      </c>
      <c r="R15" s="18">
        <v>55.2</v>
      </c>
      <c r="S15" s="104">
        <f>_xll.BDP(C15,$S$1)</f>
        <v>56</v>
      </c>
      <c r="T15" s="105">
        <f>_xll.BDP(C15,$T$1)</f>
        <v>46.8</v>
      </c>
      <c r="U15" s="106">
        <f>_xll.BDP(C15,$U$1)</f>
        <v>51.225000000000001</v>
      </c>
    </row>
    <row r="16" spans="2:21" ht="15.75" thickBot="1" x14ac:dyDescent="0.3">
      <c r="B16" t="s">
        <v>112</v>
      </c>
      <c r="C16" t="s">
        <v>217</v>
      </c>
      <c r="D16" s="42" t="s">
        <v>112</v>
      </c>
      <c r="E16" s="80">
        <f>_xll.BDP(C16,$E$1)</f>
        <v>47.5</v>
      </c>
      <c r="F16" s="8">
        <v>52.8</v>
      </c>
      <c r="G16" s="8">
        <v>54.2</v>
      </c>
      <c r="H16" s="8">
        <v>53.4</v>
      </c>
      <c r="I16" s="8">
        <v>51.1</v>
      </c>
      <c r="J16" s="8">
        <v>53.7</v>
      </c>
      <c r="K16" s="8">
        <v>53</v>
      </c>
      <c r="L16" s="8">
        <v>53.9</v>
      </c>
      <c r="M16" s="8">
        <v>54.2</v>
      </c>
      <c r="N16" s="8">
        <v>54.3</v>
      </c>
      <c r="O16" s="8">
        <v>53.9</v>
      </c>
      <c r="P16" s="8">
        <v>54.9</v>
      </c>
      <c r="Q16" s="8">
        <v>54.9</v>
      </c>
      <c r="R16" s="18">
        <v>55.2</v>
      </c>
      <c r="S16" s="104">
        <f>_xll.BDP(C16,$S$1)</f>
        <v>55.3</v>
      </c>
      <c r="T16" s="105">
        <f>_xll.BDP(C16,$T$1)</f>
        <v>47.4</v>
      </c>
      <c r="U16" s="106">
        <f>_xll.BDP(C16,$U$1)</f>
        <v>51.95</v>
      </c>
    </row>
    <row r="17" spans="2:21" ht="15.75" thickBot="1" x14ac:dyDescent="0.3">
      <c r="D17" s="44" t="s">
        <v>113</v>
      </c>
      <c r="E17" s="82"/>
      <c r="F17" s="45"/>
      <c r="G17" s="45"/>
      <c r="H17" s="45"/>
      <c r="I17" s="45"/>
      <c r="J17" s="45"/>
      <c r="K17" s="45"/>
      <c r="L17" s="45"/>
      <c r="M17" s="45"/>
      <c r="N17" s="45"/>
      <c r="O17" s="45"/>
      <c r="P17" s="45"/>
      <c r="Q17" s="45"/>
      <c r="R17" s="46"/>
      <c r="S17" s="107"/>
      <c r="T17" s="108"/>
      <c r="U17" s="109"/>
    </row>
    <row r="18" spans="2:21" x14ac:dyDescent="0.25">
      <c r="B18" t="s">
        <v>114</v>
      </c>
      <c r="C18" t="s">
        <v>218</v>
      </c>
      <c r="D18" s="50" t="s">
        <v>114</v>
      </c>
      <c r="E18" s="96">
        <f>_xll.BDP(C18,$E$1)</f>
        <v>51.5</v>
      </c>
      <c r="F18" s="97">
        <v>48.3</v>
      </c>
      <c r="G18" s="97">
        <v>49.7</v>
      </c>
      <c r="H18" s="97">
        <v>50.2</v>
      </c>
      <c r="I18" s="97">
        <v>50.1</v>
      </c>
      <c r="J18" s="97">
        <v>50</v>
      </c>
      <c r="K18" s="97">
        <v>50.6</v>
      </c>
      <c r="L18" s="97">
        <v>50.8</v>
      </c>
      <c r="M18" s="97">
        <v>51</v>
      </c>
      <c r="N18" s="97">
        <v>51.1</v>
      </c>
      <c r="O18" s="97">
        <v>51.1</v>
      </c>
      <c r="P18" s="97">
        <v>51</v>
      </c>
      <c r="Q18" s="97">
        <v>51.6</v>
      </c>
      <c r="R18" s="98">
        <v>51.5</v>
      </c>
      <c r="S18" s="104">
        <f>_xll.BDP(C18,$S$1)</f>
        <v>51.8</v>
      </c>
      <c r="T18" s="105">
        <f>_xll.BDP(C18,$T$1)</f>
        <v>48.3</v>
      </c>
      <c r="U18" s="106">
        <f>_xll.BDP(C18,$U$1)</f>
        <v>50.591700000000003</v>
      </c>
    </row>
    <row r="19" spans="2:21" x14ac:dyDescent="0.25">
      <c r="B19" t="s">
        <v>115</v>
      </c>
      <c r="C19" t="s">
        <v>219</v>
      </c>
      <c r="D19" s="42" t="s">
        <v>115</v>
      </c>
      <c r="E19" s="80">
        <f>_xll.BDP(C19,$E$1)</f>
        <v>52.7</v>
      </c>
      <c r="F19" s="8">
        <v>53.9</v>
      </c>
      <c r="G19" s="8">
        <v>53.2</v>
      </c>
      <c r="H19" s="8">
        <v>54</v>
      </c>
      <c r="I19" s="8">
        <v>53.1</v>
      </c>
      <c r="J19" s="8">
        <v>52.2</v>
      </c>
      <c r="K19" s="8">
        <v>51.7</v>
      </c>
      <c r="L19" s="8">
        <v>52.3</v>
      </c>
      <c r="M19" s="8">
        <v>53.1</v>
      </c>
      <c r="N19" s="8">
        <v>51.2</v>
      </c>
      <c r="O19" s="8">
        <v>51.6</v>
      </c>
      <c r="P19" s="8">
        <v>51</v>
      </c>
      <c r="Q19" s="8">
        <v>52.1</v>
      </c>
      <c r="R19" s="18">
        <v>52.4</v>
      </c>
      <c r="S19" s="104">
        <f>_xll.BDP(C19,$S$1)</f>
        <v>54.3</v>
      </c>
      <c r="T19" s="105">
        <f>_xll.BDP(C19,$T$1)</f>
        <v>50.6</v>
      </c>
      <c r="U19" s="106">
        <f>_xll.BDP(C19,$U$1)</f>
        <v>52.2958</v>
      </c>
    </row>
    <row r="20" spans="2:21" x14ac:dyDescent="0.25">
      <c r="B20" t="s">
        <v>116</v>
      </c>
      <c r="C20" t="s">
        <v>220</v>
      </c>
      <c r="D20" s="42" t="s">
        <v>116</v>
      </c>
      <c r="E20" s="80">
        <f>_xll.BDP(C20,$E$1)</f>
        <v>48.8</v>
      </c>
      <c r="F20" s="8">
        <v>50.3</v>
      </c>
      <c r="G20" s="8">
        <v>52.6</v>
      </c>
      <c r="H20" s="8">
        <v>52.2</v>
      </c>
      <c r="I20" s="8">
        <v>52.9</v>
      </c>
      <c r="J20" s="8">
        <v>52.5</v>
      </c>
      <c r="K20" s="8">
        <v>52.5</v>
      </c>
      <c r="L20" s="8">
        <v>52.3</v>
      </c>
      <c r="M20" s="8">
        <v>53</v>
      </c>
      <c r="N20" s="8">
        <v>52.8</v>
      </c>
      <c r="O20" s="8">
        <v>53.8</v>
      </c>
      <c r="P20" s="8">
        <v>53.1</v>
      </c>
      <c r="Q20" s="8">
        <v>54.1</v>
      </c>
      <c r="R20" s="18">
        <v>54.8</v>
      </c>
      <c r="S20" s="104">
        <f>_xll.BDP(C20,$S$1)</f>
        <v>54.8</v>
      </c>
      <c r="T20" s="105">
        <f>_xll.BDP(C20,$T$1)</f>
        <v>48.4</v>
      </c>
      <c r="U20" s="106">
        <f>_xll.BDP(C20,$U$1)</f>
        <v>51.166699999999999</v>
      </c>
    </row>
    <row r="21" spans="2:21" ht="15.75" thickBot="1" x14ac:dyDescent="0.3">
      <c r="B21" t="s">
        <v>117</v>
      </c>
      <c r="C21" t="s">
        <v>221</v>
      </c>
      <c r="D21" s="43" t="s">
        <v>117</v>
      </c>
      <c r="E21" s="81">
        <f>_xll.BDP(C21,$E$1)</f>
        <v>50.1</v>
      </c>
      <c r="F21" s="15">
        <v>48.3</v>
      </c>
      <c r="G21" s="15">
        <v>49.8</v>
      </c>
      <c r="H21" s="15">
        <v>48.6</v>
      </c>
      <c r="I21" s="15">
        <v>51</v>
      </c>
      <c r="J21" s="15">
        <v>51.3</v>
      </c>
      <c r="K21" s="15">
        <v>49.9</v>
      </c>
      <c r="L21" s="15">
        <v>48.3</v>
      </c>
      <c r="M21" s="15">
        <v>49.8</v>
      </c>
      <c r="N21" s="15">
        <v>48.9</v>
      </c>
      <c r="O21" s="15">
        <v>48.4</v>
      </c>
      <c r="P21" s="15">
        <v>49.1</v>
      </c>
      <c r="Q21" s="15">
        <v>50.3</v>
      </c>
      <c r="R21" s="19">
        <v>50.7</v>
      </c>
      <c r="S21" s="110">
        <f>_xll.BDP(C21,$S$1)</f>
        <v>51.3</v>
      </c>
      <c r="T21" s="111">
        <f>_xll.BDP(C21,$T$1)</f>
        <v>47.2</v>
      </c>
      <c r="U21" s="112">
        <f>_xll.BDP(C21,$U$1)</f>
        <v>49.112499999999997</v>
      </c>
    </row>
    <row r="22" spans="2:21" ht="15.75" thickBot="1" x14ac:dyDescent="0.3">
      <c r="D22" t="s">
        <v>230</v>
      </c>
    </row>
    <row r="23" spans="2:21" ht="15.75" thickBot="1" x14ac:dyDescent="0.3">
      <c r="D23" s="47" t="s">
        <v>119</v>
      </c>
      <c r="E23" s="48"/>
      <c r="F23" s="48" t="s">
        <v>120</v>
      </c>
      <c r="G23" s="48" t="s">
        <v>121</v>
      </c>
      <c r="H23" s="48" t="s">
        <v>122</v>
      </c>
      <c r="I23" s="48" t="s">
        <v>123</v>
      </c>
      <c r="J23" s="48" t="s">
        <v>124</v>
      </c>
      <c r="K23" s="48" t="s">
        <v>125</v>
      </c>
      <c r="L23" s="48" t="s">
        <v>126</v>
      </c>
      <c r="M23" s="48" t="s">
        <v>127</v>
      </c>
      <c r="N23" s="48" t="s">
        <v>128</v>
      </c>
      <c r="O23" s="48" t="s">
        <v>129</v>
      </c>
      <c r="P23" s="48" t="s">
        <v>130</v>
      </c>
      <c r="Q23" s="49" t="s">
        <v>131</v>
      </c>
    </row>
    <row r="24" spans="2:21" x14ac:dyDescent="0.25">
      <c r="D24" s="50" t="s">
        <v>132</v>
      </c>
      <c r="E24" s="68"/>
      <c r="F24" s="16" t="s">
        <v>133</v>
      </c>
      <c r="G24" s="8">
        <v>2</v>
      </c>
      <c r="H24" s="8">
        <v>1.7</v>
      </c>
      <c r="I24" s="8">
        <v>2.4</v>
      </c>
      <c r="J24" s="8">
        <v>2.2000000000000002</v>
      </c>
      <c r="K24" s="8">
        <v>2.8</v>
      </c>
      <c r="L24" s="8">
        <v>3</v>
      </c>
      <c r="M24" s="8">
        <v>2.5</v>
      </c>
      <c r="N24" s="8">
        <v>2.2000000000000002</v>
      </c>
      <c r="O24" s="8">
        <v>2.2000000000000002</v>
      </c>
      <c r="P24" s="8">
        <v>2.2999999999999998</v>
      </c>
      <c r="Q24" s="18">
        <v>2.2000000000000002</v>
      </c>
    </row>
    <row r="25" spans="2:21" x14ac:dyDescent="0.25">
      <c r="D25" s="42" t="s">
        <v>134</v>
      </c>
      <c r="E25" s="68"/>
      <c r="F25" s="16" t="s">
        <v>133</v>
      </c>
      <c r="G25" s="8">
        <v>1.9</v>
      </c>
      <c r="H25" s="8">
        <v>2.2000000000000002</v>
      </c>
      <c r="I25" s="8">
        <v>2.5</v>
      </c>
      <c r="J25" s="8">
        <v>2.2999999999999998</v>
      </c>
      <c r="K25" s="8">
        <v>2.7</v>
      </c>
      <c r="L25" s="8">
        <v>2.9</v>
      </c>
      <c r="M25" s="8">
        <v>2.9</v>
      </c>
      <c r="N25" s="8">
        <v>2.8</v>
      </c>
      <c r="O25" s="8">
        <v>2.5</v>
      </c>
      <c r="P25" s="8">
        <v>2.4</v>
      </c>
      <c r="Q25" s="18">
        <v>2.2000000000000002</v>
      </c>
    </row>
    <row r="26" spans="2:21" x14ac:dyDescent="0.25">
      <c r="D26" s="42" t="s">
        <v>135</v>
      </c>
      <c r="E26" s="68"/>
      <c r="F26" s="16">
        <v>1.2</v>
      </c>
      <c r="G26" s="8">
        <v>1.6</v>
      </c>
      <c r="H26" s="8">
        <v>1.9</v>
      </c>
      <c r="I26" s="8">
        <v>2.2000000000000002</v>
      </c>
      <c r="J26" s="8">
        <v>2.2000000000000002</v>
      </c>
      <c r="K26" s="8">
        <v>2.2999999999999998</v>
      </c>
      <c r="L26" s="8">
        <v>2.2999999999999998</v>
      </c>
      <c r="M26" s="8">
        <v>2</v>
      </c>
      <c r="N26" s="8">
        <v>2</v>
      </c>
      <c r="O26" s="8">
        <v>1.6</v>
      </c>
      <c r="P26" s="8">
        <v>1.6</v>
      </c>
      <c r="Q26" s="18">
        <v>1.2</v>
      </c>
    </row>
    <row r="27" spans="2:21" x14ac:dyDescent="0.25">
      <c r="D27" s="42" t="s">
        <v>136</v>
      </c>
      <c r="E27" s="68"/>
      <c r="F27" s="16">
        <v>1.4</v>
      </c>
      <c r="G27" s="8">
        <v>1.7</v>
      </c>
      <c r="H27" s="8">
        <v>2.2999999999999998</v>
      </c>
      <c r="I27" s="8">
        <v>2.5</v>
      </c>
      <c r="J27" s="8">
        <v>2.2999999999999998</v>
      </c>
      <c r="K27" s="8">
        <v>2</v>
      </c>
      <c r="L27" s="8">
        <v>2</v>
      </c>
      <c r="M27" s="8">
        <v>2.1</v>
      </c>
      <c r="N27" s="8">
        <v>2.2000000000000002</v>
      </c>
      <c r="O27" s="8">
        <v>1.6</v>
      </c>
      <c r="P27" s="8">
        <v>1.6</v>
      </c>
      <c r="Q27" s="18">
        <v>1.4</v>
      </c>
    </row>
    <row r="28" spans="2:21" x14ac:dyDescent="0.25">
      <c r="D28" s="42" t="s">
        <v>137</v>
      </c>
      <c r="E28" s="68"/>
      <c r="F28" s="16">
        <v>0.9</v>
      </c>
      <c r="G28" s="8">
        <v>1.1000000000000001</v>
      </c>
      <c r="H28" s="8">
        <v>1.6</v>
      </c>
      <c r="I28" s="8">
        <v>1.6</v>
      </c>
      <c r="J28" s="8">
        <v>1.4</v>
      </c>
      <c r="K28" s="8">
        <v>1.6</v>
      </c>
      <c r="L28" s="8">
        <v>1.5</v>
      </c>
      <c r="M28" s="8">
        <v>1.3</v>
      </c>
      <c r="N28" s="8">
        <v>1</v>
      </c>
      <c r="O28" s="8">
        <v>0.5</v>
      </c>
      <c r="P28" s="8">
        <v>0.8</v>
      </c>
      <c r="Q28" s="18">
        <v>0.5</v>
      </c>
    </row>
    <row r="29" spans="2:21" x14ac:dyDescent="0.25">
      <c r="D29" s="42" t="s">
        <v>138</v>
      </c>
      <c r="E29" s="68"/>
      <c r="F29" s="16">
        <v>3.1</v>
      </c>
      <c r="G29" s="8">
        <v>3.5</v>
      </c>
      <c r="H29" s="8">
        <v>3.5</v>
      </c>
      <c r="I29" s="8">
        <v>3.1</v>
      </c>
      <c r="J29" s="8">
        <v>3.4</v>
      </c>
      <c r="K29" s="8">
        <v>3.4</v>
      </c>
      <c r="L29" s="8">
        <v>3</v>
      </c>
      <c r="M29" s="8">
        <v>2.6</v>
      </c>
      <c r="N29" s="8">
        <v>2.2999999999999998</v>
      </c>
      <c r="O29" s="8">
        <v>2.4</v>
      </c>
      <c r="P29" s="8">
        <v>2.2000000000000002</v>
      </c>
      <c r="Q29" s="18">
        <v>2.2000000000000002</v>
      </c>
    </row>
    <row r="30" spans="2:21" x14ac:dyDescent="0.25">
      <c r="D30" s="42" t="s">
        <v>139</v>
      </c>
      <c r="E30" s="68"/>
      <c r="F30" s="16">
        <v>1</v>
      </c>
      <c r="G30" s="8">
        <v>1.2</v>
      </c>
      <c r="H30" s="8">
        <v>1.7</v>
      </c>
      <c r="I30" s="8">
        <v>2.2999999999999998</v>
      </c>
      <c r="J30" s="8">
        <v>2.2999999999999998</v>
      </c>
      <c r="K30" s="8">
        <v>2.2000000000000002</v>
      </c>
      <c r="L30" s="8">
        <v>2.2000000000000002</v>
      </c>
      <c r="M30" s="8">
        <v>2.2999999999999998</v>
      </c>
      <c r="N30" s="8">
        <v>2.1</v>
      </c>
      <c r="O30" s="8">
        <v>1.1000000000000001</v>
      </c>
      <c r="P30" s="8">
        <v>1.2</v>
      </c>
      <c r="Q30" s="18">
        <v>1.1000000000000001</v>
      </c>
    </row>
    <row r="31" spans="2:21" x14ac:dyDescent="0.25">
      <c r="D31" s="42" t="s">
        <v>140</v>
      </c>
      <c r="E31" s="68"/>
      <c r="F31" s="16" t="s">
        <v>133</v>
      </c>
      <c r="G31" s="8">
        <v>2</v>
      </c>
      <c r="H31" s="8">
        <v>2</v>
      </c>
      <c r="I31" s="8">
        <v>2.2999999999999998</v>
      </c>
      <c r="J31" s="8">
        <v>2.2999999999999998</v>
      </c>
      <c r="K31" s="8">
        <v>2</v>
      </c>
      <c r="L31" s="8">
        <v>2.1</v>
      </c>
      <c r="M31" s="8">
        <v>2.1</v>
      </c>
      <c r="N31" s="8">
        <v>1.9</v>
      </c>
      <c r="O31" s="8">
        <v>1.7</v>
      </c>
      <c r="P31" s="8">
        <v>1.9</v>
      </c>
      <c r="Q31" s="18">
        <v>1.6</v>
      </c>
    </row>
    <row r="32" spans="2:21" x14ac:dyDescent="0.25">
      <c r="D32" s="42" t="s">
        <v>141</v>
      </c>
      <c r="E32" s="68"/>
      <c r="F32" s="16" t="s">
        <v>133</v>
      </c>
      <c r="G32" s="8">
        <v>2.1</v>
      </c>
      <c r="H32" s="8">
        <v>2.2999999999999998</v>
      </c>
      <c r="I32" s="8">
        <v>2.4</v>
      </c>
      <c r="J32" s="8">
        <v>2.4</v>
      </c>
      <c r="K32" s="8">
        <v>2.7</v>
      </c>
      <c r="L32" s="8">
        <v>2.5</v>
      </c>
      <c r="M32" s="8">
        <v>2.4</v>
      </c>
      <c r="N32" s="8">
        <v>2.4</v>
      </c>
      <c r="O32" s="8">
        <v>2.4</v>
      </c>
      <c r="P32" s="8">
        <v>2.5</v>
      </c>
      <c r="Q32" s="18">
        <v>2.7</v>
      </c>
    </row>
    <row r="33" spans="4:17" x14ac:dyDescent="0.25">
      <c r="D33" s="42" t="s">
        <v>142</v>
      </c>
      <c r="E33" s="68"/>
      <c r="F33" s="16" t="s">
        <v>133</v>
      </c>
      <c r="G33" s="8">
        <v>2</v>
      </c>
      <c r="H33" s="8">
        <v>2</v>
      </c>
      <c r="I33" s="8">
        <v>2.2000000000000002</v>
      </c>
      <c r="J33" s="8">
        <v>2.2999999999999998</v>
      </c>
      <c r="K33" s="8">
        <v>2.5</v>
      </c>
      <c r="L33" s="8">
        <v>2.2999999999999998</v>
      </c>
      <c r="M33" s="8">
        <v>2.6</v>
      </c>
      <c r="N33" s="8">
        <v>2.2000000000000002</v>
      </c>
      <c r="O33" s="8">
        <v>1.9</v>
      </c>
      <c r="P33" s="8">
        <v>1.7</v>
      </c>
      <c r="Q33" s="18">
        <v>1.8</v>
      </c>
    </row>
    <row r="34" spans="4:17" x14ac:dyDescent="0.25">
      <c r="D34" s="42" t="s">
        <v>143</v>
      </c>
      <c r="E34" s="68"/>
      <c r="F34" s="16">
        <v>2.7</v>
      </c>
      <c r="G34" s="8">
        <v>2.7</v>
      </c>
      <c r="H34" s="8">
        <v>3.1</v>
      </c>
      <c r="I34" s="8">
        <v>3.8</v>
      </c>
      <c r="J34" s="8">
        <v>3.6</v>
      </c>
      <c r="K34" s="8">
        <v>3.4</v>
      </c>
      <c r="L34" s="8">
        <v>3.4</v>
      </c>
      <c r="M34" s="8">
        <v>3.1</v>
      </c>
      <c r="N34" s="8">
        <v>2.8</v>
      </c>
      <c r="O34" s="8">
        <v>2.2999999999999998</v>
      </c>
      <c r="P34" s="8">
        <v>2</v>
      </c>
      <c r="Q34" s="18">
        <v>1.9</v>
      </c>
    </row>
    <row r="35" spans="4:17" x14ac:dyDescent="0.25">
      <c r="D35" s="42" t="s">
        <v>144</v>
      </c>
      <c r="E35" s="68"/>
      <c r="F35" s="16" t="s">
        <v>133</v>
      </c>
      <c r="G35" s="8">
        <v>1.1000000000000001</v>
      </c>
      <c r="H35" s="8">
        <v>1.3</v>
      </c>
      <c r="I35" s="8">
        <v>1.8</v>
      </c>
      <c r="J35" s="8">
        <v>1.9</v>
      </c>
      <c r="K35" s="8">
        <v>2</v>
      </c>
      <c r="L35" s="8">
        <v>2</v>
      </c>
      <c r="M35" s="8">
        <v>2</v>
      </c>
      <c r="N35" s="8">
        <v>1.7</v>
      </c>
      <c r="O35" s="8">
        <v>1.6</v>
      </c>
      <c r="P35" s="8">
        <v>1.3</v>
      </c>
      <c r="Q35" s="18">
        <v>1.4</v>
      </c>
    </row>
    <row r="36" spans="4:17" x14ac:dyDescent="0.25">
      <c r="D36" s="42" t="s">
        <v>145</v>
      </c>
      <c r="E36" s="68"/>
      <c r="F36" s="16" t="s">
        <v>133</v>
      </c>
      <c r="G36" s="8">
        <v>1.9</v>
      </c>
      <c r="H36" s="8">
        <v>2.2000000000000002</v>
      </c>
      <c r="I36" s="8">
        <v>2.5</v>
      </c>
      <c r="J36" s="8">
        <v>2.5</v>
      </c>
      <c r="K36" s="8">
        <v>2.2999999999999998</v>
      </c>
      <c r="L36" s="8">
        <v>2.1</v>
      </c>
      <c r="M36" s="8">
        <v>1.9</v>
      </c>
      <c r="N36" s="8">
        <v>1.8</v>
      </c>
      <c r="O36" s="8">
        <v>1.8</v>
      </c>
      <c r="P36" s="8">
        <v>2.1</v>
      </c>
      <c r="Q36" s="18">
        <v>2.9</v>
      </c>
    </row>
    <row r="37" spans="4:17" x14ac:dyDescent="0.25">
      <c r="D37" s="42" t="s">
        <v>146</v>
      </c>
      <c r="E37" s="68"/>
      <c r="F37" s="16">
        <v>2.0499999999999998</v>
      </c>
      <c r="G37" s="8">
        <v>2.11</v>
      </c>
      <c r="H37" s="8">
        <v>2.33</v>
      </c>
      <c r="I37" s="8">
        <v>3.38</v>
      </c>
      <c r="J37" s="8">
        <v>3.7</v>
      </c>
      <c r="K37" s="8">
        <v>3.69</v>
      </c>
      <c r="L37" s="8">
        <v>4.17</v>
      </c>
      <c r="M37" s="8">
        <v>4.92</v>
      </c>
      <c r="N37" s="8">
        <v>4.87</v>
      </c>
      <c r="O37" s="8">
        <v>4.58</v>
      </c>
      <c r="P37" s="8">
        <v>4.28</v>
      </c>
      <c r="Q37" s="18">
        <v>4.4400000000000004</v>
      </c>
    </row>
    <row r="38" spans="4:17" ht="15.75" thickBot="1" x14ac:dyDescent="0.3">
      <c r="D38" s="43" t="s">
        <v>147</v>
      </c>
      <c r="E38" s="79"/>
      <c r="F38" s="17" t="s">
        <v>133</v>
      </c>
      <c r="G38" s="15">
        <v>0.3</v>
      </c>
      <c r="H38" s="15">
        <v>0.8</v>
      </c>
      <c r="I38" s="15">
        <v>1.4</v>
      </c>
      <c r="J38" s="15">
        <v>1.2</v>
      </c>
      <c r="K38" s="15">
        <v>1.3</v>
      </c>
      <c r="L38" s="15">
        <v>0.9</v>
      </c>
      <c r="M38" s="15">
        <v>0.7</v>
      </c>
      <c r="N38" s="15">
        <v>0.7</v>
      </c>
      <c r="O38" s="15">
        <v>0.6</v>
      </c>
      <c r="P38" s="15">
        <v>1.1000000000000001</v>
      </c>
      <c r="Q38" s="19">
        <v>1.5</v>
      </c>
    </row>
  </sheetData>
  <conditionalFormatting sqref="F24:Q38">
    <cfRule type="colorScale" priority="4">
      <colorScale>
        <cfvo type="min"/>
        <cfvo type="percentile" val="50"/>
        <cfvo type="max"/>
        <color rgb="FF63BE7B"/>
        <color rgb="FFFFEB84"/>
        <color rgb="FFF8696B"/>
      </colorScale>
    </cfRule>
  </conditionalFormatting>
  <conditionalFormatting sqref="E5:R8 E10:R16 E18:R2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6"/>
  <sheetViews>
    <sheetView workbookViewId="0">
      <selection activeCell="O13" sqref="O13"/>
    </sheetView>
  </sheetViews>
  <sheetFormatPr defaultRowHeight="15" x14ac:dyDescent="0.25"/>
  <cols>
    <col min="1" max="1" width="14" bestFit="1" customWidth="1"/>
  </cols>
  <sheetData>
    <row r="2" spans="1:1" x14ac:dyDescent="0.25">
      <c r="A2" t="s">
        <v>170</v>
      </c>
    </row>
    <row r="27" spans="1:10" x14ac:dyDescent="0.25">
      <c r="A27" t="s">
        <v>148</v>
      </c>
      <c r="G27" t="s">
        <v>149</v>
      </c>
      <c r="J27" t="s">
        <v>150</v>
      </c>
    </row>
    <row r="28" spans="1:10" x14ac:dyDescent="0.25">
      <c r="G28" t="s">
        <v>151</v>
      </c>
      <c r="I28" t="s">
        <v>152</v>
      </c>
      <c r="J28" t="s">
        <v>153</v>
      </c>
    </row>
    <row r="29" spans="1:10" x14ac:dyDescent="0.25">
      <c r="A29" t="s">
        <v>154</v>
      </c>
      <c r="G29" t="s">
        <v>155</v>
      </c>
      <c r="I29" t="s">
        <v>156</v>
      </c>
      <c r="J29" t="s">
        <v>157</v>
      </c>
    </row>
    <row r="30" spans="1:10" x14ac:dyDescent="0.25">
      <c r="A30" t="s">
        <v>158</v>
      </c>
      <c r="B30" t="s">
        <v>159</v>
      </c>
      <c r="C30" t="s">
        <v>160</v>
      </c>
      <c r="G30" t="s">
        <v>161</v>
      </c>
      <c r="I30" t="s">
        <v>162</v>
      </c>
      <c r="J30" t="s">
        <v>157</v>
      </c>
    </row>
    <row r="31" spans="1:10" x14ac:dyDescent="0.25">
      <c r="A31" t="s">
        <v>163</v>
      </c>
      <c r="B31" t="s">
        <v>246</v>
      </c>
      <c r="G31" t="s">
        <v>164</v>
      </c>
      <c r="I31" t="s">
        <v>165</v>
      </c>
      <c r="J31" t="s">
        <v>157</v>
      </c>
    </row>
    <row r="32" spans="1:10" x14ac:dyDescent="0.25">
      <c r="A32" t="s">
        <v>166</v>
      </c>
      <c r="B32" t="s">
        <v>167</v>
      </c>
    </row>
    <row r="34" spans="1:2" x14ac:dyDescent="0.25">
      <c r="A34" t="s">
        <v>168</v>
      </c>
    </row>
    <row r="35" spans="1:2" x14ac:dyDescent="0.25">
      <c r="A35" t="s">
        <v>169</v>
      </c>
      <c r="B35" t="s">
        <v>160</v>
      </c>
    </row>
    <row r="36" spans="1:2" x14ac:dyDescent="0.25">
      <c r="A36" t="s">
        <v>175</v>
      </c>
      <c r="B36" t="s">
        <v>176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6"/>
  <sheetViews>
    <sheetView workbookViewId="0">
      <selection activeCell="A10" sqref="A10"/>
    </sheetView>
  </sheetViews>
  <sheetFormatPr defaultRowHeight="15" x14ac:dyDescent="0.25"/>
  <cols>
    <col min="1" max="1" width="23.140625" customWidth="1"/>
  </cols>
  <sheetData>
    <row r="2" spans="1:14" x14ac:dyDescent="0.25">
      <c r="B2" s="51">
        <v>43101</v>
      </c>
      <c r="C2" s="51">
        <v>43132</v>
      </c>
      <c r="D2" s="51">
        <v>43160</v>
      </c>
      <c r="E2" s="51">
        <v>43191</v>
      </c>
      <c r="F2" s="51">
        <v>43221</v>
      </c>
      <c r="G2" s="51">
        <v>43252</v>
      </c>
      <c r="H2" s="51">
        <v>43282</v>
      </c>
      <c r="I2" s="51">
        <v>43313</v>
      </c>
      <c r="J2" s="51">
        <v>43344</v>
      </c>
      <c r="K2" s="51">
        <v>43374</v>
      </c>
      <c r="L2" s="51">
        <v>43405</v>
      </c>
      <c r="M2" s="51">
        <v>43435</v>
      </c>
      <c r="N2" s="51">
        <v>43466</v>
      </c>
    </row>
    <row r="3" spans="1:14" x14ac:dyDescent="0.25">
      <c r="A3" t="s">
        <v>172</v>
      </c>
      <c r="B3" s="52">
        <v>3.9</v>
      </c>
      <c r="C3" s="52">
        <v>3.8</v>
      </c>
      <c r="D3" s="52">
        <v>2</v>
      </c>
      <c r="E3" s="52">
        <v>3.4</v>
      </c>
      <c r="F3" s="52">
        <v>5.0999999999999996</v>
      </c>
      <c r="G3" s="52">
        <v>5.0999999999999996</v>
      </c>
      <c r="H3" s="52">
        <v>5</v>
      </c>
      <c r="I3" s="52">
        <v>4.5</v>
      </c>
      <c r="J3" s="52">
        <v>3.9</v>
      </c>
      <c r="K3" s="52">
        <v>4.4000000000000004</v>
      </c>
      <c r="L3" s="52">
        <v>3.3</v>
      </c>
      <c r="M3" s="52">
        <v>1.8</v>
      </c>
      <c r="N3" s="52">
        <v>2.9</v>
      </c>
    </row>
    <row r="4" spans="1:14" x14ac:dyDescent="0.25">
      <c r="A4" t="s">
        <v>171</v>
      </c>
      <c r="C4">
        <f>C3-B3</f>
        <v>-0.10000000000000009</v>
      </c>
      <c r="D4">
        <f t="shared" ref="D4:N4" si="0">D3-C3</f>
        <v>-1.7999999999999998</v>
      </c>
      <c r="E4">
        <f t="shared" si="0"/>
        <v>1.4</v>
      </c>
      <c r="F4">
        <f t="shared" si="0"/>
        <v>1.6999999999999997</v>
      </c>
      <c r="G4">
        <f t="shared" si="0"/>
        <v>0</v>
      </c>
      <c r="H4">
        <f t="shared" si="0"/>
        <v>-9.9999999999999645E-2</v>
      </c>
      <c r="I4">
        <f t="shared" si="0"/>
        <v>-0.5</v>
      </c>
      <c r="J4">
        <f t="shared" si="0"/>
        <v>-0.60000000000000009</v>
      </c>
      <c r="K4">
        <f t="shared" si="0"/>
        <v>0.50000000000000044</v>
      </c>
      <c r="L4">
        <f t="shared" si="0"/>
        <v>-1.1000000000000005</v>
      </c>
      <c r="M4">
        <f t="shared" si="0"/>
        <v>-1.4999999999999998</v>
      </c>
      <c r="N4">
        <f t="shared" si="0"/>
        <v>1.0999999999999999</v>
      </c>
    </row>
    <row r="5" spans="1:14" x14ac:dyDescent="0.25">
      <c r="A5" t="s">
        <v>173</v>
      </c>
      <c r="B5" s="52">
        <v>-0.2</v>
      </c>
      <c r="C5" s="52">
        <v>0.8</v>
      </c>
      <c r="D5" s="52">
        <v>-0.8</v>
      </c>
      <c r="E5" s="52">
        <v>1.1000000000000001</v>
      </c>
      <c r="F5" s="52">
        <v>1.7</v>
      </c>
      <c r="G5" s="52">
        <v>-0.4</v>
      </c>
      <c r="H5" s="52">
        <v>1.1000000000000001</v>
      </c>
      <c r="I5" s="52">
        <v>0.3</v>
      </c>
      <c r="J5" s="52">
        <v>-0.5</v>
      </c>
      <c r="K5" s="52">
        <v>-0.6</v>
      </c>
      <c r="L5" s="52">
        <v>1.3</v>
      </c>
      <c r="M5" s="52">
        <v>-0.9</v>
      </c>
      <c r="N5" s="53" t="s">
        <v>174</v>
      </c>
    </row>
    <row r="6" spans="1:14" x14ac:dyDescent="0.25">
      <c r="A6" t="s">
        <v>171</v>
      </c>
      <c r="C6">
        <f>C5-B5</f>
        <v>1</v>
      </c>
      <c r="D6">
        <f t="shared" ref="D6:M6" si="1">D5-C5</f>
        <v>-1.6</v>
      </c>
      <c r="E6">
        <f t="shared" si="1"/>
        <v>1.9000000000000001</v>
      </c>
      <c r="F6">
        <f t="shared" si="1"/>
        <v>0.59999999999999987</v>
      </c>
      <c r="G6">
        <f t="shared" si="1"/>
        <v>-2.1</v>
      </c>
      <c r="H6">
        <f t="shared" si="1"/>
        <v>1.5</v>
      </c>
      <c r="I6">
        <f t="shared" si="1"/>
        <v>-0.8</v>
      </c>
      <c r="J6">
        <f t="shared" si="1"/>
        <v>-0.8</v>
      </c>
      <c r="K6">
        <f t="shared" si="1"/>
        <v>-9.9999999999999978E-2</v>
      </c>
      <c r="L6">
        <f t="shared" si="1"/>
        <v>1.9</v>
      </c>
      <c r="M6">
        <f t="shared" si="1"/>
        <v>-2.2000000000000002</v>
      </c>
    </row>
  </sheetData>
  <conditionalFormatting sqref="C4:N4">
    <cfRule type="dataBar" priority="2">
      <dataBar>
        <cfvo type="min"/>
        <cfvo type="max"/>
        <color rgb="FF638EC6"/>
      </dataBar>
      <extLst>
        <ext xmlns:x14="http://schemas.microsoft.com/office/spreadsheetml/2009/9/main" uri="{B025F937-C7B1-47D3-B67F-A62EFF666E3E}">
          <x14:id>{3F728D87-0221-4EDB-9951-8C1588108CDD}</x14:id>
        </ext>
      </extLst>
    </cfRule>
  </conditionalFormatting>
  <conditionalFormatting sqref="C6:N6">
    <cfRule type="dataBar" priority="1">
      <dataBar>
        <cfvo type="min"/>
        <cfvo type="max"/>
        <color rgb="FF638EC6"/>
      </dataBar>
      <extLst>
        <ext xmlns:x14="http://schemas.microsoft.com/office/spreadsheetml/2009/9/main" uri="{B025F937-C7B1-47D3-B67F-A62EFF666E3E}">
          <x14:id>{B03BC69E-C70B-46D7-A809-DD09F863E662}</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F728D87-0221-4EDB-9951-8C1588108CDD}">
            <x14:dataBar minLength="0" maxLength="100" border="1" negativeBarBorderColorSameAsPositive="0">
              <x14:cfvo type="autoMin"/>
              <x14:cfvo type="autoMax"/>
              <x14:borderColor rgb="FF638EC6"/>
              <x14:negativeFillColor rgb="FFFF0000"/>
              <x14:negativeBorderColor rgb="FFFF0000"/>
              <x14:axisColor rgb="FF000000"/>
            </x14:dataBar>
          </x14:cfRule>
          <xm:sqref>C4:N4</xm:sqref>
        </x14:conditionalFormatting>
        <x14:conditionalFormatting xmlns:xm="http://schemas.microsoft.com/office/excel/2006/main">
          <x14:cfRule type="dataBar" id="{B03BC69E-C70B-46D7-A809-DD09F863E662}">
            <x14:dataBar minLength="0" maxLength="100" border="1" negativeBarBorderColorSameAsPositive="0">
              <x14:cfvo type="autoMin"/>
              <x14:cfvo type="autoMax"/>
              <x14:borderColor rgb="FF638EC6"/>
              <x14:negativeFillColor rgb="FFFF0000"/>
              <x14:negativeBorderColor rgb="FFFF0000"/>
              <x14:axisColor rgb="FF000000"/>
            </x14:dataBar>
          </x14:cfRule>
          <xm:sqref>C6:N6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F22" sqref="F22"/>
    </sheetView>
  </sheetViews>
  <sheetFormatPr defaultRowHeight="15" x14ac:dyDescent="0.25"/>
  <cols>
    <col min="1" max="1" width="6.5703125" customWidth="1"/>
    <col min="2" max="2" width="12.85546875" customWidth="1"/>
    <col min="3" max="3" width="10.140625" customWidth="1"/>
    <col min="4" max="4" width="52.42578125" customWidth="1"/>
  </cols>
  <sheetData>
    <row r="1" spans="1:11" ht="15.75" thickBot="1" x14ac:dyDescent="0.3">
      <c r="A1" s="85" t="s">
        <v>182</v>
      </c>
      <c r="B1" s="86" t="s">
        <v>183</v>
      </c>
      <c r="C1" s="86" t="s">
        <v>184</v>
      </c>
      <c r="D1" s="86" t="s">
        <v>185</v>
      </c>
      <c r="E1" s="87"/>
      <c r="F1" s="87"/>
      <c r="G1" s="87"/>
      <c r="H1" s="87"/>
      <c r="I1" s="87"/>
      <c r="J1" s="87"/>
      <c r="K1" s="88"/>
    </row>
    <row r="2" spans="1:11" ht="15.75" thickTop="1" x14ac:dyDescent="0.25">
      <c r="A2" s="89">
        <v>1</v>
      </c>
      <c r="B2" s="83" t="s">
        <v>195</v>
      </c>
      <c r="C2" s="83" t="s">
        <v>235</v>
      </c>
      <c r="D2" t="s">
        <v>250</v>
      </c>
      <c r="E2" s="83"/>
      <c r="F2" s="83"/>
      <c r="G2" s="83"/>
      <c r="H2" s="83"/>
      <c r="I2" s="83"/>
      <c r="J2" s="83"/>
      <c r="K2" s="90"/>
    </row>
    <row r="3" spans="1:11" x14ac:dyDescent="0.25">
      <c r="A3" s="89">
        <v>2</v>
      </c>
      <c r="B3" s="83" t="s">
        <v>196</v>
      </c>
      <c r="C3" s="83" t="s">
        <v>193</v>
      </c>
      <c r="D3" t="s">
        <v>240</v>
      </c>
      <c r="E3" s="83"/>
      <c r="F3" s="83"/>
      <c r="G3" s="83"/>
      <c r="H3" s="83"/>
      <c r="I3" s="83"/>
      <c r="J3" s="83"/>
      <c r="K3" s="90"/>
    </row>
    <row r="4" spans="1:11" x14ac:dyDescent="0.25">
      <c r="A4" s="89">
        <v>3</v>
      </c>
      <c r="B4" s="83" t="s">
        <v>197</v>
      </c>
      <c r="C4" s="83" t="s">
        <v>193</v>
      </c>
      <c r="D4" s="83" t="s">
        <v>247</v>
      </c>
      <c r="E4" s="83"/>
      <c r="F4" s="83"/>
      <c r="G4" s="83"/>
      <c r="H4" s="83"/>
      <c r="I4" s="83"/>
      <c r="J4" s="83"/>
      <c r="K4" s="90"/>
    </row>
    <row r="5" spans="1:11" x14ac:dyDescent="0.25">
      <c r="A5" s="89">
        <v>4</v>
      </c>
      <c r="B5" s="83" t="s">
        <v>198</v>
      </c>
      <c r="C5" s="83" t="s">
        <v>199</v>
      </c>
      <c r="D5" s="83" t="s">
        <v>200</v>
      </c>
      <c r="E5" s="83"/>
      <c r="F5" s="83"/>
      <c r="G5" s="83"/>
      <c r="H5" s="83"/>
      <c r="I5" s="83"/>
      <c r="J5" s="83"/>
      <c r="K5" s="90"/>
    </row>
    <row r="6" spans="1:11" x14ac:dyDescent="0.25">
      <c r="A6" s="89">
        <v>5</v>
      </c>
      <c r="B6" s="83" t="s">
        <v>248</v>
      </c>
      <c r="C6" s="83" t="s">
        <v>193</v>
      </c>
      <c r="D6" t="s">
        <v>249</v>
      </c>
      <c r="E6" s="83"/>
      <c r="F6" s="83"/>
      <c r="G6" s="83"/>
      <c r="H6" s="83"/>
      <c r="I6" s="83"/>
      <c r="J6" s="83"/>
      <c r="K6" s="90"/>
    </row>
    <row r="7" spans="1:11" x14ac:dyDescent="0.25">
      <c r="A7" s="89"/>
      <c r="B7" s="83"/>
      <c r="C7" s="83"/>
      <c r="D7" s="83"/>
      <c r="E7" s="83"/>
      <c r="F7" s="83"/>
      <c r="G7" s="83"/>
      <c r="H7" s="83"/>
      <c r="I7" s="83"/>
      <c r="J7" s="83"/>
      <c r="K7" s="90"/>
    </row>
    <row r="8" spans="1:11" ht="15.75" thickBot="1" x14ac:dyDescent="0.3">
      <c r="A8" s="91" t="s">
        <v>186</v>
      </c>
      <c r="B8" s="84" t="s">
        <v>183</v>
      </c>
      <c r="C8" s="84" t="s">
        <v>184</v>
      </c>
      <c r="D8" s="84" t="s">
        <v>185</v>
      </c>
      <c r="E8" s="83"/>
      <c r="F8" s="83"/>
      <c r="G8" s="83"/>
      <c r="H8" s="83"/>
      <c r="I8" s="83"/>
      <c r="J8" s="83"/>
      <c r="K8" s="90"/>
    </row>
    <row r="9" spans="1:11" ht="15.75" thickTop="1" x14ac:dyDescent="0.25">
      <c r="A9" s="89">
        <v>1</v>
      </c>
      <c r="B9" s="83" t="s">
        <v>231</v>
      </c>
      <c r="C9" s="83" t="s">
        <v>193</v>
      </c>
      <c r="D9" s="83"/>
      <c r="E9" s="83"/>
      <c r="F9" s="83"/>
      <c r="G9" s="83"/>
      <c r="H9" s="83"/>
      <c r="I9" s="83"/>
      <c r="J9" s="83"/>
      <c r="K9" s="90"/>
    </row>
    <row r="10" spans="1:11" x14ac:dyDescent="0.25">
      <c r="A10" s="89">
        <v>2</v>
      </c>
      <c r="B10" s="83" t="s">
        <v>192</v>
      </c>
      <c r="C10" s="83" t="s">
        <v>193</v>
      </c>
      <c r="D10" s="83" t="s">
        <v>201</v>
      </c>
      <c r="E10" s="83"/>
      <c r="F10" s="83"/>
      <c r="G10" s="83"/>
      <c r="H10" s="83"/>
      <c r="I10" s="83"/>
      <c r="J10" s="83"/>
      <c r="K10" s="90"/>
    </row>
    <row r="11" spans="1:11" x14ac:dyDescent="0.25">
      <c r="A11" s="89">
        <v>3</v>
      </c>
      <c r="B11" s="83" t="s">
        <v>232</v>
      </c>
      <c r="C11" s="83" t="s">
        <v>235</v>
      </c>
      <c r="D11" s="83" t="s">
        <v>234</v>
      </c>
      <c r="E11" s="83"/>
      <c r="F11" s="83"/>
      <c r="G11" s="83"/>
      <c r="H11" s="83"/>
      <c r="I11" s="83"/>
      <c r="J11" s="83"/>
      <c r="K11" s="90"/>
    </row>
    <row r="12" spans="1:11" x14ac:dyDescent="0.25">
      <c r="A12" s="89">
        <v>4</v>
      </c>
      <c r="B12" s="83" t="s">
        <v>233</v>
      </c>
      <c r="C12" s="83" t="s">
        <v>193</v>
      </c>
      <c r="D12" t="s">
        <v>243</v>
      </c>
      <c r="E12" s="83"/>
      <c r="F12" s="83"/>
      <c r="G12" s="83"/>
      <c r="H12" s="83"/>
      <c r="I12" s="83"/>
      <c r="J12" s="83"/>
      <c r="K12" s="90"/>
    </row>
    <row r="13" spans="1:11" x14ac:dyDescent="0.25">
      <c r="A13" s="89">
        <v>5</v>
      </c>
      <c r="B13" s="83" t="s">
        <v>241</v>
      </c>
      <c r="C13" s="83" t="s">
        <v>235</v>
      </c>
      <c r="D13" t="s">
        <v>242</v>
      </c>
      <c r="E13" s="83"/>
      <c r="F13" s="83"/>
      <c r="G13" s="83"/>
      <c r="H13" s="83"/>
      <c r="I13" s="83"/>
      <c r="J13" s="83"/>
      <c r="K13" s="90"/>
    </row>
    <row r="14" spans="1:11" x14ac:dyDescent="0.25">
      <c r="A14" s="92"/>
      <c r="B14" s="93"/>
      <c r="C14" s="93"/>
      <c r="D14" s="93"/>
      <c r="E14" s="93"/>
      <c r="F14" s="93"/>
      <c r="G14" s="93"/>
      <c r="H14" s="93"/>
      <c r="I14" s="93"/>
      <c r="J14" s="93"/>
      <c r="K14" s="94"/>
    </row>
    <row r="16" spans="1:11" x14ac:dyDescent="0.25">
      <c r="A16" t="s">
        <v>187</v>
      </c>
      <c r="B16" t="s">
        <v>183</v>
      </c>
      <c r="C16" t="s">
        <v>184</v>
      </c>
      <c r="D16" t="s">
        <v>185</v>
      </c>
    </row>
    <row r="17" spans="1:4" x14ac:dyDescent="0.25">
      <c r="A17">
        <v>1</v>
      </c>
    </row>
    <row r="18" spans="1:4" x14ac:dyDescent="0.25">
      <c r="A18">
        <v>2</v>
      </c>
    </row>
    <row r="19" spans="1:4" x14ac:dyDescent="0.25">
      <c r="A19">
        <v>3</v>
      </c>
    </row>
    <row r="20" spans="1:4" x14ac:dyDescent="0.25">
      <c r="A20">
        <v>4</v>
      </c>
    </row>
    <row r="22" spans="1:4" x14ac:dyDescent="0.25">
      <c r="A22" t="s">
        <v>188</v>
      </c>
      <c r="B22" t="s">
        <v>183</v>
      </c>
      <c r="C22" t="s">
        <v>184</v>
      </c>
      <c r="D22" t="s">
        <v>185</v>
      </c>
    </row>
    <row r="23" spans="1:4" x14ac:dyDescent="0.25">
      <c r="A23">
        <v>1</v>
      </c>
    </row>
    <row r="24" spans="1:4" x14ac:dyDescent="0.25">
      <c r="A24">
        <v>2</v>
      </c>
    </row>
    <row r="25" spans="1:4" x14ac:dyDescent="0.25">
      <c r="A25">
        <v>3</v>
      </c>
    </row>
    <row r="26" spans="1:4" x14ac:dyDescent="0.25">
      <c r="A26">
        <v>4</v>
      </c>
    </row>
    <row r="28" spans="1:4" x14ac:dyDescent="0.25">
      <c r="A28" t="s">
        <v>189</v>
      </c>
      <c r="B28" t="s">
        <v>183</v>
      </c>
      <c r="C28" t="s">
        <v>184</v>
      </c>
      <c r="D28" t="s">
        <v>185</v>
      </c>
    </row>
    <row r="29" spans="1:4" x14ac:dyDescent="0.25">
      <c r="A29">
        <v>1</v>
      </c>
    </row>
    <row r="30" spans="1:4" x14ac:dyDescent="0.25">
      <c r="A30">
        <v>2</v>
      </c>
    </row>
    <row r="31" spans="1:4" x14ac:dyDescent="0.25">
      <c r="A31">
        <v>3</v>
      </c>
    </row>
    <row r="32" spans="1:4" x14ac:dyDescent="0.25">
      <c r="A32">
        <v>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8"/>
  <sheetViews>
    <sheetView tabSelected="1" topLeftCell="A13" workbookViewId="0">
      <selection activeCell="R24" sqref="R24"/>
    </sheetView>
  </sheetViews>
  <sheetFormatPr defaultRowHeight="15" x14ac:dyDescent="0.25"/>
  <cols>
    <col min="1" max="1" width="14.85546875" bestFit="1" customWidth="1"/>
    <col min="2" max="3" width="9.5703125" customWidth="1"/>
    <col min="4" max="4" width="9.85546875" customWidth="1"/>
    <col min="5" max="5" width="9.5703125" customWidth="1"/>
    <col min="6" max="6" width="9.140625" hidden="1" customWidth="1"/>
    <col min="11" max="11" width="10" customWidth="1"/>
    <col min="22" max="22" width="12.42578125" bestFit="1" customWidth="1"/>
    <col min="23" max="23" width="12.85546875" bestFit="1" customWidth="1"/>
    <col min="24" max="24" width="4.7109375" bestFit="1" customWidth="1"/>
    <col min="25" max="25" width="12.42578125" bestFit="1" customWidth="1"/>
    <col min="28" max="28" width="27.42578125" bestFit="1" customWidth="1"/>
    <col min="29" max="29" width="10.140625" customWidth="1"/>
  </cols>
  <sheetData>
    <row r="1" spans="1:25" x14ac:dyDescent="0.25">
      <c r="A1" s="170"/>
      <c r="B1" s="170"/>
      <c r="C1" s="170"/>
      <c r="D1" s="170"/>
      <c r="E1" s="170"/>
      <c r="F1" s="170"/>
      <c r="G1" s="170"/>
      <c r="H1" s="170"/>
      <c r="I1" s="170"/>
      <c r="J1" s="170"/>
      <c r="K1" s="170"/>
      <c r="L1" s="170"/>
      <c r="M1" s="170"/>
      <c r="V1" t="s">
        <v>223</v>
      </c>
      <c r="W1" t="s">
        <v>224</v>
      </c>
      <c r="Y1" t="s">
        <v>430</v>
      </c>
    </row>
    <row r="2" spans="1:25" x14ac:dyDescent="0.25">
      <c r="A2" s="170"/>
      <c r="B2" s="170"/>
      <c r="C2" s="170"/>
      <c r="D2" s="170"/>
      <c r="E2" s="170"/>
      <c r="F2" s="170"/>
      <c r="G2" s="170"/>
      <c r="H2" s="170"/>
      <c r="I2" s="170"/>
      <c r="J2" s="170"/>
      <c r="K2" s="170"/>
      <c r="L2" s="170"/>
      <c r="M2" s="170"/>
      <c r="T2" t="s">
        <v>251</v>
      </c>
      <c r="V2">
        <f>_xll.BDP(T2,$V$1)*100</f>
        <v>-6.83</v>
      </c>
      <c r="W2">
        <f>_xll.BDP(T2,$W$1)*100</f>
        <v>6.5500000000000007</v>
      </c>
      <c r="X2" t="s">
        <v>261</v>
      </c>
      <c r="Y2">
        <f>_xll.BDP(T2,$Y$1)*100</f>
        <v>-5.6099999999999994</v>
      </c>
    </row>
    <row r="3" spans="1:25" x14ac:dyDescent="0.25">
      <c r="A3" s="170"/>
      <c r="B3" s="170"/>
      <c r="C3" s="170"/>
      <c r="D3" s="170"/>
      <c r="E3" s="170"/>
      <c r="F3" s="170"/>
      <c r="G3" s="170"/>
      <c r="H3" s="170"/>
      <c r="I3" s="170"/>
      <c r="J3" s="170"/>
      <c r="K3" s="170"/>
      <c r="L3" s="170"/>
      <c r="M3" s="170"/>
      <c r="T3" t="s">
        <v>252</v>
      </c>
      <c r="V3">
        <f>_xll.BDP(T3,$V$1)*100</f>
        <v>-8.44</v>
      </c>
      <c r="W3">
        <f>_xll.BDP(T3,$W$1)*100</f>
        <v>9.82</v>
      </c>
      <c r="Y3">
        <f>_xll.BDP(T3,$Y$1)*100</f>
        <v>-8.24</v>
      </c>
    </row>
    <row r="4" spans="1:25" x14ac:dyDescent="0.25">
      <c r="A4" s="170"/>
      <c r="B4" s="170"/>
      <c r="C4" s="170"/>
      <c r="D4" s="170"/>
      <c r="E4" s="170"/>
      <c r="F4" s="170"/>
      <c r="G4" s="170"/>
      <c r="H4" s="170"/>
      <c r="I4" s="170"/>
      <c r="J4" s="170"/>
      <c r="K4" s="170"/>
      <c r="L4" s="170"/>
      <c r="M4" s="170"/>
      <c r="T4" t="s">
        <v>253</v>
      </c>
      <c r="V4">
        <f>_xll.BDP(T4,$V$1)*100</f>
        <v>-8.66</v>
      </c>
      <c r="W4">
        <f>_xll.BDP(T4,$W$1)*100</f>
        <v>11.1</v>
      </c>
      <c r="Y4">
        <f>_xll.BDP(T4,$Y$1)*100</f>
        <v>-9.4</v>
      </c>
    </row>
    <row r="5" spans="1:25" x14ac:dyDescent="0.25">
      <c r="A5" s="170"/>
      <c r="B5" s="170"/>
      <c r="C5" s="170"/>
      <c r="D5" s="170"/>
      <c r="E5" s="170"/>
      <c r="F5" s="170"/>
      <c r="G5" s="170"/>
      <c r="H5" s="170"/>
      <c r="I5" s="170"/>
      <c r="J5" s="170"/>
      <c r="K5" s="170"/>
      <c r="L5" s="170"/>
      <c r="M5" s="170"/>
      <c r="T5" t="s">
        <v>254</v>
      </c>
      <c r="V5">
        <f>_xll.BDP(T5,$V$1)*100</f>
        <v>-9.370000000000001</v>
      </c>
      <c r="W5">
        <f>_xll.BDP(T5,$W$1)*100</f>
        <v>10.530000000000001</v>
      </c>
      <c r="Y5">
        <f>_xll.BDP(T5,$Y$1)*100</f>
        <v>-9.56</v>
      </c>
    </row>
    <row r="6" spans="1:25" x14ac:dyDescent="0.25">
      <c r="A6" s="170"/>
      <c r="B6" s="170"/>
      <c r="C6" s="170"/>
      <c r="D6" s="170"/>
      <c r="E6" s="170"/>
      <c r="F6" s="170"/>
      <c r="G6" s="170"/>
      <c r="H6" s="170"/>
      <c r="I6" s="170"/>
      <c r="J6" s="170"/>
      <c r="K6" s="170"/>
      <c r="L6" s="170"/>
      <c r="M6" s="170"/>
      <c r="T6" s="8" t="s">
        <v>935</v>
      </c>
      <c r="V6">
        <f>_xll.BDP(T6,$V$1)*100</f>
        <v>-9.1999999999999993</v>
      </c>
      <c r="W6">
        <f>_xll.BDP(T6,$W$1)*100</f>
        <v>12.29</v>
      </c>
      <c r="Y6">
        <f>_xll.BDP(T6,$Y$1)*100</f>
        <v>-10.9</v>
      </c>
    </row>
    <row r="7" spans="1:25" x14ac:dyDescent="0.25">
      <c r="A7" s="170"/>
      <c r="B7" s="170"/>
      <c r="C7" s="170"/>
      <c r="D7" s="170"/>
      <c r="E7" s="170"/>
      <c r="F7" s="170"/>
      <c r="G7" s="170"/>
      <c r="H7" s="170"/>
      <c r="I7" s="170"/>
      <c r="J7" s="170"/>
      <c r="K7" s="170"/>
      <c r="L7" s="170"/>
      <c r="M7" s="170"/>
      <c r="T7" s="170" t="s">
        <v>942</v>
      </c>
      <c r="V7">
        <f>_xll.BDP(T7,$V$1)*100</f>
        <v>3.5999999999999996</v>
      </c>
      <c r="W7">
        <f>_xll.BDP(T7,$W$1)*100</f>
        <v>10.5</v>
      </c>
      <c r="Y7">
        <f>_xll.BDP(T7,$Y$1)*100</f>
        <v>-1.7000000000000002</v>
      </c>
    </row>
    <row r="8" spans="1:25" x14ac:dyDescent="0.25">
      <c r="A8" s="170"/>
      <c r="B8" s="170"/>
      <c r="C8" s="170"/>
      <c r="D8" s="170"/>
      <c r="E8" s="170"/>
      <c r="F8" s="170"/>
      <c r="G8" s="170"/>
      <c r="H8" s="170"/>
      <c r="I8" s="170"/>
      <c r="J8" s="170"/>
      <c r="K8" s="170"/>
      <c r="L8" s="170"/>
      <c r="M8" s="170"/>
      <c r="T8" t="s">
        <v>278</v>
      </c>
      <c r="V8">
        <f>_xll.BDP(T8,$V$1)*100</f>
        <v>-1.41</v>
      </c>
      <c r="W8">
        <f>_xll.BDP(T8,$W$1)*100</f>
        <v>2.29</v>
      </c>
      <c r="X8" t="s">
        <v>225</v>
      </c>
      <c r="Y8">
        <f>_xll.BDP(T8,$Y$1)*100</f>
        <v>-1.48</v>
      </c>
    </row>
    <row r="9" spans="1:25" x14ac:dyDescent="0.25">
      <c r="A9" s="170"/>
      <c r="B9" s="170"/>
      <c r="C9" s="170"/>
      <c r="D9" s="170"/>
      <c r="E9" s="170"/>
      <c r="F9" s="170"/>
      <c r="G9" s="170"/>
      <c r="H9" s="170"/>
      <c r="I9" s="170"/>
      <c r="J9" s="170"/>
      <c r="K9" s="170"/>
      <c r="L9" s="170"/>
      <c r="M9" s="170"/>
      <c r="T9" t="s">
        <v>279</v>
      </c>
      <c r="V9">
        <f>_xll.BDP(T9,$V$1)*100</f>
        <v>-2.85</v>
      </c>
      <c r="W9">
        <f>_xll.BDP(T9,$W$1)*100</f>
        <v>4.96</v>
      </c>
      <c r="Y9">
        <f>_xll.BDP(T9,$Y$1)*100</f>
        <v>-3.5000000000000004</v>
      </c>
    </row>
    <row r="10" spans="1:25" x14ac:dyDescent="0.25">
      <c r="A10" s="170"/>
      <c r="B10" s="170"/>
      <c r="C10" s="170"/>
      <c r="D10" s="170"/>
      <c r="E10" s="170"/>
      <c r="F10" s="170"/>
      <c r="G10" s="170"/>
      <c r="H10" s="170"/>
      <c r="I10" s="170"/>
      <c r="J10" s="170"/>
      <c r="K10" s="170"/>
      <c r="L10" s="170"/>
      <c r="M10" s="170"/>
      <c r="T10" t="s">
        <v>280</v>
      </c>
      <c r="V10">
        <f>_xll.BDP(T10,$V$1)*100</f>
        <v>-3.5999999999999996</v>
      </c>
      <c r="W10">
        <f>_xll.BDP(T10,$W$1)*100</f>
        <v>6.0699999999999994</v>
      </c>
      <c r="Y10">
        <f>_xll.BDP(T10,$Y$1)*100</f>
        <v>-5.19</v>
      </c>
    </row>
    <row r="11" spans="1:25" x14ac:dyDescent="0.25">
      <c r="A11" s="170"/>
      <c r="B11" s="170"/>
      <c r="C11" s="170"/>
      <c r="D11" s="170"/>
      <c r="E11" s="170"/>
      <c r="F11" s="170"/>
      <c r="G11" s="170"/>
      <c r="H11" s="170"/>
      <c r="I11" s="170"/>
      <c r="J11" s="170"/>
      <c r="K11" s="170"/>
      <c r="L11" s="170"/>
      <c r="M11" s="170"/>
      <c r="T11" t="s">
        <v>281</v>
      </c>
      <c r="V11">
        <f>_xll.BDP(T11,$V$1)*100</f>
        <v>-5.0200000000000005</v>
      </c>
      <c r="W11">
        <f>_xll.BDP(T11,$W$1)*100</f>
        <v>6.49</v>
      </c>
      <c r="Y11">
        <f>_xll.BDP(T11,$Y$1)*100</f>
        <v>-5.96</v>
      </c>
    </row>
    <row r="12" spans="1:25" x14ac:dyDescent="0.25">
      <c r="A12" s="170"/>
      <c r="B12" s="170"/>
      <c r="C12" s="170"/>
      <c r="D12" s="170"/>
      <c r="E12" s="170"/>
      <c r="F12" s="170"/>
      <c r="G12" s="170"/>
      <c r="H12" s="170"/>
      <c r="I12" s="170"/>
      <c r="J12" s="170"/>
      <c r="K12" s="170"/>
      <c r="L12" s="170"/>
      <c r="M12" s="170"/>
      <c r="T12" t="s">
        <v>886</v>
      </c>
      <c r="V12">
        <f>_xll.BDP(T12,$V$1)*100</f>
        <v>-6</v>
      </c>
      <c r="W12">
        <f>_xll.BDP(T12,$W$1)*100</f>
        <v>5.55</v>
      </c>
      <c r="Y12">
        <f>_xll.BDP(T12,$Y$1)*100</f>
        <v>-8.7099999999999991</v>
      </c>
    </row>
    <row r="13" spans="1:25" x14ac:dyDescent="0.25">
      <c r="A13" s="170"/>
      <c r="B13" s="170"/>
      <c r="C13" s="170"/>
      <c r="D13" s="170"/>
      <c r="E13" s="170"/>
      <c r="F13" s="170"/>
      <c r="G13" s="170"/>
      <c r="H13" s="170"/>
      <c r="I13" s="170"/>
      <c r="J13" s="170"/>
      <c r="K13" s="170"/>
      <c r="L13" s="170"/>
      <c r="M13" s="170"/>
      <c r="T13" t="s">
        <v>943</v>
      </c>
      <c r="V13">
        <f>_xll.BDP(T13,$V$1)*100</f>
        <v>1.7500000000000002</v>
      </c>
      <c r="W13">
        <f>_xll.BDP(T13,$W$1)*100</f>
        <v>11.73</v>
      </c>
      <c r="Y13">
        <f>_xll.BDP(T13,$Y$1)*100</f>
        <v>0.25</v>
      </c>
    </row>
    <row r="14" spans="1:25" x14ac:dyDescent="0.25">
      <c r="A14" s="170"/>
      <c r="B14" s="170"/>
      <c r="C14" s="170"/>
      <c r="D14" s="170"/>
      <c r="E14" s="170"/>
      <c r="F14" s="170"/>
      <c r="G14" s="170"/>
      <c r="H14" s="170"/>
      <c r="I14" s="170"/>
      <c r="J14" s="170"/>
      <c r="K14" s="170"/>
      <c r="L14" s="170"/>
      <c r="M14" s="170"/>
      <c r="T14" t="s">
        <v>282</v>
      </c>
      <c r="V14">
        <f>_xll.BDP(T14,$V$1)*100</f>
        <v>-3.8899999999999997</v>
      </c>
      <c r="W14">
        <f>_xll.BDP(T14,$W$1)*100</f>
        <v>1.4650000000000001</v>
      </c>
      <c r="X14" t="s">
        <v>181</v>
      </c>
      <c r="Y14">
        <f>_xll.BDP(T14,$Y$1)*100</f>
        <v>-2.15</v>
      </c>
    </row>
    <row r="15" spans="1:25" x14ac:dyDescent="0.25">
      <c r="A15" s="170"/>
      <c r="B15" s="170"/>
      <c r="C15" s="170"/>
      <c r="D15" s="170"/>
      <c r="E15" s="170"/>
      <c r="F15" s="170"/>
      <c r="G15" s="170"/>
      <c r="H15" s="170"/>
      <c r="I15" s="170"/>
      <c r="J15" s="170"/>
      <c r="K15" s="170"/>
      <c r="L15" s="170"/>
      <c r="M15" s="170"/>
      <c r="T15" t="s">
        <v>283</v>
      </c>
      <c r="V15">
        <f>_xll.BDP(T15,$V$1)*100</f>
        <v>-3.4000000000000004</v>
      </c>
      <c r="W15">
        <f>_xll.BDP(T15,$W$1)*100</f>
        <v>3.25</v>
      </c>
      <c r="Y15">
        <f>_xll.BDP(T15,$Y$1)*100</f>
        <v>-4.3499999999999996</v>
      </c>
    </row>
    <row r="16" spans="1:25" x14ac:dyDescent="0.25">
      <c r="T16" t="s">
        <v>284</v>
      </c>
      <c r="V16">
        <f>_xll.BDP(T16,$V$1)*100</f>
        <v>-2.2759999999999998</v>
      </c>
      <c r="W16">
        <f>_xll.BDP(T16,$W$1)*100</f>
        <v>5.157</v>
      </c>
      <c r="Y16">
        <f>_xll.BDP(T16,$Y$1)*100</f>
        <v>-5.35</v>
      </c>
    </row>
    <row r="17" spans="1:32" x14ac:dyDescent="0.25">
      <c r="T17" t="s">
        <v>285</v>
      </c>
      <c r="V17">
        <f>_xll.BDP(T17,$V$1)*100</f>
        <v>-1.9120000000000001</v>
      </c>
      <c r="W17">
        <f>_xll.BDP(T17,$W$1)*100</f>
        <v>3.6999999999999997</v>
      </c>
      <c r="Y17">
        <f>_xll.BDP(T17,$Y$1)*100</f>
        <v>-5.5</v>
      </c>
    </row>
    <row r="18" spans="1:32" x14ac:dyDescent="0.25">
      <c r="T18" t="s">
        <v>936</v>
      </c>
      <c r="V18">
        <f>_xll.BDP(T18,$V$1)*100</f>
        <v>-1.0999999999999999</v>
      </c>
      <c r="W18">
        <f>_xll.BDP(T18,$W$1)*100</f>
        <v>7.19</v>
      </c>
      <c r="Y18">
        <f>_xll.BDP(T18,$Y$1)*100</f>
        <v>-6.43</v>
      </c>
    </row>
    <row r="19" spans="1:32" x14ac:dyDescent="0.25">
      <c r="T19" t="s">
        <v>944</v>
      </c>
      <c r="V19">
        <f>_xll.BDP(T19,$V$1)*100</f>
        <v>1.7500000000000002</v>
      </c>
      <c r="W19">
        <f>_xll.BDP(T19,$W$1)*100</f>
        <v>-5.5</v>
      </c>
      <c r="Y19">
        <f>_xll.BDP(T19,$Y$1)*100</f>
        <v>1.38</v>
      </c>
    </row>
    <row r="20" spans="1:32" x14ac:dyDescent="0.25">
      <c r="T20" t="s">
        <v>286</v>
      </c>
      <c r="V20">
        <f>_xll.BDP(T20,$V$1)*100</f>
        <v>-0.09</v>
      </c>
      <c r="W20">
        <f>_xll.BDP(T20,$W$1)*100</f>
        <v>2.11</v>
      </c>
      <c r="X20" t="s">
        <v>98</v>
      </c>
      <c r="Y20">
        <f>_xll.BDP(T20,$Y$1)*100</f>
        <v>-0.94000000000000006</v>
      </c>
      <c r="AD20" t="s">
        <v>439</v>
      </c>
      <c r="AE20" t="s">
        <v>223</v>
      </c>
      <c r="AF20" t="s">
        <v>224</v>
      </c>
    </row>
    <row r="21" spans="1:32" x14ac:dyDescent="0.25">
      <c r="T21" t="s">
        <v>287</v>
      </c>
      <c r="V21">
        <f>_xll.BDP(T21,$V$1)*100</f>
        <v>-1.2</v>
      </c>
      <c r="W21">
        <f>_xll.BDP(T21,$W$1)*100</f>
        <v>5.3</v>
      </c>
      <c r="Y21">
        <f>_xll.BDP(T21,$Y$1)*100</f>
        <v>-2.7</v>
      </c>
      <c r="AB21" t="s">
        <v>431</v>
      </c>
      <c r="AC21" t="s">
        <v>440</v>
      </c>
      <c r="AD21">
        <f>_xll.BDP(AB21,$AD$20)</f>
        <v>1.7670250000000001</v>
      </c>
    </row>
    <row r="22" spans="1:32" x14ac:dyDescent="0.25">
      <c r="T22" t="s">
        <v>288</v>
      </c>
      <c r="V22">
        <f>_xll.BDP(T22,$V$1)*100</f>
        <v>-2</v>
      </c>
      <c r="W22">
        <f>_xll.BDP(T22,$W$1)*100</f>
        <v>9.16</v>
      </c>
      <c r="Y22">
        <f>_xll.BDP(T22,$Y$1)*100</f>
        <v>-4.5</v>
      </c>
      <c r="AB22" t="s">
        <v>432</v>
      </c>
      <c r="AC22" t="s">
        <v>441</v>
      </c>
      <c r="AD22">
        <f>_xll.BDP(AB22,$AD$20)</f>
        <v>-1.3451327433628359</v>
      </c>
    </row>
    <row r="23" spans="1:32" x14ac:dyDescent="0.25">
      <c r="T23" t="s">
        <v>289</v>
      </c>
      <c r="V23">
        <f>_xll.BDP(T23,$V$1)*100</f>
        <v>-2</v>
      </c>
      <c r="W23">
        <f>_xll.BDP(T23,$W$1)*100</f>
        <v>5.8000000000000007</v>
      </c>
      <c r="Y23">
        <f>_xll.BDP(T23,$Y$1)*100</f>
        <v>-5.5</v>
      </c>
      <c r="AB23" t="s">
        <v>90</v>
      </c>
      <c r="AC23" t="s">
        <v>442</v>
      </c>
      <c r="AD23">
        <f>_xll.BDP(AB23,$AD$20)</f>
        <v>1.5086999999999999</v>
      </c>
    </row>
    <row r="24" spans="1:32" x14ac:dyDescent="0.25">
      <c r="T24" t="s">
        <v>937</v>
      </c>
      <c r="V24">
        <f>_xll.BDP(T24,$V$1)*100</f>
        <v>-2.87</v>
      </c>
      <c r="W24">
        <f>_xll.BDP(T24,$W$1)*100</f>
        <v>13.28</v>
      </c>
      <c r="Y24">
        <f>_xll.BDP(T24,$Y$1)*100</f>
        <v>-6.4600000000000009</v>
      </c>
      <c r="AB24" t="s">
        <v>438</v>
      </c>
      <c r="AC24" t="s">
        <v>443</v>
      </c>
      <c r="AD24">
        <f>_xll.BDP(AB24,$AD$20)</f>
        <v>0.54682159945317843</v>
      </c>
    </row>
    <row r="25" spans="1:32" x14ac:dyDescent="0.25">
      <c r="T25" t="s">
        <v>255</v>
      </c>
      <c r="V25">
        <f>_xll.BDP(T25,$V$1)*100</f>
        <v>-7.3999999999999995</v>
      </c>
      <c r="W25">
        <f>_xll.BDP(T25,$W$1)*100</f>
        <v>6.83</v>
      </c>
      <c r="X25" t="s">
        <v>226</v>
      </c>
      <c r="Y25">
        <f>_xll.BDP(T25,$Y$1)*100</f>
        <v>-5.8999999999999995</v>
      </c>
      <c r="AB25" t="s">
        <v>435</v>
      </c>
      <c r="AC25" t="s">
        <v>444</v>
      </c>
      <c r="AD25">
        <f>_xll.BDP(AB25,$AD$20)</f>
        <v>3.5471698113207459</v>
      </c>
    </row>
    <row r="26" spans="1:32" x14ac:dyDescent="0.25">
      <c r="T26" t="s">
        <v>256</v>
      </c>
      <c r="V26">
        <f>_xll.BDP(T26,$V$1)*100</f>
        <v>-8.6900000000000013</v>
      </c>
      <c r="W26">
        <f>_xll.BDP(T26,$W$1)*100</f>
        <v>8.41</v>
      </c>
      <c r="Y26">
        <f>_xll.BDP(T26,$Y$1)*100</f>
        <v>-8.2900000000000009</v>
      </c>
      <c r="AB26" t="s">
        <v>433</v>
      </c>
      <c r="AC26" t="s">
        <v>445</v>
      </c>
      <c r="AD26">
        <f>_xll.BDP(AB26,$AD$20)</f>
        <v>-1.797437</v>
      </c>
    </row>
    <row r="27" spans="1:32" x14ac:dyDescent="0.25">
      <c r="T27" t="s">
        <v>257</v>
      </c>
      <c r="V27">
        <f>_xll.BDP(T27,$V$1)*100</f>
        <v>-7.9</v>
      </c>
      <c r="W27">
        <f>_xll.BDP(T27,$W$1)*100</f>
        <v>10.7</v>
      </c>
      <c r="Y27">
        <f>_xll.BDP(T27,$Y$1)*100</f>
        <v>-9.85</v>
      </c>
      <c r="AB27" t="s">
        <v>434</v>
      </c>
      <c r="AC27" t="s">
        <v>446</v>
      </c>
      <c r="AD27">
        <f>_xll.BDP(AB27,$AD$20)</f>
        <v>-0.58702670000000001</v>
      </c>
    </row>
    <row r="28" spans="1:32" ht="15.75" thickBot="1" x14ac:dyDescent="0.3">
      <c r="A28" s="23"/>
      <c r="B28" s="114" t="s">
        <v>304</v>
      </c>
      <c r="C28" s="114"/>
      <c r="D28" s="114"/>
      <c r="E28" s="114"/>
      <c r="F28" s="114"/>
      <c r="G28" s="114"/>
      <c r="H28" s="114"/>
      <c r="I28" s="114"/>
      <c r="J28" s="114"/>
      <c r="K28" s="114" t="s">
        <v>305</v>
      </c>
      <c r="L28" s="114"/>
      <c r="M28" s="114"/>
      <c r="N28" s="114"/>
      <c r="O28" s="114"/>
      <c r="P28" s="114"/>
      <c r="Q28" s="114"/>
      <c r="R28" s="114"/>
      <c r="T28" t="s">
        <v>258</v>
      </c>
      <c r="V28">
        <f>_xll.BDP(T28,$V$1)*100</f>
        <v>-5.87</v>
      </c>
      <c r="W28">
        <f>_xll.BDP(T28,$W$1)*100</f>
        <v>11.53</v>
      </c>
      <c r="Y28">
        <f>_xll.BDP(T28,$Y$1)*100</f>
        <v>-9.27</v>
      </c>
      <c r="AB28" t="s">
        <v>436</v>
      </c>
      <c r="AC28" t="s">
        <v>447</v>
      </c>
      <c r="AD28">
        <f>_xll.BDP(AB28,$AD$20)</f>
        <v>-8.2605364950087013E-3</v>
      </c>
    </row>
    <row r="29" spans="1:32" ht="15.75" thickBot="1" x14ac:dyDescent="0.3">
      <c r="A29" s="23"/>
      <c r="B29" s="198"/>
      <c r="C29" s="192" t="s">
        <v>92</v>
      </c>
      <c r="D29" s="192" t="s">
        <v>93</v>
      </c>
      <c r="E29" s="192" t="s">
        <v>302</v>
      </c>
      <c r="F29" s="192"/>
      <c r="G29" s="192" t="s">
        <v>303</v>
      </c>
      <c r="H29" s="192" t="s">
        <v>868</v>
      </c>
      <c r="I29" s="193" t="s">
        <v>945</v>
      </c>
      <c r="J29" s="105"/>
      <c r="K29" s="198"/>
      <c r="L29" s="192" t="s">
        <v>92</v>
      </c>
      <c r="M29" s="192" t="s">
        <v>93</v>
      </c>
      <c r="N29" s="192" t="s">
        <v>302</v>
      </c>
      <c r="O29" s="192" t="s">
        <v>303</v>
      </c>
      <c r="P29" s="192" t="s">
        <v>868</v>
      </c>
      <c r="Q29" s="193" t="s">
        <v>945</v>
      </c>
      <c r="R29" s="105"/>
      <c r="S29" s="2"/>
      <c r="T29" s="188" t="s">
        <v>938</v>
      </c>
      <c r="V29">
        <f>_xll.BDP(T29,$V$1)*100</f>
        <v>-7.03</v>
      </c>
      <c r="W29">
        <f>_xll.BDP(T29,$W$1)*100</f>
        <v>13.29</v>
      </c>
      <c r="Y29">
        <f>_xll.BDP(T29,$Y$1)*100</f>
        <v>-11.600000000000001</v>
      </c>
      <c r="AB29" t="s">
        <v>437</v>
      </c>
      <c r="AC29" t="s">
        <v>448</v>
      </c>
      <c r="AD29">
        <f>_xll.BDP(AB29,$AD$20)</f>
        <v>-0.53949219999999998</v>
      </c>
    </row>
    <row r="30" spans="1:32" x14ac:dyDescent="0.25">
      <c r="A30" s="23"/>
      <c r="B30" s="199" t="s">
        <v>261</v>
      </c>
      <c r="C30" s="186">
        <f>V2</f>
        <v>-6.83</v>
      </c>
      <c r="D30" s="187">
        <f>V3</f>
        <v>-8.44</v>
      </c>
      <c r="E30" s="187">
        <f>V4</f>
        <v>-8.66</v>
      </c>
      <c r="F30" s="187"/>
      <c r="G30" s="187">
        <f>V5</f>
        <v>-9.370000000000001</v>
      </c>
      <c r="H30" s="187">
        <f>V6</f>
        <v>-9.1999999999999993</v>
      </c>
      <c r="I30" s="191">
        <f>V7</f>
        <v>3.5999999999999996</v>
      </c>
      <c r="J30" s="83"/>
      <c r="K30" s="199" t="s">
        <v>261</v>
      </c>
      <c r="L30" s="186">
        <f>W2</f>
        <v>6.5500000000000007</v>
      </c>
      <c r="M30" s="187">
        <f>W3</f>
        <v>9.82</v>
      </c>
      <c r="N30" s="187">
        <f>W4</f>
        <v>11.1</v>
      </c>
      <c r="O30" s="187">
        <f>W5</f>
        <v>10.530000000000001</v>
      </c>
      <c r="P30" s="187">
        <f>W6</f>
        <v>12.29</v>
      </c>
      <c r="Q30" s="191">
        <f>W7</f>
        <v>10.5</v>
      </c>
      <c r="R30" s="83"/>
      <c r="T30" t="s">
        <v>299</v>
      </c>
      <c r="V30">
        <f>_xll.BDP(T30,$V$1)*100</f>
        <v>2</v>
      </c>
      <c r="W30">
        <f>_xll.BDP(T30,$W$1)*100</f>
        <v>8.5</v>
      </c>
      <c r="X30" t="s">
        <v>97</v>
      </c>
      <c r="Y30">
        <f>_xll.BDP(T30,$Y$1)*100</f>
        <v>-0.75</v>
      </c>
    </row>
    <row r="31" spans="1:32" x14ac:dyDescent="0.25">
      <c r="A31" s="23"/>
      <c r="B31" s="199" t="s">
        <v>225</v>
      </c>
      <c r="C31" s="37">
        <f>V8</f>
        <v>-1.41</v>
      </c>
      <c r="D31" s="115">
        <f>V9</f>
        <v>-2.85</v>
      </c>
      <c r="E31" s="115">
        <f>V10</f>
        <v>-3.5999999999999996</v>
      </c>
      <c r="F31" s="115"/>
      <c r="G31" s="115">
        <f>V11</f>
        <v>-5.0200000000000005</v>
      </c>
      <c r="H31" s="115">
        <f>V12</f>
        <v>-6</v>
      </c>
      <c r="I31" s="116">
        <f>V13</f>
        <v>1.7500000000000002</v>
      </c>
      <c r="J31" s="83"/>
      <c r="K31" s="199" t="s">
        <v>225</v>
      </c>
      <c r="L31" s="37">
        <f>W8</f>
        <v>2.29</v>
      </c>
      <c r="M31" s="115">
        <f>W9</f>
        <v>4.96</v>
      </c>
      <c r="N31" s="115">
        <f>W10</f>
        <v>6.0699999999999994</v>
      </c>
      <c r="O31" s="115">
        <f>W11</f>
        <v>6.49</v>
      </c>
      <c r="P31" s="115">
        <f>W12</f>
        <v>5.55</v>
      </c>
      <c r="Q31" s="116">
        <f>W13</f>
        <v>11.73</v>
      </c>
      <c r="R31" s="83"/>
      <c r="T31" t="s">
        <v>300</v>
      </c>
      <c r="V31">
        <f>_xll.BDP(T31,$V$1)*100</f>
        <v>1.7500000000000002</v>
      </c>
      <c r="W31">
        <f>_xll.BDP(T31,$W$1)*100</f>
        <v>13.750000000000002</v>
      </c>
      <c r="Y31">
        <f>_xll.BDP(T31,$Y$1)*100</f>
        <v>-3.75</v>
      </c>
    </row>
    <row r="32" spans="1:32" x14ac:dyDescent="0.25">
      <c r="A32" s="23"/>
      <c r="B32" s="199" t="s">
        <v>181</v>
      </c>
      <c r="C32" s="37">
        <f>V14</f>
        <v>-3.8899999999999997</v>
      </c>
      <c r="D32" s="115">
        <f>V15</f>
        <v>-3.4000000000000004</v>
      </c>
      <c r="E32" s="115">
        <f>V16</f>
        <v>-2.2759999999999998</v>
      </c>
      <c r="F32" s="115"/>
      <c r="G32" s="115">
        <f>V17</f>
        <v>-1.9120000000000001</v>
      </c>
      <c r="H32" s="115">
        <f>V18</f>
        <v>-1.0999999999999999</v>
      </c>
      <c r="I32" s="116">
        <f>V19</f>
        <v>1.7500000000000002</v>
      </c>
      <c r="J32" s="83"/>
      <c r="K32" s="199" t="s">
        <v>181</v>
      </c>
      <c r="L32" s="37">
        <f>W14</f>
        <v>1.4650000000000001</v>
      </c>
      <c r="M32" s="115">
        <f>W15</f>
        <v>3.25</v>
      </c>
      <c r="N32" s="115">
        <f>W16</f>
        <v>5.157</v>
      </c>
      <c r="O32" s="115">
        <f>W17</f>
        <v>3.6999999999999997</v>
      </c>
      <c r="P32" s="115">
        <f>W18</f>
        <v>7.19</v>
      </c>
      <c r="Q32" s="116">
        <f>W19</f>
        <v>-5.5</v>
      </c>
      <c r="R32" s="83"/>
      <c r="T32" t="s">
        <v>301</v>
      </c>
      <c r="V32">
        <f>_xll.BDP(T32,$V$1)*100</f>
        <v>1.7500000000000002</v>
      </c>
      <c r="W32">
        <f>_xll.BDP(T32,$W$1)*100</f>
        <v>16.25</v>
      </c>
      <c r="Y32">
        <f>_xll.BDP(T32,$Y$1)*100</f>
        <v>-4.25</v>
      </c>
    </row>
    <row r="33" spans="1:25" x14ac:dyDescent="0.25">
      <c r="A33" s="23"/>
      <c r="B33" s="199" t="s">
        <v>98</v>
      </c>
      <c r="C33" s="37">
        <f>V20</f>
        <v>-0.09</v>
      </c>
      <c r="D33" s="115">
        <f>V21</f>
        <v>-1.2</v>
      </c>
      <c r="E33" s="115">
        <f>V22</f>
        <v>-2</v>
      </c>
      <c r="F33" s="115"/>
      <c r="G33" s="115">
        <f>V23</f>
        <v>-2</v>
      </c>
      <c r="H33" s="115">
        <f>V24</f>
        <v>-2.87</v>
      </c>
      <c r="I33" s="194"/>
      <c r="J33" s="83"/>
      <c r="K33" s="199" t="s">
        <v>98</v>
      </c>
      <c r="L33" s="37">
        <f>W20</f>
        <v>2.11</v>
      </c>
      <c r="M33" s="115">
        <f>W21</f>
        <v>5.3</v>
      </c>
      <c r="N33" s="115">
        <f>W22</f>
        <v>9.16</v>
      </c>
      <c r="O33" s="115">
        <f>W23</f>
        <v>5.8000000000000007</v>
      </c>
      <c r="P33" s="115">
        <f>W24</f>
        <v>13.28</v>
      </c>
      <c r="Q33" s="194"/>
      <c r="R33" s="83"/>
      <c r="T33" t="s">
        <v>903</v>
      </c>
      <c r="V33">
        <f>_xll.BDP(T33,$V$1)*100</f>
        <v>1.7500000000000002</v>
      </c>
      <c r="W33">
        <f>_xll.BDP(T33,$W$1)*100</f>
        <v>19.03</v>
      </c>
      <c r="Y33">
        <f>_xll.BDP(T33,$Y$1)*100</f>
        <v>-4.83</v>
      </c>
    </row>
    <row r="34" spans="1:25" x14ac:dyDescent="0.25">
      <c r="A34" s="23"/>
      <c r="B34" s="199" t="s">
        <v>226</v>
      </c>
      <c r="C34" s="37">
        <f>V25</f>
        <v>-7.3999999999999995</v>
      </c>
      <c r="D34" s="115">
        <f>V26</f>
        <v>-8.6900000000000013</v>
      </c>
      <c r="E34" s="115">
        <f>V27</f>
        <v>-7.9</v>
      </c>
      <c r="F34" s="115"/>
      <c r="G34" s="115">
        <f>V28</f>
        <v>-5.87</v>
      </c>
      <c r="H34" s="115">
        <f>V29</f>
        <v>-7.03</v>
      </c>
      <c r="I34" s="194"/>
      <c r="J34" s="83"/>
      <c r="K34" s="199" t="s">
        <v>226</v>
      </c>
      <c r="L34" s="37">
        <f>W25</f>
        <v>6.83</v>
      </c>
      <c r="M34" s="115">
        <f>W26</f>
        <v>8.41</v>
      </c>
      <c r="N34" s="115">
        <f>W27</f>
        <v>10.7</v>
      </c>
      <c r="O34" s="115">
        <f>W28</f>
        <v>11.53</v>
      </c>
      <c r="P34" s="115">
        <f>W29</f>
        <v>13.29</v>
      </c>
      <c r="Q34" s="194"/>
      <c r="R34" s="83"/>
      <c r="T34" t="s">
        <v>290</v>
      </c>
      <c r="V34">
        <f>_xll.BDP(T34,$V$1)*100</f>
        <v>0</v>
      </c>
      <c r="W34">
        <f>_xll.BDP(T34,$W$1)*100</f>
        <v>9</v>
      </c>
      <c r="X34" t="s">
        <v>228</v>
      </c>
      <c r="Y34">
        <f>_xll.BDP(T34,$Y$1)*100</f>
        <v>-2.5</v>
      </c>
    </row>
    <row r="35" spans="1:25" x14ac:dyDescent="0.25">
      <c r="A35" s="23"/>
      <c r="B35" s="199" t="s">
        <v>97</v>
      </c>
      <c r="C35" s="37">
        <f>V30</f>
        <v>2</v>
      </c>
      <c r="D35" s="115">
        <f>V31</f>
        <v>1.7500000000000002</v>
      </c>
      <c r="E35" s="115">
        <f>V32</f>
        <v>1.7500000000000002</v>
      </c>
      <c r="F35" s="115"/>
      <c r="G35" s="196"/>
      <c r="H35" s="189">
        <f>V33</f>
        <v>1.7500000000000002</v>
      </c>
      <c r="I35" s="194"/>
      <c r="J35" s="83"/>
      <c r="K35" s="199" t="s">
        <v>97</v>
      </c>
      <c r="L35" s="37">
        <f>W30</f>
        <v>8.5</v>
      </c>
      <c r="M35" s="115">
        <f>W31</f>
        <v>13.750000000000002</v>
      </c>
      <c r="N35" s="115">
        <f>W32</f>
        <v>16.25</v>
      </c>
      <c r="O35" s="196"/>
      <c r="P35" s="189">
        <f>W33</f>
        <v>19.03</v>
      </c>
      <c r="Q35" s="194"/>
      <c r="R35" s="83"/>
      <c r="T35" t="s">
        <v>291</v>
      </c>
      <c r="V35">
        <f>_xll.BDP(T35,$V$1)*100</f>
        <v>-1.5</v>
      </c>
      <c r="W35">
        <f>_xll.BDP(T35,$W$1)*100</f>
        <v>20</v>
      </c>
      <c r="Y35">
        <f>_xll.BDP(T35,$Y$1)*100</f>
        <v>-5.5</v>
      </c>
    </row>
    <row r="36" spans="1:25" x14ac:dyDescent="0.25">
      <c r="A36" s="23"/>
      <c r="B36" s="199" t="s">
        <v>228</v>
      </c>
      <c r="C36" s="37">
        <f>V34</f>
        <v>0</v>
      </c>
      <c r="D36" s="115">
        <f>V35</f>
        <v>-1.5</v>
      </c>
      <c r="E36" s="115">
        <f>V36</f>
        <v>0.8</v>
      </c>
      <c r="F36" s="115"/>
      <c r="G36" s="196"/>
      <c r="H36" s="189">
        <f>V37</f>
        <v>3.1</v>
      </c>
      <c r="I36" s="194"/>
      <c r="J36" s="83"/>
      <c r="K36" s="199" t="s">
        <v>228</v>
      </c>
      <c r="L36" s="37">
        <f>W34</f>
        <v>9</v>
      </c>
      <c r="M36" s="115">
        <f>W35</f>
        <v>20</v>
      </c>
      <c r="N36" s="115">
        <f>W36</f>
        <v>26.3</v>
      </c>
      <c r="O36" s="196"/>
      <c r="P36" s="189">
        <f>W37</f>
        <v>23.1</v>
      </c>
      <c r="Q36" s="194"/>
      <c r="R36" s="83"/>
      <c r="T36" t="s">
        <v>292</v>
      </c>
      <c r="V36">
        <f>_xll.BDP(T36,$V$1)*100</f>
        <v>0.8</v>
      </c>
      <c r="W36">
        <f>_xll.BDP(T36,$W$1)*100</f>
        <v>26.3</v>
      </c>
      <c r="Y36">
        <f>_xll.BDP(T36,$Y$1)*100</f>
        <v>-7.1999999999999993</v>
      </c>
    </row>
    <row r="37" spans="1:25" x14ac:dyDescent="0.25">
      <c r="A37" s="23"/>
      <c r="B37" s="199" t="s">
        <v>227</v>
      </c>
      <c r="C37" s="37">
        <f>V38</f>
        <v>-2.2549999999999999</v>
      </c>
      <c r="D37" s="115">
        <f>V39</f>
        <v>-0.25</v>
      </c>
      <c r="E37" s="115">
        <f>V40</f>
        <v>1</v>
      </c>
      <c r="F37" s="115"/>
      <c r="G37" s="196"/>
      <c r="H37" s="189">
        <f>V41</f>
        <v>2.25</v>
      </c>
      <c r="I37" s="194"/>
      <c r="J37" s="83"/>
      <c r="K37" s="199" t="s">
        <v>227</v>
      </c>
      <c r="L37" s="37">
        <f>W38</f>
        <v>9.9949999999999992</v>
      </c>
      <c r="M37" s="115">
        <f>W39</f>
        <v>19</v>
      </c>
      <c r="N37" s="115">
        <f>W40</f>
        <v>21</v>
      </c>
      <c r="O37" s="196"/>
      <c r="P37" s="189">
        <f>W41</f>
        <v>12</v>
      </c>
      <c r="Q37" s="194"/>
      <c r="R37" s="83"/>
      <c r="T37" t="s">
        <v>939</v>
      </c>
      <c r="V37">
        <f>_xll.BDP(T37,$V$1)*100</f>
        <v>3.1</v>
      </c>
      <c r="W37">
        <f>_xll.BDP(T37,$W$1)*100</f>
        <v>23.1</v>
      </c>
      <c r="Y37">
        <f>_xll.BDP(T37,$Y$1)*100</f>
        <v>-8.9</v>
      </c>
    </row>
    <row r="38" spans="1:25" ht="15.75" thickBot="1" x14ac:dyDescent="0.3">
      <c r="A38" s="23"/>
      <c r="B38" s="200" t="s">
        <v>229</v>
      </c>
      <c r="C38" s="117">
        <f>V42</f>
        <v>-1</v>
      </c>
      <c r="D38" s="118">
        <f>V43</f>
        <v>-3.5000000000000004</v>
      </c>
      <c r="E38" s="118">
        <f>V44</f>
        <v>-6.5</v>
      </c>
      <c r="F38" s="118"/>
      <c r="G38" s="197"/>
      <c r="H38" s="190">
        <f>V45</f>
        <v>-9.5</v>
      </c>
      <c r="I38" s="195"/>
      <c r="J38" s="83"/>
      <c r="K38" s="200" t="s">
        <v>229</v>
      </c>
      <c r="L38" s="117">
        <f>W42</f>
        <v>1</v>
      </c>
      <c r="M38" s="118">
        <f>W43</f>
        <v>4</v>
      </c>
      <c r="N38" s="118">
        <f>W44</f>
        <v>3</v>
      </c>
      <c r="O38" s="197"/>
      <c r="P38" s="190">
        <f>W45</f>
        <v>-2.5</v>
      </c>
      <c r="Q38" s="195"/>
      <c r="R38" s="83"/>
      <c r="T38" t="s">
        <v>293</v>
      </c>
      <c r="V38">
        <f>_xll.BDP(T38,$V$1)*100</f>
        <v>-2.2549999999999999</v>
      </c>
      <c r="W38">
        <f>_xll.BDP(T38,$W$1)*100</f>
        <v>9.9949999999999992</v>
      </c>
      <c r="X38" t="s">
        <v>227</v>
      </c>
      <c r="Y38">
        <f>_xll.BDP(T38,$Y$1)*100</f>
        <v>-3.26</v>
      </c>
    </row>
    <row r="39" spans="1:25" x14ac:dyDescent="0.25">
      <c r="A39" s="23"/>
      <c r="B39" s="23"/>
      <c r="C39" s="23"/>
      <c r="D39" s="23"/>
      <c r="E39" s="23"/>
      <c r="F39" s="23"/>
      <c r="G39" s="23"/>
      <c r="H39" s="23"/>
      <c r="I39" s="23"/>
      <c r="J39" s="23"/>
      <c r="K39" s="23"/>
      <c r="L39" s="23"/>
      <c r="M39" s="23"/>
      <c r="N39" s="23"/>
      <c r="O39" s="23"/>
      <c r="P39" s="23"/>
      <c r="Q39" s="23"/>
      <c r="R39" s="23"/>
      <c r="T39" t="s">
        <v>294</v>
      </c>
      <c r="V39">
        <f>_xll.BDP(T39,$V$1)*100</f>
        <v>-0.25</v>
      </c>
      <c r="W39">
        <f>_xll.BDP(T39,$W$1)*100</f>
        <v>19</v>
      </c>
      <c r="Y39">
        <f>_xll.BDP(T39,$Y$1)*100</f>
        <v>-3.5000000000000004</v>
      </c>
    </row>
    <row r="40" spans="1:25" x14ac:dyDescent="0.25">
      <c r="T40" t="s">
        <v>295</v>
      </c>
      <c r="V40">
        <f>_xll.BDP(T40,$V$1)*100</f>
        <v>1</v>
      </c>
      <c r="W40">
        <f>_xll.BDP(T40,$W$1)*100</f>
        <v>21</v>
      </c>
      <c r="Y40">
        <f>_xll.BDP(T40,$Y$1)*100</f>
        <v>-3.75</v>
      </c>
    </row>
    <row r="41" spans="1:25" x14ac:dyDescent="0.25">
      <c r="T41" t="s">
        <v>941</v>
      </c>
      <c r="V41">
        <f>_xll.BDP(T41,$V$1)*100</f>
        <v>2.25</v>
      </c>
      <c r="W41">
        <f>_xll.BDP(T41,$W$1)*100</f>
        <v>12</v>
      </c>
      <c r="Y41">
        <f>_xll.BDP(T41,$Y$1)*100</f>
        <v>-4</v>
      </c>
    </row>
    <row r="42" spans="1:25" x14ac:dyDescent="0.25">
      <c r="T42" t="s">
        <v>296</v>
      </c>
      <c r="V42">
        <f>_xll.BDP(T42,$V$1)*100</f>
        <v>-1</v>
      </c>
      <c r="W42">
        <f>_xll.BDP(T42,$W$1)*100</f>
        <v>1</v>
      </c>
      <c r="X42" t="s">
        <v>229</v>
      </c>
      <c r="Y42">
        <f>_xll.BDP(T42,$Y$1)*100</f>
        <v>-0.5</v>
      </c>
    </row>
    <row r="43" spans="1:25" x14ac:dyDescent="0.25">
      <c r="T43" t="s">
        <v>297</v>
      </c>
      <c r="V43">
        <f>_xll.BDP(T43,$V$1)*100</f>
        <v>-3.5000000000000004</v>
      </c>
      <c r="W43">
        <f>_xll.BDP(T43,$W$1)*100</f>
        <v>4</v>
      </c>
      <c r="Y43">
        <f>_xll.BDP(T43,$Y$1)*100</f>
        <v>-3</v>
      </c>
    </row>
    <row r="44" spans="1:25" x14ac:dyDescent="0.25">
      <c r="T44" t="s">
        <v>298</v>
      </c>
      <c r="V44">
        <f>_xll.BDP(T44,$V$1)*100</f>
        <v>-6.5</v>
      </c>
      <c r="W44">
        <f>_xll.BDP(T44,$W$1)*100</f>
        <v>3</v>
      </c>
      <c r="Y44">
        <f>_xll.BDP(T44,$Y$1)*100</f>
        <v>-5.5</v>
      </c>
    </row>
    <row r="45" spans="1:25" x14ac:dyDescent="0.25">
      <c r="T45" t="s">
        <v>940</v>
      </c>
      <c r="V45">
        <f>_xll.BDP(T45,$V$1)*100</f>
        <v>-9.5</v>
      </c>
      <c r="W45">
        <f>_xll.BDP(T45,$W$1)*100</f>
        <v>-2.5</v>
      </c>
      <c r="Y45">
        <f>_xll.BDP(T45,$Y$1)*100</f>
        <v>-8</v>
      </c>
    </row>
    <row r="46" spans="1:25" x14ac:dyDescent="0.25">
      <c r="T46" t="s">
        <v>449</v>
      </c>
      <c r="V46">
        <f>_xll.BDP(T46,$V$1)*100</f>
        <v>3.3000000000000003</v>
      </c>
      <c r="W46">
        <f>_xll.BDP(T46,$W$1)*100</f>
        <v>-12.6</v>
      </c>
      <c r="X46" t="s">
        <v>452</v>
      </c>
      <c r="Y46">
        <f>_xll.BDP(T46,$Y$1)*100</f>
        <v>1.6</v>
      </c>
    </row>
    <row r="47" spans="1:25" x14ac:dyDescent="0.25">
      <c r="T47" t="s">
        <v>450</v>
      </c>
      <c r="V47">
        <f>_xll.BDP(T47,$V$1)*100</f>
        <v>4.5</v>
      </c>
      <c r="W47">
        <f>_xll.BDP(T47,$W$1)*100</f>
        <v>-17</v>
      </c>
      <c r="Y47">
        <f>_xll.BDP(T47,$Y$1)*100</f>
        <v>3.5000000000000004</v>
      </c>
    </row>
    <row r="48" spans="1:25" x14ac:dyDescent="0.25">
      <c r="T48" t="s">
        <v>451</v>
      </c>
      <c r="V48">
        <f>_xll.BDP(T48,$V$1)*100</f>
        <v>3.5000000000000004</v>
      </c>
      <c r="W48">
        <f>_xll.BDP(T48,$W$1)*100</f>
        <v>-18.5</v>
      </c>
      <c r="Y48">
        <f>_xll.BDP(T48,$Y$1)*100</f>
        <v>3</v>
      </c>
    </row>
  </sheetData>
  <conditionalFormatting sqref="C3:C9">
    <cfRule type="dataBar" priority="23">
      <dataBar>
        <cfvo type="min"/>
        <cfvo type="max"/>
        <color rgb="FF638EC6"/>
      </dataBar>
      <extLst>
        <ext xmlns:x14="http://schemas.microsoft.com/office/spreadsheetml/2009/9/main" uri="{B025F937-C7B1-47D3-B67F-A62EFF666E3E}">
          <x14:id>{2519964F-682B-4309-97C6-A34641EC6536}</x14:id>
        </ext>
      </extLst>
    </cfRule>
  </conditionalFormatting>
  <conditionalFormatting sqref="D3:E9">
    <cfRule type="dataBar" priority="22">
      <dataBar>
        <cfvo type="min"/>
        <cfvo type="max"/>
        <color rgb="FF638EC6"/>
      </dataBar>
      <extLst>
        <ext xmlns:x14="http://schemas.microsoft.com/office/spreadsheetml/2009/9/main" uri="{B025F937-C7B1-47D3-B67F-A62EFF666E3E}">
          <x14:id>{1CF7EB47-D2A7-42EF-AE2C-426E136F297D}</x14:id>
        </ext>
      </extLst>
    </cfRule>
  </conditionalFormatting>
  <conditionalFormatting sqref="J3:J9">
    <cfRule type="dataBar" priority="21">
      <dataBar>
        <cfvo type="min"/>
        <cfvo type="max"/>
        <color rgb="FF638EC6"/>
      </dataBar>
      <extLst>
        <ext xmlns:x14="http://schemas.microsoft.com/office/spreadsheetml/2009/9/main" uri="{B025F937-C7B1-47D3-B67F-A62EFF666E3E}">
          <x14:id>{AE005681-8BFA-473B-8CE9-52240D0B44C8}</x14:id>
        </ext>
      </extLst>
    </cfRule>
  </conditionalFormatting>
  <conditionalFormatting sqref="K3:K9">
    <cfRule type="dataBar" priority="20">
      <dataBar>
        <cfvo type="min"/>
        <cfvo type="max"/>
        <color rgb="FF638EC6"/>
      </dataBar>
      <extLst>
        <ext xmlns:x14="http://schemas.microsoft.com/office/spreadsheetml/2009/9/main" uri="{B025F937-C7B1-47D3-B67F-A62EFF666E3E}">
          <x14:id>{CC0C7524-B346-411B-940D-F68CE296E22C}</x14:id>
        </ext>
      </extLst>
    </cfRule>
  </conditionalFormatting>
  <conditionalFormatting sqref="C30:I38">
    <cfRule type="colorScale" priority="2">
      <colorScale>
        <cfvo type="min"/>
        <cfvo type="percentile" val="50"/>
        <cfvo type="max"/>
        <color rgb="FFF8696B"/>
        <color rgb="FFFFEB84"/>
        <color rgb="FF63BE7B"/>
      </colorScale>
    </cfRule>
  </conditionalFormatting>
  <conditionalFormatting sqref="L30:Q3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2519964F-682B-4309-97C6-A34641EC6536}">
            <x14:dataBar minLength="0" maxLength="100" border="1" negativeBarBorderColorSameAsPositive="0">
              <x14:cfvo type="autoMin"/>
              <x14:cfvo type="autoMax"/>
              <x14:borderColor rgb="FF638EC6"/>
              <x14:negativeFillColor rgb="FFFF0000"/>
              <x14:negativeBorderColor rgb="FFFF0000"/>
              <x14:axisColor rgb="FF000000"/>
            </x14:dataBar>
          </x14:cfRule>
          <xm:sqref>C3:C9</xm:sqref>
        </x14:conditionalFormatting>
        <x14:conditionalFormatting xmlns:xm="http://schemas.microsoft.com/office/excel/2006/main">
          <x14:cfRule type="dataBar" id="{1CF7EB47-D2A7-42EF-AE2C-426E136F297D}">
            <x14:dataBar minLength="0" maxLength="100" border="1" negativeBarBorderColorSameAsPositive="0">
              <x14:cfvo type="autoMin"/>
              <x14:cfvo type="autoMax"/>
              <x14:borderColor rgb="FF638EC6"/>
              <x14:negativeFillColor rgb="FFFF0000"/>
              <x14:negativeBorderColor rgb="FFFF0000"/>
              <x14:axisColor rgb="FF000000"/>
            </x14:dataBar>
          </x14:cfRule>
          <xm:sqref>D3:E9</xm:sqref>
        </x14:conditionalFormatting>
        <x14:conditionalFormatting xmlns:xm="http://schemas.microsoft.com/office/excel/2006/main">
          <x14:cfRule type="dataBar" id="{AE005681-8BFA-473B-8CE9-52240D0B44C8}">
            <x14:dataBar minLength="0" maxLength="100" border="1" negativeBarBorderColorSameAsPositive="0">
              <x14:cfvo type="autoMin"/>
              <x14:cfvo type="autoMax"/>
              <x14:borderColor rgb="FF638EC6"/>
              <x14:negativeFillColor rgb="FFFF0000"/>
              <x14:negativeBorderColor rgb="FFFF0000"/>
              <x14:axisColor rgb="FF000000"/>
            </x14:dataBar>
          </x14:cfRule>
          <xm:sqref>J3:J9</xm:sqref>
        </x14:conditionalFormatting>
        <x14:conditionalFormatting xmlns:xm="http://schemas.microsoft.com/office/excel/2006/main">
          <x14:cfRule type="dataBar" id="{CC0C7524-B346-411B-940D-F68CE296E22C}">
            <x14:dataBar minLength="0" maxLength="100" border="1" negativeBarBorderColorSameAsPositive="0">
              <x14:cfvo type="autoMin"/>
              <x14:cfvo type="autoMax"/>
              <x14:borderColor rgb="FF638EC6"/>
              <x14:negativeFillColor rgb="FFFF0000"/>
              <x14:negativeBorderColor rgb="FFFF0000"/>
              <x14:axisColor rgb="FF000000"/>
            </x14:dataBar>
          </x14:cfRule>
          <xm:sqref>K3:K9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ySplit="1" topLeftCell="A2" activePane="bottomLeft" state="frozen"/>
      <selection pane="bottomLeft" activeCell="C20" sqref="C20"/>
    </sheetView>
  </sheetViews>
  <sheetFormatPr defaultRowHeight="15" x14ac:dyDescent="0.25"/>
  <cols>
    <col min="2" max="2" width="18.7109375" style="54" customWidth="1"/>
    <col min="3" max="3" width="18" style="54" bestFit="1" customWidth="1"/>
    <col min="4" max="4" width="15.28515625" style="54" customWidth="1"/>
    <col min="5" max="6" width="9.140625" style="54"/>
    <col min="7" max="8" width="15.28515625" style="54" customWidth="1"/>
    <col min="9" max="10" width="9.140625" style="54"/>
    <col min="11" max="12" width="15.28515625" style="54" customWidth="1"/>
    <col min="13" max="14" width="9.140625" style="54"/>
  </cols>
  <sheetData>
    <row r="1" spans="1:14" x14ac:dyDescent="0.25">
      <c r="A1" t="s">
        <v>119</v>
      </c>
      <c r="B1" s="54" t="s">
        <v>259</v>
      </c>
      <c r="C1" s="54" t="s">
        <v>265</v>
      </c>
      <c r="D1" s="54" t="s">
        <v>0</v>
      </c>
      <c r="E1" s="54" t="s">
        <v>178</v>
      </c>
      <c r="F1" s="54" t="s">
        <v>179</v>
      </c>
      <c r="G1" s="54" t="s">
        <v>266</v>
      </c>
      <c r="H1" s="54" t="s">
        <v>0</v>
      </c>
      <c r="I1" s="54" t="s">
        <v>178</v>
      </c>
      <c r="J1" s="54" t="s">
        <v>179</v>
      </c>
      <c r="K1" s="54" t="s">
        <v>267</v>
      </c>
      <c r="L1" s="54" t="s">
        <v>0</v>
      </c>
      <c r="M1" s="54" t="s">
        <v>178</v>
      </c>
      <c r="N1" s="54" t="s">
        <v>179</v>
      </c>
    </row>
    <row r="2" spans="1:14" x14ac:dyDescent="0.25">
      <c r="A2" t="s">
        <v>260</v>
      </c>
      <c r="B2" s="120" t="s">
        <v>163</v>
      </c>
      <c r="C2" s="55" t="s">
        <v>177</v>
      </c>
      <c r="D2" s="55"/>
      <c r="E2" s="54">
        <v>0.75900000000000001</v>
      </c>
      <c r="G2" s="55"/>
      <c r="H2" s="55"/>
      <c r="K2" s="55"/>
      <c r="L2" s="55"/>
    </row>
    <row r="3" spans="1:14" x14ac:dyDescent="0.25">
      <c r="A3" t="s">
        <v>260</v>
      </c>
      <c r="B3" s="120"/>
      <c r="C3" s="55" t="s">
        <v>180</v>
      </c>
      <c r="D3" s="55"/>
      <c r="H3" s="55"/>
      <c r="L3" s="55"/>
    </row>
    <row r="4" spans="1:14" x14ac:dyDescent="0.25">
      <c r="A4" t="s">
        <v>260</v>
      </c>
      <c r="B4" s="120" t="s">
        <v>274</v>
      </c>
      <c r="C4" s="55" t="s">
        <v>272</v>
      </c>
      <c r="D4" s="54" t="s">
        <v>273</v>
      </c>
      <c r="E4" s="54">
        <v>0.77</v>
      </c>
      <c r="H4" s="55"/>
      <c r="L4" s="55"/>
    </row>
    <row r="5" spans="1:14" x14ac:dyDescent="0.25">
      <c r="A5" t="s">
        <v>260</v>
      </c>
      <c r="B5" s="120" t="s">
        <v>275</v>
      </c>
      <c r="C5" s="55" t="s">
        <v>276</v>
      </c>
      <c r="D5" s="55" t="s">
        <v>277</v>
      </c>
      <c r="G5" s="54" t="s">
        <v>313</v>
      </c>
      <c r="H5" s="55" t="s">
        <v>70</v>
      </c>
      <c r="L5" s="55"/>
    </row>
    <row r="6" spans="1:14" x14ac:dyDescent="0.25">
      <c r="A6" t="s">
        <v>260</v>
      </c>
      <c r="B6" s="120" t="s">
        <v>318</v>
      </c>
      <c r="C6" s="55" t="s">
        <v>317</v>
      </c>
      <c r="D6" s="55"/>
      <c r="H6" s="55"/>
      <c r="L6" s="55"/>
    </row>
    <row r="7" spans="1:14" x14ac:dyDescent="0.25">
      <c r="A7" t="s">
        <v>260</v>
      </c>
      <c r="B7" s="120" t="s">
        <v>194</v>
      </c>
      <c r="C7" s="55" t="s">
        <v>326</v>
      </c>
      <c r="D7" s="55" t="s">
        <v>327</v>
      </c>
      <c r="H7" s="55"/>
      <c r="L7" s="55"/>
    </row>
    <row r="8" spans="1:14" x14ac:dyDescent="0.25">
      <c r="A8" t="s">
        <v>260</v>
      </c>
      <c r="B8" s="120"/>
      <c r="C8" s="55"/>
      <c r="D8" s="55"/>
      <c r="H8" s="55"/>
      <c r="L8" s="55"/>
    </row>
    <row r="9" spans="1:14" x14ac:dyDescent="0.25">
      <c r="A9" t="s">
        <v>260</v>
      </c>
      <c r="B9" s="120"/>
      <c r="C9" s="55"/>
      <c r="D9" s="55"/>
      <c r="H9" s="55"/>
      <c r="L9" s="55"/>
    </row>
    <row r="10" spans="1:14" x14ac:dyDescent="0.25">
      <c r="A10" t="s">
        <v>260</v>
      </c>
      <c r="B10" s="120"/>
      <c r="C10" s="55"/>
      <c r="D10" s="55"/>
      <c r="H10" s="55"/>
      <c r="L10" s="55"/>
    </row>
    <row r="11" spans="1:14" x14ac:dyDescent="0.25">
      <c r="A11" t="s">
        <v>260</v>
      </c>
      <c r="B11" s="120"/>
      <c r="C11" s="55"/>
      <c r="D11" s="55"/>
      <c r="H11" s="55"/>
      <c r="L11" s="55"/>
    </row>
    <row r="12" spans="1:14" x14ac:dyDescent="0.25">
      <c r="A12" t="s">
        <v>261</v>
      </c>
      <c r="B12" s="120" t="s">
        <v>262</v>
      </c>
      <c r="C12" s="55" t="s">
        <v>263</v>
      </c>
      <c r="D12" s="55" t="s">
        <v>264</v>
      </c>
      <c r="H12" s="55"/>
      <c r="L12" s="55"/>
    </row>
    <row r="13" spans="1:14" x14ac:dyDescent="0.25">
      <c r="A13" t="s">
        <v>261</v>
      </c>
      <c r="B13" s="120" t="s">
        <v>343</v>
      </c>
      <c r="C13" s="55" t="s">
        <v>372</v>
      </c>
      <c r="D13" s="55"/>
      <c r="H13" s="55"/>
      <c r="L13" s="55"/>
    </row>
    <row r="14" spans="1:14" x14ac:dyDescent="0.25">
      <c r="B14" s="120"/>
      <c r="C14" s="55"/>
      <c r="D14" s="55"/>
      <c r="H14" s="55"/>
      <c r="L14" s="55"/>
    </row>
    <row r="15" spans="1:14" x14ac:dyDescent="0.25">
      <c r="B15" s="120"/>
      <c r="C15" s="55"/>
      <c r="D15" s="55"/>
      <c r="H15" s="55"/>
      <c r="L15" s="55"/>
    </row>
    <row r="16" spans="1:14" x14ac:dyDescent="0.25">
      <c r="B16" s="120"/>
      <c r="C16" s="55"/>
      <c r="D16" s="55"/>
      <c r="H16" s="55"/>
      <c r="L16" s="55"/>
    </row>
    <row r="17" spans="1:12" x14ac:dyDescent="0.25">
      <c r="B17" s="120"/>
      <c r="C17" s="55"/>
      <c r="D17" s="55"/>
      <c r="H17" s="55"/>
      <c r="L17" s="55"/>
    </row>
    <row r="18" spans="1:12" x14ac:dyDescent="0.25">
      <c r="B18" s="120"/>
      <c r="C18" s="55"/>
      <c r="D18" s="55"/>
      <c r="H18" s="55"/>
      <c r="L18" s="55"/>
    </row>
    <row r="19" spans="1:12" x14ac:dyDescent="0.25">
      <c r="B19" s="120"/>
    </row>
    <row r="20" spans="1:12" x14ac:dyDescent="0.25">
      <c r="B20" s="120"/>
    </row>
    <row r="21" spans="1:12" x14ac:dyDescent="0.25">
      <c r="B21" s="120"/>
    </row>
    <row r="22" spans="1:12" x14ac:dyDescent="0.25">
      <c r="B22" s="120"/>
    </row>
    <row r="23" spans="1:12" x14ac:dyDescent="0.25">
      <c r="B23" s="120"/>
    </row>
    <row r="24" spans="1:12" x14ac:dyDescent="0.25">
      <c r="B24" s="120"/>
    </row>
    <row r="25" spans="1:12" x14ac:dyDescent="0.25">
      <c r="B25" s="120"/>
    </row>
    <row r="26" spans="1:12" x14ac:dyDescent="0.25">
      <c r="B26" s="120"/>
    </row>
    <row r="27" spans="1:12" x14ac:dyDescent="0.25">
      <c r="B27" s="120"/>
    </row>
    <row r="28" spans="1:12" x14ac:dyDescent="0.25">
      <c r="B28" s="120"/>
    </row>
    <row r="29" spans="1:12" x14ac:dyDescent="0.25">
      <c r="B29" s="120"/>
    </row>
    <row r="30" spans="1:12" x14ac:dyDescent="0.25">
      <c r="A30" t="s">
        <v>268</v>
      </c>
      <c r="B30" s="120" t="s">
        <v>269</v>
      </c>
      <c r="C30" s="54" t="s">
        <v>270</v>
      </c>
      <c r="D30" s="54" t="s">
        <v>271</v>
      </c>
      <c r="G30" s="54" t="s">
        <v>272</v>
      </c>
      <c r="H30" s="54" t="s">
        <v>273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 Monitor</vt:lpstr>
      <vt:lpstr>US Data</vt:lpstr>
      <vt:lpstr>EU Data</vt:lpstr>
      <vt:lpstr>PMI</vt:lpstr>
      <vt:lpstr>BIC</vt:lpstr>
      <vt:lpstr>Credit Card</vt:lpstr>
      <vt:lpstr>CB Speakers</vt:lpstr>
      <vt:lpstr>G8 Movers</vt:lpstr>
      <vt:lpstr>LEI</vt:lpstr>
      <vt:lpstr>Pricer</vt:lpstr>
      <vt:lpstr>Snips</vt:lpstr>
      <vt:lpstr>Recession Watch</vt:lpstr>
      <vt:lpstr>Data Log</vt:lpstr>
      <vt:lpstr>Auction Stats</vt:lpstr>
    </vt:vector>
  </TitlesOfParts>
  <Company>Caxton Associates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Sheehan, Eoghan</dc:creator>
  <cp:lastModifiedBy>Sheehan, Eoghan</cp:lastModifiedBy>
  <dcterms:created xsi:type="dcterms:W3CDTF">2019-01-29T12:40:40Z</dcterms:created>
  <dcterms:modified xsi:type="dcterms:W3CDTF">2020-01-05T22:17:43Z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eyIwIjoiSGlzdG9yeSIsIjEiOjEsIjIiOjEsIjMiOjEsIjQiOjEsIjUiOjEsIjYiOjEsIjciOjEsIjgiOjAsIjkiOjEsIjEwIjoxLCIxMSI6MH0=</vt:lpwstr>
  </property>
  <property fmtid="{D5CDD505-2E9C-101B-9397-08002B2CF9AE}" pid="3" name="SpreadsheetBuilder_2">
    <vt:lpwstr>eyIwIjoiSGlzdG9yeSIsIjEiOjEsIjIiOjEsIjMiOjEsIjQiOjEsIjUiOjEsIjYiOjEsIjciOjEsIjgiOjAsIjkiOjEsIjEwIjoxLCIxMSI6MH0=</vt:lpwstr>
  </property>
  <property fmtid="{D5CDD505-2E9C-101B-9397-08002B2CF9AE}" pid="4" name="SpreadsheetBuilder_3">
    <vt:lpwstr>eyIwIjoiSGlzdG9yeSIsIjEiOjEsIjIiOjEsIjMiOjEsIjQiOjEsIjUiOjEsIjYiOjEsIjciOjEsIjgiOjAsIjkiOjEsIjEwIjoxLCIxMSI6MH0=</vt:lpwstr>
  </property>
  <property fmtid="{D5CDD505-2E9C-101B-9397-08002B2CF9AE}" pid="5" name="SpreadsheetBuilder_4">
    <vt:lpwstr>eyIwIjoiSGlzdG9yeSIsIjEiOjAsIjIiOjEsIjMiOjEsIjQiOjEsIjUiOjEsIjYiOjEsIjciOjEsIjgiOjAsIjkiOjEsIjEwIjoxLCIxMSI6MCwiMTIiOjB9</vt:lpwstr>
  </property>
  <property fmtid="{D5CDD505-2E9C-101B-9397-08002B2CF9AE}" pid="6" name="SpreadsheetBuilder_5">
    <vt:lpwstr>eyIwIjoiSGlzdG9yeSIsIjEiOjAsIjIiOjEsIjMiOjEsIjQiOjEsIjUiOjEsIjYiOjEsIjciOjEsIjgiOjAsIjkiOjEsIjEwIjoxLCIxMSI6MCwiMTIiOjB9</vt:lpwstr>
  </property>
</Properties>
</file>