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sherwin/PycharmProjects/KairosDistribution/"/>
    </mc:Choice>
  </mc:AlternateContent>
  <xr:revisionPtr revIDLastSave="0" documentId="13_ncr:1_{C7BCE91A-2B5C-3049-8B21-909141E4D677}" xr6:coauthVersionLast="47" xr6:coauthVersionMax="47" xr10:uidLastSave="{00000000-0000-0000-0000-000000000000}"/>
  <bookViews>
    <workbookView xWindow="18460" yWindow="460" windowWidth="19780" windowHeight="16560" xr2:uid="{DA729304-F74A-A044-AD1E-035DDE35C875}"/>
  </bookViews>
  <sheets>
    <sheet name="By site" sheetId="1" r:id="rId1"/>
    <sheet name="GHGRP gas comp" sheetId="7" r:id="rId2"/>
    <sheet name="By site visit" sheetId="2" r:id="rId3"/>
    <sheet name="By site no strat" sheetId="4" r:id="rId4"/>
    <sheet name="Aerial by source" sheetId="6" r:id="rId5"/>
    <sheet name="Well share by basin quantile" sheetId="5" r:id="rId6"/>
    <sheet name="Comparison" sheetId="3" r:id="rId7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9" i="1" l="1"/>
  <c r="U36" i="1"/>
  <c r="AX20" i="1"/>
  <c r="BA20" i="1" s="1"/>
  <c r="BK32" i="7"/>
  <c r="AJ32" i="7"/>
  <c r="AE32" i="7"/>
  <c r="AD32" i="7"/>
  <c r="AC32" i="7"/>
  <c r="AB32" i="7"/>
  <c r="AA32" i="7"/>
  <c r="Z32" i="7"/>
  <c r="X32" i="7"/>
  <c r="W32" i="7"/>
  <c r="BK31" i="7"/>
  <c r="AJ31" i="7"/>
  <c r="AE31" i="7"/>
  <c r="AD31" i="7"/>
  <c r="AC31" i="7"/>
  <c r="AB31" i="7"/>
  <c r="AA31" i="7"/>
  <c r="Z31" i="7"/>
  <c r="X31" i="7"/>
  <c r="W31" i="7"/>
  <c r="BK30" i="7"/>
  <c r="AJ30" i="7"/>
  <c r="AE30" i="7"/>
  <c r="AD30" i="7"/>
  <c r="AC30" i="7"/>
  <c r="AB30" i="7"/>
  <c r="AA30" i="7"/>
  <c r="Z30" i="7"/>
  <c r="X30" i="7"/>
  <c r="W30" i="7"/>
  <c r="V28" i="7"/>
  <c r="Q28" i="7"/>
  <c r="P28" i="7"/>
  <c r="O28" i="7"/>
  <c r="BK27" i="7"/>
  <c r="AJ27" i="7"/>
  <c r="AC27" i="7"/>
  <c r="X27" i="7"/>
  <c r="W27" i="7"/>
  <c r="V27" i="7"/>
  <c r="Q27" i="7"/>
  <c r="P27" i="7"/>
  <c r="O27" i="7"/>
  <c r="BK26" i="7"/>
  <c r="AJ26" i="7"/>
  <c r="AC26" i="7"/>
  <c r="X26" i="7"/>
  <c r="W26" i="7"/>
  <c r="V26" i="7"/>
  <c r="V25" i="7" s="1"/>
  <c r="Q26" i="7"/>
  <c r="P26" i="7"/>
  <c r="O26" i="7"/>
  <c r="AX20" i="7"/>
  <c r="X27" i="1"/>
  <c r="W27" i="1"/>
  <c r="V28" i="1"/>
  <c r="Q28" i="1"/>
  <c r="P28" i="1"/>
  <c r="O28" i="1"/>
  <c r="Q27" i="1"/>
  <c r="P27" i="1"/>
  <c r="O27" i="1"/>
  <c r="Q26" i="1"/>
  <c r="Q32" i="1" s="1"/>
  <c r="P26" i="1"/>
  <c r="P32" i="1" s="1"/>
  <c r="O26" i="1"/>
  <c r="O32" i="1" s="1"/>
  <c r="V27" i="1"/>
  <c r="BK32" i="1"/>
  <c r="BK31" i="1"/>
  <c r="BK30" i="1"/>
  <c r="W32" i="1"/>
  <c r="W31" i="1"/>
  <c r="W30" i="1"/>
  <c r="X32" i="1"/>
  <c r="X31" i="1"/>
  <c r="X30" i="1"/>
  <c r="AJ32" i="1"/>
  <c r="AJ31" i="1"/>
  <c r="AJ30" i="1"/>
  <c r="AE32" i="1"/>
  <c r="AD32" i="1"/>
  <c r="AC32" i="1"/>
  <c r="AB32" i="1"/>
  <c r="AA32" i="1"/>
  <c r="Z32" i="1"/>
  <c r="AE31" i="1"/>
  <c r="AD31" i="1"/>
  <c r="AC31" i="1"/>
  <c r="AB31" i="1"/>
  <c r="AA31" i="1"/>
  <c r="AE30" i="1"/>
  <c r="AD30" i="1"/>
  <c r="AC30" i="1"/>
  <c r="AB30" i="1"/>
  <c r="AA30" i="1"/>
  <c r="Z30" i="1"/>
  <c r="Z31" i="1"/>
  <c r="BK27" i="1"/>
  <c r="AJ27" i="1"/>
  <c r="AC27" i="1"/>
  <c r="BK26" i="1"/>
  <c r="AJ26" i="1"/>
  <c r="AC26" i="1"/>
  <c r="X26" i="1"/>
  <c r="V26" i="1"/>
  <c r="U35" i="1" s="1"/>
  <c r="W26" i="1"/>
  <c r="AC23" i="2"/>
  <c r="AC22" i="2"/>
  <c r="X22" i="2"/>
  <c r="W22" i="2"/>
  <c r="V22" i="2"/>
  <c r="V24" i="2" s="1"/>
  <c r="AW21" i="2"/>
  <c r="BX20" i="2"/>
  <c r="BV20" i="2"/>
  <c r="AO20" i="2" s="1"/>
  <c r="BU20" i="2"/>
  <c r="BT20" i="2"/>
  <c r="BP20" i="2"/>
  <c r="BS20" i="2" s="1"/>
  <c r="BO20" i="2"/>
  <c r="BR20" i="2" s="1"/>
  <c r="BN20" i="2"/>
  <c r="BQ20" i="2" s="1"/>
  <c r="BM20" i="2"/>
  <c r="BL20" i="2"/>
  <c r="BK20" i="2"/>
  <c r="BJ20" i="2"/>
  <c r="BI20" i="2"/>
  <c r="BH20" i="2"/>
  <c r="BG20" i="2"/>
  <c r="BF20" i="2"/>
  <c r="BE20" i="2"/>
  <c r="BD20" i="2"/>
  <c r="BC20" i="2"/>
  <c r="BB20" i="2"/>
  <c r="AW20" i="2"/>
  <c r="AU20" i="2"/>
  <c r="AV20" i="2" s="1"/>
  <c r="AT20" i="2"/>
  <c r="AS20" i="2"/>
  <c r="AR20" i="2"/>
  <c r="AQ20" i="2"/>
  <c r="AK20" i="2"/>
  <c r="AM20" i="2" s="1"/>
  <c r="AJ20" i="2"/>
  <c r="BX19" i="2"/>
  <c r="BW19" i="2"/>
  <c r="BV19" i="2"/>
  <c r="AP19" i="2" s="1"/>
  <c r="BU19" i="2"/>
  <c r="BT19" i="2"/>
  <c r="BP19" i="2"/>
  <c r="BS19" i="2" s="1"/>
  <c r="BO19" i="2"/>
  <c r="BR19" i="2" s="1"/>
  <c r="BN19" i="2"/>
  <c r="BQ19" i="2" s="1"/>
  <c r="BM19" i="2"/>
  <c r="BL19" i="2"/>
  <c r="BK19" i="2"/>
  <c r="BJ19" i="2"/>
  <c r="BI19" i="2"/>
  <c r="BH19" i="2"/>
  <c r="BG19" i="2"/>
  <c r="BF19" i="2"/>
  <c r="BE19" i="2"/>
  <c r="BD19" i="2"/>
  <c r="BC19" i="2"/>
  <c r="BB19" i="2"/>
  <c r="AW19" i="2"/>
  <c r="AX19" i="2" s="1"/>
  <c r="AU19" i="2"/>
  <c r="AT19" i="2"/>
  <c r="AS19" i="2"/>
  <c r="AR19" i="2"/>
  <c r="AQ19" i="2"/>
  <c r="AO19" i="2"/>
  <c r="AN19" i="2"/>
  <c r="AL19" i="2"/>
  <c r="AK19" i="2"/>
  <c r="AM19" i="2" s="1"/>
  <c r="AJ19" i="2"/>
  <c r="BX18" i="2"/>
  <c r="BV18" i="2"/>
  <c r="BW18" i="2" s="1"/>
  <c r="BU18" i="2"/>
  <c r="BT18" i="2"/>
  <c r="BP18" i="2"/>
  <c r="BS18" i="2" s="1"/>
  <c r="BO18" i="2"/>
  <c r="BR18" i="2" s="1"/>
  <c r="BN18" i="2"/>
  <c r="BQ18" i="2" s="1"/>
  <c r="BL18" i="2"/>
  <c r="BK18" i="2"/>
  <c r="BJ18" i="2"/>
  <c r="BM18" i="2" s="1"/>
  <c r="BI18" i="2"/>
  <c r="BH18" i="2"/>
  <c r="BG18" i="2"/>
  <c r="BF18" i="2"/>
  <c r="BE18" i="2"/>
  <c r="BD18" i="2"/>
  <c r="BC18" i="2"/>
  <c r="BB18" i="2"/>
  <c r="AW18" i="2"/>
  <c r="AY18" i="2" s="1"/>
  <c r="AU18" i="2"/>
  <c r="AT18" i="2"/>
  <c r="AS18" i="2"/>
  <c r="AR18" i="2"/>
  <c r="AQ18" i="2"/>
  <c r="AP18" i="2"/>
  <c r="AL18" i="2"/>
  <c r="AK18" i="2"/>
  <c r="AM18" i="2" s="1"/>
  <c r="AJ18" i="2"/>
  <c r="BX17" i="2"/>
  <c r="BW17" i="2"/>
  <c r="BV17" i="2"/>
  <c r="AO17" i="2" s="1"/>
  <c r="BU17" i="2"/>
  <c r="BT17" i="2"/>
  <c r="BQ17" i="2"/>
  <c r="BP17" i="2"/>
  <c r="BS17" i="2" s="1"/>
  <c r="BO17" i="2"/>
  <c r="BR17" i="2" s="1"/>
  <c r="BN17" i="2"/>
  <c r="BL17" i="2"/>
  <c r="BK17" i="2"/>
  <c r="BJ17" i="2"/>
  <c r="BM17" i="2" s="1"/>
  <c r="BI17" i="2"/>
  <c r="BH17" i="2"/>
  <c r="BG17" i="2"/>
  <c r="BF17" i="2"/>
  <c r="BE17" i="2"/>
  <c r="BD17" i="2"/>
  <c r="BC17" i="2"/>
  <c r="BB17" i="2"/>
  <c r="BA17" i="2"/>
  <c r="AY17" i="2"/>
  <c r="AX17" i="2"/>
  <c r="AZ17" i="2" s="1"/>
  <c r="AW17" i="2"/>
  <c r="AU17" i="2"/>
  <c r="AT17" i="2"/>
  <c r="AS17" i="2"/>
  <c r="AR17" i="2"/>
  <c r="AQ17" i="2"/>
  <c r="AV17" i="2" s="1"/>
  <c r="AP17" i="2"/>
  <c r="AN17" i="2"/>
  <c r="AK17" i="2"/>
  <c r="AM17" i="2" s="1"/>
  <c r="AJ17" i="2"/>
  <c r="BX16" i="2"/>
  <c r="BV16" i="2"/>
  <c r="BW16" i="2" s="1"/>
  <c r="BU16" i="2"/>
  <c r="BT16" i="2"/>
  <c r="BR16" i="2"/>
  <c r="BP16" i="2"/>
  <c r="BS16" i="2" s="1"/>
  <c r="BO16" i="2"/>
  <c r="BN16" i="2"/>
  <c r="BQ16" i="2" s="1"/>
  <c r="BL16" i="2"/>
  <c r="BK16" i="2"/>
  <c r="BJ16" i="2"/>
  <c r="BM16" i="2" s="1"/>
  <c r="BI16" i="2"/>
  <c r="BH16" i="2"/>
  <c r="BG16" i="2"/>
  <c r="BF16" i="2"/>
  <c r="BE16" i="2"/>
  <c r="BD16" i="2"/>
  <c r="BC16" i="2"/>
  <c r="BB16" i="2"/>
  <c r="AW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BX15" i="2"/>
  <c r="BV15" i="2"/>
  <c r="BW15" i="2" s="1"/>
  <c r="BU15" i="2"/>
  <c r="BT15" i="2"/>
  <c r="BP15" i="2"/>
  <c r="BS15" i="2" s="1"/>
  <c r="BO15" i="2"/>
  <c r="BR15" i="2" s="1"/>
  <c r="BN15" i="2"/>
  <c r="BQ15" i="2" s="1"/>
  <c r="BM15" i="2"/>
  <c r="BL15" i="2"/>
  <c r="BK15" i="2"/>
  <c r="BJ15" i="2"/>
  <c r="BI15" i="2"/>
  <c r="BH15" i="2"/>
  <c r="BG15" i="2"/>
  <c r="BF15" i="2"/>
  <c r="BE15" i="2"/>
  <c r="BD15" i="2"/>
  <c r="BC15" i="2"/>
  <c r="BB15" i="2"/>
  <c r="AW15" i="2"/>
  <c r="AU15" i="2"/>
  <c r="AT15" i="2"/>
  <c r="AS15" i="2"/>
  <c r="AR15" i="2"/>
  <c r="AQ15" i="2"/>
  <c r="AK15" i="2"/>
  <c r="AL15" i="2" s="1"/>
  <c r="AJ15" i="2"/>
  <c r="BX14" i="2"/>
  <c r="BV14" i="2"/>
  <c r="AO14" i="2" s="1"/>
  <c r="BU14" i="2"/>
  <c r="BT14" i="2"/>
  <c r="BP14" i="2"/>
  <c r="BS14" i="2" s="1"/>
  <c r="BO14" i="2"/>
  <c r="BR14" i="2" s="1"/>
  <c r="BN14" i="2"/>
  <c r="BQ14" i="2" s="1"/>
  <c r="BL14" i="2"/>
  <c r="BK14" i="2"/>
  <c r="BJ14" i="2"/>
  <c r="BM14" i="2" s="1"/>
  <c r="BI14" i="2"/>
  <c r="BH14" i="2"/>
  <c r="BG14" i="2"/>
  <c r="BF14" i="2"/>
  <c r="BE14" i="2"/>
  <c r="BD14" i="2"/>
  <c r="BC14" i="2"/>
  <c r="BB14" i="2"/>
  <c r="AX14" i="2"/>
  <c r="AW14" i="2"/>
  <c r="AV14" i="2"/>
  <c r="AU14" i="2"/>
  <c r="AT14" i="2"/>
  <c r="AS14" i="2"/>
  <c r="AR14" i="2"/>
  <c r="AQ14" i="2"/>
  <c r="AL14" i="2"/>
  <c r="AK14" i="2"/>
  <c r="AM14" i="2" s="1"/>
  <c r="AJ14" i="2"/>
  <c r="BX13" i="2"/>
  <c r="BW13" i="2"/>
  <c r="BV13" i="2"/>
  <c r="AN13" i="2" s="1"/>
  <c r="BU13" i="2"/>
  <c r="BT13" i="2"/>
  <c r="BS13" i="2"/>
  <c r="BP13" i="2"/>
  <c r="BO13" i="2"/>
  <c r="BR13" i="2" s="1"/>
  <c r="BN13" i="2"/>
  <c r="BQ13" i="2" s="1"/>
  <c r="BL13" i="2"/>
  <c r="BK13" i="2"/>
  <c r="BJ13" i="2"/>
  <c r="BM13" i="2" s="1"/>
  <c r="BI13" i="2"/>
  <c r="BH13" i="2"/>
  <c r="BG13" i="2"/>
  <c r="BF13" i="2"/>
  <c r="BE13" i="2"/>
  <c r="BD13" i="2"/>
  <c r="BC13" i="2"/>
  <c r="BB13" i="2"/>
  <c r="AW13" i="2"/>
  <c r="AU13" i="2"/>
  <c r="AT13" i="2"/>
  <c r="AS13" i="2"/>
  <c r="AR13" i="2"/>
  <c r="AQ13" i="2"/>
  <c r="AP13" i="2"/>
  <c r="AO13" i="2"/>
  <c r="AK13" i="2"/>
  <c r="AM13" i="2" s="1"/>
  <c r="AJ13" i="2"/>
  <c r="BX12" i="2"/>
  <c r="BV12" i="2"/>
  <c r="AO12" i="2" s="1"/>
  <c r="BU12" i="2"/>
  <c r="BT12" i="2"/>
  <c r="BP12" i="2"/>
  <c r="BS12" i="2" s="1"/>
  <c r="BO12" i="2"/>
  <c r="BR12" i="2" s="1"/>
  <c r="BN12" i="2"/>
  <c r="BQ12" i="2" s="1"/>
  <c r="BL12" i="2"/>
  <c r="BK12" i="2"/>
  <c r="BJ12" i="2"/>
  <c r="BM12" i="2" s="1"/>
  <c r="BI12" i="2"/>
  <c r="BH12" i="2"/>
  <c r="BG12" i="2"/>
  <c r="BF12" i="2"/>
  <c r="BE12" i="2"/>
  <c r="BD12" i="2"/>
  <c r="BC12" i="2"/>
  <c r="BB12" i="2"/>
  <c r="AW12" i="2"/>
  <c r="AY12" i="2" s="1"/>
  <c r="AU12" i="2"/>
  <c r="AT12" i="2"/>
  <c r="AS12" i="2"/>
  <c r="AR12" i="2"/>
  <c r="AQ12" i="2"/>
  <c r="AV12" i="2" s="1"/>
  <c r="AP12" i="2"/>
  <c r="AK12" i="2"/>
  <c r="AM12" i="2" s="1"/>
  <c r="AJ12" i="2"/>
  <c r="BX11" i="2"/>
  <c r="BV11" i="2"/>
  <c r="BW11" i="2" s="1"/>
  <c r="BU11" i="2"/>
  <c r="BT11" i="2"/>
  <c r="BQ11" i="2"/>
  <c r="BP11" i="2"/>
  <c r="BS11" i="2" s="1"/>
  <c r="BO11" i="2"/>
  <c r="BR11" i="2" s="1"/>
  <c r="BN11" i="2"/>
  <c r="BL11" i="2"/>
  <c r="BK11" i="2"/>
  <c r="BJ11" i="2"/>
  <c r="BM11" i="2" s="1"/>
  <c r="BI11" i="2"/>
  <c r="BH11" i="2"/>
  <c r="BG11" i="2"/>
  <c r="BF11" i="2"/>
  <c r="BE11" i="2"/>
  <c r="BD11" i="2"/>
  <c r="BC11" i="2"/>
  <c r="BB11" i="2"/>
  <c r="AW11" i="2"/>
  <c r="AX11" i="2" s="1"/>
  <c r="AU11" i="2"/>
  <c r="AT11" i="2"/>
  <c r="AS11" i="2"/>
  <c r="AR11" i="2"/>
  <c r="AQ11" i="2"/>
  <c r="AV11" i="2" s="1"/>
  <c r="AP11" i="2"/>
  <c r="AO11" i="2"/>
  <c r="AN11" i="2"/>
  <c r="AL11" i="2"/>
  <c r="AK11" i="2"/>
  <c r="AM11" i="2" s="1"/>
  <c r="AJ11" i="2"/>
  <c r="BX10" i="2"/>
  <c r="BV10" i="2"/>
  <c r="BW10" i="2" s="1"/>
  <c r="BU10" i="2"/>
  <c r="BT10" i="2"/>
  <c r="BR10" i="2"/>
  <c r="BP10" i="2"/>
  <c r="BS10" i="2" s="1"/>
  <c r="BO10" i="2"/>
  <c r="BN10" i="2"/>
  <c r="BQ10" i="2" s="1"/>
  <c r="BL10" i="2"/>
  <c r="BK10" i="2"/>
  <c r="BJ10" i="2"/>
  <c r="BM10" i="2" s="1"/>
  <c r="BI10" i="2"/>
  <c r="BH10" i="2"/>
  <c r="BG10" i="2"/>
  <c r="BF10" i="2"/>
  <c r="BE10" i="2"/>
  <c r="BD10" i="2"/>
  <c r="BC10" i="2"/>
  <c r="BB10" i="2"/>
  <c r="AX10" i="2"/>
  <c r="AZ10" i="2" s="1"/>
  <c r="AW10" i="2"/>
  <c r="AY10" i="2" s="1"/>
  <c r="BA10" i="2" s="1"/>
  <c r="AU10" i="2"/>
  <c r="AT10" i="2"/>
  <c r="AS10" i="2"/>
  <c r="AR10" i="2"/>
  <c r="AQ10" i="2"/>
  <c r="AV10" i="2" s="1"/>
  <c r="AP10" i="2"/>
  <c r="AM10" i="2"/>
  <c r="AL10" i="2"/>
  <c r="AK10" i="2"/>
  <c r="AJ10" i="2"/>
  <c r="BX8" i="2"/>
  <c r="BV8" i="2"/>
  <c r="AO8" i="2" s="1"/>
  <c r="BU8" i="2"/>
  <c r="BT8" i="2"/>
  <c r="BS8" i="2"/>
  <c r="BP8" i="2"/>
  <c r="BO8" i="2"/>
  <c r="BR8" i="2" s="1"/>
  <c r="BN8" i="2"/>
  <c r="BQ8" i="2" s="1"/>
  <c r="BL8" i="2"/>
  <c r="BK8" i="2"/>
  <c r="BJ8" i="2"/>
  <c r="BM8" i="2" s="1"/>
  <c r="BI8" i="2"/>
  <c r="BH8" i="2"/>
  <c r="BG8" i="2"/>
  <c r="BF8" i="2"/>
  <c r="BE8" i="2"/>
  <c r="BD8" i="2"/>
  <c r="BC8" i="2"/>
  <c r="BB8" i="2"/>
  <c r="AW8" i="2"/>
  <c r="AU8" i="2"/>
  <c r="AT8" i="2"/>
  <c r="AS8" i="2"/>
  <c r="AR8" i="2"/>
  <c r="AQ8" i="2"/>
  <c r="AK8" i="2"/>
  <c r="AM8" i="2" s="1"/>
  <c r="AJ8" i="2"/>
  <c r="BX7" i="2"/>
  <c r="BV7" i="2"/>
  <c r="AP7" i="2" s="1"/>
  <c r="BU7" i="2"/>
  <c r="BT7" i="2"/>
  <c r="BP7" i="2"/>
  <c r="BS7" i="2" s="1"/>
  <c r="BO7" i="2"/>
  <c r="BR7" i="2" s="1"/>
  <c r="BN7" i="2"/>
  <c r="BQ7" i="2" s="1"/>
  <c r="BL7" i="2"/>
  <c r="BK7" i="2"/>
  <c r="BJ7" i="2"/>
  <c r="BM7" i="2" s="1"/>
  <c r="BI7" i="2"/>
  <c r="BH7" i="2"/>
  <c r="BG7" i="2"/>
  <c r="BF7" i="2"/>
  <c r="BE7" i="2"/>
  <c r="BD7" i="2"/>
  <c r="BC7" i="2"/>
  <c r="BB7" i="2"/>
  <c r="AW7" i="2"/>
  <c r="AU7" i="2"/>
  <c r="AT7" i="2"/>
  <c r="AS7" i="2"/>
  <c r="AR7" i="2"/>
  <c r="AQ7" i="2"/>
  <c r="AK7" i="2"/>
  <c r="AM7" i="2" s="1"/>
  <c r="AJ7" i="2"/>
  <c r="BX6" i="2"/>
  <c r="BV6" i="2"/>
  <c r="BW6" i="2" s="1"/>
  <c r="BU6" i="2"/>
  <c r="BT6" i="2"/>
  <c r="BQ6" i="2"/>
  <c r="BP6" i="2"/>
  <c r="BS6" i="2" s="1"/>
  <c r="BO6" i="2"/>
  <c r="BR6" i="2" s="1"/>
  <c r="BN6" i="2"/>
  <c r="BL6" i="2"/>
  <c r="BK6" i="2"/>
  <c r="BJ6" i="2"/>
  <c r="BM6" i="2" s="1"/>
  <c r="BI6" i="2"/>
  <c r="BH6" i="2"/>
  <c r="BG6" i="2"/>
  <c r="BF6" i="2"/>
  <c r="BE6" i="2"/>
  <c r="BD6" i="2"/>
  <c r="BC6" i="2"/>
  <c r="BB6" i="2"/>
  <c r="AW6" i="2"/>
  <c r="AU6" i="2"/>
  <c r="AV6" i="2" s="1"/>
  <c r="AT6" i="2"/>
  <c r="AS6" i="2"/>
  <c r="AR6" i="2"/>
  <c r="AQ6" i="2"/>
  <c r="AP6" i="2"/>
  <c r="AK6" i="2"/>
  <c r="AL6" i="2" s="1"/>
  <c r="AJ6" i="2"/>
  <c r="BX5" i="2"/>
  <c r="BW5" i="2"/>
  <c r="BV5" i="2"/>
  <c r="AO5" i="2" s="1"/>
  <c r="BU5" i="2"/>
  <c r="BT5" i="2"/>
  <c r="BR5" i="2"/>
  <c r="BP5" i="2"/>
  <c r="BS5" i="2" s="1"/>
  <c r="BO5" i="2"/>
  <c r="BN5" i="2"/>
  <c r="BQ5" i="2" s="1"/>
  <c r="BL5" i="2"/>
  <c r="BK5" i="2"/>
  <c r="BJ5" i="2"/>
  <c r="BM5" i="2" s="1"/>
  <c r="BI5" i="2"/>
  <c r="BH5" i="2"/>
  <c r="BG5" i="2"/>
  <c r="BF5" i="2"/>
  <c r="BE5" i="2"/>
  <c r="BD5" i="2"/>
  <c r="BC5" i="2"/>
  <c r="BB5" i="2"/>
  <c r="AW5" i="2"/>
  <c r="AU5" i="2"/>
  <c r="AT5" i="2"/>
  <c r="AS5" i="2"/>
  <c r="AR5" i="2"/>
  <c r="AQ5" i="2"/>
  <c r="AV5" i="2" s="1"/>
  <c r="AP5" i="2"/>
  <c r="AN5" i="2"/>
  <c r="AL5" i="2"/>
  <c r="AK5" i="2"/>
  <c r="AM5" i="2" s="1"/>
  <c r="AJ5" i="2"/>
  <c r="BX4" i="2"/>
  <c r="BV4" i="2"/>
  <c r="AN4" i="2" s="1"/>
  <c r="BU4" i="2"/>
  <c r="BT4" i="2"/>
  <c r="BS4" i="2"/>
  <c r="BP4" i="2"/>
  <c r="BO4" i="2"/>
  <c r="BR4" i="2" s="1"/>
  <c r="BN4" i="2"/>
  <c r="BQ4" i="2" s="1"/>
  <c r="BL4" i="2"/>
  <c r="BK4" i="2"/>
  <c r="BJ4" i="2"/>
  <c r="BM4" i="2" s="1"/>
  <c r="BI4" i="2"/>
  <c r="BH4" i="2"/>
  <c r="BG4" i="2"/>
  <c r="BF4" i="2"/>
  <c r="BE4" i="2"/>
  <c r="BD4" i="2"/>
  <c r="BC4" i="2"/>
  <c r="BB4" i="2"/>
  <c r="AW4" i="2"/>
  <c r="AU4" i="2"/>
  <c r="AT4" i="2"/>
  <c r="AS4" i="2"/>
  <c r="AR4" i="2"/>
  <c r="AQ4" i="2"/>
  <c r="AV4" i="2" s="1"/>
  <c r="AP4" i="2"/>
  <c r="AO4" i="2"/>
  <c r="AM4" i="2"/>
  <c r="AK4" i="2"/>
  <c r="AL4" i="2" s="1"/>
  <c r="AJ4" i="2"/>
  <c r="BJ22" i="2"/>
  <c r="BJ23" i="2"/>
  <c r="AJ23" i="2"/>
  <c r="V24" i="4"/>
  <c r="BB20" i="1" l="1"/>
  <c r="AK32" i="1"/>
  <c r="O37" i="1"/>
  <c r="O38" i="1" s="1"/>
  <c r="O33" i="1"/>
  <c r="O34" i="1"/>
  <c r="Q33" i="1"/>
  <c r="Q37" i="1"/>
  <c r="Q38" i="1" s="1"/>
  <c r="Q34" i="1"/>
  <c r="P33" i="1"/>
  <c r="P34" i="1"/>
  <c r="P37" i="1"/>
  <c r="P38" i="1" s="1"/>
  <c r="AX26" i="1"/>
  <c r="AY26" i="1"/>
  <c r="AZ26" i="1"/>
  <c r="X33" i="1"/>
  <c r="W33" i="7"/>
  <c r="BN27" i="7"/>
  <c r="AY27" i="7"/>
  <c r="AX28" i="7"/>
  <c r="AK32" i="7"/>
  <c r="AZ27" i="7"/>
  <c r="AJ33" i="7"/>
  <c r="BN26" i="7"/>
  <c r="AK27" i="7"/>
  <c r="X33" i="7"/>
  <c r="AK30" i="7"/>
  <c r="AX27" i="7"/>
  <c r="BK33" i="7"/>
  <c r="AK31" i="7"/>
  <c r="AY28" i="7"/>
  <c r="AK26" i="7"/>
  <c r="AZ28" i="7"/>
  <c r="AX28" i="1"/>
  <c r="AY28" i="1"/>
  <c r="BK33" i="1"/>
  <c r="AK30" i="1"/>
  <c r="AK27" i="1"/>
  <c r="AK31" i="1"/>
  <c r="W33" i="1"/>
  <c r="AZ28" i="1"/>
  <c r="AJ33" i="1"/>
  <c r="AZ27" i="1"/>
  <c r="AX27" i="1"/>
  <c r="AY27" i="1"/>
  <c r="AK26" i="1"/>
  <c r="BN26" i="1"/>
  <c r="AJ22" i="2"/>
  <c r="AZ6" i="2"/>
  <c r="AV7" i="2"/>
  <c r="BW7" i="2"/>
  <c r="AY11" i="2"/>
  <c r="BA11" i="2" s="1"/>
  <c r="AX12" i="2"/>
  <c r="AZ12" i="2" s="1"/>
  <c r="AL13" i="2"/>
  <c r="BW14" i="2"/>
  <c r="AX6" i="2"/>
  <c r="BW4" i="2"/>
  <c r="AL7" i="2"/>
  <c r="BW8" i="2"/>
  <c r="BA12" i="2"/>
  <c r="AN14" i="2"/>
  <c r="AV15" i="2"/>
  <c r="AX18" i="2"/>
  <c r="AZ18" i="2" s="1"/>
  <c r="AM6" i="2"/>
  <c r="AP14" i="2"/>
  <c r="AZ15" i="2"/>
  <c r="AV16" i="2"/>
  <c r="AY19" i="2"/>
  <c r="AP20" i="2"/>
  <c r="AX20" i="2"/>
  <c r="AZ20" i="2" s="1"/>
  <c r="AX5" i="2"/>
  <c r="AZ5" i="2" s="1"/>
  <c r="AN7" i="2"/>
  <c r="AN8" i="2"/>
  <c r="AX8" i="2"/>
  <c r="AZ8" i="2" s="1"/>
  <c r="AV13" i="2"/>
  <c r="AY14" i="2"/>
  <c r="BA14" i="2" s="1"/>
  <c r="AM15" i="2"/>
  <c r="AX15" i="2"/>
  <c r="AV18" i="2"/>
  <c r="AY20" i="2"/>
  <c r="BA20" i="2" s="1"/>
  <c r="AK22" i="2"/>
  <c r="AY5" i="2"/>
  <c r="BA5" i="2" s="1"/>
  <c r="AO7" i="2"/>
  <c r="AP8" i="2"/>
  <c r="AY8" i="2"/>
  <c r="BA8" i="2" s="1"/>
  <c r="AP15" i="2"/>
  <c r="AV19" i="2"/>
  <c r="AV8" i="2"/>
  <c r="BM22" i="2"/>
  <c r="BM23" i="2"/>
  <c r="AX4" i="2"/>
  <c r="AZ4" i="2" s="1"/>
  <c r="AN6" i="2"/>
  <c r="AL8" i="2"/>
  <c r="AZ11" i="2"/>
  <c r="BW12" i="2"/>
  <c r="AX13" i="2"/>
  <c r="AZ13" i="2" s="1"/>
  <c r="AN15" i="2"/>
  <c r="AL17" i="2"/>
  <c r="BA18" i="2"/>
  <c r="AZ19" i="2"/>
  <c r="BW20" i="2"/>
  <c r="AY4" i="2"/>
  <c r="BA4" i="2" s="1"/>
  <c r="AO6" i="2"/>
  <c r="AY13" i="2"/>
  <c r="BA13" i="2" s="1"/>
  <c r="AO15" i="2"/>
  <c r="BA19" i="2"/>
  <c r="AY6" i="2"/>
  <c r="BA6" i="2" s="1"/>
  <c r="AX7" i="2"/>
  <c r="AZ7" i="2" s="1"/>
  <c r="AN10" i="2"/>
  <c r="AL12" i="2"/>
  <c r="AZ14" i="2"/>
  <c r="AY15" i="2"/>
  <c r="BA15" i="2" s="1"/>
  <c r="AX16" i="2"/>
  <c r="AZ16" i="2" s="1"/>
  <c r="AN18" i="2"/>
  <c r="AL20" i="2"/>
  <c r="AY7" i="2"/>
  <c r="BA7" i="2" s="1"/>
  <c r="AO10" i="2"/>
  <c r="AY16" i="2"/>
  <c r="BA16" i="2" s="1"/>
  <c r="AO18" i="2"/>
  <c r="AN12" i="2"/>
  <c r="AN20" i="2"/>
  <c r="V25" i="1"/>
  <c r="AK33" i="7" l="1"/>
  <c r="AK33" i="1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N27" i="1" l="1"/>
  <c r="B10" i="3"/>
  <c r="G7" i="3" l="1"/>
  <c r="G8" i="3"/>
  <c r="B15" i="3"/>
  <c r="B14" i="3"/>
  <c r="B13" i="3"/>
  <c r="B12" i="3"/>
  <c r="B11" i="3"/>
  <c r="B9" i="3"/>
  <c r="B8" i="3"/>
  <c r="B7" i="3"/>
  <c r="B6" i="3"/>
  <c r="B5" i="3"/>
  <c r="B4" i="3"/>
  <c r="B3" i="3"/>
  <c r="B2" i="3"/>
  <c r="G4" i="3" l="1"/>
  <c r="G14" i="3"/>
  <c r="G12" i="3"/>
  <c r="G13" i="3"/>
  <c r="G11" i="3"/>
  <c r="G9" i="3"/>
  <c r="G15" i="3"/>
  <c r="G10" i="3"/>
  <c r="G5" i="3"/>
  <c r="G6" i="3"/>
  <c r="C15" i="3"/>
  <c r="D15" i="3" s="1"/>
  <c r="C12" i="3"/>
  <c r="D12" i="3" s="1"/>
  <c r="C10" i="3"/>
  <c r="D10" i="3" s="1"/>
  <c r="C11" i="3"/>
  <c r="D11" i="3" s="1"/>
  <c r="C9" i="3"/>
  <c r="D9" i="3" s="1"/>
  <c r="C4" i="3"/>
  <c r="D4" i="3" s="1"/>
  <c r="C7" i="3"/>
  <c r="D7" i="3" s="1"/>
  <c r="C14" i="3"/>
  <c r="D14" i="3" s="1"/>
  <c r="C13" i="3"/>
  <c r="D13" i="3" s="1"/>
  <c r="C8" i="3"/>
  <c r="D8" i="3" s="1"/>
  <c r="C5" i="3"/>
  <c r="D5" i="3" s="1"/>
  <c r="C6" i="3"/>
  <c r="D6" i="3" s="1"/>
  <c r="C2" i="3" l="1"/>
  <c r="D2" i="3" s="1"/>
  <c r="G2" i="3"/>
  <c r="G3" i="3"/>
  <c r="C3" i="3"/>
  <c r="D3" i="3" s="1"/>
</calcChain>
</file>

<file path=xl/sharedStrings.xml><?xml version="1.0" encoding="utf-8"?>
<sst xmlns="http://schemas.openxmlformats.org/spreadsheetml/2006/main" count="839" uniqueCount="176">
  <si>
    <t>Basin/Campaign</t>
  </si>
  <si>
    <t>Kairos Permian</t>
  </si>
  <si>
    <t>Permian/2019</t>
  </si>
  <si>
    <t>Permian/Summer 2021</t>
  </si>
  <si>
    <t>Permian/Fall 2021</t>
  </si>
  <si>
    <t>San Joaquin/2020</t>
  </si>
  <si>
    <t>San Joaquin/COVID 2020</t>
  </si>
  <si>
    <t>San Joaquin/Fall 2021</t>
  </si>
  <si>
    <t>San Joaquin/2016-2017</t>
  </si>
  <si>
    <t>DJ/Fall 2021</t>
  </si>
  <si>
    <t>DJ/Summer 2021</t>
  </si>
  <si>
    <t>Appalachia/2021</t>
  </si>
  <si>
    <t>Uinta/2020</t>
  </si>
  <si>
    <t>Simulation %</t>
  </si>
  <si>
    <t>Aerial %</t>
  </si>
  <si>
    <t>Partial %</t>
  </si>
  <si>
    <t>Kairos Barnett</t>
  </si>
  <si>
    <t>N</t>
  </si>
  <si>
    <t>Min detected emission</t>
  </si>
  <si>
    <t>Methane fractional loss simulation</t>
  </si>
  <si>
    <t>Methane fractional loss aerial</t>
  </si>
  <si>
    <t>Methane fractional loss partial</t>
  </si>
  <si>
    <t>Methane fractional loss total</t>
  </si>
  <si>
    <t>Simulation (t/h)</t>
  </si>
  <si>
    <t>Aerial (t/h)</t>
  </si>
  <si>
    <t>Partial (t/h)</t>
  </si>
  <si>
    <t>% aerial</t>
  </si>
  <si>
    <t>Permian/2020</t>
  </si>
  <si>
    <t>Total sim emissions</t>
  </si>
  <si>
    <t>Fraction sim retained</t>
  </si>
  <si>
    <t>Total/Sim</t>
  </si>
  <si>
    <t>Transition point</t>
  </si>
  <si>
    <t>% aerial sel</t>
  </si>
  <si>
    <t>Total covered production (t(CH4)/hr)</t>
  </si>
  <si>
    <t>Production/site covered</t>
  </si>
  <si>
    <t>Production per site visit/Production per site</t>
  </si>
  <si>
    <t>FracLoss per site/FracLoss per site visit</t>
  </si>
  <si>
    <t>Production ratio/FracLoss ratio</t>
  </si>
  <si>
    <t>San Joaquin/2016</t>
  </si>
  <si>
    <t>San Joaquin/2017</t>
  </si>
  <si>
    <t>Wells covered</t>
  </si>
  <si>
    <t>Well visits</t>
  </si>
  <si>
    <t>Stratify by covered prod</t>
  </si>
  <si>
    <t>No</t>
  </si>
  <si>
    <t>Yes</t>
  </si>
  <si>
    <t>Include repeats</t>
  </si>
  <si>
    <t>High prod</t>
  </si>
  <si>
    <t>Avg visits/well</t>
  </si>
  <si>
    <t>Avg % wells emitting</t>
  </si>
  <si>
    <t>% wells ever emitting</t>
  </si>
  <si>
    <t>Wells per site</t>
  </si>
  <si>
    <t>Sites covered</t>
  </si>
  <si>
    <t>Avg % sites emitting</t>
  </si>
  <si>
    <t>Total emissions (t/h)</t>
  </si>
  <si>
    <t>Total emissions P2.5</t>
  </si>
  <si>
    <t>Total emissions P97.5</t>
  </si>
  <si>
    <t>FracLossP2.5</t>
  </si>
  <si>
    <t>FracLossP97.5</t>
  </si>
  <si>
    <t>FracLossP2.5Full</t>
  </si>
  <si>
    <t>FracLossP97.5Full</t>
  </si>
  <si>
    <t>Permian/2019 w/2021 bounds</t>
  </si>
  <si>
    <t>FracLoss change site visit</t>
  </si>
  <si>
    <t>Midland_2019_F2021_bounds</t>
  </si>
  <si>
    <t>Delaware_2019_F2021_bounds</t>
  </si>
  <si>
    <t>Well site visits</t>
  </si>
  <si>
    <t>Totals excluding repeats</t>
  </si>
  <si>
    <t>Totals including repeats (no 2019 subcampaigns)</t>
  </si>
  <si>
    <t>Aerial emissions P2.5</t>
  </si>
  <si>
    <t>Aerial emissions P97.5</t>
  </si>
  <si>
    <t>Total emissions + midstream (t/h)</t>
  </si>
  <si>
    <t>Total emissions + midstream P2.5</t>
  </si>
  <si>
    <t>Total emissions + midstream P97.5</t>
  </si>
  <si>
    <t>AerialFracLossP2.5</t>
  </si>
  <si>
    <t>AerialFracLossP97.5</t>
  </si>
  <si>
    <t>FracLossMid</t>
  </si>
  <si>
    <t>FracLossMidP2.5</t>
  </si>
  <si>
    <t>FracLossMidP97.5</t>
  </si>
  <si>
    <t># production plumes</t>
  </si>
  <si>
    <t># production plumes sel</t>
  </si>
  <si>
    <t># prod sources overall</t>
  </si>
  <si>
    <t># avg prod sources sim</t>
  </si>
  <si>
    <t># midstream plumes</t>
  </si>
  <si>
    <t># midstream sources</t>
  </si>
  <si>
    <t>Null</t>
  </si>
  <si>
    <t>Midstream partial detect (t/h)</t>
  </si>
  <si>
    <t>FracLossMidPartial</t>
  </si>
  <si>
    <t>Production</t>
  </si>
  <si>
    <t>ProductionP2.5</t>
  </si>
  <si>
    <t>ProductionP97.5</t>
  </si>
  <si>
    <t>Midstream</t>
  </si>
  <si>
    <t>MidstreamP2.5</t>
  </si>
  <si>
    <t>MidstreamP97.5</t>
  </si>
  <si>
    <t>Coal</t>
  </si>
  <si>
    <t>CoalP2.5</t>
  </si>
  <si>
    <t>CoalP97.5</t>
  </si>
  <si>
    <t>Waste</t>
  </si>
  <si>
    <t>WasteP2.5</t>
  </si>
  <si>
    <t>WasteP97.5</t>
  </si>
  <si>
    <t>Agriculture</t>
  </si>
  <si>
    <t>AgricultureP2.5</t>
  </si>
  <si>
    <t>AgricultureP97.5</t>
  </si>
  <si>
    <t>PowerPlant</t>
  </si>
  <si>
    <t>PowerPlantP2.5</t>
  </si>
  <si>
    <t>PowerPlantP97.5</t>
  </si>
  <si>
    <t>Unknown</t>
  </si>
  <si>
    <t>UnknownP2.5</t>
  </si>
  <si>
    <t>UnknownP97.5</t>
  </si>
  <si>
    <t>Aerial midstream emissions (t/h)</t>
  </si>
  <si>
    <t>Aerial midstream emissions P2.5</t>
  </si>
  <si>
    <t>Aerial midstream emissions P97.5</t>
  </si>
  <si>
    <t>Midstream GHGI below min detect (t/h)</t>
  </si>
  <si>
    <t>FracLossMidGHGI</t>
  </si>
  <si>
    <t>GHGI 2022 (for 2020)</t>
  </si>
  <si>
    <t>Total production emissions</t>
  </si>
  <si>
    <t>Total aerial+partial emissions</t>
  </si>
  <si>
    <t>Frac aerial+partial</t>
  </si>
  <si>
    <t>Frac sim</t>
  </si>
  <si>
    <t>Total aerial</t>
  </si>
  <si>
    <t>Frac aerial</t>
  </si>
  <si>
    <t>Frac midstream</t>
  </si>
  <si>
    <t>Frac midstream aerial</t>
  </si>
  <si>
    <t>Fraction of national gas covered</t>
  </si>
  <si>
    <t>2021 US gas prod</t>
  </si>
  <si>
    <t>FracLossProd</t>
  </si>
  <si>
    <t>% SDev of MC iterations</t>
  </si>
  <si>
    <t>SErr of mean total emissions</t>
  </si>
  <si>
    <t>SD to SErr factor</t>
  </si>
  <si>
    <t>Serr of sample mean</t>
  </si>
  <si>
    <t>Uinta_2020</t>
  </si>
  <si>
    <t>Permian_2019</t>
  </si>
  <si>
    <t>Permian_2020</t>
  </si>
  <si>
    <t>Permian_fall2021</t>
  </si>
  <si>
    <t>Permian_summer2021</t>
  </si>
  <si>
    <t>San_Joaquin_2016</t>
  </si>
  <si>
    <t>San_Joaquin_2017</t>
  </si>
  <si>
    <t>San_Joaquin_fall2020</t>
  </si>
  <si>
    <t>San_Joaquin_summer2020</t>
  </si>
  <si>
    <t>San_Joaquin_fall2021</t>
  </si>
  <si>
    <t>Denver_summer2021</t>
  </si>
  <si>
    <t>Denver_fall2021</t>
  </si>
  <si>
    <t>Pennsylvania_2021</t>
  </si>
  <si>
    <t>Fort_Worth_2021</t>
  </si>
  <si>
    <t>Permian_2019_F2021_bounds</t>
  </si>
  <si>
    <t>Permian_2019_F2021_bounds_Delaware</t>
  </si>
  <si>
    <t>Permian_2019_F2021_Midland</t>
  </si>
  <si>
    <t>Scenario</t>
  </si>
  <si>
    <t>Kairos_Permian</t>
  </si>
  <si>
    <t>Permian total</t>
  </si>
  <si>
    <t>San Joaquin total</t>
  </si>
  <si>
    <t>Denver total</t>
  </si>
  <si>
    <t>GHGI NM 2019</t>
  </si>
  <si>
    <t>GHGI TX 2021</t>
  </si>
  <si>
    <t>GHGI CA 2021</t>
  </si>
  <si>
    <t>GHGI PA 2021</t>
  </si>
  <si>
    <t>GHGI CO 2021</t>
  </si>
  <si>
    <t>State GHGI</t>
  </si>
  <si>
    <t>Per+SJ+DJ</t>
  </si>
  <si>
    <t>Totals excluding high-prod campaigns</t>
  </si>
  <si>
    <t>20221127b</t>
  </si>
  <si>
    <t>NG methane fraction</t>
  </si>
  <si>
    <t>kgCH4 per mcfNG</t>
  </si>
  <si>
    <t>20221204c</t>
  </si>
  <si>
    <t>20221204d</t>
  </si>
  <si>
    <t>20221204e</t>
  </si>
  <si>
    <t>Social cost of methane [$/t]</t>
  </si>
  <si>
    <t>Hours per day</t>
  </si>
  <si>
    <t>NG cost [$/mcf]</t>
  </si>
  <si>
    <t>tCH4/mcf(NG)</t>
  </si>
  <si>
    <t>Annual NG value</t>
  </si>
  <si>
    <t>Annual social cost of emissions [$/yr]</t>
  </si>
  <si>
    <t>Annual NG emissions [mcf/yr]</t>
  </si>
  <si>
    <t>Emissions [tCH4/yr]</t>
  </si>
  <si>
    <t>Price/t(CH4)</t>
  </si>
  <si>
    <t>GWP20 (EPA 2022)</t>
  </si>
  <si>
    <t>https://www.epa.gov/ghgemissions/understanding-global-warming-potentials</t>
  </si>
  <si>
    <t>Emissions [tCO2e/yr]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</si>
</sst>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4" fontId="0" fillId="0" borderId="0" xfId="1" applyNumberFormat="1" applyFont="1"/>
    <xf numFmtId="10" fontId="0" fillId="0" borderId="0" xfId="1" applyNumberFormat="1" applyFont="1"/>
    <xf numFmtId="1" fontId="0" fillId="0" borderId="0" xfId="0" applyNumberFormat="1"/>
    <xf numFmtId="10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2" applyNumberFormat="1" applyFont="1"/>
    <xf numFmtId="43" fontId="0" fillId="0" borderId="0" xfId="2" applyNumberFormat="1" applyFont="1"/>
    <xf numFmtId="9" fontId="0" fillId="0" borderId="0" xfId="1" applyFont="1"/>
    <xf numFmtId="166" fontId="0" fillId="0" borderId="0" xfId="0" applyNumberFormat="1"/>
    <xf numFmtId="2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43" fontId="0" fillId="0" borderId="0" xfId="0" applyNumberFormat="1"/>
    <xf numFmtId="11" fontId="0" fillId="0" borderId="0" xfId="0" applyNumberFormat="1"/>
    <xf numFmtId="166" fontId="2" fillId="0" borderId="0" xfId="0" applyNumberFormat="1" applyFont="1"/>
    <xf numFmtId="10" fontId="1" fillId="0" borderId="0" xfId="1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DE12-06D3-DE48-9444-8601A6E70870}">
  <dimension ref="A1:CB58"/>
  <sheetViews>
    <sheetView tabSelected="1" workbookViewId="0">
      <pane xSplit="1" ySplit="1" topLeftCell="AR2" activePane="bottomRight" state="frozen"/>
      <selection pane="topRight" activeCell="B1" sqref="B1"/>
      <selection pane="bottomLeft" activeCell="A2" sqref="A2"/>
      <selection pane="bottomRight" activeCell="AX20" sqref="AX20"/>
    </sheetView>
  </sheetViews>
  <sheetFormatPr baseColWidth="10" defaultRowHeight="16" x14ac:dyDescent="0.2"/>
  <cols>
    <col min="1" max="1" width="21.1640625" customWidth="1"/>
    <col min="2" max="2" width="14.5" customWidth="1"/>
    <col min="3" max="13" width="11" bestFit="1" customWidth="1"/>
    <col min="14" max="14" width="17.83203125" customWidth="1"/>
    <col min="15" max="15" width="16.83203125" customWidth="1"/>
    <col min="16" max="17" width="16.1640625" customWidth="1"/>
    <col min="18" max="20" width="11" bestFit="1" customWidth="1"/>
    <col min="21" max="21" width="17.6640625" bestFit="1" customWidth="1"/>
    <col min="22" max="22" width="11" bestFit="1" customWidth="1"/>
    <col min="23" max="23" width="11.1640625" bestFit="1" customWidth="1"/>
    <col min="24" max="24" width="11.6640625" bestFit="1" customWidth="1"/>
    <col min="25" max="25" width="11.5" customWidth="1"/>
    <col min="26" max="34" width="11" bestFit="1" customWidth="1"/>
    <col min="35" max="35" width="13.33203125" bestFit="1" customWidth="1"/>
    <col min="36" max="40" width="11" bestFit="1" customWidth="1"/>
    <col min="41" max="41" width="12.33203125" customWidth="1"/>
    <col min="42" max="43" width="11" bestFit="1" customWidth="1"/>
    <col min="44" max="44" width="20" customWidth="1"/>
    <col min="45" max="45" width="27.1640625" customWidth="1"/>
    <col min="46" max="46" width="16.5" customWidth="1"/>
    <col min="47" max="47" width="17.5" customWidth="1"/>
    <col min="48" max="67" width="11" bestFit="1" customWidth="1"/>
    <col min="68" max="73" width="14" style="14" customWidth="1"/>
    <col min="74" max="74" width="19.6640625" style="14" customWidth="1"/>
    <col min="75" max="77" width="11" bestFit="1" customWidth="1"/>
  </cols>
  <sheetData>
    <row r="1" spans="1:80" x14ac:dyDescent="0.2">
      <c r="A1" t="s">
        <v>145</v>
      </c>
      <c r="B1" t="s">
        <v>23</v>
      </c>
      <c r="C1" t="s">
        <v>24</v>
      </c>
      <c r="D1" t="s">
        <v>25</v>
      </c>
      <c r="E1" t="s">
        <v>53</v>
      </c>
      <c r="F1" t="s">
        <v>54</v>
      </c>
      <c r="G1" t="s">
        <v>55</v>
      </c>
      <c r="H1" t="s">
        <v>67</v>
      </c>
      <c r="I1" t="s">
        <v>68</v>
      </c>
      <c r="J1" t="s">
        <v>107</v>
      </c>
      <c r="K1" t="s">
        <v>108</v>
      </c>
      <c r="L1" t="s">
        <v>109</v>
      </c>
      <c r="M1" t="s">
        <v>84</v>
      </c>
      <c r="N1" t="s">
        <v>110</v>
      </c>
      <c r="O1" t="s">
        <v>69</v>
      </c>
      <c r="P1" t="s">
        <v>70</v>
      </c>
      <c r="Q1" t="s">
        <v>71</v>
      </c>
      <c r="R1" t="s">
        <v>17</v>
      </c>
      <c r="S1" t="s">
        <v>124</v>
      </c>
      <c r="T1" t="s">
        <v>18</v>
      </c>
      <c r="U1" t="s">
        <v>31</v>
      </c>
      <c r="V1" t="s">
        <v>33</v>
      </c>
      <c r="W1" t="s">
        <v>40</v>
      </c>
      <c r="X1" t="s">
        <v>41</v>
      </c>
      <c r="Y1" t="s">
        <v>50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28</v>
      </c>
      <c r="AG1" t="s">
        <v>42</v>
      </c>
      <c r="AH1" t="s">
        <v>45</v>
      </c>
      <c r="AI1" t="s">
        <v>46</v>
      </c>
      <c r="AJ1" t="s">
        <v>64</v>
      </c>
      <c r="AK1" t="s">
        <v>47</v>
      </c>
      <c r="AL1" t="s">
        <v>126</v>
      </c>
      <c r="AM1" t="s">
        <v>125</v>
      </c>
      <c r="AN1" t="s">
        <v>127</v>
      </c>
      <c r="AO1" t="s">
        <v>13</v>
      </c>
      <c r="AP1" t="s">
        <v>14</v>
      </c>
      <c r="AQ1" t="s">
        <v>15</v>
      </c>
      <c r="AR1" t="s">
        <v>19</v>
      </c>
      <c r="AS1" t="s">
        <v>20</v>
      </c>
      <c r="AT1" t="s">
        <v>72</v>
      </c>
      <c r="AU1" t="s">
        <v>73</v>
      </c>
      <c r="AV1" s="1" t="s">
        <v>21</v>
      </c>
      <c r="AW1" s="1" t="s">
        <v>123</v>
      </c>
      <c r="AX1" t="s">
        <v>22</v>
      </c>
      <c r="AY1" t="s">
        <v>56</v>
      </c>
      <c r="AZ1" t="s">
        <v>57</v>
      </c>
      <c r="BA1" t="s">
        <v>58</v>
      </c>
      <c r="BB1" t="s">
        <v>59</v>
      </c>
      <c r="BC1" t="s">
        <v>74</v>
      </c>
      <c r="BD1" t="s">
        <v>75</v>
      </c>
      <c r="BE1" t="s">
        <v>76</v>
      </c>
      <c r="BF1" t="s">
        <v>85</v>
      </c>
      <c r="BG1" t="s">
        <v>111</v>
      </c>
      <c r="BH1" t="s">
        <v>26</v>
      </c>
      <c r="BI1" t="s">
        <v>32</v>
      </c>
      <c r="BJ1" t="s">
        <v>29</v>
      </c>
      <c r="BK1" t="s">
        <v>51</v>
      </c>
      <c r="BL1" t="s">
        <v>49</v>
      </c>
      <c r="BM1" t="s">
        <v>48</v>
      </c>
      <c r="BN1" t="s">
        <v>52</v>
      </c>
      <c r="BO1" t="s">
        <v>117</v>
      </c>
      <c r="BP1" t="s">
        <v>114</v>
      </c>
      <c r="BQ1" t="s">
        <v>28</v>
      </c>
      <c r="BR1" t="s">
        <v>118</v>
      </c>
      <c r="BS1" t="s">
        <v>115</v>
      </c>
      <c r="BT1" t="s">
        <v>116</v>
      </c>
      <c r="BU1" t="s">
        <v>119</v>
      </c>
      <c r="BV1" t="s">
        <v>120</v>
      </c>
      <c r="BW1" t="s">
        <v>113</v>
      </c>
      <c r="BX1" t="s">
        <v>30</v>
      </c>
      <c r="BY1" t="s">
        <v>34</v>
      </c>
      <c r="BZ1" t="s">
        <v>155</v>
      </c>
      <c r="CA1" t="s">
        <v>159</v>
      </c>
      <c r="CB1" t="s">
        <v>160</v>
      </c>
    </row>
    <row r="2" spans="1:80" x14ac:dyDescent="0.2">
      <c r="A2" t="s">
        <v>146</v>
      </c>
      <c r="B2">
        <v>16.825157247044601</v>
      </c>
      <c r="C2">
        <v>78.077833888691799</v>
      </c>
      <c r="D2">
        <v>5.6664500533264004</v>
      </c>
      <c r="E2">
        <v>100.569441189063</v>
      </c>
      <c r="F2">
        <v>93.161573744613605</v>
      </c>
      <c r="G2">
        <v>108.96503039541</v>
      </c>
      <c r="H2">
        <v>71.065568604872894</v>
      </c>
      <c r="I2">
        <v>86.5654938393333</v>
      </c>
      <c r="J2">
        <v>73.685818281849095</v>
      </c>
      <c r="K2">
        <v>67.418232056591094</v>
      </c>
      <c r="L2">
        <v>84.058840434104994</v>
      </c>
      <c r="M2">
        <v>6.2248460329621897</v>
      </c>
      <c r="N2">
        <v>7.4248657538986702</v>
      </c>
      <c r="O2" s="4">
        <v>187.90497125777301</v>
      </c>
      <c r="P2" s="4">
        <v>176.19114760455301</v>
      </c>
      <c r="Q2" s="4">
        <v>202.41206538899101</v>
      </c>
      <c r="R2">
        <v>1000</v>
      </c>
      <c r="S2" s="10">
        <v>6.4151927110693799E-2</v>
      </c>
      <c r="T2" s="6">
        <v>7.0962342611128504</v>
      </c>
      <c r="U2" s="6">
        <v>19.097999999999999</v>
      </c>
      <c r="V2" s="8">
        <v>1952.04513368984</v>
      </c>
      <c r="W2" s="8">
        <v>21637</v>
      </c>
      <c r="X2" s="8">
        <v>81564</v>
      </c>
      <c r="Y2">
        <v>1.2</v>
      </c>
      <c r="Z2" s="8">
        <v>1083</v>
      </c>
      <c r="AA2">
        <v>1082.1600000000001</v>
      </c>
      <c r="AB2">
        <v>537</v>
      </c>
      <c r="AC2" s="6">
        <v>258.76</v>
      </c>
      <c r="AD2">
        <v>902</v>
      </c>
      <c r="AE2">
        <v>415</v>
      </c>
      <c r="AF2">
        <v>24.250023000943202</v>
      </c>
      <c r="AG2" t="s">
        <v>44</v>
      </c>
      <c r="AH2" t="s">
        <v>43</v>
      </c>
      <c r="AI2" s="12">
        <v>20221205</v>
      </c>
      <c r="AJ2" s="4">
        <v>67970</v>
      </c>
      <c r="AK2" s="6">
        <v>3.76982806433722</v>
      </c>
      <c r="AL2" s="12">
        <v>0.51503794724005403</v>
      </c>
      <c r="AM2" s="2">
        <v>3.3040676850585302E-2</v>
      </c>
      <c r="AN2" s="2">
        <v>2.0286620595889701E-3</v>
      </c>
      <c r="AO2">
        <v>0.15310057023826101</v>
      </c>
      <c r="AP2">
        <v>0.83492682587213496</v>
      </c>
      <c r="AQ2">
        <v>1.1972603889604199E-2</v>
      </c>
      <c r="AR2" s="3">
        <v>8.6192460187848909E-3</v>
      </c>
      <c r="AS2" s="2">
        <v>3.9997965488177897E-2</v>
      </c>
      <c r="AT2" s="2">
        <v>3.3023205709675998E-2</v>
      </c>
      <c r="AU2" s="2">
        <v>4.8440228700030598E-2</v>
      </c>
      <c r="AV2" s="2">
        <v>2.9028273760327598E-3</v>
      </c>
      <c r="AW2" s="2">
        <v>5.15200388829955E-2</v>
      </c>
      <c r="AX2" s="3">
        <v>9.6260566938115105E-2</v>
      </c>
      <c r="AY2" s="3">
        <v>-6.0007954995780497E-3</v>
      </c>
      <c r="AZ2" s="3">
        <v>7.4317411420689403E-3</v>
      </c>
      <c r="BA2" s="3">
        <v>9.0259771438537098E-2</v>
      </c>
      <c r="BB2" s="3">
        <v>0.103692308080184</v>
      </c>
      <c r="BC2" s="3">
        <v>3.7748009515827699E-2</v>
      </c>
      <c r="BD2" s="3">
        <v>3.4537230155715803E-2</v>
      </c>
      <c r="BE2" s="3">
        <v>4.3061934882219301E-2</v>
      </c>
      <c r="BF2" s="3">
        <v>2.6089464319682199E-3</v>
      </c>
      <c r="BG2" s="3">
        <v>3.8036342632426102E-3</v>
      </c>
      <c r="BH2" s="3">
        <v>1.5933500073561899E-2</v>
      </c>
      <c r="BI2" s="3">
        <v>1.5921141680153E-2</v>
      </c>
      <c r="BJ2">
        <v>0.71824290658008705</v>
      </c>
      <c r="BK2" s="8">
        <v>18030</v>
      </c>
      <c r="BL2" s="3">
        <v>2.9783693843594E-2</v>
      </c>
      <c r="BM2" s="3">
        <v>1.19591440587882E-2</v>
      </c>
      <c r="BN2" s="3">
        <v>1.43516361619523E-2</v>
      </c>
      <c r="BO2" s="13">
        <v>151.76365217054101</v>
      </c>
      <c r="BP2" s="13">
        <v>157.98849820350301</v>
      </c>
      <c r="BQ2" s="13">
        <v>24.250023000943202</v>
      </c>
      <c r="BR2" s="10">
        <v>0.80766091676662899</v>
      </c>
      <c r="BS2" s="10">
        <v>0.84078910747590796</v>
      </c>
      <c r="BT2" s="10">
        <v>0.12905484991284</v>
      </c>
      <c r="BU2" s="10">
        <v>0.46478545106085001</v>
      </c>
      <c r="BV2" s="10">
        <v>0.39214306406872101</v>
      </c>
      <c r="BW2">
        <v>100.569441189063</v>
      </c>
      <c r="BX2">
        <v>4.2931810464496101</v>
      </c>
      <c r="BY2">
        <v>0.108266507692171</v>
      </c>
      <c r="BZ2" s="3">
        <v>1.24781772796976E-2</v>
      </c>
      <c r="CA2">
        <v>0.9</v>
      </c>
      <c r="CB2">
        <v>17.326203208556102</v>
      </c>
    </row>
    <row r="3" spans="1:80" x14ac:dyDescent="0.2">
      <c r="A3" t="s">
        <v>129</v>
      </c>
      <c r="B3">
        <v>69.562886695446394</v>
      </c>
      <c r="C3">
        <v>236.17714540063201</v>
      </c>
      <c r="D3">
        <v>0</v>
      </c>
      <c r="E3">
        <v>305.74003209607798</v>
      </c>
      <c r="F3">
        <v>296.70202639583499</v>
      </c>
      <c r="G3">
        <v>315.23273539834503</v>
      </c>
      <c r="H3">
        <v>227.02413152662101</v>
      </c>
      <c r="I3">
        <v>245.79688333297301</v>
      </c>
      <c r="J3">
        <v>212.50445534179701</v>
      </c>
      <c r="K3">
        <v>200.04659706000501</v>
      </c>
      <c r="L3">
        <v>227.06245316925299</v>
      </c>
      <c r="M3">
        <v>0</v>
      </c>
      <c r="N3">
        <v>38.281726508560197</v>
      </c>
      <c r="O3" s="4">
        <v>556.52621394643495</v>
      </c>
      <c r="P3" s="4">
        <v>533.79178246234903</v>
      </c>
      <c r="Q3" s="4">
        <v>580.18029528950206</v>
      </c>
      <c r="R3">
        <v>1000</v>
      </c>
      <c r="S3" s="10">
        <v>3.0218086465781401E-2</v>
      </c>
      <c r="T3" s="6">
        <v>15.0295249</v>
      </c>
      <c r="U3" s="6">
        <v>59.811</v>
      </c>
      <c r="V3" s="8">
        <v>10526.8147291444</v>
      </c>
      <c r="W3" s="8">
        <v>84570</v>
      </c>
      <c r="X3" s="8">
        <v>326908</v>
      </c>
      <c r="Y3" s="9">
        <v>1.82507693639206</v>
      </c>
      <c r="Z3" s="8">
        <v>1749</v>
      </c>
      <c r="AA3" s="8">
        <v>1644.348</v>
      </c>
      <c r="AB3" s="8">
        <v>1054</v>
      </c>
      <c r="AC3" s="6">
        <v>483.38</v>
      </c>
      <c r="AD3">
        <v>1272</v>
      </c>
      <c r="AE3">
        <v>679</v>
      </c>
      <c r="AF3">
        <v>107.844613204007</v>
      </c>
      <c r="AG3" t="s">
        <v>44</v>
      </c>
      <c r="AH3" t="s">
        <v>43</v>
      </c>
      <c r="AI3" s="12" t="s">
        <v>162</v>
      </c>
      <c r="AJ3" s="4">
        <v>179120</v>
      </c>
      <c r="AK3" s="6">
        <v>3.8655933703088201</v>
      </c>
      <c r="AL3" s="12">
        <v>0.50861822288460201</v>
      </c>
      <c r="AM3" s="2">
        <v>1.5369469437198901E-2</v>
      </c>
      <c r="AN3" s="2">
        <v>9.5557979763776901E-4</v>
      </c>
      <c r="AO3">
        <v>0.35168169133559601</v>
      </c>
      <c r="AP3">
        <v>0.64831830866440399</v>
      </c>
      <c r="AQ3">
        <v>0</v>
      </c>
      <c r="AR3" s="3">
        <v>6.6081610140677803E-3</v>
      </c>
      <c r="AS3" s="2">
        <v>2.2435765374188201E-2</v>
      </c>
      <c r="AT3" s="2">
        <v>2.07262412842576E-2</v>
      </c>
      <c r="AU3" s="2">
        <v>2.4232460316479399E-2</v>
      </c>
      <c r="AV3" s="2">
        <v>0</v>
      </c>
      <c r="AW3" s="2">
        <v>2.9043926388255901E-2</v>
      </c>
      <c r="AX3" s="3">
        <v>5.2867484444809799E-2</v>
      </c>
      <c r="AY3" s="3">
        <v>-2.1596686242747799E-3</v>
      </c>
      <c r="AZ3" s="3">
        <v>2.2470312199547602E-3</v>
      </c>
      <c r="BA3" s="3">
        <v>5.0707815820534997E-2</v>
      </c>
      <c r="BB3" s="3">
        <v>5.51145156647646E-2</v>
      </c>
      <c r="BC3" s="3">
        <v>2.0186966410025299E-2</v>
      </c>
      <c r="BD3" s="3">
        <v>1.90035259674665E-2</v>
      </c>
      <c r="BE3" s="3">
        <v>2.15699106530878E-2</v>
      </c>
      <c r="BF3" s="3">
        <v>0</v>
      </c>
      <c r="BG3" s="3">
        <v>3.6365916465285501E-3</v>
      </c>
      <c r="BH3" s="3">
        <v>9.7644037516748591E-3</v>
      </c>
      <c r="BI3" s="3">
        <v>9.1801473872264398E-3</v>
      </c>
      <c r="BJ3">
        <v>0.83196422396733705</v>
      </c>
      <c r="BK3" s="8">
        <v>46337</v>
      </c>
      <c r="BL3" s="3">
        <v>2.2746401363920799E-2</v>
      </c>
      <c r="BM3" s="3">
        <v>5.7157384415277299E-3</v>
      </c>
      <c r="BN3" s="3">
        <v>1.04318363294991E-2</v>
      </c>
      <c r="BO3" s="13">
        <v>448.681600742429</v>
      </c>
      <c r="BP3" s="13">
        <v>448.681600742429</v>
      </c>
      <c r="BQ3" s="13">
        <v>107.844613204007</v>
      </c>
      <c r="BR3" s="10">
        <v>0.80621802907612405</v>
      </c>
      <c r="BS3" s="10">
        <v>0.80621802907612405</v>
      </c>
      <c r="BT3" s="10">
        <v>0.193781970923876</v>
      </c>
      <c r="BU3" s="10">
        <v>0.45062740377243699</v>
      </c>
      <c r="BV3" s="10">
        <v>0.38184038145459498</v>
      </c>
      <c r="BW3">
        <v>305.74003209607798</v>
      </c>
      <c r="BX3">
        <v>3.6566220853739599</v>
      </c>
      <c r="BY3">
        <v>0.227179461966558</v>
      </c>
      <c r="BZ3" s="3">
        <v>1.14918517480515E-2</v>
      </c>
      <c r="CA3">
        <v>0.9</v>
      </c>
      <c r="CB3">
        <v>17.326203208556102</v>
      </c>
    </row>
    <row r="4" spans="1:80" x14ac:dyDescent="0.2">
      <c r="A4" t="s">
        <v>130</v>
      </c>
      <c r="B4">
        <v>22.398763936151902</v>
      </c>
      <c r="C4">
        <v>34.9841914883255</v>
      </c>
      <c r="D4">
        <v>0</v>
      </c>
      <c r="E4">
        <v>57.382955424477501</v>
      </c>
      <c r="F4">
        <v>53.988015443765299</v>
      </c>
      <c r="G4">
        <v>61.131177923985902</v>
      </c>
      <c r="H4">
        <v>31.6444533414933</v>
      </c>
      <c r="I4">
        <v>38.657164834194603</v>
      </c>
      <c r="J4">
        <v>60.257180565308502</v>
      </c>
      <c r="K4">
        <v>53.463952028845497</v>
      </c>
      <c r="L4">
        <v>67.551465447915604</v>
      </c>
      <c r="M4">
        <v>0</v>
      </c>
      <c r="N4">
        <v>16.3695421682262</v>
      </c>
      <c r="O4" s="4">
        <v>134.00967815801201</v>
      </c>
      <c r="P4" s="4">
        <v>123.220259943844</v>
      </c>
      <c r="Q4" s="4">
        <v>145.27448608720499</v>
      </c>
      <c r="R4">
        <v>1000</v>
      </c>
      <c r="S4" s="10">
        <v>5.4478886032379603E-2</v>
      </c>
      <c r="T4" s="6">
        <v>8.0919112099999992</v>
      </c>
      <c r="U4" s="6">
        <v>82.869</v>
      </c>
      <c r="V4" s="8">
        <v>4766.5263912834198</v>
      </c>
      <c r="W4" s="8">
        <v>17120</v>
      </c>
      <c r="X4" s="8">
        <v>48890</v>
      </c>
      <c r="Y4" s="9">
        <v>1.82507693639206</v>
      </c>
      <c r="Z4" s="8">
        <v>284</v>
      </c>
      <c r="AA4" s="8">
        <v>247.09100000000001</v>
      </c>
      <c r="AB4" s="8">
        <v>239</v>
      </c>
      <c r="AC4" s="6">
        <v>101.22</v>
      </c>
      <c r="AD4">
        <v>316</v>
      </c>
      <c r="AE4">
        <v>233</v>
      </c>
      <c r="AF4">
        <v>38.768306104378098</v>
      </c>
      <c r="AG4" t="s">
        <v>44</v>
      </c>
      <c r="AH4" t="s">
        <v>43</v>
      </c>
      <c r="AI4" s="12" t="s">
        <v>162</v>
      </c>
      <c r="AJ4" s="4">
        <v>26787</v>
      </c>
      <c r="AK4" s="6">
        <v>2.85575692963753</v>
      </c>
      <c r="AL4" s="12">
        <v>0.59175151754216704</v>
      </c>
      <c r="AM4" s="2">
        <v>3.2237963483667399E-2</v>
      </c>
      <c r="AN4" s="2">
        <v>1.7227736425105299E-3</v>
      </c>
      <c r="AO4">
        <v>0.53308934026289001</v>
      </c>
      <c r="AP4">
        <v>0.46691065973710999</v>
      </c>
      <c r="AQ4">
        <v>0</v>
      </c>
      <c r="AR4" s="3">
        <v>4.6991796745556097E-3</v>
      </c>
      <c r="AS4" s="2">
        <v>7.3395568631071297E-3</v>
      </c>
      <c r="AT4" s="2">
        <v>6.1555041566106203E-3</v>
      </c>
      <c r="AU4" s="2">
        <v>8.6417529754553406E-3</v>
      </c>
      <c r="AV4" s="2">
        <v>0</v>
      </c>
      <c r="AW4" s="2">
        <v>1.20387365376627E-2</v>
      </c>
      <c r="AX4" s="3">
        <v>2.8114745866733602E-2</v>
      </c>
      <c r="AY4" s="3">
        <v>-2.2635809242342502E-3</v>
      </c>
      <c r="AZ4" s="3">
        <v>2.3633159673242502E-3</v>
      </c>
      <c r="BA4" s="3">
        <v>2.58511649424993E-2</v>
      </c>
      <c r="BB4" s="3">
        <v>3.0478061834057799E-2</v>
      </c>
      <c r="BC4" s="3">
        <v>1.2641738578328499E-2</v>
      </c>
      <c r="BD4" s="3">
        <v>1.1216543797306E-2</v>
      </c>
      <c r="BE4" s="3">
        <v>1.41720531688333E-2</v>
      </c>
      <c r="BF4" s="3">
        <v>0</v>
      </c>
      <c r="BG4" s="3">
        <v>3.4342707507423499E-3</v>
      </c>
      <c r="BH4" s="3">
        <v>1.0602157763094E-2</v>
      </c>
      <c r="BI4" s="3">
        <v>9.2242879008474308E-3</v>
      </c>
      <c r="BJ4">
        <v>0.83012067411053403</v>
      </c>
      <c r="BK4" s="8">
        <v>9380</v>
      </c>
      <c r="BL4" s="3">
        <v>2.5479744136460598E-2</v>
      </c>
      <c r="BM4" s="3">
        <v>5.9123831775700899E-3</v>
      </c>
      <c r="BN4" s="3">
        <v>1.0791044776119399E-2</v>
      </c>
      <c r="BO4" s="13">
        <v>95.241372053633995</v>
      </c>
      <c r="BP4" s="13">
        <v>95.241372053633995</v>
      </c>
      <c r="BQ4" s="13">
        <v>38.768306104378098</v>
      </c>
      <c r="BR4" s="10">
        <v>0.71070425344538901</v>
      </c>
      <c r="BS4" s="10">
        <v>0.71070425344538901</v>
      </c>
      <c r="BT4" s="10">
        <v>0.28929574655461099</v>
      </c>
      <c r="BU4" s="10">
        <v>0.57179907206885905</v>
      </c>
      <c r="BV4" s="10">
        <v>0.44964680372869498</v>
      </c>
      <c r="BW4">
        <v>57.382955424477501</v>
      </c>
      <c r="BX4">
        <v>2.1266867136990699</v>
      </c>
      <c r="BY4">
        <v>0.50815846388949104</v>
      </c>
      <c r="BZ4" s="3">
        <v>1.06611193281389E-2</v>
      </c>
      <c r="CA4">
        <v>0.9</v>
      </c>
      <c r="CB4">
        <v>17.326203208556102</v>
      </c>
    </row>
    <row r="5" spans="1:80" x14ac:dyDescent="0.2">
      <c r="A5" t="s">
        <v>131</v>
      </c>
      <c r="B5">
        <v>30.321138049153799</v>
      </c>
      <c r="C5">
        <v>35.319154773993397</v>
      </c>
      <c r="D5">
        <v>0</v>
      </c>
      <c r="E5">
        <v>65.640292823147206</v>
      </c>
      <c r="F5">
        <v>61.949749423041098</v>
      </c>
      <c r="G5">
        <v>69.534380683580196</v>
      </c>
      <c r="H5">
        <v>31.738067909179801</v>
      </c>
      <c r="I5">
        <v>39.196221616392599</v>
      </c>
      <c r="J5">
        <v>43.947497492867498</v>
      </c>
      <c r="K5">
        <v>39.2626279167958</v>
      </c>
      <c r="L5">
        <v>48.952686500431703</v>
      </c>
      <c r="M5">
        <v>0</v>
      </c>
      <c r="N5">
        <v>21.388091567027899</v>
      </c>
      <c r="O5" s="4">
        <v>130.975881883043</v>
      </c>
      <c r="P5" s="4">
        <v>121.101347234496</v>
      </c>
      <c r="Q5" s="4">
        <v>141.194178621129</v>
      </c>
      <c r="R5">
        <v>1000</v>
      </c>
      <c r="S5" s="10">
        <v>5.4669089094455899E-2</v>
      </c>
      <c r="T5" s="6">
        <v>23.348039</v>
      </c>
      <c r="U5" s="6">
        <v>77.929000000000002</v>
      </c>
      <c r="V5" s="8">
        <v>6227.8408195989296</v>
      </c>
      <c r="W5" s="8">
        <v>19670</v>
      </c>
      <c r="X5" s="8">
        <v>94306</v>
      </c>
      <c r="Y5" s="9">
        <v>1.82507693639206</v>
      </c>
      <c r="Z5" s="8">
        <v>334</v>
      </c>
      <c r="AA5" s="8">
        <v>275.07100000000003</v>
      </c>
      <c r="AB5" s="8">
        <v>232</v>
      </c>
      <c r="AC5" s="6">
        <v>92.793999999999997</v>
      </c>
      <c r="AD5">
        <v>368</v>
      </c>
      <c r="AE5">
        <v>179</v>
      </c>
      <c r="AF5">
        <v>51.709229616181702</v>
      </c>
      <c r="AG5" t="s">
        <v>44</v>
      </c>
      <c r="AH5" t="s">
        <v>43</v>
      </c>
      <c r="AI5" s="12" t="s">
        <v>162</v>
      </c>
      <c r="AJ5" s="4">
        <v>51672</v>
      </c>
      <c r="AK5" s="6">
        <v>4.7946552844019701</v>
      </c>
      <c r="AL5" s="12">
        <v>0.45668979343236699</v>
      </c>
      <c r="AM5" s="2">
        <v>2.4966815005682701E-2</v>
      </c>
      <c r="AN5" s="2">
        <v>1.72878839145153E-3</v>
      </c>
      <c r="AO5">
        <v>0.70390981137790598</v>
      </c>
      <c r="AP5">
        <v>0.29609018862209502</v>
      </c>
      <c r="AQ5">
        <v>0</v>
      </c>
      <c r="AR5" s="3">
        <v>4.8686437125582301E-3</v>
      </c>
      <c r="AS5" s="2">
        <v>5.6711717266190401E-3</v>
      </c>
      <c r="AT5" s="2">
        <v>4.4120838383736203E-3</v>
      </c>
      <c r="AU5" s="2">
        <v>7.0343243357185899E-3</v>
      </c>
      <c r="AV5" s="2">
        <v>0</v>
      </c>
      <c r="AW5" s="2">
        <v>1.05398154391773E-2</v>
      </c>
      <c r="AX5" s="3">
        <v>2.1030704810383601E-2</v>
      </c>
      <c r="AY5" s="3">
        <v>-1.5855470514711E-3</v>
      </c>
      <c r="AZ5" s="3">
        <v>1.6407446872967501E-3</v>
      </c>
      <c r="BA5" s="3">
        <v>1.94451577589125E-2</v>
      </c>
      <c r="BB5" s="3">
        <v>2.26714494976804E-2</v>
      </c>
      <c r="BC5" s="3">
        <v>7.0566186204639898E-3</v>
      </c>
      <c r="BD5" s="3">
        <v>6.3043724228205797E-3</v>
      </c>
      <c r="BE5" s="3">
        <v>7.8602982828941698E-3</v>
      </c>
      <c r="BF5" s="3">
        <v>0</v>
      </c>
      <c r="BG5" s="3">
        <v>3.4342707507423499E-3</v>
      </c>
      <c r="BH5" s="3">
        <v>6.4638488930174997E-3</v>
      </c>
      <c r="BI5" s="3">
        <v>5.32340532590184E-3</v>
      </c>
      <c r="BJ5">
        <v>0.82662614745293705</v>
      </c>
      <c r="BK5" s="8">
        <v>10777</v>
      </c>
      <c r="BL5" s="3">
        <v>2.1527326714299001E-2</v>
      </c>
      <c r="BM5" s="3">
        <v>4.7175394001016798E-3</v>
      </c>
      <c r="BN5" s="3">
        <v>8.6103739445114597E-3</v>
      </c>
      <c r="BO5" s="13">
        <v>79.266652266860902</v>
      </c>
      <c r="BP5" s="13">
        <v>79.266652266860902</v>
      </c>
      <c r="BQ5" s="13">
        <v>51.709229616181702</v>
      </c>
      <c r="BR5" s="10">
        <v>0.60519882972814698</v>
      </c>
      <c r="BS5" s="10">
        <v>0.60519882972814698</v>
      </c>
      <c r="BT5" s="10">
        <v>0.39480117027185302</v>
      </c>
      <c r="BU5" s="10">
        <v>0.49883610046537502</v>
      </c>
      <c r="BV5" s="10">
        <v>0.335537650521325</v>
      </c>
      <c r="BW5">
        <v>65.640292823147206</v>
      </c>
      <c r="BX5">
        <v>1.7895201042975499</v>
      </c>
      <c r="BY5">
        <v>0.57788260365583499</v>
      </c>
      <c r="BZ5" s="3">
        <v>1.06611193281389E-2</v>
      </c>
      <c r="CA5">
        <v>0.9</v>
      </c>
      <c r="CB5">
        <v>17.326203208556102</v>
      </c>
    </row>
    <row r="6" spans="1:80" x14ac:dyDescent="0.2">
      <c r="A6" t="s">
        <v>132</v>
      </c>
      <c r="B6">
        <v>27.952418695604401</v>
      </c>
      <c r="C6">
        <v>37.0295047451702</v>
      </c>
      <c r="D6">
        <v>0</v>
      </c>
      <c r="E6">
        <v>64.981923440774494</v>
      </c>
      <c r="F6">
        <v>61.778018855459202</v>
      </c>
      <c r="G6">
        <v>68.904347606810404</v>
      </c>
      <c r="H6">
        <v>33.834367467248398</v>
      </c>
      <c r="I6">
        <v>40.8234562008696</v>
      </c>
      <c r="J6">
        <v>45.0834563344104</v>
      </c>
      <c r="K6">
        <v>41.315582944122397</v>
      </c>
      <c r="L6">
        <v>49.209270198704701</v>
      </c>
      <c r="M6">
        <v>0</v>
      </c>
      <c r="N6">
        <v>20.4353866558872</v>
      </c>
      <c r="O6" s="4">
        <v>130.50076643107201</v>
      </c>
      <c r="P6" s="4">
        <v>121.41992988463301</v>
      </c>
      <c r="Q6" s="4">
        <v>139.83864355631101</v>
      </c>
      <c r="R6">
        <v>1000</v>
      </c>
      <c r="S6" s="10">
        <v>4.8962285090166598E-2</v>
      </c>
      <c r="T6" s="6">
        <v>11.8134085</v>
      </c>
      <c r="U6" s="6">
        <v>68.599000000000004</v>
      </c>
      <c r="V6" s="8">
        <v>5950.4296949999998</v>
      </c>
      <c r="W6" s="8">
        <v>19040</v>
      </c>
      <c r="X6" s="8">
        <v>91907</v>
      </c>
      <c r="Y6" s="9">
        <v>1.82507693639206</v>
      </c>
      <c r="Z6" s="8">
        <v>416</v>
      </c>
      <c r="AA6" s="8">
        <v>360.05599999999998</v>
      </c>
      <c r="AB6" s="8">
        <v>296</v>
      </c>
      <c r="AC6" s="6">
        <v>124.69799999999999</v>
      </c>
      <c r="AD6">
        <v>477</v>
      </c>
      <c r="AE6">
        <v>232</v>
      </c>
      <c r="AF6">
        <v>48.3878053514916</v>
      </c>
      <c r="AG6" t="s">
        <v>44</v>
      </c>
      <c r="AH6" t="s">
        <v>43</v>
      </c>
      <c r="AI6" s="12" t="s">
        <v>162</v>
      </c>
      <c r="AJ6" s="4">
        <v>50357</v>
      </c>
      <c r="AK6" s="6">
        <v>4.82716641104295</v>
      </c>
      <c r="AL6" s="12">
        <v>0.45514928471695798</v>
      </c>
      <c r="AM6" s="2">
        <v>2.2285149036897101E-2</v>
      </c>
      <c r="AN6" s="2">
        <v>1.5483234033142901E-3</v>
      </c>
      <c r="AO6">
        <v>0.70526178368123005</v>
      </c>
      <c r="AP6">
        <v>0.29473821631877001</v>
      </c>
      <c r="AQ6">
        <v>0</v>
      </c>
      <c r="AR6" s="3">
        <v>4.6975462493224901E-3</v>
      </c>
      <c r="AS6" s="2">
        <v>6.2229967654747901E-3</v>
      </c>
      <c r="AT6" s="2">
        <v>5.0432539822956304E-3</v>
      </c>
      <c r="AU6" s="2">
        <v>7.6238401284569003E-3</v>
      </c>
      <c r="AV6" s="2">
        <v>0</v>
      </c>
      <c r="AW6" s="2">
        <v>1.09205430147973E-2</v>
      </c>
      <c r="AX6" s="3">
        <v>2.1931318092998999E-2</v>
      </c>
      <c r="AY6" s="3">
        <v>-1.52608080624318E-3</v>
      </c>
      <c r="AZ6" s="3">
        <v>1.56927778393639E-3</v>
      </c>
      <c r="BA6" s="3">
        <v>2.04052372867559E-2</v>
      </c>
      <c r="BB6" s="3">
        <v>2.3500595876935398E-2</v>
      </c>
      <c r="BC6" s="3">
        <v>7.5765043274594003E-3</v>
      </c>
      <c r="BD6" s="3">
        <v>6.9432940244363896E-3</v>
      </c>
      <c r="BE6" s="3">
        <v>8.2698683491805695E-3</v>
      </c>
      <c r="BF6" s="3">
        <v>0</v>
      </c>
      <c r="BG6" s="3">
        <v>3.4342707507423499E-3</v>
      </c>
      <c r="BH6" s="3">
        <v>8.2610163433087802E-3</v>
      </c>
      <c r="BI6" s="3">
        <v>7.1500685108326599E-3</v>
      </c>
      <c r="BJ6">
        <v>0.80381133931294302</v>
      </c>
      <c r="BK6" s="8">
        <v>10432</v>
      </c>
      <c r="BL6" s="3">
        <v>2.83742331288344E-2</v>
      </c>
      <c r="BM6" s="3">
        <v>6.5492647058823499E-3</v>
      </c>
      <c r="BN6" s="3">
        <v>1.1953412576687099E-2</v>
      </c>
      <c r="BO6" s="13">
        <v>82.1129610795806</v>
      </c>
      <c r="BP6" s="13">
        <v>82.1129610795806</v>
      </c>
      <c r="BQ6" s="13">
        <v>48.3878053514916</v>
      </c>
      <c r="BR6" s="10">
        <v>0.62921404074455201</v>
      </c>
      <c r="BS6" s="10">
        <v>0.62921404074455201</v>
      </c>
      <c r="BT6" s="10">
        <v>0.37078595925544799</v>
      </c>
      <c r="BU6" s="10">
        <v>0.502056780797836</v>
      </c>
      <c r="BV6" s="10">
        <v>0.34546440626609798</v>
      </c>
      <c r="BW6">
        <v>64.981923440774494</v>
      </c>
      <c r="BX6">
        <v>1.86865059909159</v>
      </c>
      <c r="BY6">
        <v>0.57040161953604296</v>
      </c>
      <c r="BZ6" s="3">
        <v>1.06611193281389E-2</v>
      </c>
      <c r="CA6">
        <v>0.9</v>
      </c>
      <c r="CB6">
        <v>17.326203208556102</v>
      </c>
    </row>
    <row r="7" spans="1:80" x14ac:dyDescent="0.2">
      <c r="A7" t="s">
        <v>133</v>
      </c>
      <c r="B7">
        <v>2.57809928951548</v>
      </c>
      <c r="C7">
        <v>2.3866348273873199</v>
      </c>
      <c r="D7">
        <v>0</v>
      </c>
      <c r="E7">
        <v>4.9647341169028101</v>
      </c>
      <c r="F7">
        <v>4.2076753952874499</v>
      </c>
      <c r="G7">
        <v>5.8816704172435603</v>
      </c>
      <c r="H7">
        <v>1.6398040131376399</v>
      </c>
      <c r="I7">
        <v>3.2973498144014899</v>
      </c>
      <c r="J7">
        <v>4.7872084747405603</v>
      </c>
      <c r="K7">
        <v>3.6665270811960302</v>
      </c>
      <c r="L7">
        <v>6.2580107882786704</v>
      </c>
      <c r="M7">
        <v>0</v>
      </c>
      <c r="N7">
        <v>1.1897865990230101</v>
      </c>
      <c r="O7" s="4">
        <v>10.9417291906664</v>
      </c>
      <c r="P7" s="4">
        <v>9.3638958300430009</v>
      </c>
      <c r="Q7" s="4">
        <v>12.919990442598801</v>
      </c>
      <c r="R7">
        <v>1000</v>
      </c>
      <c r="S7" s="10">
        <v>0.10291268589757201</v>
      </c>
      <c r="T7" s="6">
        <v>9</v>
      </c>
      <c r="U7" s="6">
        <v>41.204999999999998</v>
      </c>
      <c r="V7" s="8">
        <v>264.97395591978602</v>
      </c>
      <c r="W7" s="8">
        <v>41547</v>
      </c>
      <c r="X7" s="8">
        <v>81234</v>
      </c>
      <c r="Y7" s="9">
        <v>1.7471737405793999</v>
      </c>
      <c r="Z7" s="8">
        <v>77</v>
      </c>
      <c r="AA7" s="8">
        <v>68.984999999999999</v>
      </c>
      <c r="AB7" s="8">
        <v>40</v>
      </c>
      <c r="AC7" s="6">
        <v>15.071999999999999</v>
      </c>
      <c r="AD7">
        <v>48</v>
      </c>
      <c r="AE7">
        <v>36</v>
      </c>
      <c r="AF7">
        <v>3.76788588853849</v>
      </c>
      <c r="AG7" t="s">
        <v>44</v>
      </c>
      <c r="AH7" t="s">
        <v>43</v>
      </c>
      <c r="AI7" s="12" t="s">
        <v>162</v>
      </c>
      <c r="AJ7" s="4">
        <v>46494</v>
      </c>
      <c r="AK7" s="6">
        <v>1.9552546364439201</v>
      </c>
      <c r="AL7" s="12">
        <v>0.71515196751850496</v>
      </c>
      <c r="AM7" s="2">
        <v>7.3598209802262698E-2</v>
      </c>
      <c r="AN7" s="2">
        <v>3.2543848756181799E-3</v>
      </c>
      <c r="AO7">
        <v>0.75007170727446604</v>
      </c>
      <c r="AP7">
        <v>0.24992829272553499</v>
      </c>
      <c r="AQ7">
        <v>0</v>
      </c>
      <c r="AR7" s="3">
        <v>9.7296327881217694E-3</v>
      </c>
      <c r="AS7" s="2">
        <v>9.0070543691841594E-3</v>
      </c>
      <c r="AT7" s="2">
        <v>5.06592490678715E-3</v>
      </c>
      <c r="AU7" s="2">
        <v>1.38130232696159E-2</v>
      </c>
      <c r="AV7" s="2">
        <v>0</v>
      </c>
      <c r="AW7" s="2">
        <v>1.8736687157305899E-2</v>
      </c>
      <c r="AX7" s="3">
        <v>4.1293602432303601E-2</v>
      </c>
      <c r="AY7" s="3">
        <v>-5.9546733759034999E-3</v>
      </c>
      <c r="AZ7" s="3">
        <v>7.4658705421270398E-3</v>
      </c>
      <c r="BA7" s="3">
        <v>3.5338929056400098E-2</v>
      </c>
      <c r="BB7" s="3">
        <v>4.8759472974430597E-2</v>
      </c>
      <c r="BC7" s="3">
        <v>1.8066713228940001E-2</v>
      </c>
      <c r="BD7" s="3">
        <v>1.38373111744838E-2</v>
      </c>
      <c r="BE7" s="3">
        <v>2.3617456163024301E-2</v>
      </c>
      <c r="BF7" s="3">
        <v>0</v>
      </c>
      <c r="BG7" s="3">
        <v>4.4902020460576304E-3</v>
      </c>
      <c r="BH7" s="3">
        <v>1.6561276723878399E-3</v>
      </c>
      <c r="BI7" s="3">
        <v>1.48373983739837E-3</v>
      </c>
      <c r="BJ7">
        <v>0.98844529147688998</v>
      </c>
      <c r="BK7" s="8">
        <v>23779</v>
      </c>
      <c r="BL7" s="3">
        <v>1.6821565246646201E-3</v>
      </c>
      <c r="BM7" s="3">
        <v>3.6276987508123299E-4</v>
      </c>
      <c r="BN7" s="3">
        <v>6.3383657849362901E-4</v>
      </c>
      <c r="BO7" s="13">
        <v>7.1738433021278798</v>
      </c>
      <c r="BP7" s="13">
        <v>7.1738433021278798</v>
      </c>
      <c r="BQ7" s="13">
        <v>3.76788588853849</v>
      </c>
      <c r="BR7" s="10">
        <v>0.65563968443217002</v>
      </c>
      <c r="BS7" s="10">
        <v>0.65563968443217002</v>
      </c>
      <c r="BT7" s="10">
        <v>0.34436031556782998</v>
      </c>
      <c r="BU7" s="10">
        <v>0.54625622502639704</v>
      </c>
      <c r="BV7" s="10">
        <v>0.43751708689206598</v>
      </c>
      <c r="BW7">
        <v>4.9647341169028101</v>
      </c>
      <c r="BX7">
        <v>1.90348457747356</v>
      </c>
      <c r="BY7">
        <v>1.11431917204166E-2</v>
      </c>
      <c r="BZ7" s="3">
        <v>5.7351807411049602E-2</v>
      </c>
      <c r="CA7">
        <v>0.9</v>
      </c>
      <c r="CB7">
        <v>17.326203208556102</v>
      </c>
    </row>
    <row r="8" spans="1:80" x14ac:dyDescent="0.2">
      <c r="A8" t="s">
        <v>134</v>
      </c>
      <c r="B8">
        <v>2.6770724804724901</v>
      </c>
      <c r="C8">
        <v>4.4934669595024301</v>
      </c>
      <c r="D8">
        <v>0</v>
      </c>
      <c r="E8">
        <v>7.1705394399749096</v>
      </c>
      <c r="F8">
        <v>6.3948931317127196</v>
      </c>
      <c r="G8">
        <v>8.0756842358457703</v>
      </c>
      <c r="H8">
        <v>3.7270122127988401</v>
      </c>
      <c r="I8">
        <v>5.3963915788276102</v>
      </c>
      <c r="J8">
        <v>7.4184415515701696</v>
      </c>
      <c r="K8">
        <v>6.1618502745693204</v>
      </c>
      <c r="L8">
        <v>8.7972181602037303</v>
      </c>
      <c r="M8">
        <v>0</v>
      </c>
      <c r="N8">
        <v>1.2427774853092</v>
      </c>
      <c r="O8" s="4">
        <v>15.831758476854301</v>
      </c>
      <c r="P8" s="4">
        <v>14.144585115409701</v>
      </c>
      <c r="Q8" s="4">
        <v>17.7447736109503</v>
      </c>
      <c r="R8">
        <v>1000</v>
      </c>
      <c r="S8" s="10">
        <v>0.117001700048325</v>
      </c>
      <c r="T8" s="6">
        <v>11</v>
      </c>
      <c r="U8" s="6">
        <v>42.185000000000002</v>
      </c>
      <c r="V8" s="8">
        <v>284.66581394117702</v>
      </c>
      <c r="W8" s="8">
        <v>40365</v>
      </c>
      <c r="X8" s="8">
        <v>192459</v>
      </c>
      <c r="Y8" s="9">
        <v>1.7471737405793999</v>
      </c>
      <c r="Z8" s="8">
        <v>86</v>
      </c>
      <c r="AA8" s="8">
        <v>80.051000000000002</v>
      </c>
      <c r="AB8" s="8">
        <v>54</v>
      </c>
      <c r="AC8" s="6">
        <v>15.958</v>
      </c>
      <c r="AD8">
        <v>144</v>
      </c>
      <c r="AE8">
        <v>89</v>
      </c>
      <c r="AF8">
        <v>3.9198499657816801</v>
      </c>
      <c r="AG8" t="s">
        <v>44</v>
      </c>
      <c r="AH8" t="s">
        <v>43</v>
      </c>
      <c r="AI8" s="12" t="s">
        <v>162</v>
      </c>
      <c r="AJ8" s="4">
        <v>110154</v>
      </c>
      <c r="AK8" s="6">
        <v>4.7679522139981803</v>
      </c>
      <c r="AL8" s="12">
        <v>0.45796686083536697</v>
      </c>
      <c r="AM8" s="2">
        <v>5.3582901283532498E-2</v>
      </c>
      <c r="AN8" s="2">
        <v>3.6999186226453901E-3</v>
      </c>
      <c r="AO8">
        <v>0.34370241750226199</v>
      </c>
      <c r="AP8">
        <v>0.65629758249773695</v>
      </c>
      <c r="AQ8">
        <v>0</v>
      </c>
      <c r="AR8" s="3">
        <v>9.4042640505672993E-3</v>
      </c>
      <c r="AS8" s="2">
        <v>1.5785060022806101E-2</v>
      </c>
      <c r="AT8" s="2">
        <v>9.90587469956139E-3</v>
      </c>
      <c r="AU8" s="2">
        <v>2.2711054274604899E-2</v>
      </c>
      <c r="AV8" s="2">
        <v>0</v>
      </c>
      <c r="AW8" s="2">
        <v>2.51893240733734E-2</v>
      </c>
      <c r="AX8" s="3">
        <v>5.5615243213313202E-2</v>
      </c>
      <c r="AY8" s="3">
        <v>-5.9268562602785204E-3</v>
      </c>
      <c r="AZ8" s="3">
        <v>6.7202138100478804E-3</v>
      </c>
      <c r="BA8" s="3">
        <v>4.9688386953034701E-2</v>
      </c>
      <c r="BB8" s="3">
        <v>6.2335457023361102E-2</v>
      </c>
      <c r="BC8" s="3">
        <v>2.6060177191150599E-2</v>
      </c>
      <c r="BD8" s="3">
        <v>2.1645908896677699E-2</v>
      </c>
      <c r="BE8" s="3">
        <v>3.0903669247834602E-2</v>
      </c>
      <c r="BF8" s="3">
        <v>0</v>
      </c>
      <c r="BG8" s="3">
        <v>4.3657419487891404E-3</v>
      </c>
      <c r="BH8" s="3">
        <v>7.8072516658496296E-4</v>
      </c>
      <c r="BI8" s="3">
        <v>7.2671895709642902E-4</v>
      </c>
      <c r="BJ8">
        <v>0.98466373915366401</v>
      </c>
      <c r="BK8" s="8">
        <v>23103</v>
      </c>
      <c r="BL8" s="3">
        <v>2.33735878457343E-3</v>
      </c>
      <c r="BM8" s="3">
        <v>3.9534249969032598E-4</v>
      </c>
      <c r="BN8" s="3">
        <v>6.9073280526338603E-4</v>
      </c>
      <c r="BO8" s="13">
        <v>11.9119085110726</v>
      </c>
      <c r="BP8" s="13">
        <v>11.9119085110726</v>
      </c>
      <c r="BQ8" s="13">
        <v>3.9198499657816801</v>
      </c>
      <c r="BR8" s="10">
        <v>0.75240361115694099</v>
      </c>
      <c r="BS8" s="10">
        <v>0.75240361115694099</v>
      </c>
      <c r="BT8" s="10">
        <v>0.24759638884305901</v>
      </c>
      <c r="BU8" s="10">
        <v>0.54707715624613396</v>
      </c>
      <c r="BV8" s="10">
        <v>0.46857746310762499</v>
      </c>
      <c r="BW8">
        <v>7.1705394399749096</v>
      </c>
      <c r="BX8">
        <v>2.63742483787594</v>
      </c>
      <c r="BY8">
        <v>1.2321595201539901E-2</v>
      </c>
      <c r="BZ8" s="3">
        <v>5.4455461287783197E-2</v>
      </c>
      <c r="CA8">
        <v>0.9</v>
      </c>
      <c r="CB8">
        <v>17.326203208556102</v>
      </c>
    </row>
    <row r="9" spans="1:80" x14ac:dyDescent="0.2">
      <c r="A9" t="s">
        <v>135</v>
      </c>
      <c r="B9">
        <v>1.8910147032159901</v>
      </c>
      <c r="C9">
        <v>2.5556404123938901</v>
      </c>
      <c r="D9">
        <v>0</v>
      </c>
      <c r="E9">
        <v>4.4466551156098797</v>
      </c>
      <c r="F9">
        <v>3.8757147999684798</v>
      </c>
      <c r="G9">
        <v>5.2930906647543701</v>
      </c>
      <c r="H9">
        <v>1.9898395815888901</v>
      </c>
      <c r="I9">
        <v>3.4036789271827801</v>
      </c>
      <c r="J9">
        <v>3.8313754900743699</v>
      </c>
      <c r="K9">
        <v>2.9730301190757502</v>
      </c>
      <c r="L9">
        <v>5.0771715593870903</v>
      </c>
      <c r="M9">
        <v>0</v>
      </c>
      <c r="N9">
        <v>0.922322870866917</v>
      </c>
      <c r="O9" s="4">
        <v>9.2003534765511699</v>
      </c>
      <c r="P9" s="4">
        <v>7.9416575159838301</v>
      </c>
      <c r="Q9" s="4">
        <v>10.894262211638599</v>
      </c>
      <c r="R9">
        <v>1000</v>
      </c>
      <c r="S9" s="10">
        <v>0.20287695923356799</v>
      </c>
      <c r="T9" s="6">
        <v>20.646401600000001</v>
      </c>
      <c r="U9" s="6">
        <v>38.238248112000001</v>
      </c>
      <c r="V9" s="8">
        <v>245.23327540106999</v>
      </c>
      <c r="W9" s="8">
        <v>33090</v>
      </c>
      <c r="X9" s="8">
        <v>238974</v>
      </c>
      <c r="Y9" s="9">
        <v>1.99587797622094</v>
      </c>
      <c r="Z9" s="8">
        <v>48</v>
      </c>
      <c r="AA9" s="8">
        <v>45.335999999999999</v>
      </c>
      <c r="AB9" s="8">
        <v>27</v>
      </c>
      <c r="AC9" s="6">
        <v>8.0670000000000002</v>
      </c>
      <c r="AD9">
        <v>63</v>
      </c>
      <c r="AE9">
        <v>34</v>
      </c>
      <c r="AF9">
        <v>2.8133375740829001</v>
      </c>
      <c r="AG9" t="s">
        <v>44</v>
      </c>
      <c r="AH9" t="s">
        <v>43</v>
      </c>
      <c r="AI9" s="12" t="s">
        <v>162</v>
      </c>
      <c r="AJ9" s="4">
        <v>119733</v>
      </c>
      <c r="AK9" s="6">
        <v>7.2219675493093698</v>
      </c>
      <c r="AL9" s="12">
        <v>0.37211076458539299</v>
      </c>
      <c r="AM9" s="2">
        <v>7.5492700417162703E-2</v>
      </c>
      <c r="AN9" s="2">
        <v>6.4155327594720302E-3</v>
      </c>
      <c r="AO9">
        <v>0.44634679913971698</v>
      </c>
      <c r="AP9">
        <v>0.55365320086028302</v>
      </c>
      <c r="AQ9">
        <v>0</v>
      </c>
      <c r="AR9" s="3">
        <v>7.7110852926598403E-3</v>
      </c>
      <c r="AS9" s="2">
        <v>1.04212628087043E-2</v>
      </c>
      <c r="AT9" s="2">
        <v>4.2209735848674403E-3</v>
      </c>
      <c r="AU9" s="2">
        <v>1.9714434148101301E-2</v>
      </c>
      <c r="AV9" s="2">
        <v>0</v>
      </c>
      <c r="AW9" s="2">
        <v>1.8132348101364101E-2</v>
      </c>
      <c r="AX9" s="3">
        <v>3.75167418104429E-2</v>
      </c>
      <c r="AY9" s="3">
        <v>-5.1326475108599903E-3</v>
      </c>
      <c r="AZ9" s="3">
        <v>6.9073364220948201E-3</v>
      </c>
      <c r="BA9" s="3">
        <v>3.2384094299582902E-2</v>
      </c>
      <c r="BB9" s="3">
        <v>4.4424078232537703E-2</v>
      </c>
      <c r="BC9" s="3">
        <v>1.5623391580152799E-2</v>
      </c>
      <c r="BD9" s="3">
        <v>1.21232737042454E-2</v>
      </c>
      <c r="BE9" s="3">
        <v>2.0703436558858399E-2</v>
      </c>
      <c r="BF9" s="3">
        <v>0</v>
      </c>
      <c r="BG9" s="3">
        <v>3.7610021289259899E-3</v>
      </c>
      <c r="BH9" s="3">
        <v>4.0089198466588199E-4</v>
      </c>
      <c r="BI9" s="3">
        <v>3.7864247951692503E-4</v>
      </c>
      <c r="BJ9">
        <v>0.98539646916920698</v>
      </c>
      <c r="BK9" s="8">
        <v>16579</v>
      </c>
      <c r="BL9" s="3">
        <v>1.6285662585198101E-3</v>
      </c>
      <c r="BM9" s="3">
        <v>2.4378966455122401E-4</v>
      </c>
      <c r="BN9" s="3">
        <v>4.8657940768441997E-4</v>
      </c>
      <c r="BO9" s="13">
        <v>6.3870159024682698</v>
      </c>
      <c r="BP9" s="13">
        <v>6.3870159024682698</v>
      </c>
      <c r="BQ9" s="13">
        <v>2.8133375740829001</v>
      </c>
      <c r="BR9" s="10">
        <v>0.69418964067142996</v>
      </c>
      <c r="BS9" s="10">
        <v>0.69418964067142996</v>
      </c>
      <c r="BT9" s="10">
        <v>0.30581035932856998</v>
      </c>
      <c r="BU9" s="10">
        <v>0.51666912284756195</v>
      </c>
      <c r="BV9" s="10">
        <v>0.41641213108688302</v>
      </c>
      <c r="BW9">
        <v>4.4466551156098797</v>
      </c>
      <c r="BX9">
        <v>2.3171751465541401</v>
      </c>
      <c r="BY9">
        <v>1.4791801399425099E-2</v>
      </c>
      <c r="BZ9" s="3">
        <v>6.1625507639022699E-2</v>
      </c>
      <c r="CA9">
        <v>0.9</v>
      </c>
      <c r="CB9">
        <v>17.326203208556102</v>
      </c>
    </row>
    <row r="10" spans="1:80" x14ac:dyDescent="0.2">
      <c r="A10" t="s">
        <v>136</v>
      </c>
      <c r="B10">
        <v>1.8153271293898701</v>
      </c>
      <c r="C10">
        <v>3.84964946868471</v>
      </c>
      <c r="D10">
        <v>0</v>
      </c>
      <c r="E10">
        <v>5.6649765980745803</v>
      </c>
      <c r="F10">
        <v>5.0284505601111302</v>
      </c>
      <c r="G10">
        <v>6.4800611404348896</v>
      </c>
      <c r="H10">
        <v>3.2100548674404199</v>
      </c>
      <c r="I10">
        <v>4.6728375851292903</v>
      </c>
      <c r="J10">
        <v>4.1948633592846196</v>
      </c>
      <c r="K10">
        <v>3.5413521255257998</v>
      </c>
      <c r="L10">
        <v>5.0460511674250803</v>
      </c>
      <c r="M10">
        <v>0</v>
      </c>
      <c r="N10">
        <v>0.87037444810168496</v>
      </c>
      <c r="O10" s="4">
        <v>10.730214405460901</v>
      </c>
      <c r="P10" s="4">
        <v>9.5910279520085506</v>
      </c>
      <c r="Q10" s="4">
        <v>12.0809859563426</v>
      </c>
      <c r="R10">
        <v>1000</v>
      </c>
      <c r="S10" s="10">
        <v>0.147504225491674</v>
      </c>
      <c r="T10" s="6">
        <v>23.632191899999999</v>
      </c>
      <c r="U10" s="6">
        <v>35.693643838</v>
      </c>
      <c r="V10" s="8">
        <v>231.42088684492001</v>
      </c>
      <c r="W10" s="8">
        <v>31919</v>
      </c>
      <c r="X10" s="8">
        <v>238393</v>
      </c>
      <c r="Y10" s="9">
        <v>1.99587797622094</v>
      </c>
      <c r="Z10" s="8">
        <v>94</v>
      </c>
      <c r="AA10" s="8">
        <v>90.486000000000004</v>
      </c>
      <c r="AB10" s="8">
        <v>39</v>
      </c>
      <c r="AC10" s="6">
        <v>13.305999999999999</v>
      </c>
      <c r="AD10">
        <v>151</v>
      </c>
      <c r="AE10">
        <v>65</v>
      </c>
      <c r="AF10">
        <v>2.6857015774915598</v>
      </c>
      <c r="AG10" t="s">
        <v>44</v>
      </c>
      <c r="AH10" t="s">
        <v>43</v>
      </c>
      <c r="AI10" s="12" t="s">
        <v>162</v>
      </c>
      <c r="AJ10" s="4">
        <v>119442</v>
      </c>
      <c r="AK10" s="6">
        <v>7.4688594297148603</v>
      </c>
      <c r="AL10" s="12">
        <v>0.36590880241805002</v>
      </c>
      <c r="AM10" s="2">
        <v>5.39730945012604E-2</v>
      </c>
      <c r="AN10" s="2">
        <v>4.6644931705276003E-3</v>
      </c>
      <c r="AO10">
        <v>0.25456728024309</v>
      </c>
      <c r="AP10">
        <v>0.74543271975691205</v>
      </c>
      <c r="AQ10">
        <v>0</v>
      </c>
      <c r="AR10" s="3">
        <v>7.8442665834495794E-3</v>
      </c>
      <c r="AS10" s="2">
        <v>1.66348401873701E-2</v>
      </c>
      <c r="AT10" s="2">
        <v>9.0816681168637801E-3</v>
      </c>
      <c r="AU10" s="2">
        <v>2.6356125322994899E-2</v>
      </c>
      <c r="AV10" s="2">
        <v>0</v>
      </c>
      <c r="AW10" s="2">
        <v>2.44791067708197E-2</v>
      </c>
      <c r="AX10" s="3">
        <v>4.6366663578864598E-2</v>
      </c>
      <c r="AY10" s="3">
        <v>-4.9225740553648601E-3</v>
      </c>
      <c r="AZ10" s="3">
        <v>5.8368610080858502E-3</v>
      </c>
      <c r="BA10" s="3">
        <v>4.1444089523499698E-2</v>
      </c>
      <c r="BB10" s="3">
        <v>5.2203524586950399E-2</v>
      </c>
      <c r="BC10" s="3">
        <v>1.81265546791189E-2</v>
      </c>
      <c r="BD10" s="3">
        <v>1.53026469382556E-2</v>
      </c>
      <c r="BE10" s="3">
        <v>2.1804648820685502E-2</v>
      </c>
      <c r="BF10" s="3">
        <v>0</v>
      </c>
      <c r="BG10" s="3">
        <v>3.7610021289259899E-3</v>
      </c>
      <c r="BH10" s="3">
        <v>7.8699285008623397E-4</v>
      </c>
      <c r="BI10" s="3">
        <v>7.5757271311598898E-4</v>
      </c>
      <c r="BJ10">
        <v>0.98554215700401404</v>
      </c>
      <c r="BK10" s="8">
        <v>15992</v>
      </c>
      <c r="BL10" s="3">
        <v>2.4387193596798399E-3</v>
      </c>
      <c r="BM10" s="3">
        <v>4.1686769635640198E-4</v>
      </c>
      <c r="BN10" s="3">
        <v>8.3204102051025501E-4</v>
      </c>
      <c r="BO10" s="13">
        <v>8.0445128279693208</v>
      </c>
      <c r="BP10" s="13">
        <v>8.0445128279693208</v>
      </c>
      <c r="BQ10" s="13">
        <v>2.6857015774915598</v>
      </c>
      <c r="BR10" s="10">
        <v>0.749700166626181</v>
      </c>
      <c r="BS10" s="10">
        <v>0.749700166626181</v>
      </c>
      <c r="BT10" s="10">
        <v>0.250299833373819</v>
      </c>
      <c r="BU10" s="10">
        <v>0.47205065368153798</v>
      </c>
      <c r="BV10" s="10">
        <v>0.39093418033475702</v>
      </c>
      <c r="BW10">
        <v>5.6649765980745803</v>
      </c>
      <c r="BX10">
        <v>3.0755197061560602</v>
      </c>
      <c r="BY10">
        <v>1.44710409482816E-2</v>
      </c>
      <c r="BZ10" s="3">
        <v>6.1625507639022699E-2</v>
      </c>
      <c r="CA10">
        <v>0.9</v>
      </c>
      <c r="CB10">
        <v>17.326203208556102</v>
      </c>
    </row>
    <row r="11" spans="1:80" x14ac:dyDescent="0.2">
      <c r="A11" t="s">
        <v>137</v>
      </c>
      <c r="B11">
        <v>1.72828049770018</v>
      </c>
      <c r="C11">
        <v>1.7377402123888099</v>
      </c>
      <c r="D11">
        <v>0</v>
      </c>
      <c r="E11">
        <v>3.4660207100889902</v>
      </c>
      <c r="F11">
        <v>3.0228589276847302</v>
      </c>
      <c r="G11">
        <v>3.9722789992005301</v>
      </c>
      <c r="H11">
        <v>1.3001711828029101</v>
      </c>
      <c r="I11">
        <v>2.2378235539688198</v>
      </c>
      <c r="J11">
        <v>0.78481578261215801</v>
      </c>
      <c r="K11">
        <v>0.54959351221978503</v>
      </c>
      <c r="L11">
        <v>1.0503954193121701</v>
      </c>
      <c r="M11">
        <v>0</v>
      </c>
      <c r="N11">
        <v>0.74474802017904296</v>
      </c>
      <c r="O11" s="4">
        <v>4.9955845128801899</v>
      </c>
      <c r="P11" s="4">
        <v>4.3518135496060699</v>
      </c>
      <c r="Q11" s="4">
        <v>5.6772637972200704</v>
      </c>
      <c r="R11">
        <v>1000</v>
      </c>
      <c r="S11" s="10">
        <v>0.10928701857945</v>
      </c>
      <c r="T11" s="6">
        <v>15.958829700000001</v>
      </c>
      <c r="U11" s="6">
        <v>22.65</v>
      </c>
      <c r="V11" s="8">
        <v>198.01850534759399</v>
      </c>
      <c r="W11" s="8">
        <v>33418</v>
      </c>
      <c r="X11" s="8">
        <v>119340</v>
      </c>
      <c r="Y11" s="9">
        <v>1.99587797622094</v>
      </c>
      <c r="Z11" s="8">
        <v>47</v>
      </c>
      <c r="AA11" s="8">
        <v>41.375</v>
      </c>
      <c r="AB11" s="8">
        <v>35</v>
      </c>
      <c r="AC11" s="6">
        <v>15.727</v>
      </c>
      <c r="AD11">
        <v>17</v>
      </c>
      <c r="AE11">
        <v>12</v>
      </c>
      <c r="AF11">
        <v>2.4730285178792299</v>
      </c>
      <c r="AG11" t="s">
        <v>44</v>
      </c>
      <c r="AH11" t="s">
        <v>43</v>
      </c>
      <c r="AI11" s="12" t="s">
        <v>162</v>
      </c>
      <c r="AJ11" s="4">
        <v>59793</v>
      </c>
      <c r="AK11" s="6">
        <v>3.5712237950188102</v>
      </c>
      <c r="AL11" s="12">
        <v>0.52916543291403595</v>
      </c>
      <c r="AM11" s="2">
        <v>5.7830912498478999E-2</v>
      </c>
      <c r="AN11" s="2">
        <v>3.45595897400201E-3</v>
      </c>
      <c r="AO11">
        <v>0.42525237344744099</v>
      </c>
      <c r="AP11">
        <v>0.57474762655255796</v>
      </c>
      <c r="AQ11">
        <v>0</v>
      </c>
      <c r="AR11" s="3">
        <v>8.7278736634560008E-3</v>
      </c>
      <c r="AS11" s="2">
        <v>8.7756455354435197E-3</v>
      </c>
      <c r="AT11" s="2">
        <v>4.5997528347560702E-3</v>
      </c>
      <c r="AU11" s="2">
        <v>1.35481368102846E-2</v>
      </c>
      <c r="AV11" s="2">
        <v>0</v>
      </c>
      <c r="AW11" s="2">
        <v>1.75035191988995E-2</v>
      </c>
      <c r="AX11" s="3">
        <v>2.5227866981983101E-2</v>
      </c>
      <c r="AY11" s="3">
        <v>-3.2510646524882901E-3</v>
      </c>
      <c r="AZ11" s="3">
        <v>3.4425029274071299E-3</v>
      </c>
      <c r="BA11" s="3">
        <v>2.19768023294948E-2</v>
      </c>
      <c r="BB11" s="3">
        <v>2.86703699093902E-2</v>
      </c>
      <c r="BC11" s="3">
        <v>3.9633456541575398E-3</v>
      </c>
      <c r="BD11" s="3">
        <v>2.7754654104425801E-3</v>
      </c>
      <c r="BE11" s="3">
        <v>5.3045316015710199E-3</v>
      </c>
      <c r="BF11" s="3">
        <v>0</v>
      </c>
      <c r="BG11" s="3">
        <v>3.7610021289259899E-3</v>
      </c>
      <c r="BH11" s="3">
        <v>7.8604518923619797E-4</v>
      </c>
      <c r="BI11" s="3">
        <v>6.9197063201378102E-4</v>
      </c>
      <c r="BJ11">
        <v>0.95976674535051998</v>
      </c>
      <c r="BK11" s="8">
        <v>16743</v>
      </c>
      <c r="BL11" s="3">
        <v>2.0904258496087899E-3</v>
      </c>
      <c r="BM11" s="3">
        <v>4.7061463881740398E-4</v>
      </c>
      <c r="BN11" s="3">
        <v>9.3931792390849903E-4</v>
      </c>
      <c r="BO11" s="13">
        <v>2.5225559950009702</v>
      </c>
      <c r="BP11" s="13">
        <v>2.5225559950009702</v>
      </c>
      <c r="BQ11" s="13">
        <v>2.4730285178792299</v>
      </c>
      <c r="BR11" s="10">
        <v>0.50494697514300302</v>
      </c>
      <c r="BS11" s="10">
        <v>0.50494697514300302</v>
      </c>
      <c r="BT11" s="10">
        <v>0.49505302485699698</v>
      </c>
      <c r="BU11" s="10">
        <v>0.30618290525016501</v>
      </c>
      <c r="BV11" s="10">
        <v>0.15709834126969499</v>
      </c>
      <c r="BW11">
        <v>3.4660207100889902</v>
      </c>
      <c r="BX11">
        <v>1.9248010180902</v>
      </c>
      <c r="BY11">
        <v>1.1826942922271599E-2</v>
      </c>
      <c r="BZ11" s="3">
        <v>6.1625507639022699E-2</v>
      </c>
      <c r="CA11">
        <v>0.9</v>
      </c>
      <c r="CB11">
        <v>17.326203208556102</v>
      </c>
    </row>
    <row r="12" spans="1:80" x14ac:dyDescent="0.2">
      <c r="A12" t="s">
        <v>138</v>
      </c>
      <c r="B12">
        <v>12.2344682455313</v>
      </c>
      <c r="C12">
        <v>2.32004208088942</v>
      </c>
      <c r="D12">
        <v>0</v>
      </c>
      <c r="E12">
        <v>14.5545103264208</v>
      </c>
      <c r="F12">
        <v>13.8222717905115</v>
      </c>
      <c r="G12">
        <v>15.414168748103201</v>
      </c>
      <c r="H12">
        <v>1.6529575998972801</v>
      </c>
      <c r="I12">
        <v>3.1666955847725702</v>
      </c>
      <c r="J12">
        <v>0.69767268673269101</v>
      </c>
      <c r="K12">
        <v>0.46040083722647701</v>
      </c>
      <c r="L12">
        <v>1.0375998399258699</v>
      </c>
      <c r="M12">
        <v>0</v>
      </c>
      <c r="N12">
        <v>6.2465240391779702</v>
      </c>
      <c r="O12" s="4">
        <v>21.498707052331401</v>
      </c>
      <c r="P12" s="4">
        <v>19.5851267533689</v>
      </c>
      <c r="Q12" s="4">
        <v>23.5320868458255</v>
      </c>
      <c r="R12">
        <v>1000</v>
      </c>
      <c r="S12" s="10">
        <v>4.8155172039898199E-2</v>
      </c>
      <c r="T12" s="6">
        <v>11.1023447</v>
      </c>
      <c r="U12" s="6">
        <v>74.394000000000005</v>
      </c>
      <c r="V12" s="8">
        <v>1997.39449106952</v>
      </c>
      <c r="W12" s="8">
        <v>11671</v>
      </c>
      <c r="X12" s="8">
        <v>59356</v>
      </c>
      <c r="Y12" s="9">
        <v>1.6088026118202501</v>
      </c>
      <c r="Z12" s="8">
        <v>34</v>
      </c>
      <c r="AA12" s="8">
        <v>27.303000000000001</v>
      </c>
      <c r="AB12" s="8">
        <v>27</v>
      </c>
      <c r="AC12" s="6">
        <v>8.4730000000000008</v>
      </c>
      <c r="AD12">
        <v>24</v>
      </c>
      <c r="AE12">
        <v>9</v>
      </c>
      <c r="AF12">
        <v>18.480992284709298</v>
      </c>
      <c r="AG12" t="s">
        <v>44</v>
      </c>
      <c r="AH12" t="s">
        <v>43</v>
      </c>
      <c r="AI12" s="12" t="s">
        <v>162</v>
      </c>
      <c r="AJ12" s="4">
        <v>36894</v>
      </c>
      <c r="AK12" s="6">
        <v>5.0860215053763396</v>
      </c>
      <c r="AL12" s="12">
        <v>0.44341553440561798</v>
      </c>
      <c r="AM12" s="2">
        <v>2.1352751344466001E-2</v>
      </c>
      <c r="AN12" s="2">
        <v>1.52280024763335E-3</v>
      </c>
      <c r="AO12">
        <v>0.89945090903104996</v>
      </c>
      <c r="AP12">
        <v>0.100549090968951</v>
      </c>
      <c r="AQ12">
        <v>0</v>
      </c>
      <c r="AR12" s="3">
        <v>6.1252137723581696E-3</v>
      </c>
      <c r="AS12" s="2">
        <v>1.16153423435504E-3</v>
      </c>
      <c r="AT12" s="2">
        <v>4.0834156282867901E-4</v>
      </c>
      <c r="AU12" s="2">
        <v>2.1174749474390702E-3</v>
      </c>
      <c r="AV12" s="2">
        <v>0</v>
      </c>
      <c r="AW12" s="2">
        <v>7.2867480067132099E-3</v>
      </c>
      <c r="AX12" s="3">
        <v>1.0763375561739799E-2</v>
      </c>
      <c r="AY12" s="3">
        <v>-9.5803823807380398E-4</v>
      </c>
      <c r="AZ12" s="3">
        <v>1.0180161217954E-3</v>
      </c>
      <c r="BA12" s="3">
        <v>9.8053373236660305E-3</v>
      </c>
      <c r="BB12" s="3">
        <v>1.1781391683535199E-2</v>
      </c>
      <c r="BC12" s="3">
        <v>3.4929138427688202E-4</v>
      </c>
      <c r="BD12" s="3">
        <v>2.30500704435183E-4</v>
      </c>
      <c r="BE12" s="3">
        <v>5.1947667051503504E-4</v>
      </c>
      <c r="BF12" s="3">
        <v>0</v>
      </c>
      <c r="BG12" s="3">
        <v>3.12733617074974E-3</v>
      </c>
      <c r="BH12" s="3">
        <v>9.2155906109394497E-4</v>
      </c>
      <c r="BI12" s="3">
        <v>7.4003903073670502E-4</v>
      </c>
      <c r="BJ12">
        <v>0.97700712396600997</v>
      </c>
      <c r="BK12" s="8">
        <v>7254</v>
      </c>
      <c r="BL12" s="3">
        <v>3.7220843672456602E-3</v>
      </c>
      <c r="BM12" s="3">
        <v>7.2598749036072304E-4</v>
      </c>
      <c r="BN12" s="3">
        <v>1.1680452164323099E-3</v>
      </c>
      <c r="BO12" s="13">
        <v>3.0177147676221101</v>
      </c>
      <c r="BP12" s="13">
        <v>3.0177147676221101</v>
      </c>
      <c r="BQ12" s="13">
        <v>18.480992284709298</v>
      </c>
      <c r="BR12" s="10">
        <v>0.14036514686714099</v>
      </c>
      <c r="BS12" s="10">
        <v>0.14036514686714099</v>
      </c>
      <c r="BT12" s="10">
        <v>0.85963485313285903</v>
      </c>
      <c r="BU12" s="10">
        <v>0.32300551645421699</v>
      </c>
      <c r="BV12" s="10">
        <v>3.2451303663847998E-2</v>
      </c>
      <c r="BW12">
        <v>14.5545103264208</v>
      </c>
      <c r="BX12">
        <v>1.1622844299966699</v>
      </c>
      <c r="BY12">
        <v>0.27535077075675701</v>
      </c>
      <c r="BZ12" s="3">
        <v>9.7082922446813796E-3</v>
      </c>
      <c r="CA12">
        <v>0.9</v>
      </c>
      <c r="CB12">
        <v>17.326203208556102</v>
      </c>
    </row>
    <row r="13" spans="1:80" x14ac:dyDescent="0.2">
      <c r="A13" t="s">
        <v>139</v>
      </c>
      <c r="B13">
        <v>12.339325457803101</v>
      </c>
      <c r="C13">
        <v>2.31567481913845</v>
      </c>
      <c r="D13">
        <v>0</v>
      </c>
      <c r="E13">
        <v>14.6550002769415</v>
      </c>
      <c r="F13">
        <v>13.855377084259899</v>
      </c>
      <c r="G13">
        <v>15.658203812765301</v>
      </c>
      <c r="H13">
        <v>1.57857753857731</v>
      </c>
      <c r="I13">
        <v>3.3169494002220201</v>
      </c>
      <c r="J13">
        <v>2.3299624821523701</v>
      </c>
      <c r="K13">
        <v>1.55839064845091</v>
      </c>
      <c r="L13">
        <v>4.1121016637948404</v>
      </c>
      <c r="M13">
        <v>0</v>
      </c>
      <c r="N13">
        <v>6.1693766305727804</v>
      </c>
      <c r="O13" s="4">
        <v>23.154339389666699</v>
      </c>
      <c r="P13" s="4">
        <v>20.830723297438201</v>
      </c>
      <c r="Q13" s="4">
        <v>26.206327527302999</v>
      </c>
      <c r="R13">
        <v>1000</v>
      </c>
      <c r="S13" s="10">
        <v>8.9696530401577407E-2</v>
      </c>
      <c r="T13" s="6">
        <v>10.160212599999999</v>
      </c>
      <c r="U13" s="6">
        <v>67.632999999999996</v>
      </c>
      <c r="V13" s="8">
        <v>1972.72576203209</v>
      </c>
      <c r="W13" s="8">
        <v>11688</v>
      </c>
      <c r="X13" s="8">
        <v>67811</v>
      </c>
      <c r="Y13" s="9">
        <v>1.6088026118202501</v>
      </c>
      <c r="Z13" s="8">
        <v>40</v>
      </c>
      <c r="AA13" s="8">
        <v>31.439</v>
      </c>
      <c r="AB13" s="8">
        <v>33</v>
      </c>
      <c r="AC13" s="6">
        <v>8.4979999999999993</v>
      </c>
      <c r="AD13">
        <v>29</v>
      </c>
      <c r="AE13">
        <v>21</v>
      </c>
      <c r="AF13">
        <v>18.508702088375799</v>
      </c>
      <c r="AG13" t="s">
        <v>44</v>
      </c>
      <c r="AH13" t="s">
        <v>43</v>
      </c>
      <c r="AI13" s="12" t="s">
        <v>162</v>
      </c>
      <c r="AJ13" s="4">
        <v>42149</v>
      </c>
      <c r="AK13" s="6">
        <v>5.8016517549896802</v>
      </c>
      <c r="AL13" s="12">
        <v>0.41516828655555399</v>
      </c>
      <c r="AM13" s="2">
        <v>3.7239154836801097E-2</v>
      </c>
      <c r="AN13" s="2">
        <v>2.8364533428352199E-3</v>
      </c>
      <c r="AO13">
        <v>0.87637878410009695</v>
      </c>
      <c r="AP13">
        <v>0.12362121589990201</v>
      </c>
      <c r="AQ13">
        <v>0</v>
      </c>
      <c r="AR13" s="3">
        <v>6.2549623953267802E-3</v>
      </c>
      <c r="AS13" s="2">
        <v>1.1738452772843101E-3</v>
      </c>
      <c r="AT13" s="2">
        <v>2.7386307487229598E-4</v>
      </c>
      <c r="AU13" s="2">
        <v>2.3963830975523999E-3</v>
      </c>
      <c r="AV13" s="2">
        <v>0</v>
      </c>
      <c r="AW13" s="2">
        <v>7.42880767261109E-3</v>
      </c>
      <c r="AX13" s="3">
        <v>1.1737231720346001E-2</v>
      </c>
      <c r="AY13" s="3">
        <v>-1.1778708105048301E-3</v>
      </c>
      <c r="AZ13" s="3">
        <v>1.54709194576164E-3</v>
      </c>
      <c r="BA13" s="3">
        <v>1.05593609098411E-2</v>
      </c>
      <c r="BB13" s="3">
        <v>1.32843236661076E-2</v>
      </c>
      <c r="BC13" s="3">
        <v>1.18108787698514E-3</v>
      </c>
      <c r="BD13" s="3">
        <v>7.89968214763733E-4</v>
      </c>
      <c r="BE13" s="3">
        <v>2.0844770940482899E-3</v>
      </c>
      <c r="BF13" s="3">
        <v>0</v>
      </c>
      <c r="BG13" s="3">
        <v>3.12733617074974E-3</v>
      </c>
      <c r="BH13" s="3">
        <v>9.4901421148781704E-4</v>
      </c>
      <c r="BI13" s="3">
        <v>7.4590144487413697E-4</v>
      </c>
      <c r="BJ13">
        <v>0.97501224633357397</v>
      </c>
      <c r="BK13" s="8">
        <v>7265</v>
      </c>
      <c r="BL13" s="3">
        <v>4.5423262216104602E-3</v>
      </c>
      <c r="BM13" s="3">
        <v>7.2707049965776895E-4</v>
      </c>
      <c r="BN13" s="3">
        <v>1.16971782518926E-3</v>
      </c>
      <c r="BO13" s="13">
        <v>4.6456373012908196</v>
      </c>
      <c r="BP13" s="13">
        <v>4.6456373012908196</v>
      </c>
      <c r="BQ13" s="13">
        <v>18.508702088375799</v>
      </c>
      <c r="BR13" s="10">
        <v>0.200635917072818</v>
      </c>
      <c r="BS13" s="10">
        <v>0.200635917072818</v>
      </c>
      <c r="BT13" s="10">
        <v>0.79936408292718197</v>
      </c>
      <c r="BU13" s="10">
        <v>0.36707246876524602</v>
      </c>
      <c r="BV13" s="10">
        <v>0.100625856998209</v>
      </c>
      <c r="BW13">
        <v>14.6550002769415</v>
      </c>
      <c r="BX13">
        <v>1.1579919830512999</v>
      </c>
      <c r="BY13">
        <v>0.27153830172499499</v>
      </c>
      <c r="BZ13" s="3">
        <v>9.7082922446813796E-3</v>
      </c>
      <c r="CA13">
        <v>0.9</v>
      </c>
      <c r="CB13">
        <v>17.326203208556102</v>
      </c>
    </row>
    <row r="14" spans="1:80" x14ac:dyDescent="0.2">
      <c r="A14" t="s">
        <v>140</v>
      </c>
      <c r="B14">
        <v>11.887088466258</v>
      </c>
      <c r="C14">
        <v>38.618609303526299</v>
      </c>
      <c r="D14">
        <v>0</v>
      </c>
      <c r="E14">
        <v>50.505697769784199</v>
      </c>
      <c r="F14">
        <v>44.324883697245099</v>
      </c>
      <c r="G14">
        <v>56.843125969228701</v>
      </c>
      <c r="H14">
        <v>32.4733221838408</v>
      </c>
      <c r="I14">
        <v>44.953614068873698</v>
      </c>
      <c r="J14">
        <v>7.8387248241880298</v>
      </c>
      <c r="K14">
        <v>5.5018291578815797</v>
      </c>
      <c r="L14">
        <v>10.221656144047</v>
      </c>
      <c r="M14">
        <v>0</v>
      </c>
      <c r="N14">
        <v>18.142915552524599</v>
      </c>
      <c r="O14" s="4">
        <v>76.487338146496796</v>
      </c>
      <c r="P14" s="4">
        <v>66.764863444094999</v>
      </c>
      <c r="Q14" s="4">
        <v>86.609244806140197</v>
      </c>
      <c r="R14">
        <v>1000</v>
      </c>
      <c r="S14" s="10">
        <v>6.0215204204093702E-2</v>
      </c>
      <c r="T14" s="6">
        <v>92.241416200000003</v>
      </c>
      <c r="U14" s="6">
        <v>105.96519307200001</v>
      </c>
      <c r="V14" s="8">
        <v>10242.480039304801</v>
      </c>
      <c r="W14" s="8">
        <v>16105</v>
      </c>
      <c r="X14" s="8">
        <v>27797</v>
      </c>
      <c r="Y14" s="9">
        <v>1.2580446390776701</v>
      </c>
      <c r="Z14" s="8">
        <v>64</v>
      </c>
      <c r="AA14" s="8">
        <v>61.960999999999999</v>
      </c>
      <c r="AB14" s="8">
        <v>43</v>
      </c>
      <c r="AC14" s="6">
        <v>29.49</v>
      </c>
      <c r="AD14">
        <v>23</v>
      </c>
      <c r="AE14">
        <v>17</v>
      </c>
      <c r="AF14">
        <v>30.030004018782499</v>
      </c>
      <c r="AG14" t="s">
        <v>44</v>
      </c>
      <c r="AH14" t="s">
        <v>43</v>
      </c>
      <c r="AI14" s="12" t="s">
        <v>162</v>
      </c>
      <c r="AJ14" s="4">
        <v>22095</v>
      </c>
      <c r="AK14" s="6">
        <v>1.72603702835716</v>
      </c>
      <c r="AL14" s="12">
        <v>0.76115822702748404</v>
      </c>
      <c r="AM14" s="2">
        <v>4.5833298072085797E-2</v>
      </c>
      <c r="AN14" s="2">
        <v>1.90417195057082E-3</v>
      </c>
      <c r="AO14">
        <v>7.2735952937726805E-2</v>
      </c>
      <c r="AP14">
        <v>0.92726404706227195</v>
      </c>
      <c r="AQ14">
        <v>0</v>
      </c>
      <c r="AR14" s="3">
        <v>1.1605674036602499E-3</v>
      </c>
      <c r="AS14" s="2">
        <v>3.77043539800224E-3</v>
      </c>
      <c r="AT14" s="2">
        <v>2.9821887970657001E-3</v>
      </c>
      <c r="AU14" s="2">
        <v>4.58301679183262E-3</v>
      </c>
      <c r="AV14" s="2">
        <v>0</v>
      </c>
      <c r="AW14" s="2">
        <v>4.9310028016624997E-3</v>
      </c>
      <c r="AX14" s="3">
        <v>7.4676580137800503E-3</v>
      </c>
      <c r="AY14" s="3">
        <v>-9.4923052474523003E-4</v>
      </c>
      <c r="AZ14" s="3">
        <v>9.8822810694297798E-4</v>
      </c>
      <c r="BA14" s="3">
        <v>6.5184274890348198E-3</v>
      </c>
      <c r="BB14" s="3">
        <v>8.4558861207230298E-3</v>
      </c>
      <c r="BC14" s="3">
        <v>7.6531511841931399E-4</v>
      </c>
      <c r="BD14" s="3">
        <v>5.3715790870655295E-4</v>
      </c>
      <c r="BE14" s="3">
        <v>9.9796690887579394E-4</v>
      </c>
      <c r="BF14" s="3">
        <v>0</v>
      </c>
      <c r="BG14" s="3">
        <v>1.7713400936982401E-3</v>
      </c>
      <c r="BH14" s="3">
        <v>2.89658293731614E-3</v>
      </c>
      <c r="BI14" s="3">
        <v>2.8042996152975799E-3</v>
      </c>
      <c r="BJ14">
        <v>0.99285006697830103</v>
      </c>
      <c r="BK14" s="8">
        <v>12801</v>
      </c>
      <c r="BL14" s="3">
        <v>3.3591125693305198E-3</v>
      </c>
      <c r="BM14" s="3">
        <v>1.8311083514436499E-3</v>
      </c>
      <c r="BN14" s="3">
        <v>2.3037262713850501E-3</v>
      </c>
      <c r="BO14" s="13">
        <v>46.457334127714297</v>
      </c>
      <c r="BP14" s="13">
        <v>46.457334127714297</v>
      </c>
      <c r="BQ14" s="13">
        <v>30.030004018782499</v>
      </c>
      <c r="BR14" s="10">
        <v>0.607383439031843</v>
      </c>
      <c r="BS14" s="10">
        <v>0.607383439031843</v>
      </c>
      <c r="BT14" s="10">
        <v>0.392616560968157</v>
      </c>
      <c r="BU14" s="10">
        <v>0.339687129019764</v>
      </c>
      <c r="BV14" s="10">
        <v>0.10248410447921601</v>
      </c>
      <c r="BW14">
        <v>50.505697769784199</v>
      </c>
      <c r="BX14">
        <v>4.2184118687436296</v>
      </c>
      <c r="BY14">
        <v>0.80013124281734305</v>
      </c>
      <c r="BZ14" s="3">
        <v>5.4988291489690196E-3</v>
      </c>
      <c r="CA14">
        <v>0.9</v>
      </c>
      <c r="CB14">
        <v>17.326203208556102</v>
      </c>
    </row>
    <row r="15" spans="1:80" x14ac:dyDescent="0.2">
      <c r="A15" t="s">
        <v>128</v>
      </c>
      <c r="B15">
        <v>10.541206903265801</v>
      </c>
      <c r="C15">
        <v>5.8717252082301297</v>
      </c>
      <c r="D15">
        <v>0</v>
      </c>
      <c r="E15">
        <v>16.412932111496001</v>
      </c>
      <c r="F15">
        <v>15.3693584938896</v>
      </c>
      <c r="G15">
        <v>17.5103295895162</v>
      </c>
      <c r="H15">
        <v>4.8616460039293399</v>
      </c>
      <c r="I15">
        <v>6.9468620891563999</v>
      </c>
      <c r="J15">
        <v>2.3703094478113802</v>
      </c>
      <c r="K15">
        <v>1.7549972937801901</v>
      </c>
      <c r="L15">
        <v>3.2880275043313199</v>
      </c>
      <c r="M15">
        <v>0</v>
      </c>
      <c r="N15">
        <v>1.3191311322984201</v>
      </c>
      <c r="O15" s="4">
        <v>20.102372691605801</v>
      </c>
      <c r="P15" s="4">
        <v>18.600994460181202</v>
      </c>
      <c r="Q15" s="4">
        <v>21.743760910107</v>
      </c>
      <c r="R15">
        <v>1000</v>
      </c>
      <c r="S15" s="10">
        <v>6.5821515386079998E-2</v>
      </c>
      <c r="T15" s="6">
        <v>8.3545392399999994</v>
      </c>
      <c r="U15" s="6">
        <v>52.655999999999999</v>
      </c>
      <c r="V15" s="8">
        <v>350.73926764171102</v>
      </c>
      <c r="W15" s="8">
        <v>9185</v>
      </c>
      <c r="X15" s="8">
        <v>32340</v>
      </c>
      <c r="Y15" s="9">
        <v>1.70994738414317</v>
      </c>
      <c r="Z15" s="8">
        <v>56</v>
      </c>
      <c r="AA15" s="8">
        <v>41.223999999999997</v>
      </c>
      <c r="AB15" s="8">
        <v>42</v>
      </c>
      <c r="AC15" s="6">
        <v>24.934999999999999</v>
      </c>
      <c r="AD15">
        <v>52</v>
      </c>
      <c r="AE15">
        <v>25</v>
      </c>
      <c r="AF15">
        <v>11.8603380355643</v>
      </c>
      <c r="AG15" t="s">
        <v>44</v>
      </c>
      <c r="AH15" t="s">
        <v>43</v>
      </c>
      <c r="AI15" s="12" t="s">
        <v>162</v>
      </c>
      <c r="AJ15" s="4">
        <v>18912</v>
      </c>
      <c r="AK15" s="6">
        <v>3.5211320052131798</v>
      </c>
      <c r="AL15" s="12">
        <v>0.53291610689503099</v>
      </c>
      <c r="AM15" s="2">
        <v>3.5077345729481103E-2</v>
      </c>
      <c r="AN15" s="2">
        <v>2.0814590766382998E-3</v>
      </c>
      <c r="AO15">
        <v>0.70688269880103904</v>
      </c>
      <c r="AP15">
        <v>0.29311730119896201</v>
      </c>
      <c r="AQ15">
        <v>0</v>
      </c>
      <c r="AR15" s="3">
        <v>3.0054253617345001E-2</v>
      </c>
      <c r="AS15" s="2">
        <v>1.6740997515648101E-2</v>
      </c>
      <c r="AT15" s="2">
        <v>1.1337036685258799E-2</v>
      </c>
      <c r="AU15" s="2">
        <v>2.24930193047259E-2</v>
      </c>
      <c r="AV15" s="2">
        <v>0</v>
      </c>
      <c r="AW15" s="2">
        <v>4.6795251132993099E-2</v>
      </c>
      <c r="AX15" s="3">
        <v>5.73142916867262E-2</v>
      </c>
      <c r="AY15" s="3">
        <v>-4.2806106128905801E-3</v>
      </c>
      <c r="AZ15" s="3">
        <v>4.6797959907299699E-3</v>
      </c>
      <c r="BA15" s="3">
        <v>5.3033681073835597E-2</v>
      </c>
      <c r="BB15" s="3">
        <v>6.1994087677456199E-2</v>
      </c>
      <c r="BC15" s="3">
        <v>6.7580384248070897E-3</v>
      </c>
      <c r="BD15" s="3">
        <v>5.0037091814109699E-3</v>
      </c>
      <c r="BE15" s="3">
        <v>9.3745634084237191E-3</v>
      </c>
      <c r="BF15" s="3">
        <v>0</v>
      </c>
      <c r="BG15" s="3">
        <v>3.7610021289259899E-3</v>
      </c>
      <c r="BH15" s="3">
        <v>2.9610829103214899E-3</v>
      </c>
      <c r="BI15" s="3">
        <v>2.1797800338409501E-3</v>
      </c>
      <c r="BJ15">
        <v>0.94768341947272505</v>
      </c>
      <c r="BK15" s="8">
        <v>5371</v>
      </c>
      <c r="BL15" s="3">
        <v>7.8197728542170903E-3</v>
      </c>
      <c r="BM15" s="3">
        <v>2.7147523135547099E-3</v>
      </c>
      <c r="BN15" s="3">
        <v>4.6425246695215002E-3</v>
      </c>
      <c r="BO15" s="13">
        <v>8.2420346560415094</v>
      </c>
      <c r="BP15" s="13">
        <v>8.2420346560415094</v>
      </c>
      <c r="BQ15" s="13">
        <v>11.8603380355643</v>
      </c>
      <c r="BR15" s="10">
        <v>0.40999772369019</v>
      </c>
      <c r="BS15" s="10">
        <v>0.40999772369019</v>
      </c>
      <c r="BT15" s="10">
        <v>0.59000227630980995</v>
      </c>
      <c r="BU15" s="10">
        <v>0.183527127368103</v>
      </c>
      <c r="BV15" s="10">
        <v>0.117905585244463</v>
      </c>
      <c r="BW15">
        <v>16.412932111496001</v>
      </c>
      <c r="BX15">
        <v>1.4755691677265399</v>
      </c>
      <c r="BY15">
        <v>6.5302414381253296E-2</v>
      </c>
      <c r="BZ15" s="3">
        <v>2.4005541504687099E-2</v>
      </c>
      <c r="CA15">
        <v>0.9</v>
      </c>
      <c r="CB15">
        <v>17.326203208556102</v>
      </c>
    </row>
    <row r="16" spans="1:80" x14ac:dyDescent="0.2">
      <c r="A16" t="s">
        <v>141</v>
      </c>
      <c r="B16">
        <v>3.5051449736184201</v>
      </c>
      <c r="C16">
        <v>15.073069079356101</v>
      </c>
      <c r="D16">
        <v>0.76349569852481303</v>
      </c>
      <c r="E16">
        <v>19.341709751499302</v>
      </c>
      <c r="F16">
        <v>17.1498308705455</v>
      </c>
      <c r="G16">
        <v>21.6173912429655</v>
      </c>
      <c r="H16">
        <v>12.9490456149602</v>
      </c>
      <c r="I16">
        <v>17.266475596585401</v>
      </c>
      <c r="J16">
        <v>2.5519995608511099</v>
      </c>
      <c r="K16">
        <v>2.1075120450732898</v>
      </c>
      <c r="L16">
        <v>3.0472551278384601</v>
      </c>
      <c r="M16">
        <v>5.4798522351368701</v>
      </c>
      <c r="N16">
        <v>2.18648804612952</v>
      </c>
      <c r="O16" s="4">
        <v>29.5600495936168</v>
      </c>
      <c r="P16" s="4">
        <v>26.412322318400101</v>
      </c>
      <c r="Q16" s="4">
        <v>32.632310428965901</v>
      </c>
      <c r="R16">
        <v>1000</v>
      </c>
      <c r="S16" s="10">
        <v>6.5769172958965394E-2</v>
      </c>
      <c r="T16" s="6">
        <v>10.8892576122736</v>
      </c>
      <c r="U16" s="6">
        <v>54.517000000000003</v>
      </c>
      <c r="V16" s="8">
        <v>636.66734652673802</v>
      </c>
      <c r="W16" s="8">
        <v>7474</v>
      </c>
      <c r="X16" s="8">
        <v>12982</v>
      </c>
      <c r="Y16">
        <v>1.62246508803886</v>
      </c>
      <c r="Z16">
        <v>80</v>
      </c>
      <c r="AA16">
        <v>80</v>
      </c>
      <c r="AB16">
        <v>49</v>
      </c>
      <c r="AC16" s="6">
        <v>40.020000000000003</v>
      </c>
      <c r="AD16">
        <v>49</v>
      </c>
      <c r="AE16">
        <v>23</v>
      </c>
      <c r="AF16">
        <v>5.6916330197479397</v>
      </c>
      <c r="AG16" t="s">
        <v>44</v>
      </c>
      <c r="AH16" t="s">
        <v>43</v>
      </c>
      <c r="AI16" s="12" t="s">
        <v>162</v>
      </c>
      <c r="AJ16" s="4">
        <v>8001</v>
      </c>
      <c r="AK16" s="6">
        <v>1.7370820668692999</v>
      </c>
      <c r="AL16" s="12">
        <v>0.75873449917936997</v>
      </c>
      <c r="AM16" s="2">
        <v>4.9901340506462E-2</v>
      </c>
      <c r="AN16" s="2">
        <v>2.0798038637588698E-3</v>
      </c>
      <c r="AO16">
        <v>0.153452272094416</v>
      </c>
      <c r="AP16">
        <v>0.83081881891938003</v>
      </c>
      <c r="AQ16">
        <v>1.5728908986203501E-2</v>
      </c>
      <c r="AR16" s="3">
        <v>5.5054574303838796E-3</v>
      </c>
      <c r="AS16" s="2">
        <v>2.3674952330420902E-2</v>
      </c>
      <c r="AT16" s="2">
        <v>1.92779479097222E-2</v>
      </c>
      <c r="AU16" s="2">
        <v>2.82155886813426E-2</v>
      </c>
      <c r="AV16" s="2">
        <v>1.19920662287766E-3</v>
      </c>
      <c r="AW16" s="2">
        <v>3.0379616383682501E-2</v>
      </c>
      <c r="AX16" s="3">
        <v>4.6429347688205003E-2</v>
      </c>
      <c r="AY16" s="3">
        <v>-4.9440689747775402E-3</v>
      </c>
      <c r="AZ16" s="3">
        <v>4.8255354261678898E-3</v>
      </c>
      <c r="BA16" s="3">
        <v>4.1485278713427498E-2</v>
      </c>
      <c r="BB16" s="3">
        <v>5.1254883114372901E-2</v>
      </c>
      <c r="BC16" s="3">
        <v>4.0083719932759799E-3</v>
      </c>
      <c r="BD16" s="3">
        <v>3.3102248082465201E-3</v>
      </c>
      <c r="BE16" s="3">
        <v>4.7862594877252501E-3</v>
      </c>
      <c r="BF16" s="3">
        <v>8.6763564237199008E-3</v>
      </c>
      <c r="BG16" s="3">
        <v>3.4342707507423499E-3</v>
      </c>
      <c r="BH16" s="3">
        <v>9.9987501562304702E-3</v>
      </c>
      <c r="BI16" s="3">
        <v>9.9987501562304702E-3</v>
      </c>
      <c r="BJ16">
        <v>0.99009583756708797</v>
      </c>
      <c r="BK16" s="8">
        <v>4606</v>
      </c>
      <c r="BL16" s="3">
        <v>1.0638297872340399E-2</v>
      </c>
      <c r="BM16" s="3">
        <v>5.35456248327536E-3</v>
      </c>
      <c r="BN16" s="3">
        <v>8.6886669561441598E-3</v>
      </c>
      <c r="BO16" s="13">
        <v>17.6250686402072</v>
      </c>
      <c r="BP16" s="13">
        <v>23.104920875344099</v>
      </c>
      <c r="BQ16" s="13">
        <v>5.6916330197479397</v>
      </c>
      <c r="BR16" s="10">
        <v>0.59624750088576495</v>
      </c>
      <c r="BS16" s="10">
        <v>0.78162622999405096</v>
      </c>
      <c r="BT16" s="10">
        <v>0.192545198374242</v>
      </c>
      <c r="BU16" s="10">
        <v>0.34567974154339498</v>
      </c>
      <c r="BV16" s="10">
        <v>8.6332972996221405E-2</v>
      </c>
      <c r="BW16">
        <v>19.341709751499302</v>
      </c>
      <c r="BX16">
        <v>5.4635234312660304</v>
      </c>
      <c r="BY16">
        <v>0.13822565057028599</v>
      </c>
      <c r="BZ16" s="3">
        <v>1.06611193281389E-2</v>
      </c>
      <c r="CA16">
        <v>0.9</v>
      </c>
      <c r="CB16">
        <v>17.326203208556102</v>
      </c>
    </row>
    <row r="17" spans="1:80" x14ac:dyDescent="0.2">
      <c r="A17" t="s">
        <v>142</v>
      </c>
      <c r="B17">
        <v>22.126171596282099</v>
      </c>
      <c r="C17">
        <v>104.519447282797</v>
      </c>
      <c r="D17">
        <v>0</v>
      </c>
      <c r="E17">
        <v>126.645618879079</v>
      </c>
      <c r="F17">
        <v>121.557963543369</v>
      </c>
      <c r="G17">
        <v>132.085338936125</v>
      </c>
      <c r="H17">
        <v>99.457131902816201</v>
      </c>
      <c r="I17">
        <v>109.935044590806</v>
      </c>
      <c r="J17">
        <v>75.431637309508204</v>
      </c>
      <c r="K17">
        <v>68.874871549386498</v>
      </c>
      <c r="L17">
        <v>83.280135776601696</v>
      </c>
      <c r="M17">
        <v>0</v>
      </c>
      <c r="N17">
        <v>17.294910308613101</v>
      </c>
      <c r="O17" s="4">
        <v>219.3721664972</v>
      </c>
      <c r="P17" s="4">
        <v>207.838175013804</v>
      </c>
      <c r="Q17" s="4">
        <v>232.26074463592599</v>
      </c>
      <c r="R17">
        <v>1000</v>
      </c>
      <c r="S17" s="10">
        <v>6.5314142860367297E-2</v>
      </c>
      <c r="T17" s="6">
        <v>16.353133799999998</v>
      </c>
      <c r="U17" s="6">
        <v>58.567</v>
      </c>
      <c r="V17" s="8">
        <v>4755.8021327807501</v>
      </c>
      <c r="W17" s="8">
        <v>17164</v>
      </c>
      <c r="X17" s="8">
        <v>152653</v>
      </c>
      <c r="Y17" s="9">
        <v>1.82507693639206</v>
      </c>
      <c r="Z17" s="8">
        <v>1052</v>
      </c>
      <c r="AA17" s="8">
        <v>997.76099999999997</v>
      </c>
      <c r="AB17" s="8">
        <v>540</v>
      </c>
      <c r="AC17" s="6">
        <v>166.899</v>
      </c>
      <c r="AD17">
        <v>681</v>
      </c>
      <c r="AE17">
        <v>278</v>
      </c>
      <c r="AF17">
        <v>39.421081904895203</v>
      </c>
      <c r="AG17" t="s">
        <v>44</v>
      </c>
      <c r="AH17" t="s">
        <v>43</v>
      </c>
      <c r="AI17" s="12" t="s">
        <v>162</v>
      </c>
      <c r="AJ17" s="4">
        <v>83641</v>
      </c>
      <c r="AK17" s="6">
        <v>8.8941939600170201</v>
      </c>
      <c r="AL17" s="12">
        <v>0.33531015156350102</v>
      </c>
      <c r="AM17" s="2">
        <v>2.1900495141749899E-2</v>
      </c>
      <c r="AN17" s="2">
        <v>2.06541454860386E-3</v>
      </c>
      <c r="AO17">
        <v>0.347901712499392</v>
      </c>
      <c r="AP17">
        <v>0.65209828750060805</v>
      </c>
      <c r="AQ17">
        <v>0</v>
      </c>
      <c r="AR17" s="3">
        <v>4.6524584031305697E-3</v>
      </c>
      <c r="AS17" s="2">
        <v>2.1977248919244598E-2</v>
      </c>
      <c r="AT17" s="2">
        <v>1.8802724159205399E-2</v>
      </c>
      <c r="AU17" s="2">
        <v>2.5373313062672501E-2</v>
      </c>
      <c r="AV17" s="2">
        <v>0</v>
      </c>
      <c r="AW17" s="2">
        <v>2.6629707322375198E-2</v>
      </c>
      <c r="AX17" s="3">
        <v>4.6127269464201197E-2</v>
      </c>
      <c r="AY17" s="3">
        <v>-2.4252462910293099E-3</v>
      </c>
      <c r="AZ17" s="3">
        <v>2.7100745108564E-3</v>
      </c>
      <c r="BA17" s="3">
        <v>4.3702023173171803E-2</v>
      </c>
      <c r="BB17" s="3">
        <v>4.8837343975057602E-2</v>
      </c>
      <c r="BC17" s="3">
        <v>1.5860970495297499E-2</v>
      </c>
      <c r="BD17" s="3">
        <v>1.44822828255714E-2</v>
      </c>
      <c r="BE17" s="3">
        <v>1.7511270118361101E-2</v>
      </c>
      <c r="BF17" s="3">
        <v>0</v>
      </c>
      <c r="BG17" s="3">
        <v>3.6365916465285501E-3</v>
      </c>
      <c r="BH17" s="3">
        <v>1.2577563635059401E-2</v>
      </c>
      <c r="BI17" s="3">
        <v>1.19290898004567E-2</v>
      </c>
      <c r="BJ17">
        <v>0.77863605537566505</v>
      </c>
      <c r="BK17" s="8">
        <v>9404</v>
      </c>
      <c r="BL17" s="3">
        <v>5.7422373458102902E-2</v>
      </c>
      <c r="BM17" s="3">
        <v>9.7237823351200205E-3</v>
      </c>
      <c r="BN17" s="3">
        <v>1.7747660569970201E-2</v>
      </c>
      <c r="BO17" s="13">
        <v>179.95108459230499</v>
      </c>
      <c r="BP17" s="13">
        <v>179.95108459230499</v>
      </c>
      <c r="BQ17" s="13">
        <v>39.421081904895203</v>
      </c>
      <c r="BR17" s="10">
        <v>0.820300054578606</v>
      </c>
      <c r="BS17" s="10">
        <v>0.820300054578606</v>
      </c>
      <c r="BT17" s="10">
        <v>0.179699945421394</v>
      </c>
      <c r="BU17" s="10">
        <v>0.42268996997556102</v>
      </c>
      <c r="BV17" s="10">
        <v>0.34385164312566302</v>
      </c>
      <c r="BW17">
        <v>126.645618879079</v>
      </c>
      <c r="BX17">
        <v>4.4567892697313098</v>
      </c>
      <c r="BY17">
        <v>0.50572119659514603</v>
      </c>
      <c r="BZ17" s="3">
        <v>1.14918517480515E-2</v>
      </c>
      <c r="CA17">
        <v>0.9</v>
      </c>
      <c r="CB17">
        <v>17.326203208556102</v>
      </c>
    </row>
    <row r="18" spans="1:80" x14ac:dyDescent="0.2">
      <c r="A18" t="s">
        <v>143</v>
      </c>
      <c r="B18">
        <v>13.5777361202375</v>
      </c>
      <c r="C18">
        <v>57.820811055722899</v>
      </c>
      <c r="D18">
        <v>0</v>
      </c>
      <c r="E18">
        <v>71.398547175960402</v>
      </c>
      <c r="F18">
        <v>67.807975875198395</v>
      </c>
      <c r="G18">
        <v>75.377981404446302</v>
      </c>
      <c r="H18">
        <v>54.239061807992201</v>
      </c>
      <c r="I18">
        <v>61.814354893897999</v>
      </c>
      <c r="J18">
        <v>37.223173072428203</v>
      </c>
      <c r="K18">
        <v>34.119269110536401</v>
      </c>
      <c r="L18">
        <v>41.419536377102901</v>
      </c>
      <c r="M18">
        <v>0</v>
      </c>
      <c r="N18">
        <v>13.139792955001001</v>
      </c>
      <c r="O18" s="4">
        <v>121.76151320339</v>
      </c>
      <c r="P18" s="4">
        <v>114.28510590542101</v>
      </c>
      <c r="Q18" s="4">
        <v>129.554459758577</v>
      </c>
      <c r="R18">
        <v>1000</v>
      </c>
      <c r="S18" s="10">
        <v>8.2256238418095401E-2</v>
      </c>
      <c r="T18">
        <v>16.353133799999998</v>
      </c>
      <c r="U18" s="6">
        <v>53.076999999999998</v>
      </c>
      <c r="V18" s="8">
        <v>3613.2165038502699</v>
      </c>
      <c r="W18" s="8">
        <v>7955</v>
      </c>
      <c r="X18" s="8">
        <v>100870</v>
      </c>
      <c r="Y18">
        <v>1.82507693639206</v>
      </c>
      <c r="Z18">
        <v>922</v>
      </c>
      <c r="AA18">
        <v>875.90300000000002</v>
      </c>
      <c r="AB18">
        <v>447</v>
      </c>
      <c r="AC18" s="6">
        <v>117.804</v>
      </c>
      <c r="AD18">
        <v>558</v>
      </c>
      <c r="AE18">
        <v>202</v>
      </c>
      <c r="AF18">
        <v>26.717529075238499</v>
      </c>
      <c r="AG18" t="s">
        <v>44</v>
      </c>
      <c r="AH18" t="s">
        <v>43</v>
      </c>
      <c r="AI18" s="12" t="s">
        <v>162</v>
      </c>
      <c r="AJ18" s="4">
        <v>55268</v>
      </c>
      <c r="AK18" s="6">
        <v>12.681964203763201</v>
      </c>
      <c r="AL18" s="12">
        <v>0.28080622975595598</v>
      </c>
      <c r="AM18" s="2">
        <v>2.3098064184092399E-2</v>
      </c>
      <c r="AN18" s="2">
        <v>2.6011706515902699E-3</v>
      </c>
      <c r="AO18">
        <v>0.38296397985497699</v>
      </c>
      <c r="AP18">
        <v>0.61703602014502301</v>
      </c>
      <c r="AQ18">
        <v>0</v>
      </c>
      <c r="AR18" s="3">
        <v>3.7577975484638102E-3</v>
      </c>
      <c r="AS18" s="2">
        <v>1.6002586890131999E-2</v>
      </c>
      <c r="AT18" s="2">
        <v>1.2472426362500399E-2</v>
      </c>
      <c r="AU18" s="2">
        <v>1.9938610840391498E-2</v>
      </c>
      <c r="AV18" s="2">
        <v>0</v>
      </c>
      <c r="AW18" s="2">
        <v>1.9760384438595801E-2</v>
      </c>
      <c r="AX18" s="3">
        <v>3.3698925340798103E-2</v>
      </c>
      <c r="AY18" s="3">
        <v>-2.0691833135383598E-3</v>
      </c>
      <c r="AZ18" s="3">
        <v>2.1567892615578098E-3</v>
      </c>
      <c r="BA18" s="3">
        <v>3.1629742027259697E-2</v>
      </c>
      <c r="BB18" s="3">
        <v>3.5855714602355898E-2</v>
      </c>
      <c r="BC18" s="3">
        <v>1.03019492556737E-2</v>
      </c>
      <c r="BD18" s="3">
        <v>9.4429074687826502E-3</v>
      </c>
      <c r="BE18" s="3">
        <v>1.14633419649683E-2</v>
      </c>
      <c r="BF18" s="3">
        <v>0</v>
      </c>
      <c r="BG18" s="3">
        <v>3.6365916465285501E-3</v>
      </c>
      <c r="BH18" s="3">
        <v>1.6682347832380401E-2</v>
      </c>
      <c r="BI18" s="3">
        <v>1.5848284721719601E-2</v>
      </c>
      <c r="BJ18">
        <v>0.72444510259960704</v>
      </c>
      <c r="BK18" s="8">
        <v>4358</v>
      </c>
      <c r="BL18" s="3">
        <v>0.102569986232217</v>
      </c>
      <c r="BM18" s="3">
        <v>1.48087994971716E-2</v>
      </c>
      <c r="BN18" s="3">
        <v>2.7031665901789799E-2</v>
      </c>
      <c r="BO18" s="13">
        <v>95.043984128151095</v>
      </c>
      <c r="BP18" s="13">
        <v>95.043984128151095</v>
      </c>
      <c r="BQ18" s="13">
        <v>26.717529075238499</v>
      </c>
      <c r="BR18" s="10">
        <v>0.78057386229088899</v>
      </c>
      <c r="BS18" s="10">
        <v>0.78057386229088899</v>
      </c>
      <c r="BT18" s="10">
        <v>0.21942613770911101</v>
      </c>
      <c r="BU18" s="10">
        <v>0.41361799402982002</v>
      </c>
      <c r="BV18" s="10">
        <v>0.30570322354901103</v>
      </c>
      <c r="BW18">
        <v>71.398547175960402</v>
      </c>
      <c r="BX18">
        <v>3.8094851057830401</v>
      </c>
      <c r="BY18">
        <v>0.82909970258152099</v>
      </c>
      <c r="BZ18" s="3">
        <v>1.14918517480515E-2</v>
      </c>
      <c r="CA18">
        <v>0.9</v>
      </c>
      <c r="CB18">
        <v>17.326203208556102</v>
      </c>
    </row>
    <row r="19" spans="1:80" x14ac:dyDescent="0.2">
      <c r="A19" t="s">
        <v>144</v>
      </c>
      <c r="B19">
        <v>8.9700353539071696</v>
      </c>
      <c r="C19">
        <v>46.360864027091203</v>
      </c>
      <c r="D19">
        <v>0</v>
      </c>
      <c r="E19">
        <v>55.330899380998297</v>
      </c>
      <c r="F19">
        <v>51.877515410982298</v>
      </c>
      <c r="G19">
        <v>59.2038497310457</v>
      </c>
      <c r="H19">
        <v>42.897832694524602</v>
      </c>
      <c r="I19">
        <v>50.170991968884898</v>
      </c>
      <c r="J19">
        <v>38.241964115044297</v>
      </c>
      <c r="K19">
        <v>31.850661505601099</v>
      </c>
      <c r="L19">
        <v>45.919263598333401</v>
      </c>
      <c r="M19">
        <v>0</v>
      </c>
      <c r="N19">
        <v>4.1551173562375103</v>
      </c>
      <c r="O19" s="4">
        <v>97.727980852280098</v>
      </c>
      <c r="P19" s="4">
        <v>89.894652964929094</v>
      </c>
      <c r="Q19" s="4">
        <v>107.149306132768</v>
      </c>
      <c r="R19">
        <v>1000</v>
      </c>
      <c r="S19" s="10">
        <v>0.10456281424691501</v>
      </c>
      <c r="T19">
        <v>16.353133799999998</v>
      </c>
      <c r="U19" s="6">
        <v>113.01</v>
      </c>
      <c r="V19" s="8">
        <v>1142.58562965241</v>
      </c>
      <c r="W19" s="8">
        <v>9209</v>
      </c>
      <c r="X19" s="8">
        <v>51783</v>
      </c>
      <c r="Y19">
        <v>1.82507693639206</v>
      </c>
      <c r="Z19">
        <v>130</v>
      </c>
      <c r="AA19">
        <v>124.181</v>
      </c>
      <c r="AB19">
        <v>93</v>
      </c>
      <c r="AC19" s="6">
        <v>49.045000000000002</v>
      </c>
      <c r="AD19">
        <v>123</v>
      </c>
      <c r="AE19">
        <v>76</v>
      </c>
      <c r="AF19">
        <v>13.1251527101447</v>
      </c>
      <c r="AG19" t="s">
        <v>44</v>
      </c>
      <c r="AH19" t="s">
        <v>43</v>
      </c>
      <c r="AI19" s="12" t="s">
        <v>162</v>
      </c>
      <c r="AJ19" s="4">
        <v>28373</v>
      </c>
      <c r="AK19" s="6">
        <v>5.6239841427155604</v>
      </c>
      <c r="AL19" s="12">
        <v>0.42167509967254901</v>
      </c>
      <c r="AM19" s="2">
        <v>4.4091535119610302E-2</v>
      </c>
      <c r="AN19" s="2">
        <v>3.3065665157735701E-3</v>
      </c>
      <c r="AO19">
        <v>0.24043398199326099</v>
      </c>
      <c r="AP19">
        <v>0.75956601800673795</v>
      </c>
      <c r="AQ19">
        <v>0</v>
      </c>
      <c r="AR19" s="3">
        <v>7.8506460444772198E-3</v>
      </c>
      <c r="AS19" s="2">
        <v>4.0575395684956203E-2</v>
      </c>
      <c r="AT19" s="2">
        <v>3.3387699577193897E-2</v>
      </c>
      <c r="AU19" s="2">
        <v>4.8483508302872E-2</v>
      </c>
      <c r="AV19" s="2">
        <v>0</v>
      </c>
      <c r="AW19" s="2">
        <v>4.8426041729433399E-2</v>
      </c>
      <c r="AX19" s="3">
        <v>8.5532303501848303E-2</v>
      </c>
      <c r="AY19" s="3">
        <v>-6.8557906594134601E-3</v>
      </c>
      <c r="AZ19" s="3">
        <v>8.2456185654586605E-3</v>
      </c>
      <c r="BA19" s="3">
        <v>7.8676512842434904E-2</v>
      </c>
      <c r="BB19" s="3">
        <v>9.3777922067307007E-2</v>
      </c>
      <c r="BC19" s="3">
        <v>3.3469670125886399E-2</v>
      </c>
      <c r="BD19" s="3">
        <v>2.7875951420192901E-2</v>
      </c>
      <c r="BE19" s="3">
        <v>4.0188903489275299E-2</v>
      </c>
      <c r="BF19" s="3">
        <v>0</v>
      </c>
      <c r="BG19" s="3">
        <v>3.6365916465285501E-3</v>
      </c>
      <c r="BH19" s="3">
        <v>4.5818207450745397E-3</v>
      </c>
      <c r="BI19" s="3">
        <v>4.3767313995700099E-3</v>
      </c>
      <c r="BJ19">
        <v>0.92630546584059203</v>
      </c>
      <c r="BK19" s="8">
        <v>5045</v>
      </c>
      <c r="BL19" s="3">
        <v>1.8434093161546102E-2</v>
      </c>
      <c r="BM19" s="3">
        <v>5.32576827017049E-3</v>
      </c>
      <c r="BN19" s="3">
        <v>9.7215064420218007E-3</v>
      </c>
      <c r="BO19" s="13">
        <v>84.602828142135394</v>
      </c>
      <c r="BP19" s="13">
        <v>84.602828142135394</v>
      </c>
      <c r="BQ19" s="13">
        <v>13.1251527101447</v>
      </c>
      <c r="BR19" s="10">
        <v>0.86569582812436796</v>
      </c>
      <c r="BS19" s="10">
        <v>0.86569582812436796</v>
      </c>
      <c r="BT19" s="10">
        <v>0.13430417187563201</v>
      </c>
      <c r="BU19" s="10">
        <v>0.43382427723591799</v>
      </c>
      <c r="BV19" s="10">
        <v>0.39130676064063202</v>
      </c>
      <c r="BW19">
        <v>55.330899380998297</v>
      </c>
      <c r="BX19">
        <v>5.7138057752249098</v>
      </c>
      <c r="BY19">
        <v>0.22647881658124999</v>
      </c>
      <c r="BZ19" s="3">
        <v>1.14918517480515E-2</v>
      </c>
      <c r="CA19">
        <v>0.9</v>
      </c>
      <c r="CB19">
        <v>17.326203208556102</v>
      </c>
    </row>
    <row r="20" spans="1:80" x14ac:dyDescent="0.2">
      <c r="A20" t="s">
        <v>112</v>
      </c>
      <c r="U20" s="4"/>
      <c r="V20" s="8"/>
      <c r="AI20" s="12">
        <v>1</v>
      </c>
      <c r="AJ20" s="4"/>
      <c r="AK20" s="6"/>
      <c r="AL20" s="6"/>
      <c r="AM20" s="6"/>
      <c r="AN20" s="6"/>
      <c r="AR20" s="3">
        <v>4.7999999999999996E-3</v>
      </c>
      <c r="AS20" s="2"/>
      <c r="AT20" s="2"/>
      <c r="AU20" s="2"/>
      <c r="AV20" s="2"/>
      <c r="AW20" s="3">
        <v>4.9420000000000002E-3</v>
      </c>
      <c r="AX20" s="3">
        <f>AW20+BG20</f>
        <v>1.0092E-2</v>
      </c>
      <c r="AY20" s="3">
        <v>-2.0400000000000001E-3</v>
      </c>
      <c r="AZ20" s="3">
        <v>2.1299999999999999E-3</v>
      </c>
      <c r="BA20" s="3">
        <f>AX20+AY20</f>
        <v>8.0520000000000001E-3</v>
      </c>
      <c r="BB20" s="3">
        <f>AX20+AZ20</f>
        <v>1.2222E-2</v>
      </c>
      <c r="BC20" s="3"/>
      <c r="BD20" s="3"/>
      <c r="BE20" s="3"/>
      <c r="BF20" s="3"/>
      <c r="BG20" s="3">
        <v>5.1500000000000001E-3</v>
      </c>
      <c r="BH20" s="3"/>
      <c r="BI20" s="3"/>
      <c r="BK20" s="8"/>
      <c r="BL20" s="3"/>
      <c r="BM20" s="3"/>
      <c r="BN20" s="3"/>
      <c r="BP20"/>
      <c r="BQ20"/>
      <c r="BR20"/>
      <c r="BS20"/>
      <c r="BT20"/>
      <c r="BU20"/>
      <c r="BV20"/>
    </row>
    <row r="21" spans="1:80" x14ac:dyDescent="0.2">
      <c r="A21" t="s">
        <v>150</v>
      </c>
      <c r="U21" s="4"/>
      <c r="V21" s="8"/>
      <c r="AI21" s="12"/>
      <c r="AJ21" s="4"/>
      <c r="AK21" s="6"/>
      <c r="AL21" s="6"/>
      <c r="AM21" s="6"/>
      <c r="AN21" s="6"/>
      <c r="AR21" s="3"/>
      <c r="AS21" s="2"/>
      <c r="AT21" s="2"/>
      <c r="AU21" s="2"/>
      <c r="AV21" s="2"/>
      <c r="AW21" s="2"/>
      <c r="AX21" s="2"/>
      <c r="AY21" s="3"/>
      <c r="AZ21" s="3"/>
      <c r="BA21" s="2"/>
      <c r="BB21" s="2"/>
      <c r="BC21" s="3"/>
      <c r="BD21" s="3"/>
      <c r="BE21" s="3"/>
      <c r="BF21" s="3"/>
      <c r="BG21" s="3"/>
      <c r="BH21" s="3"/>
      <c r="BI21" s="3"/>
      <c r="BK21" s="8"/>
      <c r="BL21" s="3"/>
      <c r="BM21" s="3"/>
      <c r="BN21" s="3"/>
      <c r="BP21"/>
      <c r="BQ21"/>
      <c r="BR21"/>
      <c r="BS21"/>
      <c r="BT21"/>
      <c r="BU21"/>
      <c r="BV21"/>
    </row>
    <row r="22" spans="1:80" x14ac:dyDescent="0.2">
      <c r="A22" t="s">
        <v>151</v>
      </c>
      <c r="U22" s="4"/>
      <c r="V22" s="8"/>
      <c r="AI22" s="12"/>
      <c r="AJ22" s="4"/>
      <c r="AK22" s="6"/>
      <c r="AL22" s="6"/>
      <c r="AM22" s="6"/>
      <c r="AN22" s="6"/>
      <c r="AR22" s="3"/>
      <c r="AS22" s="2"/>
      <c r="AT22" s="2"/>
      <c r="AU22" s="2"/>
      <c r="AV22" s="2"/>
      <c r="AW22" s="2"/>
      <c r="AX22" s="2"/>
      <c r="AY22" s="3"/>
      <c r="AZ22" s="3"/>
      <c r="BA22" s="2"/>
      <c r="BB22" s="2"/>
      <c r="BC22" s="3"/>
      <c r="BD22" s="3"/>
      <c r="BE22" s="3"/>
      <c r="BF22" s="3"/>
      <c r="BG22" s="3"/>
      <c r="BH22" s="3"/>
      <c r="BI22" s="3"/>
      <c r="BK22" s="8"/>
      <c r="BL22" s="3"/>
      <c r="BM22" s="3"/>
      <c r="BN22" s="3"/>
      <c r="BP22"/>
      <c r="BQ22"/>
      <c r="BR22"/>
      <c r="BS22"/>
      <c r="BT22"/>
      <c r="BU22"/>
      <c r="BV22"/>
    </row>
    <row r="23" spans="1:80" x14ac:dyDescent="0.2">
      <c r="A23" t="s">
        <v>152</v>
      </c>
      <c r="U23" s="4"/>
      <c r="V23" s="8"/>
      <c r="AI23" s="12"/>
      <c r="AJ23" s="4"/>
      <c r="AK23" s="6"/>
      <c r="AL23" s="6"/>
      <c r="AM23" s="6"/>
      <c r="AN23" s="6"/>
      <c r="AR23" s="3"/>
      <c r="AS23" s="2"/>
      <c r="AT23" s="2"/>
      <c r="AU23" s="2"/>
      <c r="AV23" s="2"/>
      <c r="AW23" s="2"/>
      <c r="AX23" s="2"/>
      <c r="AY23" s="3"/>
      <c r="AZ23" s="3"/>
      <c r="BA23" s="2"/>
      <c r="BB23" s="2"/>
      <c r="BC23" s="3"/>
      <c r="BD23" s="3"/>
      <c r="BE23" s="3"/>
      <c r="BF23" s="3"/>
      <c r="BG23" s="3"/>
      <c r="BH23" s="3"/>
      <c r="BI23" s="3"/>
      <c r="BK23" s="8"/>
      <c r="BL23" s="3"/>
      <c r="BM23" s="3"/>
      <c r="BN23" s="3"/>
      <c r="BP23"/>
      <c r="BQ23"/>
      <c r="BR23"/>
      <c r="BS23"/>
      <c r="BT23"/>
      <c r="BU23"/>
      <c r="BV23"/>
    </row>
    <row r="24" spans="1:80" x14ac:dyDescent="0.2">
      <c r="A24" t="s">
        <v>154</v>
      </c>
      <c r="U24" s="4"/>
      <c r="V24" s="8"/>
      <c r="AI24" s="12"/>
      <c r="AJ24" s="4"/>
      <c r="AK24" s="6"/>
      <c r="AL24" s="6"/>
      <c r="AM24" s="6"/>
      <c r="AN24" s="6"/>
      <c r="AR24" s="3"/>
      <c r="AS24" s="2"/>
      <c r="AT24" s="2"/>
      <c r="AU24" s="2"/>
      <c r="AV24" s="2"/>
      <c r="AW24" s="2"/>
      <c r="AX24" s="2"/>
      <c r="AY24" s="3"/>
      <c r="AZ24" s="3"/>
      <c r="BA24" s="2"/>
      <c r="BB24" s="2"/>
      <c r="BC24" s="3"/>
      <c r="BD24" s="3"/>
      <c r="BE24" s="3"/>
      <c r="BF24" s="3"/>
      <c r="BG24" s="3"/>
      <c r="BH24" s="3"/>
      <c r="BI24" s="3"/>
      <c r="BK24" s="8"/>
      <c r="BL24" s="3"/>
      <c r="BM24" s="3"/>
      <c r="BN24" s="3"/>
      <c r="BP24"/>
      <c r="BQ24"/>
      <c r="BR24"/>
      <c r="BS24"/>
      <c r="BT24"/>
      <c r="BU24"/>
      <c r="BV24"/>
    </row>
    <row r="25" spans="1:80" x14ac:dyDescent="0.2">
      <c r="A25" t="s">
        <v>153</v>
      </c>
      <c r="U25" t="s">
        <v>121</v>
      </c>
      <c r="V25" s="15">
        <f>V26/V29</f>
        <v>0.28137144015196247</v>
      </c>
      <c r="AI25" s="12"/>
      <c r="AJ25" s="4"/>
      <c r="AK25" s="6"/>
      <c r="AL25" s="6"/>
      <c r="AM25" s="6"/>
      <c r="AN25" s="6"/>
      <c r="AR25" s="3"/>
      <c r="AS25" s="2"/>
      <c r="AT25" s="2"/>
      <c r="AU25" s="2"/>
      <c r="AV25" s="2"/>
      <c r="AW25" s="2"/>
      <c r="AX25" s="2"/>
      <c r="AY25" s="3"/>
      <c r="AZ25" s="3"/>
      <c r="BA25" s="2"/>
      <c r="BB25" s="2"/>
      <c r="BC25" s="3"/>
      <c r="BD25" s="3"/>
      <c r="BE25" s="3"/>
      <c r="BF25" s="3"/>
      <c r="BG25" s="3"/>
      <c r="BH25" s="3"/>
      <c r="BI25" s="3"/>
      <c r="BK25" s="8"/>
      <c r="BL25" s="3"/>
      <c r="BM25" s="3"/>
      <c r="BN25" s="3"/>
      <c r="BP25"/>
      <c r="BQ25"/>
      <c r="BR25"/>
      <c r="BS25"/>
      <c r="BT25"/>
      <c r="BU25"/>
      <c r="BV25"/>
    </row>
    <row r="26" spans="1:80" x14ac:dyDescent="0.2">
      <c r="A26" t="s">
        <v>65</v>
      </c>
      <c r="O26" s="11">
        <f>O3+O7+O13+O14+O15+O16</f>
        <v>716.7720429584873</v>
      </c>
      <c r="P26" s="11">
        <f t="shared" ref="P26:Q26" si="0">P3+P7+P13+P14+P15+P16</f>
        <v>675.76458181250666</v>
      </c>
      <c r="Q26" s="11">
        <f t="shared" si="0"/>
        <v>760.29192940461678</v>
      </c>
      <c r="V26" s="11">
        <f>V3+V7+V13+V14+V15+V16</f>
        <v>23994.401100569525</v>
      </c>
      <c r="W26" s="11">
        <f>W3+W7+W13+W14+W15+W16</f>
        <v>170569</v>
      </c>
      <c r="X26" s="11">
        <f>X3+X7+X13+X14+X15+X16</f>
        <v>549072</v>
      </c>
      <c r="AC26" s="11">
        <f>AC3+AC7+AC13+AC14+AC15+AC16</f>
        <v>601.39499999999987</v>
      </c>
      <c r="AD26" s="11"/>
      <c r="AE26" s="11"/>
      <c r="AI26" s="12">
        <v>1</v>
      </c>
      <c r="AJ26" s="11">
        <f>AJ3+AJ7+AJ13+AJ14+AJ15+AJ16</f>
        <v>316771</v>
      </c>
      <c r="AK26">
        <f>X26/W26</f>
        <v>3.219060907902374</v>
      </c>
      <c r="AX26" s="3">
        <f>O26/$V26</f>
        <v>2.987247066322794E-2</v>
      </c>
      <c r="AY26" s="3">
        <f t="shared" ref="AY26" si="1">P26/$V26</f>
        <v>2.8163427750504132E-2</v>
      </c>
      <c r="AZ26" s="3">
        <f t="shared" ref="AZ26" si="2">Q26/$V26</f>
        <v>3.1686222390713087E-2</v>
      </c>
      <c r="BK26" s="11">
        <f>BK3+BK7+BK13+BK14+BK15+BK16</f>
        <v>100159</v>
      </c>
      <c r="BN26" s="3">
        <f>AC26/BK26</f>
        <v>6.004402999231221E-3</v>
      </c>
      <c r="BO26" s="3"/>
      <c r="BP26" s="13"/>
      <c r="BQ26" s="13"/>
      <c r="BR26" s="13"/>
      <c r="BS26" s="13"/>
      <c r="BT26" s="13"/>
      <c r="BU26" s="13"/>
      <c r="BV26" s="13"/>
    </row>
    <row r="27" spans="1:80" x14ac:dyDescent="0.2">
      <c r="A27" t="s">
        <v>66</v>
      </c>
      <c r="O27">
        <f>SUM(O2:O16)</f>
        <v>1362.4199586124653</v>
      </c>
      <c r="P27">
        <f t="shared" ref="P27:Q27" si="3">SUM(P2:P16)</f>
        <v>1273.3114773664097</v>
      </c>
      <c r="Q27">
        <f t="shared" si="3"/>
        <v>1458.9406754802299</v>
      </c>
      <c r="V27">
        <f>SUM(V2:V16)</f>
        <v>45847.976112745993</v>
      </c>
      <c r="W27">
        <f t="shared" ref="W27:X27" si="4">SUM(W2:W16)</f>
        <v>398499</v>
      </c>
      <c r="X27">
        <f t="shared" si="4"/>
        <v>1714261</v>
      </c>
      <c r="AC27" s="6">
        <f>SUM(AC2:AC16)</f>
        <v>1240.3980000000001</v>
      </c>
      <c r="AI27" s="12">
        <v>1</v>
      </c>
      <c r="AJ27" s="4">
        <f>SUM(AJ2:AJ16)</f>
        <v>959573</v>
      </c>
      <c r="AK27" s="11">
        <f>AJ27/BK26</f>
        <v>9.5804970097544899</v>
      </c>
      <c r="AX27" s="3">
        <f>O27/$V27</f>
        <v>2.9716032726550493E-2</v>
      </c>
      <c r="AY27" s="3">
        <f t="shared" ref="AY27:AZ27" si="5">P27/$V27</f>
        <v>2.7772468608759853E-2</v>
      </c>
      <c r="AZ27" s="3">
        <f t="shared" si="5"/>
        <v>3.1821266698719909E-2</v>
      </c>
      <c r="BK27" s="6">
        <f>SUM(BK2:BK16)</f>
        <v>228449</v>
      </c>
      <c r="BN27" s="3">
        <f>AC27/BK27</f>
        <v>5.4296495060166608E-3</v>
      </c>
      <c r="BO27" s="3"/>
      <c r="BP27" s="13"/>
      <c r="BQ27" s="13"/>
      <c r="BR27" s="13"/>
      <c r="BS27" s="13"/>
      <c r="BT27" s="13"/>
      <c r="BU27" s="13"/>
      <c r="BV27" s="13"/>
    </row>
    <row r="28" spans="1:80" x14ac:dyDescent="0.2">
      <c r="A28" t="s">
        <v>157</v>
      </c>
      <c r="O28">
        <f>O2+O3+SUM(O7:O13)+O15+O16</f>
        <v>890.44629399384155</v>
      </c>
      <c r="P28">
        <f t="shared" ref="P28:Q28" si="6">P2+P3+SUM(P7:P13)+P15+P16</f>
        <v>840.80507685934174</v>
      </c>
      <c r="Q28">
        <f t="shared" si="6"/>
        <v>946.02412240944477</v>
      </c>
      <c r="V28">
        <f t="shared" ref="V28" si="7">V2+V3+SUM(V7:V13)+V15+V16</f>
        <v>18660.699167558847</v>
      </c>
      <c r="AX28" s="3">
        <f>O28/$V28</f>
        <v>4.771773479644642E-2</v>
      </c>
      <c r="AY28" s="3">
        <f t="shared" ref="AY28" si="8">P28/$V28</f>
        <v>4.5057533445534564E-2</v>
      </c>
      <c r="AZ28" s="3">
        <f t="shared" ref="AZ28" si="9">Q28/$V28</f>
        <v>5.0696070598152281E-2</v>
      </c>
    </row>
    <row r="29" spans="1:80" x14ac:dyDescent="0.2">
      <c r="N29" t="s">
        <v>164</v>
      </c>
      <c r="O29">
        <v>1500</v>
      </c>
      <c r="U29" t="s">
        <v>122</v>
      </c>
      <c r="V29">
        <v>85276.604788356199</v>
      </c>
      <c r="BQ29" s="1" t="s">
        <v>21</v>
      </c>
    </row>
    <row r="30" spans="1:80" x14ac:dyDescent="0.2">
      <c r="A30" t="s">
        <v>147</v>
      </c>
      <c r="N30" t="s">
        <v>165</v>
      </c>
      <c r="O30">
        <v>8760</v>
      </c>
      <c r="W30" s="11">
        <f>SUM(W2:W6)</f>
        <v>162037</v>
      </c>
      <c r="X30" s="11">
        <f>SUM(X2:X6)</f>
        <v>643575</v>
      </c>
      <c r="Z30" s="11">
        <f>SUM(Z2:Z6)</f>
        <v>3866</v>
      </c>
      <c r="AA30" s="11">
        <f t="shared" ref="AA30:AE30" si="10">SUM(AA2:AA6)</f>
        <v>3608.7259999999997</v>
      </c>
      <c r="AB30" s="11">
        <f t="shared" si="10"/>
        <v>2358</v>
      </c>
      <c r="AC30" s="11">
        <f t="shared" si="10"/>
        <v>1060.8520000000001</v>
      </c>
      <c r="AD30" s="11">
        <f t="shared" si="10"/>
        <v>3335</v>
      </c>
      <c r="AE30" s="11">
        <f t="shared" si="10"/>
        <v>1738</v>
      </c>
      <c r="AJ30" s="11">
        <f t="shared" ref="AJ30" si="11">SUM(AJ2:AJ6)</f>
        <v>375906</v>
      </c>
      <c r="AK30">
        <f>AJ30/BK30</f>
        <v>3.9587387842790345</v>
      </c>
      <c r="BK30" s="11">
        <f t="shared" ref="BK30" si="12">SUM(BK2:BK6)</f>
        <v>94956</v>
      </c>
      <c r="BQ30" s="1" t="s">
        <v>123</v>
      </c>
    </row>
    <row r="31" spans="1:80" x14ac:dyDescent="0.2">
      <c r="A31" t="s">
        <v>148</v>
      </c>
      <c r="N31" t="s">
        <v>173</v>
      </c>
      <c r="O31">
        <v>81</v>
      </c>
      <c r="P31" t="s">
        <v>174</v>
      </c>
      <c r="W31" s="11">
        <f>SUM(W7:W11)</f>
        <v>180339</v>
      </c>
      <c r="X31" s="11">
        <f>SUM(X7:X11)</f>
        <v>870400</v>
      </c>
      <c r="Z31" s="11">
        <f>SUM(Z7:Z11)</f>
        <v>352</v>
      </c>
      <c r="AA31" s="11">
        <f t="shared" ref="AA31:AE31" si="13">SUM(AA7:AA11)</f>
        <v>326.233</v>
      </c>
      <c r="AB31" s="11">
        <f t="shared" si="13"/>
        <v>195</v>
      </c>
      <c r="AC31" s="11">
        <f t="shared" si="13"/>
        <v>68.13</v>
      </c>
      <c r="AD31" s="11">
        <f t="shared" si="13"/>
        <v>423</v>
      </c>
      <c r="AE31" s="11">
        <f t="shared" si="13"/>
        <v>236</v>
      </c>
      <c r="AJ31" s="11">
        <f t="shared" ref="AJ31" si="14">SUM(AJ7:AJ11)</f>
        <v>455616</v>
      </c>
      <c r="AK31">
        <f t="shared" ref="AK31:AK33" si="15">AJ31/BK31</f>
        <v>4.7363299929310987</v>
      </c>
      <c r="BK31" s="11">
        <f t="shared" ref="BK31" si="16">SUM(BK7:BK11)</f>
        <v>96196</v>
      </c>
      <c r="BQ31" t="s">
        <v>22</v>
      </c>
    </row>
    <row r="32" spans="1:80" x14ac:dyDescent="0.2">
      <c r="A32" t="s">
        <v>149</v>
      </c>
      <c r="N32" t="s">
        <v>171</v>
      </c>
      <c r="O32" s="15">
        <f>O26*$O$30</f>
        <v>6278923.0963163488</v>
      </c>
      <c r="P32" s="15">
        <f>P26*$O$30</f>
        <v>5919697.7366775582</v>
      </c>
      <c r="Q32" s="15">
        <f>Q26*$O$30</f>
        <v>6660157.3015844431</v>
      </c>
      <c r="W32" s="11">
        <f>W12+W13</f>
        <v>23359</v>
      </c>
      <c r="X32" s="11">
        <f>X12+X13</f>
        <v>127167</v>
      </c>
      <c r="Z32" s="11">
        <f>Z12+Z13</f>
        <v>74</v>
      </c>
      <c r="AA32" s="11">
        <f t="shared" ref="AA32:AE32" si="17">AA12+AA13</f>
        <v>58.742000000000004</v>
      </c>
      <c r="AB32" s="11">
        <f t="shared" si="17"/>
        <v>60</v>
      </c>
      <c r="AC32" s="11">
        <f t="shared" si="17"/>
        <v>16.971</v>
      </c>
      <c r="AD32" s="11">
        <f t="shared" si="17"/>
        <v>53</v>
      </c>
      <c r="AE32" s="11">
        <f t="shared" si="17"/>
        <v>30</v>
      </c>
      <c r="AJ32" s="11">
        <f t="shared" ref="AJ32" si="18">AJ12+AJ13</f>
        <v>79043</v>
      </c>
      <c r="AK32">
        <f t="shared" si="15"/>
        <v>5.4441077209174189</v>
      </c>
      <c r="BK32" s="11">
        <f t="shared" ref="BK32" si="19">BK12+BK13</f>
        <v>14519</v>
      </c>
      <c r="BQ32" t="s">
        <v>56</v>
      </c>
    </row>
    <row r="33" spans="1:69" x14ac:dyDescent="0.2">
      <c r="A33" t="s">
        <v>156</v>
      </c>
      <c r="N33" t="s">
        <v>175</v>
      </c>
      <c r="O33" s="15">
        <f>O32*$O$31</f>
        <v>508592770.80162424</v>
      </c>
      <c r="P33" s="15">
        <f t="shared" ref="P33:Q33" si="20">P32*$O$31</f>
        <v>479495516.67088223</v>
      </c>
      <c r="Q33" s="15">
        <f t="shared" si="20"/>
        <v>539472741.42833984</v>
      </c>
      <c r="W33" s="17">
        <f>SUM(W30:W32)</f>
        <v>365735</v>
      </c>
      <c r="X33" s="17">
        <f>SUM(X30:X32)</f>
        <v>1641142</v>
      </c>
      <c r="AJ33" s="11">
        <f>SUM(AJ30:AJ32)</f>
        <v>910565</v>
      </c>
      <c r="AK33">
        <f t="shared" si="15"/>
        <v>4.4272892143277369</v>
      </c>
      <c r="BK33" s="11">
        <f>SUM(BK30:BK32)</f>
        <v>205671</v>
      </c>
      <c r="BQ33" t="s">
        <v>57</v>
      </c>
    </row>
    <row r="34" spans="1:69" x14ac:dyDescent="0.2">
      <c r="N34" t="s">
        <v>169</v>
      </c>
      <c r="O34" s="11">
        <f>O32*$O$29</f>
        <v>9418384644.4745235</v>
      </c>
      <c r="P34" s="11">
        <f>P32*$O$29</f>
        <v>8879546605.0163364</v>
      </c>
      <c r="Q34" s="11">
        <f>Q32*$O$29</f>
        <v>9990235952.3766651</v>
      </c>
      <c r="BQ34" t="s">
        <v>58</v>
      </c>
    </row>
    <row r="35" spans="1:69" x14ac:dyDescent="0.2">
      <c r="N35" t="s">
        <v>166</v>
      </c>
      <c r="O35">
        <v>3</v>
      </c>
      <c r="U35" s="15">
        <f>V26*$O30/$O36</f>
        <v>12128733620.368668</v>
      </c>
      <c r="BQ35" t="s">
        <v>59</v>
      </c>
    </row>
    <row r="36" spans="1:69" x14ac:dyDescent="0.2">
      <c r="N36" t="s">
        <v>167</v>
      </c>
      <c r="O36">
        <v>1.7330000000000002E-2</v>
      </c>
      <c r="U36" s="15">
        <f>V29*$O30/$O36</f>
        <v>43105773684.131577</v>
      </c>
      <c r="BQ36" t="s">
        <v>74</v>
      </c>
    </row>
    <row r="37" spans="1:69" x14ac:dyDescent="0.2">
      <c r="N37" t="s">
        <v>170</v>
      </c>
      <c r="O37" s="15">
        <f>O32/$O$36</f>
        <v>362315239.25656945</v>
      </c>
      <c r="P37" s="15">
        <f>P32/$O$36</f>
        <v>341586713.02236336</v>
      </c>
      <c r="Q37" s="15">
        <f>Q32/$O$36</f>
        <v>384313750.8127203</v>
      </c>
      <c r="BQ37" t="s">
        <v>75</v>
      </c>
    </row>
    <row r="38" spans="1:69" x14ac:dyDescent="0.2">
      <c r="N38" t="s">
        <v>168</v>
      </c>
      <c r="O38" s="15">
        <f>O37*$O$35</f>
        <v>1086945717.7697084</v>
      </c>
      <c r="P38" s="15">
        <f>P37*$O$35</f>
        <v>1024760139.06709</v>
      </c>
      <c r="Q38" s="15">
        <f>Q37*$O$35</f>
        <v>1152941252.4381609</v>
      </c>
      <c r="BQ38" t="s">
        <v>76</v>
      </c>
    </row>
    <row r="39" spans="1:69" x14ac:dyDescent="0.2">
      <c r="N39" t="s">
        <v>172</v>
      </c>
      <c r="O39">
        <f>O35/O36</f>
        <v>173.11021350259665</v>
      </c>
      <c r="BQ39" t="s">
        <v>85</v>
      </c>
    </row>
    <row r="40" spans="1:69" x14ac:dyDescent="0.2">
      <c r="BQ40" t="s">
        <v>111</v>
      </c>
    </row>
    <row r="41" spans="1:69" x14ac:dyDescent="0.2">
      <c r="BQ41" t="s">
        <v>26</v>
      </c>
    </row>
    <row r="42" spans="1:69" x14ac:dyDescent="0.2">
      <c r="BQ42" t="s">
        <v>32</v>
      </c>
    </row>
    <row r="43" spans="1:69" x14ac:dyDescent="0.2">
      <c r="BQ43" t="s">
        <v>29</v>
      </c>
    </row>
    <row r="44" spans="1:69" x14ac:dyDescent="0.2">
      <c r="BQ44" t="s">
        <v>51</v>
      </c>
    </row>
    <row r="45" spans="1:69" x14ac:dyDescent="0.2">
      <c r="BQ45" t="s">
        <v>49</v>
      </c>
    </row>
    <row r="46" spans="1:69" x14ac:dyDescent="0.2">
      <c r="BQ46" t="s">
        <v>48</v>
      </c>
    </row>
    <row r="47" spans="1:69" x14ac:dyDescent="0.2">
      <c r="BQ47" t="s">
        <v>52</v>
      </c>
    </row>
    <row r="48" spans="1:69" x14ac:dyDescent="0.2">
      <c r="BQ48" t="s">
        <v>117</v>
      </c>
    </row>
    <row r="49" spans="69:69" x14ac:dyDescent="0.2">
      <c r="BQ49" t="s">
        <v>114</v>
      </c>
    </row>
    <row r="50" spans="69:69" x14ac:dyDescent="0.2">
      <c r="BQ50" t="s">
        <v>28</v>
      </c>
    </row>
    <row r="51" spans="69:69" x14ac:dyDescent="0.2">
      <c r="BQ51" t="s">
        <v>118</v>
      </c>
    </row>
    <row r="52" spans="69:69" x14ac:dyDescent="0.2">
      <c r="BQ52" t="s">
        <v>115</v>
      </c>
    </row>
    <row r="53" spans="69:69" x14ac:dyDescent="0.2">
      <c r="BQ53" t="s">
        <v>116</v>
      </c>
    </row>
    <row r="54" spans="69:69" x14ac:dyDescent="0.2">
      <c r="BQ54" t="s">
        <v>119</v>
      </c>
    </row>
    <row r="55" spans="69:69" x14ac:dyDescent="0.2">
      <c r="BQ55" t="s">
        <v>120</v>
      </c>
    </row>
    <row r="56" spans="69:69" x14ac:dyDescent="0.2">
      <c r="BQ56" t="s">
        <v>113</v>
      </c>
    </row>
    <row r="57" spans="69:69" x14ac:dyDescent="0.2">
      <c r="BQ57" t="s">
        <v>30</v>
      </c>
    </row>
    <row r="58" spans="69:69" x14ac:dyDescent="0.2">
      <c r="BQ58" t="s">
        <v>34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2778-60F5-1343-890E-5135D8DF01F8}">
  <dimension ref="A1:CB58"/>
  <sheetViews>
    <sheetView workbookViewId="0">
      <pane xSplit="1" ySplit="1" topLeftCell="AU2" activePane="bottomRight" state="frozen"/>
      <selection pane="topRight" activeCell="B1" sqref="B1"/>
      <selection pane="bottomLeft" activeCell="A2" sqref="A2"/>
      <selection pane="bottomRight" activeCell="AX2" sqref="AX2"/>
    </sheetView>
  </sheetViews>
  <sheetFormatPr baseColWidth="10" defaultRowHeight="16" x14ac:dyDescent="0.2"/>
  <cols>
    <col min="1" max="1" width="21.1640625" customWidth="1"/>
    <col min="2" max="2" width="14.5" customWidth="1"/>
    <col min="3" max="22" width="11" bestFit="1" customWidth="1"/>
    <col min="23" max="23" width="11.1640625" bestFit="1" customWidth="1"/>
    <col min="24" max="24" width="11.6640625" bestFit="1" customWidth="1"/>
    <col min="25" max="25" width="11.5" customWidth="1"/>
    <col min="26" max="34" width="11" bestFit="1" customWidth="1"/>
    <col min="35" max="35" width="13.33203125" bestFit="1" customWidth="1"/>
    <col min="36" max="40" width="11" bestFit="1" customWidth="1"/>
    <col min="41" max="41" width="12.33203125" customWidth="1"/>
    <col min="42" max="43" width="11" bestFit="1" customWidth="1"/>
    <col min="44" max="44" width="20" customWidth="1"/>
    <col min="45" max="45" width="27.1640625" customWidth="1"/>
    <col min="46" max="46" width="16.5" customWidth="1"/>
    <col min="47" max="47" width="17.5" customWidth="1"/>
    <col min="48" max="67" width="11" bestFit="1" customWidth="1"/>
    <col min="68" max="73" width="14" style="14" customWidth="1"/>
    <col min="74" max="74" width="19.6640625" style="14" customWidth="1"/>
    <col min="75" max="77" width="11" bestFit="1" customWidth="1"/>
  </cols>
  <sheetData>
    <row r="1" spans="1:80" x14ac:dyDescent="0.2">
      <c r="A1" t="s">
        <v>145</v>
      </c>
      <c r="B1" t="s">
        <v>23</v>
      </c>
      <c r="C1" t="s">
        <v>24</v>
      </c>
      <c r="D1" t="s">
        <v>25</v>
      </c>
      <c r="E1" t="s">
        <v>53</v>
      </c>
      <c r="F1" t="s">
        <v>54</v>
      </c>
      <c r="G1" t="s">
        <v>55</v>
      </c>
      <c r="H1" t="s">
        <v>67</v>
      </c>
      <c r="I1" t="s">
        <v>68</v>
      </c>
      <c r="J1" t="s">
        <v>107</v>
      </c>
      <c r="K1" t="s">
        <v>108</v>
      </c>
      <c r="L1" t="s">
        <v>109</v>
      </c>
      <c r="M1" t="s">
        <v>84</v>
      </c>
      <c r="N1" t="s">
        <v>110</v>
      </c>
      <c r="O1" t="s">
        <v>69</v>
      </c>
      <c r="P1" t="s">
        <v>70</v>
      </c>
      <c r="Q1" t="s">
        <v>71</v>
      </c>
      <c r="R1" t="s">
        <v>17</v>
      </c>
      <c r="S1" t="s">
        <v>124</v>
      </c>
      <c r="T1" t="s">
        <v>18</v>
      </c>
      <c r="U1" t="s">
        <v>31</v>
      </c>
      <c r="V1" t="s">
        <v>33</v>
      </c>
      <c r="W1" t="s">
        <v>40</v>
      </c>
      <c r="X1" t="s">
        <v>41</v>
      </c>
      <c r="Y1" t="s">
        <v>50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28</v>
      </c>
      <c r="AG1" t="s">
        <v>42</v>
      </c>
      <c r="AH1" t="s">
        <v>45</v>
      </c>
      <c r="AI1" t="s">
        <v>46</v>
      </c>
      <c r="AJ1" t="s">
        <v>64</v>
      </c>
      <c r="AK1" t="s">
        <v>47</v>
      </c>
      <c r="AL1" t="s">
        <v>126</v>
      </c>
      <c r="AM1" t="s">
        <v>125</v>
      </c>
      <c r="AN1" t="s">
        <v>127</v>
      </c>
      <c r="AO1" t="s">
        <v>13</v>
      </c>
      <c r="AP1" t="s">
        <v>14</v>
      </c>
      <c r="AQ1" t="s">
        <v>15</v>
      </c>
      <c r="AR1" t="s">
        <v>19</v>
      </c>
      <c r="AS1" t="s">
        <v>20</v>
      </c>
      <c r="AT1" t="s">
        <v>72</v>
      </c>
      <c r="AU1" t="s">
        <v>73</v>
      </c>
      <c r="AV1" s="1" t="s">
        <v>21</v>
      </c>
      <c r="AW1" s="1" t="s">
        <v>123</v>
      </c>
      <c r="AX1" t="s">
        <v>22</v>
      </c>
      <c r="AY1" t="s">
        <v>56</v>
      </c>
      <c r="AZ1" t="s">
        <v>57</v>
      </c>
      <c r="BA1" t="s">
        <v>58</v>
      </c>
      <c r="BB1" t="s">
        <v>59</v>
      </c>
      <c r="BC1" t="s">
        <v>74</v>
      </c>
      <c r="BD1" t="s">
        <v>75</v>
      </c>
      <c r="BE1" t="s">
        <v>76</v>
      </c>
      <c r="BF1" t="s">
        <v>85</v>
      </c>
      <c r="BG1" t="s">
        <v>111</v>
      </c>
      <c r="BH1" t="s">
        <v>26</v>
      </c>
      <c r="BI1" t="s">
        <v>32</v>
      </c>
      <c r="BJ1" t="s">
        <v>29</v>
      </c>
      <c r="BK1" t="s">
        <v>51</v>
      </c>
      <c r="BL1" t="s">
        <v>49</v>
      </c>
      <c r="BM1" t="s">
        <v>48</v>
      </c>
      <c r="BN1" t="s">
        <v>52</v>
      </c>
      <c r="BO1" t="s">
        <v>117</v>
      </c>
      <c r="BP1" t="s">
        <v>114</v>
      </c>
      <c r="BQ1" t="s">
        <v>28</v>
      </c>
      <c r="BR1" t="s">
        <v>118</v>
      </c>
      <c r="BS1" t="s">
        <v>115</v>
      </c>
      <c r="BT1" t="s">
        <v>116</v>
      </c>
      <c r="BU1" t="s">
        <v>119</v>
      </c>
      <c r="BV1" t="s">
        <v>120</v>
      </c>
      <c r="BW1" t="s">
        <v>113</v>
      </c>
      <c r="BX1" t="s">
        <v>30</v>
      </c>
      <c r="BY1" t="s">
        <v>34</v>
      </c>
      <c r="BZ1" t="s">
        <v>155</v>
      </c>
      <c r="CA1" t="s">
        <v>159</v>
      </c>
      <c r="CB1" t="s">
        <v>160</v>
      </c>
    </row>
    <row r="2" spans="1:80" x14ac:dyDescent="0.2">
      <c r="A2" t="s">
        <v>146</v>
      </c>
      <c r="B2">
        <v>16.8255982278522</v>
      </c>
      <c r="C2">
        <v>78.160959045812504</v>
      </c>
      <c r="D2">
        <v>5.6541529230825898</v>
      </c>
      <c r="E2">
        <v>100.64071019674699</v>
      </c>
      <c r="F2">
        <v>93.596458320030706</v>
      </c>
      <c r="G2">
        <v>109.47364677354101</v>
      </c>
      <c r="H2">
        <v>71.066286737347298</v>
      </c>
      <c r="I2">
        <v>86.784898532317598</v>
      </c>
      <c r="J2">
        <v>73.600746201379494</v>
      </c>
      <c r="K2">
        <v>67.258115558296893</v>
      </c>
      <c r="L2">
        <v>83.875294279618203</v>
      </c>
      <c r="M2">
        <v>6.2658452128832103</v>
      </c>
      <c r="N2">
        <v>8.2165050003384703</v>
      </c>
      <c r="O2">
        <v>188.72380661134801</v>
      </c>
      <c r="P2">
        <v>177.12980657006599</v>
      </c>
      <c r="Q2">
        <v>203.66240501129499</v>
      </c>
      <c r="R2">
        <v>1000</v>
      </c>
      <c r="S2" s="10">
        <v>6.5805049959357695E-2</v>
      </c>
      <c r="T2" s="6">
        <v>7.0962342611128504</v>
      </c>
      <c r="U2" s="6">
        <v>19.125</v>
      </c>
      <c r="V2">
        <v>1388.3754603360801</v>
      </c>
      <c r="W2">
        <v>21637</v>
      </c>
      <c r="X2">
        <v>81564</v>
      </c>
      <c r="Y2">
        <v>1.2</v>
      </c>
      <c r="Z2" s="8">
        <v>1083</v>
      </c>
      <c r="AA2">
        <v>1082.1610000000001</v>
      </c>
      <c r="AB2">
        <v>537</v>
      </c>
      <c r="AC2" s="6">
        <v>258.77800000000002</v>
      </c>
      <c r="AD2">
        <v>902</v>
      </c>
      <c r="AE2">
        <v>415</v>
      </c>
      <c r="AF2">
        <v>25.042103228190701</v>
      </c>
      <c r="AG2" t="s">
        <v>44</v>
      </c>
      <c r="AH2" t="s">
        <v>43</v>
      </c>
      <c r="AI2" s="12" t="s">
        <v>161</v>
      </c>
      <c r="AJ2" s="4">
        <v>67970</v>
      </c>
      <c r="AK2" s="6">
        <v>3.76982806433722</v>
      </c>
      <c r="AL2" s="12">
        <v>0.51503794724005403</v>
      </c>
      <c r="AM2" s="2">
        <v>3.3892097849096803E-2</v>
      </c>
      <c r="AN2" s="2">
        <v>2.08093839412741E-3</v>
      </c>
      <c r="AO2">
        <v>0.153121342017314</v>
      </c>
      <c r="AP2">
        <v>0.83485667391359597</v>
      </c>
      <c r="AQ2">
        <v>1.20219840690897E-2</v>
      </c>
      <c r="AR2" s="3">
        <v>1.21189107042985E-2</v>
      </c>
      <c r="AS2" s="2">
        <v>5.6296701633499299E-2</v>
      </c>
      <c r="AT2" s="2">
        <v>4.63749995231309E-2</v>
      </c>
      <c r="AU2" s="2">
        <v>6.8357041404351601E-2</v>
      </c>
      <c r="AV2" s="2">
        <v>4.07249557818741E-3</v>
      </c>
      <c r="AW2" s="2">
        <v>7.24881079159852E-2</v>
      </c>
      <c r="AX2" s="2">
        <v>0.13593139032122101</v>
      </c>
      <c r="AY2" s="3">
        <v>-8.3507670457354192E-3</v>
      </c>
      <c r="AZ2" s="3">
        <v>1.07597683960291E-2</v>
      </c>
      <c r="BA2" s="2">
        <v>0.127580623275486</v>
      </c>
      <c r="BB2" s="2">
        <v>0.14669115871725</v>
      </c>
      <c r="BC2" s="3">
        <v>5.3012134184194801E-2</v>
      </c>
      <c r="BD2" s="3">
        <v>4.8443751333674498E-2</v>
      </c>
      <c r="BE2" s="3">
        <v>6.0412544499536702E-2</v>
      </c>
      <c r="BF2" s="3">
        <v>3.66815845718581E-3</v>
      </c>
      <c r="BG2" s="3">
        <v>5.91807132513674E-3</v>
      </c>
      <c r="BH2" s="3">
        <v>1.5933500073561899E-2</v>
      </c>
      <c r="BI2" s="3">
        <v>1.5921156392526101E-2</v>
      </c>
      <c r="BJ2">
        <v>0.71731139451209402</v>
      </c>
      <c r="BK2" s="8">
        <v>18030</v>
      </c>
      <c r="BL2" s="3">
        <v>2.9783693843594E-2</v>
      </c>
      <c r="BM2" s="3">
        <v>1.19599759670934E-2</v>
      </c>
      <c r="BN2" s="3">
        <v>1.43526344980588E-2</v>
      </c>
      <c r="BO2" s="13">
        <v>151.761705247192</v>
      </c>
      <c r="BP2" s="13">
        <v>158.02755046007499</v>
      </c>
      <c r="BQ2" s="13">
        <v>25.042103228190701</v>
      </c>
      <c r="BR2" s="10">
        <v>0.80414640663501902</v>
      </c>
      <c r="BS2" s="10">
        <v>0.8373477425718</v>
      </c>
      <c r="BT2" s="10">
        <v>0.132692437058721</v>
      </c>
      <c r="BU2" s="10">
        <v>0.46672854658338497</v>
      </c>
      <c r="BV2" s="10">
        <v>0.38998972087869199</v>
      </c>
      <c r="BW2">
        <v>100.64071019674699</v>
      </c>
      <c r="BX2">
        <v>4.2905569813126299</v>
      </c>
      <c r="BY2">
        <v>7.7003630634280604E-2</v>
      </c>
      <c r="BZ2">
        <v>1.7544220516730099E-2</v>
      </c>
      <c r="CA2">
        <v>0.64011732758480899</v>
      </c>
      <c r="CB2">
        <v>12.323114327835899</v>
      </c>
    </row>
    <row r="3" spans="1:80" x14ac:dyDescent="0.2">
      <c r="A3" t="s">
        <v>129</v>
      </c>
      <c r="B3">
        <v>69.489304877365896</v>
      </c>
      <c r="C3">
        <v>236.221656295706</v>
      </c>
      <c r="D3">
        <v>0</v>
      </c>
      <c r="E3">
        <v>305.71096117307201</v>
      </c>
      <c r="F3">
        <v>295.962224690158</v>
      </c>
      <c r="G3">
        <v>316.13296284335303</v>
      </c>
      <c r="H3">
        <v>226.69533699629201</v>
      </c>
      <c r="I3">
        <v>246.502760274548</v>
      </c>
      <c r="J3">
        <v>212.511201714272</v>
      </c>
      <c r="K3">
        <v>200.48743050223499</v>
      </c>
      <c r="L3">
        <v>226.65239636705701</v>
      </c>
      <c r="M3">
        <v>0</v>
      </c>
      <c r="N3">
        <v>42.363324497013799</v>
      </c>
      <c r="O3">
        <v>560.58548738435798</v>
      </c>
      <c r="P3">
        <v>537.54034565266898</v>
      </c>
      <c r="Q3">
        <v>584.98518137809901</v>
      </c>
      <c r="R3">
        <v>1000</v>
      </c>
      <c r="S3" s="10">
        <v>3.0554511835277898E-2</v>
      </c>
      <c r="T3" s="6">
        <v>15.0295249</v>
      </c>
      <c r="U3" s="6">
        <v>59.786999999999999</v>
      </c>
      <c r="V3" s="4">
        <v>7487.10723600034</v>
      </c>
      <c r="W3" s="8">
        <v>84570</v>
      </c>
      <c r="X3" s="8">
        <v>326908</v>
      </c>
      <c r="Y3" s="9">
        <v>1.82507693639206</v>
      </c>
      <c r="Z3" s="8">
        <v>1749</v>
      </c>
      <c r="AA3" s="8">
        <v>1644.8510000000001</v>
      </c>
      <c r="AB3" s="8">
        <v>1054</v>
      </c>
      <c r="AC3" s="6">
        <v>483.40199999999999</v>
      </c>
      <c r="AD3">
        <v>1272</v>
      </c>
      <c r="AE3">
        <v>679</v>
      </c>
      <c r="AF3">
        <v>111.85262937438</v>
      </c>
      <c r="AG3" t="s">
        <v>44</v>
      </c>
      <c r="AH3" t="s">
        <v>43</v>
      </c>
      <c r="AI3" s="12" t="s">
        <v>161</v>
      </c>
      <c r="AJ3" s="4">
        <v>179120</v>
      </c>
      <c r="AK3" s="6">
        <v>3.8655933703088201</v>
      </c>
      <c r="AL3" s="12">
        <v>0.50861822288460201</v>
      </c>
      <c r="AM3" s="2">
        <v>1.5540581510765599E-2</v>
      </c>
      <c r="AN3" s="2">
        <v>9.66218501940497E-4</v>
      </c>
      <c r="AO3">
        <v>0.35319130010985</v>
      </c>
      <c r="AP3">
        <v>0.64680869989015</v>
      </c>
      <c r="AQ3">
        <v>0</v>
      </c>
      <c r="AR3" s="3">
        <v>9.2811953518228893E-3</v>
      </c>
      <c r="AS3" s="2">
        <v>3.1550457185904698E-2</v>
      </c>
      <c r="AT3" s="2">
        <v>2.9048849720085899E-2</v>
      </c>
      <c r="AU3" s="2">
        <v>3.4250270793024798E-2</v>
      </c>
      <c r="AV3" s="2">
        <v>0</v>
      </c>
      <c r="AW3" s="2">
        <v>4.0831652537727602E-2</v>
      </c>
      <c r="AX3" s="3">
        <v>7.4873441733128598E-2</v>
      </c>
      <c r="AY3" s="3">
        <v>-3.0779767145420302E-3</v>
      </c>
      <c r="AZ3" s="3">
        <v>3.2588946871791201E-3</v>
      </c>
      <c r="BA3" s="2">
        <v>7.1795465018586593E-2</v>
      </c>
      <c r="BB3" s="2">
        <v>7.8132336420307799E-2</v>
      </c>
      <c r="BC3" s="3">
        <v>2.8383619335976901E-2</v>
      </c>
      <c r="BD3" s="3">
        <v>2.67776891905901E-2</v>
      </c>
      <c r="BE3" s="3">
        <v>3.0272358765911899E-2</v>
      </c>
      <c r="BF3" s="3">
        <v>0</v>
      </c>
      <c r="BG3" s="3">
        <v>5.6581698594241796E-3</v>
      </c>
      <c r="BH3" s="3">
        <v>9.7644037516748591E-3</v>
      </c>
      <c r="BI3" s="3">
        <v>9.1829555605180899E-3</v>
      </c>
      <c r="BJ3">
        <v>0.82971732887150096</v>
      </c>
      <c r="BK3" s="8">
        <v>46337</v>
      </c>
      <c r="BL3" s="3">
        <v>2.2746401363920799E-2</v>
      </c>
      <c r="BM3" s="3">
        <v>5.7159985810571103E-3</v>
      </c>
      <c r="BN3" s="3">
        <v>1.0432311112070301E-2</v>
      </c>
      <c r="BO3" s="13">
        <v>448.73285800997797</v>
      </c>
      <c r="BP3" s="13">
        <v>448.73285800997797</v>
      </c>
      <c r="BQ3" s="13">
        <v>111.85262937438</v>
      </c>
      <c r="BR3" s="10">
        <v>0.80047166832406003</v>
      </c>
      <c r="BS3" s="10">
        <v>0.80047166832406003</v>
      </c>
      <c r="BT3" s="10">
        <v>0.19952833167594</v>
      </c>
      <c r="BU3" s="10">
        <v>0.45465755471150499</v>
      </c>
      <c r="BV3" s="10">
        <v>0.37908773524254802</v>
      </c>
      <c r="BW3">
        <v>305.71096117307201</v>
      </c>
      <c r="BX3">
        <v>3.65025220188901</v>
      </c>
      <c r="BY3">
        <v>0.16157945564020901</v>
      </c>
      <c r="BZ3">
        <v>1.61574544658394E-2</v>
      </c>
      <c r="CA3">
        <v>0.64011732758480899</v>
      </c>
      <c r="CB3">
        <v>12.323114327835899</v>
      </c>
    </row>
    <row r="4" spans="1:80" x14ac:dyDescent="0.2">
      <c r="A4" t="s">
        <v>130</v>
      </c>
      <c r="B4">
        <v>22.373771759036899</v>
      </c>
      <c r="C4">
        <v>35.023810251784603</v>
      </c>
      <c r="D4">
        <v>0</v>
      </c>
      <c r="E4">
        <v>57.397582010821502</v>
      </c>
      <c r="F4">
        <v>53.968669485084703</v>
      </c>
      <c r="G4">
        <v>61.180327661844998</v>
      </c>
      <c r="H4">
        <v>31.8023404859611</v>
      </c>
      <c r="I4">
        <v>38.645860770669103</v>
      </c>
      <c r="J4">
        <v>60.168404311414001</v>
      </c>
      <c r="K4">
        <v>53.532428635786097</v>
      </c>
      <c r="L4">
        <v>67.318494384206602</v>
      </c>
      <c r="M4">
        <v>0</v>
      </c>
      <c r="N4">
        <v>18.105876499569799</v>
      </c>
      <c r="O4">
        <v>135.67186282180501</v>
      </c>
      <c r="P4">
        <v>124.83019561320801</v>
      </c>
      <c r="Q4">
        <v>147.11112490744901</v>
      </c>
      <c r="R4">
        <v>1000</v>
      </c>
      <c r="S4" s="10">
        <v>5.0538176416781003E-2</v>
      </c>
      <c r="T4" s="6">
        <v>8.0919112099999992</v>
      </c>
      <c r="U4" s="6">
        <v>82.13</v>
      </c>
      <c r="V4" s="4">
        <v>3397.2380042362302</v>
      </c>
      <c r="W4" s="8">
        <v>17120</v>
      </c>
      <c r="X4" s="8">
        <v>48890</v>
      </c>
      <c r="Y4" s="9">
        <v>1.82507693639206</v>
      </c>
      <c r="Z4" s="8">
        <v>284</v>
      </c>
      <c r="AA4" s="8">
        <v>247.60300000000001</v>
      </c>
      <c r="AB4" s="8">
        <v>239</v>
      </c>
      <c r="AC4" s="6">
        <v>101.245</v>
      </c>
      <c r="AD4">
        <v>316</v>
      </c>
      <c r="AE4">
        <v>233</v>
      </c>
      <c r="AF4">
        <v>40.479648258606701</v>
      </c>
      <c r="AG4" t="s">
        <v>44</v>
      </c>
      <c r="AH4" t="s">
        <v>43</v>
      </c>
      <c r="AI4" s="12" t="s">
        <v>161</v>
      </c>
      <c r="AJ4" s="4">
        <v>26787</v>
      </c>
      <c r="AK4" s="6">
        <v>2.85575692963753</v>
      </c>
      <c r="AL4" s="12">
        <v>0.59175151754216704</v>
      </c>
      <c r="AM4" s="2">
        <v>2.9906042588443999E-2</v>
      </c>
      <c r="AN4" s="2">
        <v>1.59815746268435E-3</v>
      </c>
      <c r="AO4">
        <v>0.53308934026289001</v>
      </c>
      <c r="AP4">
        <v>0.46691065973710999</v>
      </c>
      <c r="AQ4">
        <v>0</v>
      </c>
      <c r="AR4" s="3">
        <v>6.58587114919166E-3</v>
      </c>
      <c r="AS4" s="2">
        <v>1.0309495598516001E-2</v>
      </c>
      <c r="AT4" s="2">
        <v>8.7070300343997705E-3</v>
      </c>
      <c r="AU4" s="2">
        <v>1.2111223272504501E-2</v>
      </c>
      <c r="AV4" s="2">
        <v>0</v>
      </c>
      <c r="AW4" s="2">
        <v>1.6895366747707599E-2</v>
      </c>
      <c r="AX4" s="2">
        <v>3.9935931086555403E-2</v>
      </c>
      <c r="AY4" s="3">
        <v>-3.1913181222740501E-3</v>
      </c>
      <c r="AZ4" s="3">
        <v>3.3672242190213001E-3</v>
      </c>
      <c r="BA4" s="2">
        <v>3.6744612964281401E-2</v>
      </c>
      <c r="BB4" s="2">
        <v>4.3303155305576699E-2</v>
      </c>
      <c r="BC4" s="3">
        <v>1.7710977045584098E-2</v>
      </c>
      <c r="BD4" s="3">
        <v>1.5757632691331298E-2</v>
      </c>
      <c r="BE4" s="3">
        <v>1.9815654452311801E-2</v>
      </c>
      <c r="BF4" s="3">
        <v>0</v>
      </c>
      <c r="BG4" s="3">
        <v>5.3295872932636696E-3</v>
      </c>
      <c r="BH4" s="3">
        <v>1.0602157763094E-2</v>
      </c>
      <c r="BI4" s="3">
        <v>9.2434016500541304E-3</v>
      </c>
      <c r="BJ4">
        <v>0.82919663692761403</v>
      </c>
      <c r="BK4" s="8">
        <v>9380</v>
      </c>
      <c r="BL4" s="3">
        <v>2.5479744136460598E-2</v>
      </c>
      <c r="BM4" s="3">
        <v>5.9138434579439304E-3</v>
      </c>
      <c r="BN4" s="3">
        <v>1.0793710021321999E-2</v>
      </c>
      <c r="BO4" s="13">
        <v>95.192214563198604</v>
      </c>
      <c r="BP4" s="13">
        <v>95.192214563198604</v>
      </c>
      <c r="BQ4" s="13">
        <v>40.479648258606701</v>
      </c>
      <c r="BR4" s="10">
        <v>0.70163463238199597</v>
      </c>
      <c r="BS4" s="10">
        <v>0.70163463238199597</v>
      </c>
      <c r="BT4" s="10">
        <v>0.29836536761800397</v>
      </c>
      <c r="BU4" s="10">
        <v>0.57693794284796496</v>
      </c>
      <c r="BV4" s="10">
        <v>0.443484115053005</v>
      </c>
      <c r="BW4">
        <v>57.397582010821502</v>
      </c>
      <c r="BX4">
        <v>2.1272204053408199</v>
      </c>
      <c r="BY4">
        <v>0.36217889170961998</v>
      </c>
      <c r="BZ4">
        <v>1.4958182669224201E-2</v>
      </c>
      <c r="CA4">
        <v>0.64145542326250504</v>
      </c>
      <c r="CB4">
        <v>12.348874458529499</v>
      </c>
    </row>
    <row r="5" spans="1:80" x14ac:dyDescent="0.2">
      <c r="A5" t="s">
        <v>131</v>
      </c>
      <c r="B5">
        <v>30.305999737631598</v>
      </c>
      <c r="C5">
        <v>35.332186195954598</v>
      </c>
      <c r="D5">
        <v>0</v>
      </c>
      <c r="E5">
        <v>65.6381859335862</v>
      </c>
      <c r="F5">
        <v>61.923953086984604</v>
      </c>
      <c r="G5">
        <v>69.861354007164195</v>
      </c>
      <c r="H5">
        <v>31.649449214598199</v>
      </c>
      <c r="I5">
        <v>39.452821315136497</v>
      </c>
      <c r="J5">
        <v>44.134436763521002</v>
      </c>
      <c r="K5">
        <v>39.327962473119399</v>
      </c>
      <c r="L5">
        <v>49.339199031339298</v>
      </c>
      <c r="M5">
        <v>0</v>
      </c>
      <c r="N5">
        <v>23.599062397033901</v>
      </c>
      <c r="O5">
        <v>133.37168509414099</v>
      </c>
      <c r="P5">
        <v>123.034683132822</v>
      </c>
      <c r="Q5">
        <v>144.62584182311599</v>
      </c>
      <c r="R5">
        <v>1000</v>
      </c>
      <c r="S5" s="10">
        <v>5.6321968323327899E-2</v>
      </c>
      <c r="T5" s="6">
        <v>23.348039</v>
      </c>
      <c r="U5" s="6">
        <v>78.128</v>
      </c>
      <c r="V5" s="4">
        <v>4484.2499529226397</v>
      </c>
      <c r="W5" s="8">
        <v>19670</v>
      </c>
      <c r="X5" s="8">
        <v>94306</v>
      </c>
      <c r="Y5" s="9">
        <v>1.82507693639206</v>
      </c>
      <c r="Z5" s="8">
        <v>334</v>
      </c>
      <c r="AA5" s="8">
        <v>274.88600000000002</v>
      </c>
      <c r="AB5" s="8">
        <v>232</v>
      </c>
      <c r="AC5" s="6">
        <v>92.825000000000003</v>
      </c>
      <c r="AD5">
        <v>368</v>
      </c>
      <c r="AE5">
        <v>179</v>
      </c>
      <c r="AF5">
        <v>53.905062134665599</v>
      </c>
      <c r="AG5" t="s">
        <v>44</v>
      </c>
      <c r="AH5" t="s">
        <v>43</v>
      </c>
      <c r="AI5" s="12" t="s">
        <v>161</v>
      </c>
      <c r="AJ5" s="4">
        <v>51672</v>
      </c>
      <c r="AK5" s="6">
        <v>4.7946552844019701</v>
      </c>
      <c r="AL5" s="12">
        <v>0.45668979343236699</v>
      </c>
      <c r="AM5" s="2">
        <v>2.5721668079284901E-2</v>
      </c>
      <c r="AN5" s="2">
        <v>1.7810570220557101E-3</v>
      </c>
      <c r="AO5">
        <v>0.70390981137790598</v>
      </c>
      <c r="AP5">
        <v>0.29609018862209502</v>
      </c>
      <c r="AQ5">
        <v>0</v>
      </c>
      <c r="AR5" s="3">
        <v>6.75832080187223E-3</v>
      </c>
      <c r="AS5" s="2">
        <v>7.8791741242984405E-3</v>
      </c>
      <c r="AT5" s="2">
        <v>6.0808847214808897E-3</v>
      </c>
      <c r="AU5" s="2">
        <v>9.8912902502167298E-3</v>
      </c>
      <c r="AV5" s="2">
        <v>0</v>
      </c>
      <c r="AW5" s="2">
        <v>1.46374949261707E-2</v>
      </c>
      <c r="AX5" s="2">
        <v>2.9742250430802902E-2</v>
      </c>
      <c r="AY5" s="3">
        <v>-2.3051797000259301E-3</v>
      </c>
      <c r="AZ5" s="3">
        <v>2.5097077208284602E-3</v>
      </c>
      <c r="BA5" s="2">
        <v>2.7437070730776999E-2</v>
      </c>
      <c r="BB5" s="2">
        <v>3.2251958151631302E-2</v>
      </c>
      <c r="BC5" s="3">
        <v>9.8421000673158503E-3</v>
      </c>
      <c r="BD5" s="3">
        <v>8.7702431590565497E-3</v>
      </c>
      <c r="BE5" s="3">
        <v>1.10027762835081E-2</v>
      </c>
      <c r="BF5" s="3">
        <v>0</v>
      </c>
      <c r="BG5" s="3">
        <v>5.2626554373163504E-3</v>
      </c>
      <c r="BH5" s="3">
        <v>6.4638488930174997E-3</v>
      </c>
      <c r="BI5" s="3">
        <v>5.3198250503173903E-3</v>
      </c>
      <c r="BJ5">
        <v>0.82664948964086804</v>
      </c>
      <c r="BK5" s="8">
        <v>10777</v>
      </c>
      <c r="BL5" s="3">
        <v>2.1527326714299001E-2</v>
      </c>
      <c r="BM5" s="3">
        <v>4.7191154041687899E-3</v>
      </c>
      <c r="BN5" s="3">
        <v>8.6132504407534592E-3</v>
      </c>
      <c r="BO5" s="13">
        <v>79.466622959475501</v>
      </c>
      <c r="BP5" s="13">
        <v>79.466622959475501</v>
      </c>
      <c r="BQ5" s="13">
        <v>53.905062134665599</v>
      </c>
      <c r="BR5" s="10">
        <v>0.59582544420953798</v>
      </c>
      <c r="BS5" s="10">
        <v>0.59582544420953798</v>
      </c>
      <c r="BT5" s="10">
        <v>0.40417455579046102</v>
      </c>
      <c r="BU5" s="10">
        <v>0.507855366826236</v>
      </c>
      <c r="BV5" s="10">
        <v>0.33091185512982602</v>
      </c>
      <c r="BW5">
        <v>65.6381859335862</v>
      </c>
      <c r="BX5">
        <v>1.7903950768799</v>
      </c>
      <c r="BY5">
        <v>0.41609445605666101</v>
      </c>
      <c r="BZ5">
        <v>1.4806434706237799E-2</v>
      </c>
      <c r="CA5">
        <v>0.648029561855481</v>
      </c>
      <c r="CB5">
        <v>12.4754354153996</v>
      </c>
    </row>
    <row r="6" spans="1:80" x14ac:dyDescent="0.2">
      <c r="A6" t="s">
        <v>132</v>
      </c>
      <c r="B6">
        <v>27.8948717443451</v>
      </c>
      <c r="C6">
        <v>37.083616020840303</v>
      </c>
      <c r="D6">
        <v>0</v>
      </c>
      <c r="E6">
        <v>64.978487765185406</v>
      </c>
      <c r="F6">
        <v>61.834648509130602</v>
      </c>
      <c r="G6">
        <v>68.379499344828005</v>
      </c>
      <c r="H6">
        <v>33.956679867729797</v>
      </c>
      <c r="I6">
        <v>40.421546833508401</v>
      </c>
      <c r="J6">
        <v>45.034611718778201</v>
      </c>
      <c r="K6">
        <v>41.362358182622103</v>
      </c>
      <c r="L6">
        <v>49.102821636909802</v>
      </c>
      <c r="M6">
        <v>0</v>
      </c>
      <c r="N6">
        <v>22.547872646255598</v>
      </c>
      <c r="O6">
        <v>132.560972130219</v>
      </c>
      <c r="P6">
        <v>123.592499902387</v>
      </c>
      <c r="Q6">
        <v>141.89731238689501</v>
      </c>
      <c r="R6">
        <v>1000</v>
      </c>
      <c r="S6" s="10">
        <v>4.4988881060078298E-2</v>
      </c>
      <c r="T6" s="6">
        <v>11.8134085</v>
      </c>
      <c r="U6" s="6">
        <v>67.617999999999995</v>
      </c>
      <c r="V6" s="4">
        <v>4284.5048312252202</v>
      </c>
      <c r="W6" s="8">
        <v>19040</v>
      </c>
      <c r="X6" s="8">
        <v>91907</v>
      </c>
      <c r="Y6" s="9">
        <v>1.82507693639206</v>
      </c>
      <c r="Z6" s="8">
        <v>416</v>
      </c>
      <c r="AA6" s="8">
        <v>361.36900000000003</v>
      </c>
      <c r="AB6" s="8">
        <v>296</v>
      </c>
      <c r="AC6" s="6">
        <v>124.684</v>
      </c>
      <c r="AD6">
        <v>477</v>
      </c>
      <c r="AE6">
        <v>232</v>
      </c>
      <c r="AF6">
        <v>50.442744390600602</v>
      </c>
      <c r="AG6" t="s">
        <v>44</v>
      </c>
      <c r="AH6" t="s">
        <v>43</v>
      </c>
      <c r="AI6" s="12" t="s">
        <v>161</v>
      </c>
      <c r="AJ6" s="4">
        <v>50357</v>
      </c>
      <c r="AK6" s="6">
        <v>4.82716641104295</v>
      </c>
      <c r="AL6" s="12">
        <v>0.45514928471695798</v>
      </c>
      <c r="AM6" s="2">
        <v>2.0476657034711E-2</v>
      </c>
      <c r="AN6" s="2">
        <v>1.42267333532258E-3</v>
      </c>
      <c r="AO6">
        <v>0.70526178368123005</v>
      </c>
      <c r="AP6">
        <v>0.29473821631877001</v>
      </c>
      <c r="AQ6">
        <v>0</v>
      </c>
      <c r="AR6" s="3">
        <v>6.5106407492060503E-3</v>
      </c>
      <c r="AS6" s="2">
        <v>8.6552863123358307E-3</v>
      </c>
      <c r="AT6" s="2">
        <v>7.0518027497109897E-3</v>
      </c>
      <c r="AU6" s="2">
        <v>1.0366967309073801E-2</v>
      </c>
      <c r="AV6" s="2">
        <v>0</v>
      </c>
      <c r="AW6" s="2">
        <v>1.5165927061541899E-2</v>
      </c>
      <c r="AX6" s="2">
        <v>3.0939624846288601E-2</v>
      </c>
      <c r="AY6" s="3">
        <v>-2.09323424318968E-3</v>
      </c>
      <c r="AZ6" s="3">
        <v>2.1790943468270201E-3</v>
      </c>
      <c r="BA6" s="2">
        <v>2.88463906030989E-2</v>
      </c>
      <c r="BB6" s="2">
        <v>3.3118719193115598E-2</v>
      </c>
      <c r="BC6" s="3">
        <v>1.05110423474304E-2</v>
      </c>
      <c r="BD6" s="3">
        <v>9.6539413098978705E-3</v>
      </c>
      <c r="BE6" s="3">
        <v>1.14605592877504E-2</v>
      </c>
      <c r="BF6" s="3">
        <v>0</v>
      </c>
      <c r="BG6" s="3">
        <v>5.2626554373163504E-3</v>
      </c>
      <c r="BH6" s="3">
        <v>8.2610163433087802E-3</v>
      </c>
      <c r="BI6" s="3">
        <v>7.1761423436662204E-3</v>
      </c>
      <c r="BJ6">
        <v>0.80104395541374396</v>
      </c>
      <c r="BK6" s="8">
        <v>10432</v>
      </c>
      <c r="BL6" s="3">
        <v>2.83742331288344E-2</v>
      </c>
      <c r="BM6" s="3">
        <v>6.54852941176471E-3</v>
      </c>
      <c r="BN6" s="3">
        <v>1.19520705521472E-2</v>
      </c>
      <c r="BO6" s="13">
        <v>82.118227739618604</v>
      </c>
      <c r="BP6" s="13">
        <v>82.118227739618604</v>
      </c>
      <c r="BQ6" s="13">
        <v>50.442744390600602</v>
      </c>
      <c r="BR6" s="10">
        <v>0.61947486973230903</v>
      </c>
      <c r="BS6" s="10">
        <v>0.61947486973230903</v>
      </c>
      <c r="BT6" s="10">
        <v>0.38052513026769103</v>
      </c>
      <c r="BU6" s="10">
        <v>0.50982176384322697</v>
      </c>
      <c r="BV6" s="10">
        <v>0.33972726530231601</v>
      </c>
      <c r="BW6">
        <v>64.978487765185406</v>
      </c>
      <c r="BX6">
        <v>1.86594952417664</v>
      </c>
      <c r="BY6">
        <v>0.41070790176622102</v>
      </c>
      <c r="BZ6">
        <v>1.4806434706237799E-2</v>
      </c>
      <c r="CA6">
        <v>0.648029561855481</v>
      </c>
      <c r="CB6">
        <v>12.4754354153996</v>
      </c>
    </row>
    <row r="7" spans="1:80" x14ac:dyDescent="0.2">
      <c r="A7" t="s">
        <v>133</v>
      </c>
      <c r="B7">
        <v>2.5833258847844198</v>
      </c>
      <c r="C7">
        <v>2.3916836536414201</v>
      </c>
      <c r="D7">
        <v>0</v>
      </c>
      <c r="E7">
        <v>4.9750095384258399</v>
      </c>
      <c r="F7">
        <v>4.1661411645832898</v>
      </c>
      <c r="G7">
        <v>5.8923777929190502</v>
      </c>
      <c r="H7">
        <v>1.6039577833921601</v>
      </c>
      <c r="I7">
        <v>3.3167159533541799</v>
      </c>
      <c r="J7">
        <v>4.78558430259391</v>
      </c>
      <c r="K7">
        <v>3.667110954105</v>
      </c>
      <c r="L7">
        <v>6.25591815575208</v>
      </c>
      <c r="M7">
        <v>0</v>
      </c>
      <c r="N7">
        <v>1.3815948822775499</v>
      </c>
      <c r="O7">
        <v>11.1421887232973</v>
      </c>
      <c r="P7">
        <v>9.5308318996464401</v>
      </c>
      <c r="Q7">
        <v>13.2120935553901</v>
      </c>
      <c r="R7">
        <v>1000</v>
      </c>
      <c r="S7" s="10">
        <v>0.102826821401067</v>
      </c>
      <c r="T7" s="6">
        <v>9</v>
      </c>
      <c r="U7" s="6">
        <v>41.103999999999999</v>
      </c>
      <c r="V7" s="4">
        <v>149.283487773426</v>
      </c>
      <c r="W7" s="8">
        <v>41547</v>
      </c>
      <c r="X7" s="8">
        <v>81234</v>
      </c>
      <c r="Y7" s="9">
        <v>1.7471737405793999</v>
      </c>
      <c r="Z7" s="8">
        <v>77</v>
      </c>
      <c r="AA7" s="8">
        <v>69.045000000000002</v>
      </c>
      <c r="AB7" s="8">
        <v>40</v>
      </c>
      <c r="AC7" s="6">
        <v>15.041</v>
      </c>
      <c r="AD7">
        <v>48</v>
      </c>
      <c r="AE7">
        <v>36</v>
      </c>
      <c r="AF7">
        <v>3.9649207670619702</v>
      </c>
      <c r="AG7" t="s">
        <v>44</v>
      </c>
      <c r="AH7" t="s">
        <v>43</v>
      </c>
      <c r="AI7" s="12" t="s">
        <v>161</v>
      </c>
      <c r="AJ7" s="4">
        <v>46494</v>
      </c>
      <c r="AK7" s="6">
        <v>1.9552546364439201</v>
      </c>
      <c r="AL7" s="12">
        <v>0.71515196751850496</v>
      </c>
      <c r="AM7" s="2">
        <v>7.35368036386473E-2</v>
      </c>
      <c r="AN7" s="2">
        <v>3.2516696018271901E-3</v>
      </c>
      <c r="AO7">
        <v>0.75007170727446604</v>
      </c>
      <c r="AP7">
        <v>0.24992829272553499</v>
      </c>
      <c r="AQ7">
        <v>0</v>
      </c>
      <c r="AR7" s="3">
        <v>1.73048333966128E-2</v>
      </c>
      <c r="AS7" s="2">
        <v>1.60210863861339E-2</v>
      </c>
      <c r="AT7" s="2">
        <v>8.6426387798661502E-3</v>
      </c>
      <c r="AU7" s="2">
        <v>2.4685651833725699E-2</v>
      </c>
      <c r="AV7" s="2">
        <v>0</v>
      </c>
      <c r="AW7" s="2">
        <v>3.3325919782746703E-2</v>
      </c>
      <c r="AX7" s="2">
        <v>7.4637784054243705E-2</v>
      </c>
      <c r="AY7" s="3">
        <v>-1.07939387515951E-2</v>
      </c>
      <c r="AZ7" s="3">
        <v>1.38655980173396E-2</v>
      </c>
      <c r="BA7" s="2">
        <v>6.38438453026485E-2</v>
      </c>
      <c r="BB7" s="2">
        <v>8.85033820715833E-2</v>
      </c>
      <c r="BC7" s="3">
        <v>3.2057023680054898E-2</v>
      </c>
      <c r="BD7" s="3">
        <v>2.4564745966216502E-2</v>
      </c>
      <c r="BE7" s="3">
        <v>4.1906296865511103E-2</v>
      </c>
      <c r="BF7" s="3">
        <v>0</v>
      </c>
      <c r="BG7" s="3">
        <v>9.2548405914420605E-3</v>
      </c>
      <c r="BH7" s="3">
        <v>1.6561276723878399E-3</v>
      </c>
      <c r="BI7" s="3">
        <v>1.4850303264937401E-3</v>
      </c>
      <c r="BJ7">
        <v>0.98987945073022798</v>
      </c>
      <c r="BK7" s="8">
        <v>23779</v>
      </c>
      <c r="BL7" s="3">
        <v>1.6821565246646201E-3</v>
      </c>
      <c r="BM7" s="3">
        <v>3.6202373215876E-4</v>
      </c>
      <c r="BN7" s="3">
        <v>6.3253290718701398E-4</v>
      </c>
      <c r="BO7" s="13">
        <v>7.1772679562353296</v>
      </c>
      <c r="BP7" s="13">
        <v>7.1772679562353296</v>
      </c>
      <c r="BQ7" s="13">
        <v>3.9649207670619702</v>
      </c>
      <c r="BR7" s="10">
        <v>0.644147982674381</v>
      </c>
      <c r="BS7" s="10">
        <v>0.644147982674381</v>
      </c>
      <c r="BT7" s="10">
        <v>0.355852017325619</v>
      </c>
      <c r="BU7" s="10">
        <v>0.55349641492266199</v>
      </c>
      <c r="BV7" s="10">
        <v>0.42949784887758102</v>
      </c>
      <c r="BW7">
        <v>4.9750095384258399</v>
      </c>
      <c r="BX7">
        <v>1.90632464612068</v>
      </c>
      <c r="BY7" s="16">
        <v>6.27795482456899E-3</v>
      </c>
      <c r="BZ7">
        <v>0.10179783119697899</v>
      </c>
      <c r="CA7">
        <v>0.50705035719342895</v>
      </c>
      <c r="CB7">
        <v>9.7613972507826006</v>
      </c>
    </row>
    <row r="8" spans="1:80" x14ac:dyDescent="0.2">
      <c r="A8" t="s">
        <v>134</v>
      </c>
      <c r="B8">
        <v>2.6726339828100598</v>
      </c>
      <c r="C8">
        <v>4.4836227303082801</v>
      </c>
      <c r="D8">
        <v>0</v>
      </c>
      <c r="E8">
        <v>7.1562567131183403</v>
      </c>
      <c r="F8">
        <v>6.3872147311610297</v>
      </c>
      <c r="G8">
        <v>8.0603015157300106</v>
      </c>
      <c r="H8">
        <v>3.73667742973557</v>
      </c>
      <c r="I8">
        <v>5.3829447977751999</v>
      </c>
      <c r="J8">
        <v>7.4170192143026199</v>
      </c>
      <c r="K8">
        <v>6.1694420903406098</v>
      </c>
      <c r="L8">
        <v>8.8375578600078608</v>
      </c>
      <c r="M8">
        <v>0</v>
      </c>
      <c r="N8">
        <v>1.4567203181733099</v>
      </c>
      <c r="O8">
        <v>16.029996245594301</v>
      </c>
      <c r="P8">
        <v>14.233217201769399</v>
      </c>
      <c r="Q8">
        <v>17.954098993747799</v>
      </c>
      <c r="R8">
        <v>1000</v>
      </c>
      <c r="S8" s="10">
        <v>0.11504144169867001</v>
      </c>
      <c r="T8" s="6">
        <v>11</v>
      </c>
      <c r="U8" s="6">
        <v>41.987000000000002</v>
      </c>
      <c r="V8" s="4">
        <v>151.94599395660799</v>
      </c>
      <c r="W8" s="8">
        <v>40365</v>
      </c>
      <c r="X8" s="8">
        <v>192459</v>
      </c>
      <c r="Y8" s="9">
        <v>1.7471737405793999</v>
      </c>
      <c r="Z8" s="8">
        <v>86</v>
      </c>
      <c r="AA8" s="8">
        <v>80.015000000000001</v>
      </c>
      <c r="AB8" s="8">
        <v>54</v>
      </c>
      <c r="AC8" s="6">
        <v>15.949</v>
      </c>
      <c r="AD8">
        <v>144</v>
      </c>
      <c r="AE8">
        <v>89</v>
      </c>
      <c r="AF8">
        <v>4.12935430098337</v>
      </c>
      <c r="AG8" t="s">
        <v>44</v>
      </c>
      <c r="AH8" t="s">
        <v>43</v>
      </c>
      <c r="AI8" s="12" t="s">
        <v>161</v>
      </c>
      <c r="AJ8" s="4">
        <v>110154</v>
      </c>
      <c r="AK8" s="6">
        <v>4.7679522139981803</v>
      </c>
      <c r="AL8" s="12">
        <v>0.45796686083536697</v>
      </c>
      <c r="AM8" s="2">
        <v>5.2685167920714503E-2</v>
      </c>
      <c r="AN8" s="2">
        <v>3.6379298107726602E-3</v>
      </c>
      <c r="AO8">
        <v>0.34370241750226199</v>
      </c>
      <c r="AP8">
        <v>0.65629758249773695</v>
      </c>
      <c r="AQ8">
        <v>0</v>
      </c>
      <c r="AR8" s="3">
        <v>1.7589367861671298E-2</v>
      </c>
      <c r="AS8" s="2">
        <v>2.95080022418274E-2</v>
      </c>
      <c r="AT8" s="2">
        <v>1.8773905826763099E-2</v>
      </c>
      <c r="AU8" s="2">
        <v>4.2431853256062503E-2</v>
      </c>
      <c r="AV8" s="2">
        <v>0</v>
      </c>
      <c r="AW8" s="2">
        <v>4.7097370103498598E-2</v>
      </c>
      <c r="AX8" s="2">
        <v>0.105497985357692</v>
      </c>
      <c r="AY8" s="3">
        <v>-1.18251162603078E-2</v>
      </c>
      <c r="AZ8" s="3">
        <v>1.2663069937224099E-2</v>
      </c>
      <c r="BA8" s="2">
        <v>9.3672869097384606E-2</v>
      </c>
      <c r="BB8" s="2">
        <v>0.118161055294916</v>
      </c>
      <c r="BC8" s="3">
        <v>4.8813522628446002E-2</v>
      </c>
      <c r="BD8" s="3">
        <v>4.0602861119869001E-2</v>
      </c>
      <c r="BE8" s="3">
        <v>5.8162493329910497E-2</v>
      </c>
      <c r="BF8" s="3">
        <v>0</v>
      </c>
      <c r="BG8" s="3">
        <v>9.5870926257477194E-3</v>
      </c>
      <c r="BH8" s="3">
        <v>7.8072516658496296E-4</v>
      </c>
      <c r="BI8" s="3">
        <v>7.26392141910416E-4</v>
      </c>
      <c r="BJ8">
        <v>0.982504541879475</v>
      </c>
      <c r="BK8" s="8">
        <v>23103</v>
      </c>
      <c r="BL8" s="3">
        <v>2.33735878457343E-3</v>
      </c>
      <c r="BM8" s="3">
        <v>3.9511953424996901E-4</v>
      </c>
      <c r="BN8" s="3">
        <v>6.9034324546595697E-4</v>
      </c>
      <c r="BO8" s="13">
        <v>11.9006419446109</v>
      </c>
      <c r="BP8" s="13">
        <v>11.9006419446109</v>
      </c>
      <c r="BQ8" s="13">
        <v>4.12935430098337</v>
      </c>
      <c r="BR8" s="10">
        <v>0.74239198312977295</v>
      </c>
      <c r="BS8" s="10">
        <v>0.74239198312977295</v>
      </c>
      <c r="BT8" s="10">
        <v>0.257608016870228</v>
      </c>
      <c r="BU8" s="10">
        <v>0.553562994646978</v>
      </c>
      <c r="BV8" s="10">
        <v>0.46268591829029598</v>
      </c>
      <c r="BW8">
        <v>7.1562567131183403</v>
      </c>
      <c r="BX8">
        <v>2.6307915424898098</v>
      </c>
      <c r="BY8" s="16">
        <v>6.5768945139855501E-3</v>
      </c>
      <c r="BZ8">
        <v>0.102020512732016</v>
      </c>
      <c r="CA8">
        <v>0.48039275481532101</v>
      </c>
      <c r="CB8">
        <v>9.2482027664981601</v>
      </c>
    </row>
    <row r="9" spans="1:80" x14ac:dyDescent="0.2">
      <c r="A9" t="s">
        <v>135</v>
      </c>
      <c r="B9">
        <v>1.8921155996940899</v>
      </c>
      <c r="C9">
        <v>2.5685247143874501</v>
      </c>
      <c r="D9">
        <v>0</v>
      </c>
      <c r="E9">
        <v>4.46064031408154</v>
      </c>
      <c r="F9">
        <v>3.8321634717791202</v>
      </c>
      <c r="G9">
        <v>5.2698562755031801</v>
      </c>
      <c r="H9">
        <v>1.9295777486521699</v>
      </c>
      <c r="I9">
        <v>3.3722109476995699</v>
      </c>
      <c r="J9">
        <v>3.8247167627537699</v>
      </c>
      <c r="K9">
        <v>2.96928271736705</v>
      </c>
      <c r="L9">
        <v>5.03790297965819</v>
      </c>
      <c r="M9">
        <v>0</v>
      </c>
      <c r="N9">
        <v>1.0927019790821699</v>
      </c>
      <c r="O9">
        <v>9.3780590559174701</v>
      </c>
      <c r="P9">
        <v>8.0771744102967205</v>
      </c>
      <c r="Q9">
        <v>11.023998783593299</v>
      </c>
      <c r="R9">
        <v>1000</v>
      </c>
      <c r="S9" s="10">
        <v>0.19377337125958299</v>
      </c>
      <c r="T9" s="6">
        <v>20.646401600000001</v>
      </c>
      <c r="U9" s="6">
        <v>38.971856064000001</v>
      </c>
      <c r="V9" s="4">
        <v>122.543360527687</v>
      </c>
      <c r="W9" s="8">
        <v>33090</v>
      </c>
      <c r="X9" s="8">
        <v>238974</v>
      </c>
      <c r="Y9" s="9">
        <v>1.99587797622094</v>
      </c>
      <c r="Z9" s="8">
        <v>48</v>
      </c>
      <c r="AA9" s="8">
        <v>45.151000000000003</v>
      </c>
      <c r="AB9" s="8">
        <v>27</v>
      </c>
      <c r="AC9" s="6">
        <v>8.0820000000000007</v>
      </c>
      <c r="AD9">
        <v>63</v>
      </c>
      <c r="AE9">
        <v>34</v>
      </c>
      <c r="AF9">
        <v>2.9848175787762599</v>
      </c>
      <c r="AG9" t="s">
        <v>44</v>
      </c>
      <c r="AH9" t="s">
        <v>43</v>
      </c>
      <c r="AI9" s="12" t="s">
        <v>161</v>
      </c>
      <c r="AJ9" s="4">
        <v>119733</v>
      </c>
      <c r="AK9" s="6">
        <v>7.2219675493093698</v>
      </c>
      <c r="AL9" s="12">
        <v>0.37211076458539299</v>
      </c>
      <c r="AM9" s="2">
        <v>7.2105157335692699E-2</v>
      </c>
      <c r="AN9" s="2">
        <v>6.1276520306969302E-3</v>
      </c>
      <c r="AO9">
        <v>0.44720469138577101</v>
      </c>
      <c r="AP9">
        <v>0.55279530861422799</v>
      </c>
      <c r="AQ9">
        <v>0</v>
      </c>
      <c r="AR9" s="3">
        <v>1.54403763006531E-2</v>
      </c>
      <c r="AS9" s="2">
        <v>2.0960129568236601E-2</v>
      </c>
      <c r="AT9" s="2">
        <v>6.9480436211688196E-3</v>
      </c>
      <c r="AU9" s="2">
        <v>3.8584942235881797E-2</v>
      </c>
      <c r="AV9" s="2">
        <v>0</v>
      </c>
      <c r="AW9" s="2">
        <v>3.6400505868889703E-2</v>
      </c>
      <c r="AX9" s="2">
        <v>7.65284958363667E-2</v>
      </c>
      <c r="AY9" s="3">
        <v>-1.0615708921470599E-2</v>
      </c>
      <c r="AZ9" s="3">
        <v>1.34314884183708E-2</v>
      </c>
      <c r="BA9" s="2">
        <v>6.5912786914896201E-2</v>
      </c>
      <c r="BB9" s="2">
        <v>8.9959984254737599E-2</v>
      </c>
      <c r="BC9" s="3">
        <v>3.1211130054570602E-2</v>
      </c>
      <c r="BD9" s="3">
        <v>2.4230465890448499E-2</v>
      </c>
      <c r="BE9" s="3">
        <v>4.1111186750260098E-2</v>
      </c>
      <c r="BF9" s="3">
        <v>0</v>
      </c>
      <c r="BG9" s="3">
        <v>8.9168599129064493E-3</v>
      </c>
      <c r="BH9" s="3">
        <v>4.0089198466588199E-4</v>
      </c>
      <c r="BI9" s="3">
        <v>3.7709737499269202E-4</v>
      </c>
      <c r="BJ9">
        <v>0.98438024336297103</v>
      </c>
      <c r="BK9" s="8">
        <v>16579</v>
      </c>
      <c r="BL9" s="3">
        <v>1.6285662585198101E-3</v>
      </c>
      <c r="BM9" s="3">
        <v>2.4424297370806902E-4</v>
      </c>
      <c r="BN9" s="3">
        <v>4.87484166716931E-4</v>
      </c>
      <c r="BO9" s="13">
        <v>6.3932414771412098</v>
      </c>
      <c r="BP9" s="13">
        <v>6.3932414771412098</v>
      </c>
      <c r="BQ9" s="13">
        <v>2.9848175787762599</v>
      </c>
      <c r="BR9" s="10">
        <v>0.68169639486470002</v>
      </c>
      <c r="BS9" s="10">
        <v>0.68169639486470002</v>
      </c>
      <c r="BT9" s="10">
        <v>0.31830360513529998</v>
      </c>
      <c r="BU9" s="10">
        <v>0.52433693419016703</v>
      </c>
      <c r="BV9" s="10">
        <v>0.40780957008160601</v>
      </c>
      <c r="BW9">
        <v>4.46064031408154</v>
      </c>
      <c r="BX9">
        <v>2.3206947544266399</v>
      </c>
      <c r="BY9">
        <v>7.39148082077851E-3</v>
      </c>
      <c r="BZ9">
        <v>0.12332471560674001</v>
      </c>
      <c r="CA9">
        <v>0.44973107460455702</v>
      </c>
      <c r="CB9">
        <v>8.6579244308898602</v>
      </c>
    </row>
    <row r="10" spans="1:80" x14ac:dyDescent="0.2">
      <c r="A10" t="s">
        <v>136</v>
      </c>
      <c r="B10">
        <v>1.8128958236146</v>
      </c>
      <c r="C10">
        <v>3.8640124545521402</v>
      </c>
      <c r="D10">
        <v>0</v>
      </c>
      <c r="E10">
        <v>5.6769082781667404</v>
      </c>
      <c r="F10">
        <v>4.9856670681700397</v>
      </c>
      <c r="G10">
        <v>6.5499156691377296</v>
      </c>
      <c r="H10">
        <v>3.1867883249287301</v>
      </c>
      <c r="I10">
        <v>4.7404443275175003</v>
      </c>
      <c r="J10">
        <v>4.1744367215376803</v>
      </c>
      <c r="K10">
        <v>3.5456758269375399</v>
      </c>
      <c r="L10">
        <v>5.0869760625811802</v>
      </c>
      <c r="M10">
        <v>0</v>
      </c>
      <c r="N10">
        <v>1.0311572140559999</v>
      </c>
      <c r="O10">
        <v>10.8825022137604</v>
      </c>
      <c r="P10">
        <v>9.7209446269930293</v>
      </c>
      <c r="Q10">
        <v>12.2734660937227</v>
      </c>
      <c r="R10">
        <v>1000</v>
      </c>
      <c r="S10" s="10">
        <v>0.144814418364378</v>
      </c>
      <c r="T10" s="6">
        <v>23.632191899999999</v>
      </c>
      <c r="U10" s="6">
        <v>35.437965757000001</v>
      </c>
      <c r="V10" s="4">
        <v>115.64129347411701</v>
      </c>
      <c r="W10" s="8">
        <v>31919</v>
      </c>
      <c r="X10" s="8">
        <v>238393</v>
      </c>
      <c r="Y10" s="9">
        <v>1.99587797622094</v>
      </c>
      <c r="Z10" s="8">
        <v>94</v>
      </c>
      <c r="AA10" s="8">
        <v>90.531999999999996</v>
      </c>
      <c r="AB10" s="8">
        <v>39</v>
      </c>
      <c r="AC10" s="6">
        <v>13.345000000000001</v>
      </c>
      <c r="AD10">
        <v>151</v>
      </c>
      <c r="AE10">
        <v>65</v>
      </c>
      <c r="AF10">
        <v>2.8440530376706001</v>
      </c>
      <c r="AG10" t="s">
        <v>44</v>
      </c>
      <c r="AH10" t="s">
        <v>43</v>
      </c>
      <c r="AI10" s="12" t="s">
        <v>161</v>
      </c>
      <c r="AJ10" s="4">
        <v>119442</v>
      </c>
      <c r="AK10" s="6">
        <v>7.4688594297148603</v>
      </c>
      <c r="AL10" s="12">
        <v>0.36590880241805002</v>
      </c>
      <c r="AM10" s="2">
        <v>5.2988870396576099E-2</v>
      </c>
      <c r="AN10" s="2">
        <v>4.5794340006395104E-3</v>
      </c>
      <c r="AO10">
        <v>0.25463774608532003</v>
      </c>
      <c r="AP10">
        <v>0.74536225391468203</v>
      </c>
      <c r="AQ10">
        <v>0</v>
      </c>
      <c r="AR10" s="3">
        <v>1.56768898820763E-2</v>
      </c>
      <c r="AS10" s="2">
        <v>3.3413777539741799E-2</v>
      </c>
      <c r="AT10" s="2">
        <v>1.74091111513087E-2</v>
      </c>
      <c r="AU10" s="2">
        <v>5.4126270088995898E-2</v>
      </c>
      <c r="AV10" s="2">
        <v>0</v>
      </c>
      <c r="AW10" s="2">
        <v>4.9090667421818099E-2</v>
      </c>
      <c r="AX10" s="2">
        <v>9.41056770192229E-2</v>
      </c>
      <c r="AY10" s="3">
        <v>-1.00444880186971E-2</v>
      </c>
      <c r="AZ10" s="3">
        <v>1.2028262899650101E-2</v>
      </c>
      <c r="BA10" s="2">
        <v>8.4061189000525893E-2</v>
      </c>
      <c r="BB10" s="2">
        <v>0.106133939918873</v>
      </c>
      <c r="BC10" s="3">
        <v>3.6098149684498398E-2</v>
      </c>
      <c r="BD10" s="3">
        <v>3.0660983809655599E-2</v>
      </c>
      <c r="BE10" s="3">
        <v>4.3989269833960697E-2</v>
      </c>
      <c r="BF10" s="3">
        <v>0</v>
      </c>
      <c r="BG10" s="3">
        <v>8.9168599129064493E-3</v>
      </c>
      <c r="BH10" s="3">
        <v>7.8699285008623397E-4</v>
      </c>
      <c r="BI10" s="3">
        <v>7.5795783727666995E-4</v>
      </c>
      <c r="BJ10">
        <v>0.98376496855550999</v>
      </c>
      <c r="BK10" s="8">
        <v>15992</v>
      </c>
      <c r="BL10" s="3">
        <v>2.4387193596798399E-3</v>
      </c>
      <c r="BM10" s="3">
        <v>4.1808953914596302E-4</v>
      </c>
      <c r="BN10" s="3">
        <v>8.3447973986993502E-4</v>
      </c>
      <c r="BO10" s="13">
        <v>8.0384491760898307</v>
      </c>
      <c r="BP10" s="13">
        <v>8.0384491760898307</v>
      </c>
      <c r="BQ10" s="13">
        <v>2.8440530376706001</v>
      </c>
      <c r="BR10" s="10">
        <v>0.73865113367402502</v>
      </c>
      <c r="BS10" s="10">
        <v>0.73865113367402502</v>
      </c>
      <c r="BT10" s="10">
        <v>0.26134886632597498</v>
      </c>
      <c r="BU10" s="10">
        <v>0.47833681647690302</v>
      </c>
      <c r="BV10" s="10">
        <v>0.38358088687888198</v>
      </c>
      <c r="BW10">
        <v>5.6769082781667404</v>
      </c>
      <c r="BX10">
        <v>3.0805834499599598</v>
      </c>
      <c r="BY10">
        <v>7.2311964403524902E-3</v>
      </c>
      <c r="BZ10">
        <v>0.12332471560674001</v>
      </c>
      <c r="CA10">
        <v>0.44973107460455702</v>
      </c>
      <c r="CB10">
        <v>8.6579244308898602</v>
      </c>
    </row>
    <row r="11" spans="1:80" x14ac:dyDescent="0.2">
      <c r="A11" t="s">
        <v>137</v>
      </c>
      <c r="B11">
        <v>1.7277919413457099</v>
      </c>
      <c r="C11">
        <v>1.7508679310184301</v>
      </c>
      <c r="D11">
        <v>0</v>
      </c>
      <c r="E11">
        <v>3.47865987236414</v>
      </c>
      <c r="F11">
        <v>3.0432301640722299</v>
      </c>
      <c r="G11">
        <v>4.0198484151554599</v>
      </c>
      <c r="H11">
        <v>1.3185925961232401</v>
      </c>
      <c r="I11">
        <v>2.28492052214331</v>
      </c>
      <c r="J11">
        <v>0.78163418701163201</v>
      </c>
      <c r="K11">
        <v>0.53911293873591204</v>
      </c>
      <c r="L11">
        <v>1.0577359000958999</v>
      </c>
      <c r="M11">
        <v>0</v>
      </c>
      <c r="N11">
        <v>0.91896709075801697</v>
      </c>
      <c r="O11">
        <v>5.1792611501337902</v>
      </c>
      <c r="P11">
        <v>4.4983874946965301</v>
      </c>
      <c r="Q11">
        <v>5.9263283521689898</v>
      </c>
      <c r="R11">
        <v>1000</v>
      </c>
      <c r="S11" s="10">
        <v>0.10755886625689901</v>
      </c>
      <c r="T11" s="6">
        <v>15.958829700000001</v>
      </c>
      <c r="U11" s="6">
        <v>22.777000000000001</v>
      </c>
      <c r="V11" s="4">
        <v>72.5634354005836</v>
      </c>
      <c r="W11" s="8">
        <v>33418</v>
      </c>
      <c r="X11" s="8">
        <v>119340</v>
      </c>
      <c r="Y11" s="9">
        <v>1.99587797622094</v>
      </c>
      <c r="Z11" s="8">
        <v>47</v>
      </c>
      <c r="AA11" s="8">
        <v>41.273000000000003</v>
      </c>
      <c r="AB11" s="8">
        <v>35</v>
      </c>
      <c r="AC11" s="6">
        <v>15.718999999999999</v>
      </c>
      <c r="AD11">
        <v>17</v>
      </c>
      <c r="AE11">
        <v>12</v>
      </c>
      <c r="AF11">
        <v>2.6467590321037302</v>
      </c>
      <c r="AG11" t="s">
        <v>44</v>
      </c>
      <c r="AH11" t="s">
        <v>43</v>
      </c>
      <c r="AI11" s="12" t="s">
        <v>161</v>
      </c>
      <c r="AJ11" s="4">
        <v>59793</v>
      </c>
      <c r="AK11" s="6">
        <v>3.5712237950188102</v>
      </c>
      <c r="AL11" s="12">
        <v>0.52916543291403595</v>
      </c>
      <c r="AM11" s="2">
        <v>5.6916434026574897E-2</v>
      </c>
      <c r="AN11" s="2">
        <v>3.4013099991723099E-3</v>
      </c>
      <c r="AO11">
        <v>0.42522831259801303</v>
      </c>
      <c r="AP11">
        <v>0.57477168740198603</v>
      </c>
      <c r="AQ11">
        <v>0</v>
      </c>
      <c r="AR11" s="3">
        <v>2.3810779241742099E-2</v>
      </c>
      <c r="AS11" s="2">
        <v>2.4128790503823799E-2</v>
      </c>
      <c r="AT11" s="2">
        <v>1.28710520745168E-2</v>
      </c>
      <c r="AU11" s="2">
        <v>3.8037112105923199E-2</v>
      </c>
      <c r="AV11" s="2">
        <v>0</v>
      </c>
      <c r="AW11" s="2">
        <v>4.7939569745565902E-2</v>
      </c>
      <c r="AX11" s="2">
        <v>7.1375633217224094E-2</v>
      </c>
      <c r="AY11" s="3">
        <v>-9.3831507794322096E-3</v>
      </c>
      <c r="AZ11" s="3">
        <v>1.0295367052442401E-2</v>
      </c>
      <c r="BA11" s="2">
        <v>6.1992482437791901E-2</v>
      </c>
      <c r="BB11" s="2">
        <v>8.1671000269666602E-2</v>
      </c>
      <c r="BC11" s="3">
        <v>1.07717362428701E-2</v>
      </c>
      <c r="BD11" s="3">
        <v>7.4295399020148402E-3</v>
      </c>
      <c r="BE11" s="3">
        <v>1.4576706494899399E-2</v>
      </c>
      <c r="BF11" s="3">
        <v>0</v>
      </c>
      <c r="BG11" s="3">
        <v>1.2664327228788101E-2</v>
      </c>
      <c r="BH11" s="3">
        <v>7.8604518923619797E-4</v>
      </c>
      <c r="BI11" s="3">
        <v>6.9026474670948103E-4</v>
      </c>
      <c r="BJ11">
        <v>0.96051017643137904</v>
      </c>
      <c r="BK11" s="8">
        <v>16743</v>
      </c>
      <c r="BL11" s="3">
        <v>2.0904258496087899E-3</v>
      </c>
      <c r="BM11" s="3">
        <v>4.7037524687294302E-4</v>
      </c>
      <c r="BN11" s="3">
        <v>9.3884011228573098E-4</v>
      </c>
      <c r="BO11" s="13">
        <v>2.53250211803006</v>
      </c>
      <c r="BP11" s="13">
        <v>2.53250211803006</v>
      </c>
      <c r="BQ11" s="13">
        <v>2.6467590321037302</v>
      </c>
      <c r="BR11" s="10">
        <v>0.488952906623492</v>
      </c>
      <c r="BS11" s="10">
        <v>0.488952906623492</v>
      </c>
      <c r="BT11" s="10">
        <v>0.511047093376508</v>
      </c>
      <c r="BU11" s="10">
        <v>0.328344254950729</v>
      </c>
      <c r="BV11" s="10">
        <v>0.15090674451661101</v>
      </c>
      <c r="BW11">
        <v>3.47865987236414</v>
      </c>
      <c r="BX11">
        <v>1.9338737925848</v>
      </c>
      <c r="BY11" s="16">
        <v>4.3339566027942198E-3</v>
      </c>
      <c r="BZ11">
        <v>0.168169972198806</v>
      </c>
      <c r="CA11">
        <v>0.32980297344375897</v>
      </c>
      <c r="CB11">
        <v>6.3491481518584596</v>
      </c>
    </row>
    <row r="12" spans="1:80" x14ac:dyDescent="0.2">
      <c r="A12" t="s">
        <v>138</v>
      </c>
      <c r="B12">
        <v>12.2276168473176</v>
      </c>
      <c r="C12">
        <v>2.30341938908118</v>
      </c>
      <c r="D12">
        <v>0</v>
      </c>
      <c r="E12">
        <v>14.531036236398799</v>
      </c>
      <c r="F12">
        <v>13.813533354814201</v>
      </c>
      <c r="G12">
        <v>15.3471039805637</v>
      </c>
      <c r="H12">
        <v>1.63502725780752</v>
      </c>
      <c r="I12">
        <v>3.1112740026310002</v>
      </c>
      <c r="J12">
        <v>0.70542376795898798</v>
      </c>
      <c r="K12">
        <v>0.47123359231512402</v>
      </c>
      <c r="L12">
        <v>1.0805711997413501</v>
      </c>
      <c r="M12">
        <v>0</v>
      </c>
      <c r="N12">
        <v>6.62665685681492</v>
      </c>
      <c r="O12">
        <v>21.863116861172699</v>
      </c>
      <c r="P12">
        <v>19.900550799060401</v>
      </c>
      <c r="Q12">
        <v>23.930671405882901</v>
      </c>
      <c r="R12">
        <v>1000</v>
      </c>
      <c r="S12" s="10">
        <v>4.5356773520203501E-2</v>
      </c>
      <c r="T12" s="6">
        <v>11.1023447</v>
      </c>
      <c r="U12" s="6">
        <v>74.72</v>
      </c>
      <c r="V12" s="4">
        <v>1668.1967090752901</v>
      </c>
      <c r="W12" s="8">
        <v>11671</v>
      </c>
      <c r="X12" s="8">
        <v>59356</v>
      </c>
      <c r="Y12" s="9">
        <v>1.6088026118202501</v>
      </c>
      <c r="Z12" s="8">
        <v>34</v>
      </c>
      <c r="AA12" s="8">
        <v>27.209</v>
      </c>
      <c r="AB12" s="8">
        <v>27</v>
      </c>
      <c r="AC12" s="6">
        <v>8.4689999999999994</v>
      </c>
      <c r="AD12">
        <v>24</v>
      </c>
      <c r="AE12">
        <v>9</v>
      </c>
      <c r="AF12">
        <v>18.854273704132599</v>
      </c>
      <c r="AG12" t="s">
        <v>44</v>
      </c>
      <c r="AH12" t="s">
        <v>43</v>
      </c>
      <c r="AI12" s="12" t="s">
        <v>161</v>
      </c>
      <c r="AJ12" s="4">
        <v>36894</v>
      </c>
      <c r="AK12" s="6">
        <v>5.0860215053763396</v>
      </c>
      <c r="AL12" s="12">
        <v>0.44341553440561798</v>
      </c>
      <c r="AM12" s="2">
        <v>2.0111897969375601E-2</v>
      </c>
      <c r="AN12" s="2">
        <v>1.43430711640256E-3</v>
      </c>
      <c r="AO12">
        <v>0.89945090903104996</v>
      </c>
      <c r="AP12">
        <v>0.100549090968951</v>
      </c>
      <c r="AQ12">
        <v>0</v>
      </c>
      <c r="AR12" s="3">
        <v>7.3298411277262698E-3</v>
      </c>
      <c r="AS12" s="2">
        <v>1.38078403856701E-3</v>
      </c>
      <c r="AT12" s="2">
        <v>4.7719040064507203E-4</v>
      </c>
      <c r="AU12" s="2">
        <v>2.4729158202181798E-3</v>
      </c>
      <c r="AV12" s="2">
        <v>0</v>
      </c>
      <c r="AW12" s="2">
        <v>8.7106251662932808E-3</v>
      </c>
      <c r="AX12" s="2">
        <v>1.3105838623367101E-2</v>
      </c>
      <c r="AY12" s="3">
        <v>-1.1764596174033701E-3</v>
      </c>
      <c r="AZ12" s="3">
        <v>1.2393949307430701E-3</v>
      </c>
      <c r="BA12" s="2">
        <v>1.19293790059637E-2</v>
      </c>
      <c r="BB12" s="2">
        <v>1.43452335541101E-2</v>
      </c>
      <c r="BC12" s="3">
        <v>4.2286605897335602E-4</v>
      </c>
      <c r="BD12" s="3">
        <v>2.8248083079862802E-4</v>
      </c>
      <c r="BE12" s="3">
        <v>6.4774807063390602E-4</v>
      </c>
      <c r="BF12" s="3">
        <v>0</v>
      </c>
      <c r="BG12" s="3">
        <v>3.97234739810044E-3</v>
      </c>
      <c r="BH12" s="3">
        <v>9.2155906109394497E-4</v>
      </c>
      <c r="BI12" s="3">
        <v>7.3749119097956295E-4</v>
      </c>
      <c r="BJ12">
        <v>0.976503414166493</v>
      </c>
      <c r="BK12" s="8">
        <v>7254</v>
      </c>
      <c r="BL12" s="3">
        <v>3.7220843672456602E-3</v>
      </c>
      <c r="BM12" s="3">
        <v>7.2564476051752201E-4</v>
      </c>
      <c r="BN12" s="3">
        <v>1.1674937965260499E-3</v>
      </c>
      <c r="BO12" s="13">
        <v>3.0088431570401601</v>
      </c>
      <c r="BP12" s="13">
        <v>3.0088431570401601</v>
      </c>
      <c r="BQ12" s="13">
        <v>18.854273704132599</v>
      </c>
      <c r="BR12" s="10">
        <v>0.13761975131109799</v>
      </c>
      <c r="BS12" s="10">
        <v>0.13761975131109799</v>
      </c>
      <c r="BT12" s="10">
        <v>0.86238024868890195</v>
      </c>
      <c r="BU12" s="10">
        <v>0.335364689133967</v>
      </c>
      <c r="BV12" s="10">
        <v>3.2265458274215099E-2</v>
      </c>
      <c r="BW12">
        <v>14.531036236398799</v>
      </c>
      <c r="BX12">
        <v>1.16045718346275</v>
      </c>
      <c r="BY12">
        <v>0.22996921823480601</v>
      </c>
      <c r="BZ12">
        <v>1.1624102446508499E-2</v>
      </c>
      <c r="CA12">
        <v>0.75166775761148397</v>
      </c>
      <c r="CB12">
        <v>14.4706092374403</v>
      </c>
    </row>
    <row r="13" spans="1:80" x14ac:dyDescent="0.2">
      <c r="A13" t="s">
        <v>139</v>
      </c>
      <c r="B13">
        <v>12.323514942771</v>
      </c>
      <c r="C13">
        <v>2.33421541918133</v>
      </c>
      <c r="D13">
        <v>0</v>
      </c>
      <c r="E13">
        <v>14.652963103285099</v>
      </c>
      <c r="F13">
        <v>13.866966696531099</v>
      </c>
      <c r="G13">
        <v>15.592200302032399</v>
      </c>
      <c r="H13">
        <v>1.6101647106978001</v>
      </c>
      <c r="I13">
        <v>3.2413286382994499</v>
      </c>
      <c r="J13">
        <v>2.3407607929631098</v>
      </c>
      <c r="K13">
        <v>1.57481457578171</v>
      </c>
      <c r="L13">
        <v>4.0869289784764602</v>
      </c>
      <c r="M13">
        <v>0</v>
      </c>
      <c r="N13">
        <v>6.5448146352829699</v>
      </c>
      <c r="O13">
        <v>23.538538531531099</v>
      </c>
      <c r="P13">
        <v>21.113583119396399</v>
      </c>
      <c r="Q13">
        <v>26.594668502780799</v>
      </c>
      <c r="R13">
        <v>1000</v>
      </c>
      <c r="S13" s="10">
        <v>8.9137319814470595E-2</v>
      </c>
      <c r="T13" s="6">
        <v>10.160212599999999</v>
      </c>
      <c r="U13" s="6">
        <v>66.56</v>
      </c>
      <c r="V13" s="4">
        <v>1647.5937221434101</v>
      </c>
      <c r="W13" s="8">
        <v>11688</v>
      </c>
      <c r="X13" s="8">
        <v>67811</v>
      </c>
      <c r="Y13" s="9">
        <v>1.6088026118202501</v>
      </c>
      <c r="Z13" s="8">
        <v>40</v>
      </c>
      <c r="AA13" s="8">
        <v>31.504999999999999</v>
      </c>
      <c r="AB13" s="8">
        <v>33</v>
      </c>
      <c r="AC13" s="6">
        <v>8.4809999999999999</v>
      </c>
      <c r="AD13">
        <v>29</v>
      </c>
      <c r="AE13">
        <v>21</v>
      </c>
      <c r="AF13">
        <v>18.868329578053899</v>
      </c>
      <c r="AG13" t="s">
        <v>44</v>
      </c>
      <c r="AH13" t="s">
        <v>43</v>
      </c>
      <c r="AI13" s="12" t="s">
        <v>161</v>
      </c>
      <c r="AJ13" s="4">
        <v>42149</v>
      </c>
      <c r="AK13" s="6">
        <v>5.8016517549896802</v>
      </c>
      <c r="AL13" s="12">
        <v>0.41516828655555399</v>
      </c>
      <c r="AM13" s="2">
        <v>3.70069883355282E-2</v>
      </c>
      <c r="AN13" s="2">
        <v>2.8187695513658502E-3</v>
      </c>
      <c r="AO13">
        <v>0.87662602653189703</v>
      </c>
      <c r="AP13">
        <v>0.12362121589990201</v>
      </c>
      <c r="AQ13">
        <v>0</v>
      </c>
      <c r="AR13" s="3">
        <v>7.4797049643639899E-3</v>
      </c>
      <c r="AS13" s="2">
        <v>1.4167421177987199E-3</v>
      </c>
      <c r="AT13" s="2">
        <v>3.5823280654901399E-4</v>
      </c>
      <c r="AU13" s="2">
        <v>2.74287546390825E-3</v>
      </c>
      <c r="AV13" s="2">
        <v>0</v>
      </c>
      <c r="AW13" s="2">
        <v>8.8935536147968404E-3</v>
      </c>
      <c r="AX13" s="2">
        <v>1.42866158174657E-2</v>
      </c>
      <c r="AY13" s="3">
        <v>-1.4718163704703E-3</v>
      </c>
      <c r="AZ13" s="3">
        <v>1.8549050838053899E-3</v>
      </c>
      <c r="BA13" s="2">
        <v>1.2814799446995401E-2</v>
      </c>
      <c r="BB13" s="2">
        <v>1.6141520901271099E-2</v>
      </c>
      <c r="BC13" s="3">
        <v>1.4207148045684099E-3</v>
      </c>
      <c r="BD13" s="3">
        <v>9.5582700675320902E-4</v>
      </c>
      <c r="BE13" s="3">
        <v>2.4805441557277002E-3</v>
      </c>
      <c r="BF13" s="3">
        <v>0</v>
      </c>
      <c r="BG13" s="3">
        <v>3.97234739810044E-3</v>
      </c>
      <c r="BH13" s="3">
        <v>9.4901421148781704E-4</v>
      </c>
      <c r="BI13" s="3">
        <v>7.4746731832309198E-4</v>
      </c>
      <c r="BJ13">
        <v>0.97391463283786694</v>
      </c>
      <c r="BK13" s="8">
        <v>7265</v>
      </c>
      <c r="BL13" s="3">
        <v>4.5423262216104602E-3</v>
      </c>
      <c r="BM13" s="3">
        <v>7.2561601642710501E-4</v>
      </c>
      <c r="BN13" s="3">
        <v>1.1673778389538899E-3</v>
      </c>
      <c r="BO13" s="13">
        <v>4.6749762121444398</v>
      </c>
      <c r="BP13" s="13">
        <v>4.6749762121444398</v>
      </c>
      <c r="BQ13" s="13">
        <v>18.868329578053899</v>
      </c>
      <c r="BR13" s="10">
        <v>0.198605027613212</v>
      </c>
      <c r="BS13" s="10">
        <v>0.198605027613212</v>
      </c>
      <c r="BT13" s="10">
        <v>0.80159702019922396</v>
      </c>
      <c r="BU13" s="10">
        <v>0.377490186298645</v>
      </c>
      <c r="BV13" s="10">
        <v>9.9441022324500097E-2</v>
      </c>
      <c r="BW13">
        <v>14.652963103285099</v>
      </c>
      <c r="BX13">
        <v>1.15801499978832</v>
      </c>
      <c r="BY13">
        <v>0.22678509595917501</v>
      </c>
      <c r="BZ13">
        <v>1.1624102446508499E-2</v>
      </c>
      <c r="CA13">
        <v>0.75166775761148397</v>
      </c>
      <c r="CB13">
        <v>14.4706092374403</v>
      </c>
    </row>
    <row r="14" spans="1:80" x14ac:dyDescent="0.2">
      <c r="A14" t="s">
        <v>140</v>
      </c>
      <c r="B14">
        <v>11.865097998856299</v>
      </c>
      <c r="C14">
        <v>38.563676407997399</v>
      </c>
      <c r="D14">
        <v>0</v>
      </c>
      <c r="E14">
        <v>50.428774406853698</v>
      </c>
      <c r="F14">
        <v>44.317170348309098</v>
      </c>
      <c r="G14">
        <v>57.098028728107401</v>
      </c>
      <c r="H14">
        <v>32.526560110436897</v>
      </c>
      <c r="I14">
        <v>45.247265036178597</v>
      </c>
      <c r="J14">
        <v>7.8610178047646802</v>
      </c>
      <c r="K14">
        <v>5.7151654328955903</v>
      </c>
      <c r="L14">
        <v>10.1556598691815</v>
      </c>
      <c r="M14">
        <v>0</v>
      </c>
      <c r="N14">
        <v>18.426942841558098</v>
      </c>
      <c r="O14">
        <v>76.716735053176393</v>
      </c>
      <c r="P14">
        <v>66.9609646625793</v>
      </c>
      <c r="Q14">
        <v>87.264350240004703</v>
      </c>
      <c r="R14">
        <v>1000</v>
      </c>
      <c r="S14" s="10">
        <v>6.0559768500467202E-2</v>
      </c>
      <c r="T14" s="6">
        <v>92.241416200000003</v>
      </c>
      <c r="U14" s="6">
        <v>105.315263882</v>
      </c>
      <c r="V14" s="4">
        <v>9808.2156482955797</v>
      </c>
      <c r="W14" s="8">
        <v>16105</v>
      </c>
      <c r="X14" s="8">
        <v>27797</v>
      </c>
      <c r="Y14" s="9">
        <v>1.2580446390776701</v>
      </c>
      <c r="Z14" s="8">
        <v>64</v>
      </c>
      <c r="AA14" s="8">
        <v>62</v>
      </c>
      <c r="AB14" s="8">
        <v>43</v>
      </c>
      <c r="AC14" s="6">
        <v>29.484000000000002</v>
      </c>
      <c r="AD14">
        <v>23</v>
      </c>
      <c r="AE14">
        <v>17</v>
      </c>
      <c r="AF14">
        <v>30.292040840414401</v>
      </c>
      <c r="AG14" t="s">
        <v>44</v>
      </c>
      <c r="AH14" t="s">
        <v>43</v>
      </c>
      <c r="AI14" s="12" t="s">
        <v>161</v>
      </c>
      <c r="AJ14" s="4">
        <v>22095</v>
      </c>
      <c r="AK14" s="6">
        <v>1.72603702835716</v>
      </c>
      <c r="AL14" s="12">
        <v>0.76115822702748404</v>
      </c>
      <c r="AM14" s="2">
        <v>4.6095566021010399E-2</v>
      </c>
      <c r="AN14" s="2">
        <v>1.91506803033996E-3</v>
      </c>
      <c r="AO14">
        <v>7.2742718529213005E-2</v>
      </c>
      <c r="AP14">
        <v>0.92725728147078601</v>
      </c>
      <c r="AQ14">
        <v>0</v>
      </c>
      <c r="AR14" s="3">
        <v>1.20971014752497E-3</v>
      </c>
      <c r="AS14" s="2">
        <v>3.9317728923200001E-3</v>
      </c>
      <c r="AT14" s="2">
        <v>3.12311544534779E-3</v>
      </c>
      <c r="AU14" s="2">
        <v>4.8270237787177801E-3</v>
      </c>
      <c r="AV14" s="2">
        <v>0</v>
      </c>
      <c r="AW14" s="2">
        <v>5.1414830398449603E-3</v>
      </c>
      <c r="AX14" s="2">
        <v>7.8216811093981108E-3</v>
      </c>
      <c r="AY14" s="3">
        <v>-9.9465292571258791E-4</v>
      </c>
      <c r="AZ14" s="3">
        <v>1.07538573427076E-3</v>
      </c>
      <c r="BA14" s="2">
        <v>6.8270281836855197E-3</v>
      </c>
      <c r="BB14" s="2">
        <v>8.8970668436688695E-3</v>
      </c>
      <c r="BC14" s="3">
        <v>8.0147277411572097E-4</v>
      </c>
      <c r="BD14" s="3">
        <v>5.8269165746664101E-4</v>
      </c>
      <c r="BE14" s="3">
        <v>1.03542379504536E-3</v>
      </c>
      <c r="BF14" s="3">
        <v>0</v>
      </c>
      <c r="BG14" s="3">
        <v>1.8787252954374301E-3</v>
      </c>
      <c r="BH14" s="3">
        <v>2.89658293731614E-3</v>
      </c>
      <c r="BI14" s="3">
        <v>2.8060647205250099E-3</v>
      </c>
      <c r="BJ14">
        <v>0.99262555584953305</v>
      </c>
      <c r="BK14" s="8">
        <v>12801</v>
      </c>
      <c r="BL14" s="3">
        <v>3.3591125693305198E-3</v>
      </c>
      <c r="BM14" s="3">
        <v>1.8307357963365399E-3</v>
      </c>
      <c r="BN14" s="3">
        <v>2.3032575580032798E-3</v>
      </c>
      <c r="BO14" s="13">
        <v>46.424694212761999</v>
      </c>
      <c r="BP14" s="13">
        <v>46.424694212761999</v>
      </c>
      <c r="BQ14" s="13">
        <v>30.292040840414401</v>
      </c>
      <c r="BR14" s="10">
        <v>0.60514344905709605</v>
      </c>
      <c r="BS14" s="10">
        <v>0.60514344905709605</v>
      </c>
      <c r="BT14" s="10">
        <v>0.39485655094290401</v>
      </c>
      <c r="BU14" s="10">
        <v>0.34266284629701099</v>
      </c>
      <c r="BV14" s="10">
        <v>0.102467666981694</v>
      </c>
      <c r="BW14">
        <v>50.428774406853698</v>
      </c>
      <c r="BX14">
        <v>4.2188521950551197</v>
      </c>
      <c r="BY14">
        <v>0.76620698760218497</v>
      </c>
      <c r="BZ14">
        <v>5.7422929733044704E-3</v>
      </c>
      <c r="CA14">
        <v>0.86184147292369595</v>
      </c>
      <c r="CB14">
        <v>16.591600548263699</v>
      </c>
    </row>
    <row r="15" spans="1:80" x14ac:dyDescent="0.2">
      <c r="A15" t="s">
        <v>128</v>
      </c>
      <c r="B15">
        <v>10.521229967208701</v>
      </c>
      <c r="C15">
        <v>5.8756531880135503</v>
      </c>
      <c r="D15">
        <v>0</v>
      </c>
      <c r="E15">
        <v>16.396883155222302</v>
      </c>
      <c r="F15">
        <v>15.310484315841601</v>
      </c>
      <c r="G15">
        <v>17.4827416933542</v>
      </c>
      <c r="H15">
        <v>4.8262135169559999</v>
      </c>
      <c r="I15">
        <v>6.9486755635020296</v>
      </c>
      <c r="J15">
        <v>2.3796097327079799</v>
      </c>
      <c r="K15">
        <v>1.7543700231239601</v>
      </c>
      <c r="L15">
        <v>3.2773996086919901</v>
      </c>
      <c r="M15">
        <v>0</v>
      </c>
      <c r="N15">
        <v>1.34141385231209</v>
      </c>
      <c r="O15">
        <v>20.1179067402424</v>
      </c>
      <c r="P15">
        <v>18.5866546734445</v>
      </c>
      <c r="Q15">
        <v>21.719916485311501</v>
      </c>
      <c r="R15">
        <v>1000</v>
      </c>
      <c r="S15" s="10">
        <v>6.6603813000960299E-2</v>
      </c>
      <c r="T15" s="6">
        <v>8.3545392399999994</v>
      </c>
      <c r="U15" s="6">
        <v>52.406999999999996</v>
      </c>
      <c r="V15" s="4">
        <v>334.69349154708101</v>
      </c>
      <c r="W15" s="8">
        <v>9185</v>
      </c>
      <c r="X15" s="8">
        <v>32340</v>
      </c>
      <c r="Y15" s="9">
        <v>1.70994738414317</v>
      </c>
      <c r="Z15" s="8">
        <v>56</v>
      </c>
      <c r="AA15" s="8">
        <v>41.341999999999999</v>
      </c>
      <c r="AB15" s="8">
        <v>42</v>
      </c>
      <c r="AC15" s="6">
        <v>24.93</v>
      </c>
      <c r="AD15">
        <v>52</v>
      </c>
      <c r="AE15">
        <v>25</v>
      </c>
      <c r="AF15">
        <v>11.8626438195208</v>
      </c>
      <c r="AG15" t="s">
        <v>44</v>
      </c>
      <c r="AH15" t="s">
        <v>43</v>
      </c>
      <c r="AI15" s="12" t="s">
        <v>161</v>
      </c>
      <c r="AJ15" s="4">
        <v>18912</v>
      </c>
      <c r="AK15" s="6">
        <v>3.5211320052131798</v>
      </c>
      <c r="AL15" s="12">
        <v>0.53291610689503099</v>
      </c>
      <c r="AM15" s="2">
        <v>3.5494244728836402E-2</v>
      </c>
      <c r="AN15" s="2">
        <v>2.1061974993496898E-3</v>
      </c>
      <c r="AO15">
        <v>0.70704276501959396</v>
      </c>
      <c r="AP15">
        <v>0.29295723498040599</v>
      </c>
      <c r="AQ15">
        <v>0</v>
      </c>
      <c r="AR15" s="3">
        <v>3.1435418473707399E-2</v>
      </c>
      <c r="AS15" s="2">
        <v>1.75553255035048E-2</v>
      </c>
      <c r="AT15" s="2">
        <v>1.1671614082420401E-2</v>
      </c>
      <c r="AU15" s="2">
        <v>2.35712539840611E-2</v>
      </c>
      <c r="AV15" s="2">
        <v>0</v>
      </c>
      <c r="AW15" s="2">
        <v>4.89907439772123E-2</v>
      </c>
      <c r="AX15" s="2">
        <v>6.0108449217968797E-2</v>
      </c>
      <c r="AY15" s="3">
        <v>-4.5750876711700703E-3</v>
      </c>
      <c r="AZ15" s="3">
        <v>4.7864980512888197E-3</v>
      </c>
      <c r="BA15" s="2">
        <v>5.55333615467987E-2</v>
      </c>
      <c r="BB15" s="2">
        <v>6.4894947269257597E-2</v>
      </c>
      <c r="BC15" s="3">
        <v>7.10981776702175E-3</v>
      </c>
      <c r="BD15" s="3">
        <v>5.24172135829292E-3</v>
      </c>
      <c r="BE15" s="3">
        <v>9.7922418316012203E-3</v>
      </c>
      <c r="BF15" s="3">
        <v>0</v>
      </c>
      <c r="BG15" s="3">
        <v>4.0078874737347501E-3</v>
      </c>
      <c r="BH15" s="3">
        <v>2.9610829103214899E-3</v>
      </c>
      <c r="BI15" s="3">
        <v>2.1860194585448401E-3</v>
      </c>
      <c r="BJ15">
        <v>0.94896391761686805</v>
      </c>
      <c r="BK15" s="8">
        <v>5371</v>
      </c>
      <c r="BL15" s="3">
        <v>7.8197728542170903E-3</v>
      </c>
      <c r="BM15" s="3">
        <v>2.7142079477408799E-3</v>
      </c>
      <c r="BN15" s="3">
        <v>4.64159374418172E-3</v>
      </c>
      <c r="BO15" s="13">
        <v>8.2552629207215293</v>
      </c>
      <c r="BP15" s="13">
        <v>8.2552629207215293</v>
      </c>
      <c r="BQ15" s="13">
        <v>11.8626438195208</v>
      </c>
      <c r="BR15" s="10">
        <v>0.41033943936711698</v>
      </c>
      <c r="BS15" s="10">
        <v>0.41033943936711698</v>
      </c>
      <c r="BT15" s="10">
        <v>0.58966056063288297</v>
      </c>
      <c r="BU15" s="10">
        <v>0.18495841559177001</v>
      </c>
      <c r="BV15" s="10">
        <v>0.118280085553533</v>
      </c>
      <c r="BW15">
        <v>16.396883155222302</v>
      </c>
      <c r="BX15">
        <v>1.4789262366226399</v>
      </c>
      <c r="BY15">
        <v>6.23149304686429E-2</v>
      </c>
      <c r="BZ15">
        <v>2.5156408054956999E-2</v>
      </c>
      <c r="CA15">
        <v>0.85882639950106898</v>
      </c>
      <c r="CB15">
        <v>16.533556354031301</v>
      </c>
    </row>
    <row r="16" spans="1:80" x14ac:dyDescent="0.2">
      <c r="A16" t="s">
        <v>141</v>
      </c>
      <c r="B16">
        <v>3.4975280657246199</v>
      </c>
      <c r="C16">
        <v>15.107275270623999</v>
      </c>
      <c r="D16">
        <v>0.76622969250692397</v>
      </c>
      <c r="E16">
        <v>19.3710330288555</v>
      </c>
      <c r="F16">
        <v>17.273831628459</v>
      </c>
      <c r="G16">
        <v>21.662231954021301</v>
      </c>
      <c r="H16">
        <v>13.0326876891917</v>
      </c>
      <c r="I16">
        <v>17.3559753707111</v>
      </c>
      <c r="J16">
        <v>2.5464279303050699</v>
      </c>
      <c r="K16">
        <v>2.0894697442583898</v>
      </c>
      <c r="L16">
        <v>3.03486597455269</v>
      </c>
      <c r="M16">
        <v>5.4761801590689503</v>
      </c>
      <c r="N16">
        <v>2.3022603998723601</v>
      </c>
      <c r="O16">
        <v>29.695901518101898</v>
      </c>
      <c r="P16">
        <v>26.653133824253501</v>
      </c>
      <c r="Q16">
        <v>32.977634484774299</v>
      </c>
      <c r="R16">
        <v>1000</v>
      </c>
      <c r="S16" s="10">
        <v>6.3808612427370695E-2</v>
      </c>
      <c r="T16" s="6">
        <v>10.8892576122736</v>
      </c>
      <c r="U16" s="6">
        <v>54.883000000000003</v>
      </c>
      <c r="V16">
        <v>545.36825932933698</v>
      </c>
      <c r="W16">
        <v>7474</v>
      </c>
      <c r="X16">
        <v>12982</v>
      </c>
      <c r="Y16">
        <v>1.62246508803886</v>
      </c>
      <c r="Z16">
        <v>80</v>
      </c>
      <c r="AA16">
        <v>80</v>
      </c>
      <c r="AB16">
        <v>49</v>
      </c>
      <c r="AC16" s="6">
        <v>40.026000000000003</v>
      </c>
      <c r="AD16">
        <v>49</v>
      </c>
      <c r="AE16">
        <v>23</v>
      </c>
      <c r="AF16">
        <v>5.79978846559698</v>
      </c>
      <c r="AG16" t="s">
        <v>44</v>
      </c>
      <c r="AH16" t="s">
        <v>43</v>
      </c>
      <c r="AI16" s="12" t="s">
        <v>161</v>
      </c>
      <c r="AJ16" s="4">
        <v>8001</v>
      </c>
      <c r="AK16" s="6">
        <v>1.7370820668692999</v>
      </c>
      <c r="AL16" s="12">
        <v>0.75873449917936997</v>
      </c>
      <c r="AM16" s="2">
        <v>4.84137955934116E-2</v>
      </c>
      <c r="AN16" s="2">
        <v>2.0178054960541701E-3</v>
      </c>
      <c r="AO16">
        <v>0.15348609975677999</v>
      </c>
      <c r="AP16">
        <v>0.83106983135387102</v>
      </c>
      <c r="AQ16">
        <v>1.5444068889349899E-2</v>
      </c>
      <c r="AR16" s="3">
        <v>6.4131492911334602E-3</v>
      </c>
      <c r="AS16" s="2">
        <v>2.7701053393173299E-2</v>
      </c>
      <c r="AT16" s="2">
        <v>2.26874256598085E-2</v>
      </c>
      <c r="AU16" s="2">
        <v>3.31354564941665E-2</v>
      </c>
      <c r="AV16" s="2">
        <v>1.4049766912529701E-3</v>
      </c>
      <c r="AW16" s="2">
        <v>3.5519179375559803E-2</v>
      </c>
      <c r="AX16" s="2">
        <v>5.4451099802948301E-2</v>
      </c>
      <c r="AY16" s="3">
        <v>-5.5792900334723904E-3</v>
      </c>
      <c r="AZ16" s="3">
        <v>6.0174623486670999E-3</v>
      </c>
      <c r="BA16" s="2">
        <v>4.8871809769475902E-2</v>
      </c>
      <c r="BB16" s="2">
        <v>6.0468562151615397E-2</v>
      </c>
      <c r="BC16" s="3">
        <v>4.6691898304395702E-3</v>
      </c>
      <c r="BD16" s="3">
        <v>3.8313006092945399E-3</v>
      </c>
      <c r="BE16" s="3">
        <v>5.5648012560995004E-3</v>
      </c>
      <c r="BF16" s="3">
        <v>1.01288491350835E-2</v>
      </c>
      <c r="BG16" s="3">
        <v>4.2214785339791299E-3</v>
      </c>
      <c r="BH16" s="3">
        <v>9.9987501562304702E-3</v>
      </c>
      <c r="BI16" s="3">
        <v>9.9987501562304702E-3</v>
      </c>
      <c r="BJ16">
        <v>0.98977759517274699</v>
      </c>
      <c r="BK16" s="8">
        <v>4606</v>
      </c>
      <c r="BL16" s="3">
        <v>1.0638297872340399E-2</v>
      </c>
      <c r="BM16" s="3">
        <v>5.3553652662563598E-3</v>
      </c>
      <c r="BN16" s="3">
        <v>8.6899696048632208E-3</v>
      </c>
      <c r="BO16" s="13">
        <v>17.653703200929002</v>
      </c>
      <c r="BP16" s="13">
        <v>23.129883359998001</v>
      </c>
      <c r="BQ16" s="13">
        <v>5.79978846559698</v>
      </c>
      <c r="BR16" s="10">
        <v>0.59448255647548298</v>
      </c>
      <c r="BS16" s="10">
        <v>0.77889115643370199</v>
      </c>
      <c r="BT16" s="10">
        <v>0.19530658454293101</v>
      </c>
      <c r="BU16" s="10">
        <v>0.34768728040500801</v>
      </c>
      <c r="BV16" s="10">
        <v>8.5750508643773399E-2</v>
      </c>
      <c r="BW16">
        <v>19.3710330288555</v>
      </c>
      <c r="BX16">
        <v>5.4819129263394002</v>
      </c>
      <c r="BY16">
        <v>0.118403877405414</v>
      </c>
      <c r="BZ16">
        <v>1.2445877510359899E-2</v>
      </c>
      <c r="CA16">
        <v>0.77093860094140998</v>
      </c>
      <c r="CB16">
        <v>14.8415987347009</v>
      </c>
    </row>
    <row r="17" spans="1:80" x14ac:dyDescent="0.2">
      <c r="A17" t="s">
        <v>142</v>
      </c>
      <c r="B17">
        <v>22.1139478446723</v>
      </c>
      <c r="C17">
        <v>104.26829475296</v>
      </c>
      <c r="D17">
        <v>0</v>
      </c>
      <c r="E17">
        <v>126.382242597633</v>
      </c>
      <c r="F17">
        <v>121.42640351586201</v>
      </c>
      <c r="G17">
        <v>131.921733997225</v>
      </c>
      <c r="H17">
        <v>99.341078939429806</v>
      </c>
      <c r="I17">
        <v>109.748701186647</v>
      </c>
      <c r="J17">
        <v>75.413548355076699</v>
      </c>
      <c r="K17">
        <v>68.741611854984797</v>
      </c>
      <c r="L17">
        <v>83.1228675253153</v>
      </c>
      <c r="M17">
        <v>0</v>
      </c>
      <c r="N17">
        <v>19.138893784915801</v>
      </c>
      <c r="O17">
        <v>220.93468473762499</v>
      </c>
      <c r="P17">
        <v>209.17155983650801</v>
      </c>
      <c r="Q17">
        <v>234.08095047934199</v>
      </c>
      <c r="R17">
        <v>1000</v>
      </c>
      <c r="S17" s="10">
        <v>6.6013153124641399E-2</v>
      </c>
      <c r="T17" s="6">
        <v>16.353133799999998</v>
      </c>
      <c r="U17" s="6">
        <v>57.752000000000002</v>
      </c>
      <c r="V17" s="4">
        <v>3382.5237241752802</v>
      </c>
      <c r="W17" s="8">
        <v>17164</v>
      </c>
      <c r="X17" s="8">
        <v>152653</v>
      </c>
      <c r="Y17" s="9">
        <v>1.82507693639206</v>
      </c>
      <c r="Z17" s="8">
        <v>1052</v>
      </c>
      <c r="AA17" s="8">
        <v>998.27</v>
      </c>
      <c r="AB17" s="8">
        <v>540</v>
      </c>
      <c r="AC17" s="6">
        <v>166.898</v>
      </c>
      <c r="AD17">
        <v>681</v>
      </c>
      <c r="AE17">
        <v>278</v>
      </c>
      <c r="AF17">
        <v>41.252841629588097</v>
      </c>
      <c r="AG17" t="s">
        <v>44</v>
      </c>
      <c r="AH17" t="s">
        <v>43</v>
      </c>
      <c r="AI17" s="12" t="s">
        <v>161</v>
      </c>
      <c r="AJ17" s="4">
        <v>83641</v>
      </c>
      <c r="AK17" s="6">
        <v>8.8941939600170201</v>
      </c>
      <c r="AL17" s="12">
        <v>0.33531015156350102</v>
      </c>
      <c r="AM17" s="2">
        <v>2.2134880379408101E-2</v>
      </c>
      <c r="AN17" s="2">
        <v>2.0875191940332798E-3</v>
      </c>
      <c r="AO17">
        <v>0.35437788159738298</v>
      </c>
      <c r="AP17">
        <v>0.64562211840261696</v>
      </c>
      <c r="AQ17">
        <v>0</v>
      </c>
      <c r="AR17" s="3">
        <v>6.5377066498074898E-3</v>
      </c>
      <c r="AS17" s="2">
        <v>3.08255915569027E-2</v>
      </c>
      <c r="AT17" s="2">
        <v>2.6481349340618399E-2</v>
      </c>
      <c r="AU17" s="2">
        <v>3.5657572515852803E-2</v>
      </c>
      <c r="AV17" s="2">
        <v>0</v>
      </c>
      <c r="AW17" s="2">
        <v>3.7363298206710201E-2</v>
      </c>
      <c r="AX17" s="2">
        <v>6.5316521849818898E-2</v>
      </c>
      <c r="AY17" s="3">
        <v>-3.4776178558764501E-3</v>
      </c>
      <c r="AZ17" s="3">
        <v>3.8865258054980299E-3</v>
      </c>
      <c r="BA17" s="2">
        <v>6.1838903993942498E-2</v>
      </c>
      <c r="BB17" s="2">
        <v>6.9203047655316902E-2</v>
      </c>
      <c r="BC17" s="3">
        <v>2.2295053783684599E-2</v>
      </c>
      <c r="BD17" s="3">
        <v>2.0322580848045699E-2</v>
      </c>
      <c r="BE17" s="3">
        <v>2.4574215675481299E-2</v>
      </c>
      <c r="BF17" s="3">
        <v>0</v>
      </c>
      <c r="BG17" s="3">
        <v>5.6581698594241796E-3</v>
      </c>
      <c r="BH17" s="3">
        <v>1.2577563635059401E-2</v>
      </c>
      <c r="BI17" s="3">
        <v>1.1935175332671801E-2</v>
      </c>
      <c r="BJ17">
        <v>0.77523789175104096</v>
      </c>
      <c r="BK17" s="8">
        <v>9404</v>
      </c>
      <c r="BL17" s="3">
        <v>5.7422373458102902E-2</v>
      </c>
      <c r="BM17" s="3">
        <v>9.7237240736425101E-3</v>
      </c>
      <c r="BN17" s="3">
        <v>1.77475542322416E-2</v>
      </c>
      <c r="BO17" s="13">
        <v>179.68184310803699</v>
      </c>
      <c r="BP17" s="13">
        <v>179.68184310803699</v>
      </c>
      <c r="BQ17" s="13">
        <v>41.252841629588097</v>
      </c>
      <c r="BR17" s="10">
        <v>0.81327982393973897</v>
      </c>
      <c r="BS17" s="10">
        <v>0.81327982393973897</v>
      </c>
      <c r="BT17" s="10">
        <v>0.18672017606026101</v>
      </c>
      <c r="BU17" s="10">
        <v>0.42796449391666402</v>
      </c>
      <c r="BV17" s="10">
        <v>0.34133725910831902</v>
      </c>
      <c r="BW17">
        <v>126.382242597633</v>
      </c>
      <c r="BX17">
        <v>4.4305303397586497</v>
      </c>
      <c r="BY17">
        <v>0.35968988985275102</v>
      </c>
      <c r="BZ17">
        <v>1.61574544658394E-2</v>
      </c>
      <c r="CA17">
        <v>0.64011732758480899</v>
      </c>
      <c r="CB17">
        <v>12.323114327835899</v>
      </c>
    </row>
    <row r="18" spans="1:80" x14ac:dyDescent="0.2">
      <c r="A18" t="s">
        <v>143</v>
      </c>
      <c r="B18">
        <v>13.5987133956677</v>
      </c>
      <c r="C18">
        <v>57.828689204029097</v>
      </c>
      <c r="D18">
        <v>0</v>
      </c>
      <c r="E18">
        <v>71.427402599696805</v>
      </c>
      <c r="F18">
        <v>68.023935560032101</v>
      </c>
      <c r="G18">
        <v>75.593385770156601</v>
      </c>
      <c r="H18">
        <v>54.443137115725897</v>
      </c>
      <c r="I18">
        <v>61.984714007410503</v>
      </c>
      <c r="J18">
        <v>37.064930632904598</v>
      </c>
      <c r="K18">
        <v>33.866800201759197</v>
      </c>
      <c r="L18">
        <v>41.1232285917715</v>
      </c>
      <c r="M18">
        <v>0</v>
      </c>
      <c r="N18">
        <v>14.540757785619</v>
      </c>
      <c r="O18">
        <v>123.03309101822001</v>
      </c>
      <c r="P18">
        <v>115.900885277683</v>
      </c>
      <c r="Q18">
        <v>131.057179379709</v>
      </c>
      <c r="R18">
        <v>1000</v>
      </c>
      <c r="S18" s="10">
        <v>7.8048518297724204E-2</v>
      </c>
      <c r="T18">
        <v>16.353133799999998</v>
      </c>
      <c r="U18" s="6">
        <v>53.377000000000002</v>
      </c>
      <c r="V18">
        <v>2569.8694360332902</v>
      </c>
      <c r="W18">
        <v>7955</v>
      </c>
      <c r="X18">
        <v>100870</v>
      </c>
      <c r="Y18">
        <v>1.82507693639206</v>
      </c>
      <c r="Z18">
        <v>922</v>
      </c>
      <c r="AA18">
        <v>875.62300000000005</v>
      </c>
      <c r="AB18">
        <v>447</v>
      </c>
      <c r="AC18" s="6">
        <v>117.76600000000001</v>
      </c>
      <c r="AD18">
        <v>558</v>
      </c>
      <c r="AE18">
        <v>202</v>
      </c>
      <c r="AF18">
        <v>28.139471181286702</v>
      </c>
      <c r="AG18" t="s">
        <v>44</v>
      </c>
      <c r="AH18" t="s">
        <v>43</v>
      </c>
      <c r="AI18" s="12" t="s">
        <v>161</v>
      </c>
      <c r="AJ18" s="4">
        <v>55268</v>
      </c>
      <c r="AK18" s="6">
        <v>12.681964203763201</v>
      </c>
      <c r="AL18" s="12">
        <v>0.28080622975595598</v>
      </c>
      <c r="AM18" s="2">
        <v>2.1916510161222699E-2</v>
      </c>
      <c r="AN18" s="2">
        <v>2.4681108582213598E-3</v>
      </c>
      <c r="AO18">
        <v>0.39312853260944502</v>
      </c>
      <c r="AP18">
        <v>0.60687146739055597</v>
      </c>
      <c r="AQ18">
        <v>0</v>
      </c>
      <c r="AR18" s="3">
        <v>5.2915969990514197E-3</v>
      </c>
      <c r="AS18" s="2">
        <v>2.25025786887019E-2</v>
      </c>
      <c r="AT18" s="2">
        <v>1.7811078887615898E-2</v>
      </c>
      <c r="AU18" s="2">
        <v>2.8261754453782099E-2</v>
      </c>
      <c r="AV18" s="2">
        <v>0</v>
      </c>
      <c r="AW18" s="2">
        <v>2.77941756877533E-2</v>
      </c>
      <c r="AX18" s="2">
        <v>4.7875230271669997E-2</v>
      </c>
      <c r="AY18" s="3">
        <v>-2.7753183257224101E-3</v>
      </c>
      <c r="AZ18" s="3">
        <v>3.1223719964054101E-3</v>
      </c>
      <c r="BA18" s="2">
        <v>4.5099911945947598E-2</v>
      </c>
      <c r="BB18" s="2">
        <v>5.0997602268075398E-2</v>
      </c>
      <c r="BC18" s="3">
        <v>1.4422884724492499E-2</v>
      </c>
      <c r="BD18" s="3">
        <v>1.31784127733875E-2</v>
      </c>
      <c r="BE18" s="3">
        <v>1.6002069216110502E-2</v>
      </c>
      <c r="BF18" s="3">
        <v>0</v>
      </c>
      <c r="BG18" s="3">
        <v>5.6581698594241796E-3</v>
      </c>
      <c r="BH18" s="3">
        <v>1.6682347832380401E-2</v>
      </c>
      <c r="BI18" s="3">
        <v>1.5843218498950599E-2</v>
      </c>
      <c r="BJ18">
        <v>0.73001320630507205</v>
      </c>
      <c r="BK18" s="8">
        <v>4358</v>
      </c>
      <c r="BL18" s="3">
        <v>0.102569986232217</v>
      </c>
      <c r="BM18" s="3">
        <v>1.4804022627278399E-2</v>
      </c>
      <c r="BN18" s="3">
        <v>2.70229463056448E-2</v>
      </c>
      <c r="BO18" s="13">
        <v>94.893619836933695</v>
      </c>
      <c r="BP18" s="13">
        <v>94.893619836933695</v>
      </c>
      <c r="BQ18" s="13">
        <v>28.139471181286702</v>
      </c>
      <c r="BR18" s="10">
        <v>0.77128392899879705</v>
      </c>
      <c r="BS18" s="10">
        <v>0.77128392899879705</v>
      </c>
      <c r="BT18" s="10">
        <v>0.228716071001203</v>
      </c>
      <c r="BU18" s="10">
        <v>0.41944285658410901</v>
      </c>
      <c r="BV18" s="10">
        <v>0.30125626595674798</v>
      </c>
      <c r="BW18">
        <v>71.427402599696805</v>
      </c>
      <c r="BX18">
        <v>3.8344013999380202</v>
      </c>
      <c r="BY18">
        <v>0.58969009546426998</v>
      </c>
      <c r="BZ18">
        <v>1.61574544658394E-2</v>
      </c>
      <c r="CA18">
        <v>0.64011732758480899</v>
      </c>
      <c r="CB18">
        <v>12.323114327835899</v>
      </c>
    </row>
    <row r="19" spans="1:80" x14ac:dyDescent="0.2">
      <c r="A19" t="s">
        <v>144</v>
      </c>
      <c r="B19">
        <v>8.9359118954532093</v>
      </c>
      <c r="C19">
        <v>46.347477142611197</v>
      </c>
      <c r="D19">
        <v>0</v>
      </c>
      <c r="E19">
        <v>55.283389038064399</v>
      </c>
      <c r="F19">
        <v>51.747709614192999</v>
      </c>
      <c r="G19">
        <v>59.277750682290602</v>
      </c>
      <c r="H19">
        <v>42.8264490453601</v>
      </c>
      <c r="I19">
        <v>50.351433912017797</v>
      </c>
      <c r="J19">
        <v>38.266763389073603</v>
      </c>
      <c r="K19">
        <v>31.933276616709101</v>
      </c>
      <c r="L19">
        <v>47.581528366737601</v>
      </c>
      <c r="M19">
        <v>0</v>
      </c>
      <c r="N19">
        <v>4.5981360022020601</v>
      </c>
      <c r="O19">
        <v>98.148288429339999</v>
      </c>
      <c r="P19">
        <v>89.889072872307906</v>
      </c>
      <c r="Q19">
        <v>108.48646784663801</v>
      </c>
      <c r="R19">
        <v>1000</v>
      </c>
      <c r="S19" s="10">
        <v>0.109847459841174</v>
      </c>
      <c r="T19">
        <v>16.353133799999998</v>
      </c>
      <c r="U19" s="6">
        <v>109.15900000000001</v>
      </c>
      <c r="V19">
        <v>812.65428865545005</v>
      </c>
      <c r="W19" s="11">
        <v>9209</v>
      </c>
      <c r="X19" s="11">
        <v>51783</v>
      </c>
      <c r="Y19">
        <v>1.82507693639206</v>
      </c>
      <c r="Z19">
        <v>130</v>
      </c>
      <c r="AA19">
        <v>124.43300000000001</v>
      </c>
      <c r="AB19">
        <v>93</v>
      </c>
      <c r="AC19" s="6">
        <v>49.043999999999997</v>
      </c>
      <c r="AD19">
        <v>123</v>
      </c>
      <c r="AE19">
        <v>76</v>
      </c>
      <c r="AF19">
        <v>13.5340478976553</v>
      </c>
      <c r="AG19" t="s">
        <v>44</v>
      </c>
      <c r="AH19" t="s">
        <v>43</v>
      </c>
      <c r="AI19" s="12" t="s">
        <v>161</v>
      </c>
      <c r="AJ19" s="4">
        <v>28373</v>
      </c>
      <c r="AK19" s="6">
        <v>5.6239841427155604</v>
      </c>
      <c r="AL19" s="12">
        <v>0.42167509967254901</v>
      </c>
      <c r="AM19" s="2">
        <v>4.63199385773033E-2</v>
      </c>
      <c r="AN19" s="2">
        <v>3.4736816828198698E-3</v>
      </c>
      <c r="AO19">
        <v>0.24043398199326099</v>
      </c>
      <c r="AP19">
        <v>0.75956601800673795</v>
      </c>
      <c r="AQ19">
        <v>0</v>
      </c>
      <c r="AR19" s="3">
        <v>1.0995957346435501E-2</v>
      </c>
      <c r="AS19" s="2">
        <v>5.7032218730173501E-2</v>
      </c>
      <c r="AT19" s="2">
        <v>4.6757127115743202E-2</v>
      </c>
      <c r="AU19" s="2">
        <v>6.87165965566362E-2</v>
      </c>
      <c r="AV19" s="2">
        <v>0</v>
      </c>
      <c r="AW19" s="2">
        <v>6.8028176076609007E-2</v>
      </c>
      <c r="AX19" s="2">
        <v>0.12077495904405799</v>
      </c>
      <c r="AY19" s="3">
        <v>-1.0163258438834E-2</v>
      </c>
      <c r="AZ19" s="3">
        <v>1.27214973963932E-2</v>
      </c>
      <c r="BA19" s="2">
        <v>0.110611700605224</v>
      </c>
      <c r="BB19" s="2">
        <v>0.13349645644045099</v>
      </c>
      <c r="BC19" s="3">
        <v>4.7088613108024799E-2</v>
      </c>
      <c r="BD19" s="3">
        <v>3.9295032417220502E-2</v>
      </c>
      <c r="BE19" s="3">
        <v>5.8550762644053803E-2</v>
      </c>
      <c r="BF19" s="3">
        <v>0</v>
      </c>
      <c r="BG19" s="3">
        <v>5.6581698594241796E-3</v>
      </c>
      <c r="BH19" s="3">
        <v>4.5818207450745397E-3</v>
      </c>
      <c r="BI19" s="3">
        <v>4.3856130828604702E-3</v>
      </c>
      <c r="BJ19">
        <v>0.92236359685959601</v>
      </c>
      <c r="BK19" s="8">
        <v>5045</v>
      </c>
      <c r="BL19" s="3">
        <v>1.8434093161546102E-2</v>
      </c>
      <c r="BM19" s="3">
        <v>5.3256596807471001E-3</v>
      </c>
      <c r="BN19" s="3">
        <v>9.7213082259662992E-3</v>
      </c>
      <c r="BO19" s="13">
        <v>84.6142405316848</v>
      </c>
      <c r="BP19" s="13">
        <v>84.6142405316848</v>
      </c>
      <c r="BQ19" s="13">
        <v>13.5340478976553</v>
      </c>
      <c r="BR19" s="10">
        <v>0.86210594445579802</v>
      </c>
      <c r="BS19" s="10">
        <v>0.86210594445579802</v>
      </c>
      <c r="BT19" s="10">
        <v>0.137894055544202</v>
      </c>
      <c r="BU19" s="10">
        <v>0.43673575003249598</v>
      </c>
      <c r="BV19" s="10">
        <v>0.38988670807265102</v>
      </c>
      <c r="BW19">
        <v>55.283389038064399</v>
      </c>
      <c r="BX19">
        <v>5.7064418846192604</v>
      </c>
      <c r="BY19">
        <v>0.16108112758284401</v>
      </c>
      <c r="BZ19">
        <v>1.61574544658394E-2</v>
      </c>
      <c r="CA19">
        <v>0.64011732758480899</v>
      </c>
      <c r="CB19">
        <v>12.323114327835899</v>
      </c>
    </row>
    <row r="20" spans="1:80" x14ac:dyDescent="0.2">
      <c r="A20" t="s">
        <v>112</v>
      </c>
      <c r="U20" s="4"/>
      <c r="V20" s="8"/>
      <c r="AI20" s="12">
        <v>1</v>
      </c>
      <c r="AJ20" s="4"/>
      <c r="AK20" s="6"/>
      <c r="AL20" s="6"/>
      <c r="AM20" s="6"/>
      <c r="AN20" s="6"/>
      <c r="AR20" s="3">
        <v>4.7999999999999996E-3</v>
      </c>
      <c r="AS20" s="2"/>
      <c r="AT20" s="2"/>
      <c r="AU20" s="2"/>
      <c r="AV20" s="2"/>
      <c r="AW20" s="2"/>
      <c r="AX20" s="2">
        <f>AR20+BG20</f>
        <v>9.7999999999999997E-3</v>
      </c>
      <c r="AY20" s="3">
        <v>-1.9599999999999999E-3</v>
      </c>
      <c r="AZ20" s="3">
        <v>2.0500000000000002E-3</v>
      </c>
      <c r="BA20" s="2"/>
      <c r="BB20" s="2"/>
      <c r="BC20" s="3"/>
      <c r="BD20" s="3"/>
      <c r="BE20" s="3"/>
      <c r="BF20" s="3"/>
      <c r="BG20" s="3">
        <v>5.0000000000000001E-3</v>
      </c>
      <c r="BH20" s="3"/>
      <c r="BI20" s="3"/>
      <c r="BK20" s="8"/>
      <c r="BL20" s="3"/>
      <c r="BM20" s="3"/>
      <c r="BN20" s="3"/>
      <c r="BP20"/>
      <c r="BQ20"/>
      <c r="BR20"/>
      <c r="BS20"/>
      <c r="BT20"/>
      <c r="BU20"/>
      <c r="BV20"/>
    </row>
    <row r="21" spans="1:80" x14ac:dyDescent="0.2">
      <c r="A21" t="s">
        <v>150</v>
      </c>
      <c r="U21" s="4"/>
      <c r="V21" s="8"/>
      <c r="AI21" s="12"/>
      <c r="AJ21" s="4"/>
      <c r="AK21" s="6"/>
      <c r="AL21" s="6"/>
      <c r="AM21" s="6"/>
      <c r="AN21" s="6"/>
      <c r="AR21" s="3"/>
      <c r="AS21" s="2"/>
      <c r="AT21" s="2"/>
      <c r="AU21" s="2"/>
      <c r="AV21" s="2"/>
      <c r="AW21" s="2"/>
      <c r="AX21" s="2"/>
      <c r="AY21" s="3"/>
      <c r="AZ21" s="3"/>
      <c r="BA21" s="2"/>
      <c r="BB21" s="2"/>
      <c r="BC21" s="3"/>
      <c r="BD21" s="3"/>
      <c r="BE21" s="3"/>
      <c r="BF21" s="3"/>
      <c r="BG21" s="3"/>
      <c r="BH21" s="3"/>
      <c r="BI21" s="3"/>
      <c r="BK21" s="8"/>
      <c r="BL21" s="3"/>
      <c r="BM21" s="3"/>
      <c r="BN21" s="3"/>
      <c r="BP21"/>
      <c r="BQ21"/>
      <c r="BR21"/>
      <c r="BS21"/>
      <c r="BT21"/>
      <c r="BU21"/>
      <c r="BV21"/>
    </row>
    <row r="22" spans="1:80" x14ac:dyDescent="0.2">
      <c r="A22" t="s">
        <v>151</v>
      </c>
      <c r="U22" s="4"/>
      <c r="V22" s="8"/>
      <c r="AI22" s="12"/>
      <c r="AJ22" s="4"/>
      <c r="AK22" s="6"/>
      <c r="AL22" s="6"/>
      <c r="AM22" s="6"/>
      <c r="AN22" s="6"/>
      <c r="AR22" s="3"/>
      <c r="AS22" s="2"/>
      <c r="AT22" s="2"/>
      <c r="AU22" s="2"/>
      <c r="AV22" s="2"/>
      <c r="AW22" s="2"/>
      <c r="AX22" s="2"/>
      <c r="AY22" s="3"/>
      <c r="AZ22" s="3"/>
      <c r="BA22" s="2"/>
      <c r="BB22" s="2"/>
      <c r="BC22" s="3"/>
      <c r="BD22" s="3"/>
      <c r="BE22" s="3"/>
      <c r="BF22" s="3"/>
      <c r="BG22" s="3"/>
      <c r="BH22" s="3"/>
      <c r="BI22" s="3"/>
      <c r="BK22" s="8"/>
      <c r="BL22" s="3"/>
      <c r="BM22" s="3"/>
      <c r="BN22" s="3"/>
      <c r="BP22"/>
      <c r="BQ22"/>
      <c r="BR22"/>
      <c r="BS22"/>
      <c r="BT22"/>
      <c r="BU22"/>
      <c r="BV22"/>
    </row>
    <row r="23" spans="1:80" x14ac:dyDescent="0.2">
      <c r="A23" t="s">
        <v>152</v>
      </c>
      <c r="U23" s="4"/>
      <c r="V23" s="8"/>
      <c r="AI23" s="12"/>
      <c r="AJ23" s="4"/>
      <c r="AK23" s="6"/>
      <c r="AL23" s="6"/>
      <c r="AM23" s="6"/>
      <c r="AN23" s="6"/>
      <c r="AR23" s="3"/>
      <c r="AS23" s="2"/>
      <c r="AT23" s="2"/>
      <c r="AU23" s="2"/>
      <c r="AV23" s="2"/>
      <c r="AW23" s="2"/>
      <c r="AX23" s="2"/>
      <c r="AY23" s="3"/>
      <c r="AZ23" s="3"/>
      <c r="BA23" s="2"/>
      <c r="BB23" s="2"/>
      <c r="BC23" s="3"/>
      <c r="BD23" s="3"/>
      <c r="BE23" s="3"/>
      <c r="BF23" s="3"/>
      <c r="BG23" s="3"/>
      <c r="BH23" s="3"/>
      <c r="BI23" s="3"/>
      <c r="BK23" s="8"/>
      <c r="BL23" s="3"/>
      <c r="BM23" s="3"/>
      <c r="BN23" s="3"/>
      <c r="BP23"/>
      <c r="BQ23"/>
      <c r="BR23"/>
      <c r="BS23"/>
      <c r="BT23"/>
      <c r="BU23"/>
      <c r="BV23"/>
    </row>
    <row r="24" spans="1:80" x14ac:dyDescent="0.2">
      <c r="A24" t="s">
        <v>154</v>
      </c>
      <c r="U24" s="4"/>
      <c r="V24" s="8"/>
      <c r="AI24" s="12"/>
      <c r="AJ24" s="4"/>
      <c r="AK24" s="6"/>
      <c r="AL24" s="6"/>
      <c r="AM24" s="6"/>
      <c r="AN24" s="6"/>
      <c r="AR24" s="3"/>
      <c r="AS24" s="2"/>
      <c r="AT24" s="2"/>
      <c r="AU24" s="2"/>
      <c r="AV24" s="2"/>
      <c r="AW24" s="2"/>
      <c r="AX24" s="2"/>
      <c r="AY24" s="3"/>
      <c r="AZ24" s="3"/>
      <c r="BA24" s="2"/>
      <c r="BB24" s="2"/>
      <c r="BC24" s="3"/>
      <c r="BD24" s="3"/>
      <c r="BE24" s="3"/>
      <c r="BF24" s="3"/>
      <c r="BG24" s="3"/>
      <c r="BH24" s="3"/>
      <c r="BI24" s="3"/>
      <c r="BK24" s="8"/>
      <c r="BL24" s="3"/>
      <c r="BM24" s="3"/>
      <c r="BN24" s="3"/>
      <c r="BP24"/>
      <c r="BQ24"/>
      <c r="BR24"/>
      <c r="BS24"/>
      <c r="BT24"/>
      <c r="BU24"/>
      <c r="BV24"/>
    </row>
    <row r="25" spans="1:80" x14ac:dyDescent="0.2">
      <c r="A25" t="s">
        <v>153</v>
      </c>
      <c r="U25" t="s">
        <v>121</v>
      </c>
      <c r="V25" s="15">
        <f>V26/V29</f>
        <v>0.23420564051133774</v>
      </c>
      <c r="AI25" s="12"/>
      <c r="AJ25" s="4"/>
      <c r="AK25" s="6"/>
      <c r="AL25" s="6"/>
      <c r="AM25" s="6"/>
      <c r="AN25" s="6"/>
      <c r="AR25" s="3"/>
      <c r="AS25" s="2"/>
      <c r="AT25" s="2"/>
      <c r="AU25" s="2"/>
      <c r="AV25" s="2"/>
      <c r="AW25" s="2"/>
      <c r="AX25" s="2"/>
      <c r="AY25" s="3"/>
      <c r="AZ25" s="3"/>
      <c r="BA25" s="2"/>
      <c r="BB25" s="2"/>
      <c r="BC25" s="3"/>
      <c r="BD25" s="3"/>
      <c r="BE25" s="3"/>
      <c r="BF25" s="3"/>
      <c r="BG25" s="3"/>
      <c r="BH25" s="3"/>
      <c r="BI25" s="3"/>
      <c r="BK25" s="8"/>
      <c r="BL25" s="3"/>
      <c r="BM25" s="3"/>
      <c r="BN25" s="3"/>
      <c r="BP25"/>
      <c r="BQ25"/>
      <c r="BR25"/>
      <c r="BS25"/>
      <c r="BT25"/>
      <c r="BU25"/>
      <c r="BV25"/>
    </row>
    <row r="26" spans="1:80" x14ac:dyDescent="0.2">
      <c r="A26" t="s">
        <v>65</v>
      </c>
      <c r="O26" s="11">
        <f t="shared" ref="O26:Q26" si="0">O3+O7+O13+O14+O15+O16</f>
        <v>721.79675795070705</v>
      </c>
      <c r="P26" s="11">
        <f t="shared" si="0"/>
        <v>680.38551383198899</v>
      </c>
      <c r="Q26" s="11">
        <f t="shared" si="0"/>
        <v>766.75384464636033</v>
      </c>
      <c r="V26" s="11">
        <f>V3+V7+V13+V14+V15+V16</f>
        <v>19972.261845089175</v>
      </c>
      <c r="W26" s="11">
        <f>W3+W7+W13+W14+W15+W16</f>
        <v>170569</v>
      </c>
      <c r="X26" s="11">
        <f>X3+X7+X13+X14+X15+X16</f>
        <v>549072</v>
      </c>
      <c r="AC26" s="11">
        <f>AC3+AC7+AC13+AC14+AC15+AC16</f>
        <v>601.36399999999992</v>
      </c>
      <c r="AD26" s="11"/>
      <c r="AE26" s="11"/>
      <c r="AI26" s="12">
        <v>1</v>
      </c>
      <c r="AJ26" s="11">
        <f>AJ3+AJ7+AJ13+AJ14+AJ15+AJ16</f>
        <v>316771</v>
      </c>
      <c r="AK26">
        <f>X26/W26</f>
        <v>3.219060907902374</v>
      </c>
      <c r="BK26" s="11">
        <f>BK3+BK7+BK13+BK14+BK15+BK16</f>
        <v>100159</v>
      </c>
      <c r="BN26" s="3">
        <f>AC26/BK26</f>
        <v>6.0040934913487545E-3</v>
      </c>
      <c r="BO26" s="3"/>
      <c r="BP26" s="13"/>
      <c r="BQ26" s="13"/>
      <c r="BR26" s="13"/>
      <c r="BS26" s="13"/>
      <c r="BT26" s="13"/>
      <c r="BU26" s="13"/>
      <c r="BV26" s="13"/>
    </row>
    <row r="27" spans="1:80" x14ac:dyDescent="0.2">
      <c r="A27" t="s">
        <v>66</v>
      </c>
      <c r="O27">
        <f t="shared" ref="O27:Q27" si="1">SUM(O2:O16)</f>
        <v>1375.4580201347983</v>
      </c>
      <c r="P27">
        <f t="shared" si="1"/>
        <v>1285.4029735832883</v>
      </c>
      <c r="Q27">
        <f t="shared" si="1"/>
        <v>1475.1590924042314</v>
      </c>
      <c r="V27">
        <f>SUM(V2:V16)</f>
        <v>35657.520886243627</v>
      </c>
      <c r="W27">
        <f t="shared" ref="W27:X27" si="2">SUM(W2:W16)</f>
        <v>398499</v>
      </c>
      <c r="X27">
        <f t="shared" si="2"/>
        <v>1714261</v>
      </c>
      <c r="AC27" s="6">
        <f>SUM(AC2:AC16)</f>
        <v>1240.4600000000005</v>
      </c>
      <c r="AI27" s="12">
        <v>1</v>
      </c>
      <c r="AJ27" s="4">
        <f>SUM(AJ2:AJ16)</f>
        <v>959573</v>
      </c>
      <c r="AK27" s="11">
        <f>AJ27/BK26</f>
        <v>9.5804970097544899</v>
      </c>
      <c r="AX27" s="2">
        <f>O27/$V27</f>
        <v>3.8574134879506963E-2</v>
      </c>
      <c r="AY27" s="2">
        <f t="shared" ref="AY27:AZ28" si="3">P27/$V27</f>
        <v>3.6048579419866118E-2</v>
      </c>
      <c r="AZ27" s="2">
        <f t="shared" si="3"/>
        <v>4.1370209025758026E-2</v>
      </c>
      <c r="BK27" s="6">
        <f>SUM(BK2:BK16)</f>
        <v>228449</v>
      </c>
      <c r="BN27" s="3">
        <f>AC27/BK27</f>
        <v>5.4299209013828056E-3</v>
      </c>
      <c r="BO27" s="3"/>
      <c r="BP27" s="13"/>
      <c r="BQ27" s="13"/>
      <c r="BR27" s="13"/>
      <c r="BS27" s="13"/>
      <c r="BT27" s="13"/>
      <c r="BU27" s="13"/>
      <c r="BV27" s="13"/>
    </row>
    <row r="28" spans="1:80" x14ac:dyDescent="0.2">
      <c r="A28" t="s">
        <v>157</v>
      </c>
      <c r="O28">
        <f>O2+O3+SUM(O7:O13)+O15+O16</f>
        <v>897.1367650354573</v>
      </c>
      <c r="P28">
        <f t="shared" ref="P28:Q28" si="4">P2+P3+SUM(P7:P13)+P15+P16</f>
        <v>846.98463027229184</v>
      </c>
      <c r="Q28">
        <f t="shared" si="4"/>
        <v>954.2604630467664</v>
      </c>
      <c r="V28">
        <f t="shared" ref="V28" si="5">V2+V3+SUM(V7:V13)+V15+V16</f>
        <v>13683.31244956396</v>
      </c>
      <c r="AX28" s="2">
        <f>O28/$V28</f>
        <v>6.5564297266634874E-2</v>
      </c>
      <c r="AY28" s="2">
        <f t="shared" si="3"/>
        <v>6.1899093029866632E-2</v>
      </c>
      <c r="AZ28" s="2">
        <f t="shared" si="3"/>
        <v>6.9738995332023962E-2</v>
      </c>
    </row>
    <row r="29" spans="1:80" x14ac:dyDescent="0.2">
      <c r="U29" t="s">
        <v>122</v>
      </c>
      <c r="V29">
        <v>85276.604788356199</v>
      </c>
      <c r="BQ29" s="1" t="s">
        <v>21</v>
      </c>
    </row>
    <row r="30" spans="1:80" x14ac:dyDescent="0.2">
      <c r="A30" t="s">
        <v>147</v>
      </c>
      <c r="W30" s="11">
        <f>SUM(W2:W6)</f>
        <v>162037</v>
      </c>
      <c r="X30" s="11">
        <f>SUM(X2:X6)</f>
        <v>643575</v>
      </c>
      <c r="Z30" s="11">
        <f>SUM(Z2:Z6)</f>
        <v>3866</v>
      </c>
      <c r="AA30" s="11">
        <f t="shared" ref="AA30:AE30" si="6">SUM(AA2:AA6)</f>
        <v>3610.8700000000003</v>
      </c>
      <c r="AB30" s="11">
        <f t="shared" si="6"/>
        <v>2358</v>
      </c>
      <c r="AC30" s="11">
        <f t="shared" si="6"/>
        <v>1060.9340000000002</v>
      </c>
      <c r="AD30" s="11">
        <f t="shared" si="6"/>
        <v>3335</v>
      </c>
      <c r="AE30" s="11">
        <f t="shared" si="6"/>
        <v>1738</v>
      </c>
      <c r="AJ30" s="11">
        <f t="shared" ref="AJ30" si="7">SUM(AJ2:AJ6)</f>
        <v>375906</v>
      </c>
      <c r="AK30">
        <f>AJ30/BK30</f>
        <v>3.9587387842790345</v>
      </c>
      <c r="BK30" s="11">
        <f t="shared" ref="BK30" si="8">SUM(BK2:BK6)</f>
        <v>94956</v>
      </c>
      <c r="BQ30" s="1" t="s">
        <v>123</v>
      </c>
    </row>
    <row r="31" spans="1:80" x14ac:dyDescent="0.2">
      <c r="A31" t="s">
        <v>148</v>
      </c>
      <c r="W31" s="11">
        <f>SUM(W7:W11)</f>
        <v>180339</v>
      </c>
      <c r="X31" s="11">
        <f>SUM(X7:X11)</f>
        <v>870400</v>
      </c>
      <c r="Z31" s="11">
        <f>SUM(Z7:Z11)</f>
        <v>352</v>
      </c>
      <c r="AA31" s="11">
        <f t="shared" ref="AA31:AE31" si="9">SUM(AA7:AA11)</f>
        <v>326.01600000000002</v>
      </c>
      <c r="AB31" s="11">
        <f t="shared" si="9"/>
        <v>195</v>
      </c>
      <c r="AC31" s="11">
        <f t="shared" si="9"/>
        <v>68.135999999999996</v>
      </c>
      <c r="AD31" s="11">
        <f t="shared" si="9"/>
        <v>423</v>
      </c>
      <c r="AE31" s="11">
        <f t="shared" si="9"/>
        <v>236</v>
      </c>
      <c r="AJ31" s="11">
        <f t="shared" ref="AJ31" si="10">SUM(AJ7:AJ11)</f>
        <v>455616</v>
      </c>
      <c r="AK31">
        <f t="shared" ref="AK31:AK33" si="11">AJ31/BK31</f>
        <v>4.7363299929310987</v>
      </c>
      <c r="BK31" s="11">
        <f t="shared" ref="BK31" si="12">SUM(BK7:BK11)</f>
        <v>96196</v>
      </c>
      <c r="BQ31" t="s">
        <v>22</v>
      </c>
    </row>
    <row r="32" spans="1:80" x14ac:dyDescent="0.2">
      <c r="A32" t="s">
        <v>149</v>
      </c>
      <c r="W32" s="11">
        <f>W12+W13</f>
        <v>23359</v>
      </c>
      <c r="X32" s="11">
        <f>X12+X13</f>
        <v>127167</v>
      </c>
      <c r="Z32" s="11">
        <f>Z12+Z13</f>
        <v>74</v>
      </c>
      <c r="AA32" s="11">
        <f t="shared" ref="AA32:AE32" si="13">AA12+AA13</f>
        <v>58.713999999999999</v>
      </c>
      <c r="AB32" s="11">
        <f t="shared" si="13"/>
        <v>60</v>
      </c>
      <c r="AC32" s="11">
        <f t="shared" si="13"/>
        <v>16.95</v>
      </c>
      <c r="AD32" s="11">
        <f t="shared" si="13"/>
        <v>53</v>
      </c>
      <c r="AE32" s="11">
        <f t="shared" si="13"/>
        <v>30</v>
      </c>
      <c r="AJ32" s="11">
        <f t="shared" ref="AJ32" si="14">AJ12+AJ13</f>
        <v>79043</v>
      </c>
      <c r="AK32">
        <f t="shared" si="11"/>
        <v>5.4441077209174189</v>
      </c>
      <c r="BK32" s="11">
        <f t="shared" ref="BK32" si="15">BK12+BK13</f>
        <v>14519</v>
      </c>
      <c r="BQ32" t="s">
        <v>56</v>
      </c>
    </row>
    <row r="33" spans="1:69" x14ac:dyDescent="0.2">
      <c r="A33" t="s">
        <v>156</v>
      </c>
      <c r="W33" s="17">
        <f>SUM(W30:W32)</f>
        <v>365735</v>
      </c>
      <c r="X33" s="17">
        <f>SUM(X30:X32)</f>
        <v>1641142</v>
      </c>
      <c r="AJ33" s="11">
        <f>SUM(AJ30:AJ32)</f>
        <v>910565</v>
      </c>
      <c r="AK33">
        <f t="shared" si="11"/>
        <v>4.4272892143277369</v>
      </c>
      <c r="BK33" s="11">
        <f>SUM(BK30:BK32)</f>
        <v>205671</v>
      </c>
      <c r="BQ33" t="s">
        <v>57</v>
      </c>
    </row>
    <row r="34" spans="1:69" x14ac:dyDescent="0.2">
      <c r="BQ34" t="s">
        <v>58</v>
      </c>
    </row>
    <row r="35" spans="1:69" x14ac:dyDescent="0.2">
      <c r="BQ35" t="s">
        <v>59</v>
      </c>
    </row>
    <row r="36" spans="1:69" x14ac:dyDescent="0.2">
      <c r="BQ36" t="s">
        <v>74</v>
      </c>
    </row>
    <row r="37" spans="1:69" x14ac:dyDescent="0.2">
      <c r="BQ37" t="s">
        <v>75</v>
      </c>
    </row>
    <row r="38" spans="1:69" x14ac:dyDescent="0.2">
      <c r="BQ38" t="s">
        <v>76</v>
      </c>
    </row>
    <row r="39" spans="1:69" x14ac:dyDescent="0.2">
      <c r="BQ39" t="s">
        <v>85</v>
      </c>
    </row>
    <row r="40" spans="1:69" x14ac:dyDescent="0.2">
      <c r="BQ40" t="s">
        <v>111</v>
      </c>
    </row>
    <row r="41" spans="1:69" x14ac:dyDescent="0.2">
      <c r="BQ41" t="s">
        <v>26</v>
      </c>
    </row>
    <row r="42" spans="1:69" x14ac:dyDescent="0.2">
      <c r="BQ42" t="s">
        <v>32</v>
      </c>
    </row>
    <row r="43" spans="1:69" x14ac:dyDescent="0.2">
      <c r="BQ43" t="s">
        <v>29</v>
      </c>
    </row>
    <row r="44" spans="1:69" x14ac:dyDescent="0.2">
      <c r="BQ44" t="s">
        <v>51</v>
      </c>
    </row>
    <row r="45" spans="1:69" x14ac:dyDescent="0.2">
      <c r="BQ45" t="s">
        <v>49</v>
      </c>
    </row>
    <row r="46" spans="1:69" x14ac:dyDescent="0.2">
      <c r="BQ46" t="s">
        <v>48</v>
      </c>
    </row>
    <row r="47" spans="1:69" x14ac:dyDescent="0.2">
      <c r="BQ47" t="s">
        <v>52</v>
      </c>
    </row>
    <row r="48" spans="1:69" x14ac:dyDescent="0.2">
      <c r="BQ48" t="s">
        <v>117</v>
      </c>
    </row>
    <row r="49" spans="69:69" x14ac:dyDescent="0.2">
      <c r="BQ49" t="s">
        <v>114</v>
      </c>
    </row>
    <row r="50" spans="69:69" x14ac:dyDescent="0.2">
      <c r="BQ50" t="s">
        <v>28</v>
      </c>
    </row>
    <row r="51" spans="69:69" x14ac:dyDescent="0.2">
      <c r="BQ51" t="s">
        <v>118</v>
      </c>
    </row>
    <row r="52" spans="69:69" x14ac:dyDescent="0.2">
      <c r="BQ52" t="s">
        <v>115</v>
      </c>
    </row>
    <row r="53" spans="69:69" x14ac:dyDescent="0.2">
      <c r="BQ53" t="s">
        <v>116</v>
      </c>
    </row>
    <row r="54" spans="69:69" x14ac:dyDescent="0.2">
      <c r="BQ54" t="s">
        <v>119</v>
      </c>
    </row>
    <row r="55" spans="69:69" x14ac:dyDescent="0.2">
      <c r="BQ55" t="s">
        <v>120</v>
      </c>
    </row>
    <row r="56" spans="69:69" x14ac:dyDescent="0.2">
      <c r="BQ56" t="s">
        <v>113</v>
      </c>
    </row>
    <row r="57" spans="69:69" x14ac:dyDescent="0.2">
      <c r="BQ57" t="s">
        <v>30</v>
      </c>
    </row>
    <row r="58" spans="69:69" x14ac:dyDescent="0.2">
      <c r="BQ58" t="s">
        <v>34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C2B9-085C-8A46-A27B-BDD957FD37D2}">
  <dimension ref="A1:BZ25"/>
  <sheetViews>
    <sheetView workbookViewId="0">
      <pane xSplit="1" ySplit="1" topLeftCell="AQ2" activePane="bottomRight" state="frozen"/>
      <selection pane="topRight" activeCell="B1" sqref="B1"/>
      <selection pane="bottomLeft" activeCell="A2" sqref="A2"/>
      <selection pane="bottomRight" activeCell="AX1" sqref="AX1"/>
    </sheetView>
  </sheetViews>
  <sheetFormatPr baseColWidth="10" defaultRowHeight="16" x14ac:dyDescent="0.2"/>
  <cols>
    <col min="1" max="1" width="21.5" customWidth="1"/>
    <col min="2" max="2" width="14.1640625" customWidth="1"/>
    <col min="36" max="36" width="10.6640625" customWidth="1"/>
  </cols>
  <sheetData>
    <row r="1" spans="1:78" x14ac:dyDescent="0.2">
      <c r="A1" t="s">
        <v>145</v>
      </c>
      <c r="B1" t="s">
        <v>23</v>
      </c>
      <c r="C1" t="s">
        <v>24</v>
      </c>
      <c r="D1" t="s">
        <v>25</v>
      </c>
      <c r="E1" t="s">
        <v>53</v>
      </c>
      <c r="F1" t="s">
        <v>54</v>
      </c>
      <c r="G1" t="s">
        <v>55</v>
      </c>
      <c r="H1" t="s">
        <v>67</v>
      </c>
      <c r="I1" t="s">
        <v>68</v>
      </c>
      <c r="J1" t="s">
        <v>107</v>
      </c>
      <c r="K1" t="s">
        <v>108</v>
      </c>
      <c r="L1" t="s">
        <v>109</v>
      </c>
      <c r="M1" t="s">
        <v>84</v>
      </c>
      <c r="N1" t="s">
        <v>110</v>
      </c>
      <c r="O1" t="s">
        <v>69</v>
      </c>
      <c r="P1" t="s">
        <v>70</v>
      </c>
      <c r="Q1" t="s">
        <v>71</v>
      </c>
      <c r="R1" t="s">
        <v>17</v>
      </c>
      <c r="S1" t="s">
        <v>124</v>
      </c>
      <c r="T1" t="s">
        <v>18</v>
      </c>
      <c r="U1" t="s">
        <v>31</v>
      </c>
      <c r="V1" t="s">
        <v>33</v>
      </c>
      <c r="W1" t="s">
        <v>40</v>
      </c>
      <c r="X1" t="s">
        <v>41</v>
      </c>
      <c r="Y1" t="s">
        <v>50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28</v>
      </c>
      <c r="AG1" t="s">
        <v>42</v>
      </c>
      <c r="AH1" t="s">
        <v>45</v>
      </c>
      <c r="AI1" t="s">
        <v>46</v>
      </c>
      <c r="AJ1" t="s">
        <v>64</v>
      </c>
      <c r="AK1" t="s">
        <v>47</v>
      </c>
      <c r="AL1" t="s">
        <v>126</v>
      </c>
      <c r="AM1" t="s">
        <v>125</v>
      </c>
      <c r="AN1" t="s">
        <v>127</v>
      </c>
      <c r="AO1" t="s">
        <v>13</v>
      </c>
      <c r="AP1" t="s">
        <v>14</v>
      </c>
      <c r="AQ1" t="s">
        <v>15</v>
      </c>
      <c r="AR1" t="s">
        <v>19</v>
      </c>
      <c r="AS1" t="s">
        <v>20</v>
      </c>
      <c r="AT1" t="s">
        <v>72</v>
      </c>
      <c r="AU1" t="s">
        <v>73</v>
      </c>
      <c r="AV1" s="1" t="s">
        <v>21</v>
      </c>
      <c r="AW1" s="1" t="s">
        <v>123</v>
      </c>
      <c r="AX1" t="s">
        <v>22</v>
      </c>
      <c r="AY1" t="s">
        <v>56</v>
      </c>
      <c r="AZ1" t="s">
        <v>57</v>
      </c>
      <c r="BA1" t="s">
        <v>58</v>
      </c>
      <c r="BB1" t="s">
        <v>59</v>
      </c>
      <c r="BC1" t="s">
        <v>74</v>
      </c>
      <c r="BD1" t="s">
        <v>75</v>
      </c>
      <c r="BE1" t="s">
        <v>76</v>
      </c>
      <c r="BF1" t="s">
        <v>85</v>
      </c>
      <c r="BG1" t="s">
        <v>111</v>
      </c>
      <c r="BH1" t="s">
        <v>26</v>
      </c>
      <c r="BI1" t="s">
        <v>32</v>
      </c>
      <c r="BJ1" t="s">
        <v>29</v>
      </c>
      <c r="BK1" t="s">
        <v>51</v>
      </c>
      <c r="BL1" t="s">
        <v>49</v>
      </c>
      <c r="BM1" t="s">
        <v>48</v>
      </c>
      <c r="BN1" t="s">
        <v>52</v>
      </c>
      <c r="BO1" t="s">
        <v>117</v>
      </c>
      <c r="BP1" t="s">
        <v>114</v>
      </c>
      <c r="BQ1" t="s">
        <v>28</v>
      </c>
      <c r="BR1" t="s">
        <v>118</v>
      </c>
      <c r="BS1" t="s">
        <v>115</v>
      </c>
      <c r="BT1" t="s">
        <v>116</v>
      </c>
      <c r="BU1" t="s">
        <v>119</v>
      </c>
      <c r="BV1" t="s">
        <v>120</v>
      </c>
      <c r="BW1" t="s">
        <v>113</v>
      </c>
      <c r="BX1" t="s">
        <v>30</v>
      </c>
      <c r="BY1" t="s">
        <v>34</v>
      </c>
      <c r="BZ1" t="s">
        <v>155</v>
      </c>
    </row>
    <row r="2" spans="1:78" x14ac:dyDescent="0.2">
      <c r="A2" t="s">
        <v>1</v>
      </c>
      <c r="S2" s="10"/>
      <c r="T2" s="6"/>
      <c r="U2" s="6"/>
      <c r="V2" s="4"/>
      <c r="W2" s="8"/>
      <c r="X2" s="8"/>
      <c r="Y2" s="9"/>
      <c r="Z2" s="8"/>
      <c r="AA2" s="8"/>
      <c r="AB2" s="8"/>
      <c r="AI2" s="12"/>
      <c r="AJ2" s="4"/>
      <c r="AK2" s="6"/>
      <c r="AL2" s="12"/>
      <c r="AM2" s="2"/>
      <c r="AQ2" s="3"/>
      <c r="AR2" s="2"/>
      <c r="AS2" s="2"/>
      <c r="AT2" s="2"/>
      <c r="AU2" s="2"/>
      <c r="AV2" s="2"/>
      <c r="AW2" s="2"/>
      <c r="AX2" s="3"/>
      <c r="AY2" s="3"/>
      <c r="AZ2" s="2"/>
      <c r="BA2" s="3"/>
      <c r="BB2" s="3"/>
      <c r="BC2" s="3"/>
      <c r="BD2" s="3"/>
      <c r="BE2" s="3"/>
      <c r="BF2" s="3"/>
      <c r="BG2" s="3"/>
      <c r="BH2" s="3"/>
      <c r="BJ2" s="8"/>
      <c r="BK2" s="3"/>
      <c r="BL2" s="3"/>
      <c r="BM2" s="3"/>
      <c r="BN2" s="13"/>
      <c r="BO2" s="13"/>
      <c r="BP2" s="13"/>
      <c r="BQ2" s="10"/>
      <c r="BR2" s="10"/>
      <c r="BS2" s="10"/>
      <c r="BT2" s="10"/>
      <c r="BU2" s="10"/>
    </row>
    <row r="3" spans="1:78" x14ac:dyDescent="0.2">
      <c r="A3" t="s">
        <v>129</v>
      </c>
      <c r="B3">
        <v>296.121352302476</v>
      </c>
      <c r="C3">
        <v>920.28875394123702</v>
      </c>
      <c r="D3">
        <v>0</v>
      </c>
      <c r="E3">
        <v>1216.4101062437101</v>
      </c>
      <c r="F3">
        <v>1199.2861172257701</v>
      </c>
      <c r="G3">
        <v>1233.9007752969101</v>
      </c>
      <c r="H3">
        <v>903.21531651929399</v>
      </c>
      <c r="I3">
        <v>937.77790834248106</v>
      </c>
      <c r="J3">
        <v>828.48949203026496</v>
      </c>
      <c r="K3">
        <v>809.62930758831897</v>
      </c>
      <c r="L3">
        <v>852.68465888380899</v>
      </c>
      <c r="M3">
        <v>0</v>
      </c>
      <c r="N3">
        <v>281.35125328118602</v>
      </c>
      <c r="O3">
        <v>2326.2508515551599</v>
      </c>
      <c r="P3">
        <v>2247.4128508655599</v>
      </c>
      <c r="Q3">
        <v>2405.90358945035</v>
      </c>
      <c r="R3">
        <v>1000</v>
      </c>
      <c r="S3" s="10">
        <v>6.4158761819813701E-3</v>
      </c>
      <c r="T3" s="6">
        <v>15.0295249</v>
      </c>
      <c r="U3" s="6">
        <v>113</v>
      </c>
      <c r="V3" s="4">
        <v>81546.388949999993</v>
      </c>
      <c r="W3" s="8">
        <v>84570</v>
      </c>
      <c r="X3" s="8">
        <v>326908</v>
      </c>
      <c r="Y3" s="9">
        <v>1.82507693639206</v>
      </c>
      <c r="Z3" s="8">
        <v>1749</v>
      </c>
      <c r="AA3" s="8">
        <v>1502</v>
      </c>
      <c r="AB3" s="8">
        <v>1054</v>
      </c>
      <c r="AC3">
        <v>483.512</v>
      </c>
      <c r="AD3">
        <v>1272</v>
      </c>
      <c r="AE3">
        <v>679</v>
      </c>
      <c r="AF3">
        <v>577.47260558366202</v>
      </c>
      <c r="AG3" t="s">
        <v>44</v>
      </c>
      <c r="AH3" t="s">
        <v>44</v>
      </c>
      <c r="AI3" s="12" t="s">
        <v>158</v>
      </c>
      <c r="AJ3" s="4">
        <v>179120</v>
      </c>
      <c r="AK3" s="6">
        <v>3.8655933703088201</v>
      </c>
      <c r="AL3" s="12">
        <v>0.50861822288460201</v>
      </c>
      <c r="AM3" s="2">
        <v>3.2632315419270099E-3</v>
      </c>
      <c r="AN3">
        <v>2.0288781920686099E-4</v>
      </c>
      <c r="AO3">
        <v>0.26599034345600098</v>
      </c>
      <c r="AP3">
        <v>0.73400965654399897</v>
      </c>
      <c r="AQ3" s="3">
        <v>0</v>
      </c>
      <c r="AR3" s="2">
        <v>3.63132391409805E-3</v>
      </c>
      <c r="AS3" s="2">
        <v>1.1285462983597099E-2</v>
      </c>
      <c r="AT3" s="2">
        <v>1.1076092125588801E-2</v>
      </c>
      <c r="AU3" s="2">
        <v>1.1499931761754401E-2</v>
      </c>
      <c r="AV3" s="2">
        <v>0</v>
      </c>
      <c r="AW3" s="2">
        <v>1.4916786897695201E-2</v>
      </c>
      <c r="AX3" s="18">
        <v>2.8526718123367802E-2</v>
      </c>
      <c r="AY3" s="3">
        <v>-9.6678714661348805E-4</v>
      </c>
      <c r="AZ3" s="3">
        <v>9.7677823531857992E-4</v>
      </c>
      <c r="BA3" s="3">
        <v>2.7559930976754299E-2</v>
      </c>
      <c r="BB3" s="3">
        <v>2.9503496358686401E-2</v>
      </c>
      <c r="BC3" s="3">
        <v>1.0159732425898699E-2</v>
      </c>
      <c r="BD3" s="3">
        <v>9.9284507629729905E-3</v>
      </c>
      <c r="BE3" s="3">
        <v>1.0456436757814399E-2</v>
      </c>
      <c r="BF3" s="3">
        <v>0</v>
      </c>
      <c r="BG3" s="3">
        <v>3.4501987997739001E-3</v>
      </c>
      <c r="BH3" s="3">
        <v>9.7644037516748591E-3</v>
      </c>
      <c r="BI3">
        <v>8.3854399285395297E-3</v>
      </c>
      <c r="BJ3" s="8">
        <v>0.91416875558760502</v>
      </c>
      <c r="BK3" s="3">
        <v>46337</v>
      </c>
      <c r="BL3" s="3">
        <v>2.2746401363920799E-2</v>
      </c>
      <c r="BM3" s="3">
        <v>5.7172992787040298E-3</v>
      </c>
      <c r="BN3" s="13">
        <v>1.04346850249261E-2</v>
      </c>
      <c r="BO3" s="13">
        <v>1748.7782459714999</v>
      </c>
      <c r="BP3" s="13">
        <v>1748.7782459714999</v>
      </c>
      <c r="BQ3" s="10">
        <v>577.47260558366202</v>
      </c>
      <c r="BR3" s="10">
        <v>0.75175824708096906</v>
      </c>
      <c r="BS3" s="10">
        <v>0.75175824708096906</v>
      </c>
      <c r="BT3" s="10">
        <v>0.248241752919031</v>
      </c>
      <c r="BU3" s="10">
        <v>0.47709418570155798</v>
      </c>
      <c r="BV3">
        <v>0.356147961977693</v>
      </c>
      <c r="BW3">
        <v>1216.4101062437101</v>
      </c>
      <c r="BX3">
        <v>3.7552325591903499</v>
      </c>
      <c r="BY3">
        <v>1.7598547370352</v>
      </c>
      <c r="BZ3">
        <v>1.1061675479407901E-2</v>
      </c>
    </row>
    <row r="4" spans="1:78" x14ac:dyDescent="0.2">
      <c r="A4" t="s">
        <v>27</v>
      </c>
      <c r="S4" s="10"/>
      <c r="T4" s="6"/>
      <c r="U4" s="6"/>
      <c r="V4" s="4"/>
      <c r="W4" s="8"/>
      <c r="X4" s="8"/>
      <c r="Y4" s="9"/>
      <c r="Z4" s="8"/>
      <c r="AA4" s="8"/>
      <c r="AB4" s="8"/>
      <c r="AI4" s="12">
        <v>0.5</v>
      </c>
      <c r="AJ4" s="4" t="e">
        <f t="shared" ref="AJ4:AJ8" si="0">X4/Y4</f>
        <v>#DIV/0!</v>
      </c>
      <c r="AK4" s="6" t="e">
        <f t="shared" ref="AK4:AK8" si="1">X4/W4</f>
        <v>#DIV/0!</v>
      </c>
      <c r="AL4" s="12" t="e">
        <f t="shared" ref="AL4:AL19" si="2">1/SQRT(AK4)</f>
        <v>#DIV/0!</v>
      </c>
      <c r="AM4" s="2" t="e">
        <f t="shared" ref="AM4:AM19" si="3">S4/SQRT(AK4)</f>
        <v>#DIV/0!</v>
      </c>
      <c r="AN4" t="e">
        <f t="shared" ref="AN4:AP8" si="4">B4/$BV4</f>
        <v>#DIV/0!</v>
      </c>
      <c r="AO4" t="e">
        <f t="shared" si="4"/>
        <v>#DIV/0!</v>
      </c>
      <c r="AP4" t="e">
        <f t="shared" si="4"/>
        <v>#DIV/0!</v>
      </c>
      <c r="AQ4" s="3" t="e">
        <f t="shared" ref="AQ4:AR8" si="5">B4/$V4</f>
        <v>#DIV/0!</v>
      </c>
      <c r="AR4" s="2" t="e">
        <f t="shared" si="5"/>
        <v>#DIV/0!</v>
      </c>
      <c r="AS4" s="2" t="e">
        <f t="shared" ref="AS4:AT8" si="6">H4/$V4</f>
        <v>#DIV/0!</v>
      </c>
      <c r="AT4" s="2" t="e">
        <f t="shared" si="6"/>
        <v>#DIV/0!</v>
      </c>
      <c r="AU4" s="2" t="e">
        <f t="shared" ref="AU4:AU8" si="7">D4/$V4</f>
        <v>#DIV/0!</v>
      </c>
      <c r="AV4" s="2" t="e">
        <f t="shared" ref="AV4:AV20" si="8">AQ4+AR4+AU4</f>
        <v>#DIV/0!</v>
      </c>
      <c r="AW4" s="2" t="e">
        <f t="shared" ref="AW4:AW8" si="9">O4/$V4</f>
        <v>#DIV/0!</v>
      </c>
      <c r="AX4" s="3" t="e">
        <f t="shared" ref="AX4:AX8" si="10">P4/$V4-AW4</f>
        <v>#DIV/0!</v>
      </c>
      <c r="AY4" s="3" t="e">
        <f t="shared" ref="AY4:AY8" si="11">Q4/$V4-AW4</f>
        <v>#DIV/0!</v>
      </c>
      <c r="AZ4" s="2" t="e">
        <f t="shared" ref="AZ4:BA8" si="12">$AW4+AX4</f>
        <v>#DIV/0!</v>
      </c>
      <c r="BA4" s="2" t="e">
        <f t="shared" si="12"/>
        <v>#DIV/0!</v>
      </c>
      <c r="BB4" s="3" t="e">
        <f t="shared" ref="BB4:BF8" si="13">J4/$V4</f>
        <v>#DIV/0!</v>
      </c>
      <c r="BC4" s="3" t="e">
        <f t="shared" si="13"/>
        <v>#DIV/0!</v>
      </c>
      <c r="BD4" s="3" t="e">
        <f t="shared" si="13"/>
        <v>#DIV/0!</v>
      </c>
      <c r="BE4" s="3" t="e">
        <f t="shared" si="13"/>
        <v>#DIV/0!</v>
      </c>
      <c r="BF4" s="3" t="e">
        <f t="shared" si="13"/>
        <v>#DIV/0!</v>
      </c>
      <c r="BG4" s="3" t="e">
        <f t="shared" ref="BG4:BG8" si="14">Z4/X4</f>
        <v>#DIV/0!</v>
      </c>
      <c r="BH4" s="3" t="e">
        <f t="shared" ref="BH4:BH8" si="15">AA4/X4</f>
        <v>#DIV/0!</v>
      </c>
      <c r="BI4" t="e">
        <f t="shared" ref="BI4:BI8" si="16">B4/AF4</f>
        <v>#DIV/0!</v>
      </c>
      <c r="BJ4" s="8" t="e">
        <f t="shared" ref="BJ4:BJ8" si="17">W4/Y4</f>
        <v>#DIV/0!</v>
      </c>
      <c r="BK4" s="3" t="e">
        <f t="shared" ref="BK4:BK8" si="18">AB4/W4</f>
        <v>#DIV/0!</v>
      </c>
      <c r="BL4" s="3" t="e">
        <f t="shared" ref="BL4:BL8" si="19">AC4/W4</f>
        <v>#DIV/0!</v>
      </c>
      <c r="BM4" s="3" t="e">
        <f t="shared" ref="BM4:BM8" si="20">AC4/BJ4</f>
        <v>#DIV/0!</v>
      </c>
      <c r="BN4" s="13">
        <f t="shared" ref="BN4:BN20" si="21">C4+J4</f>
        <v>0</v>
      </c>
      <c r="BO4" s="13">
        <f t="shared" ref="BO4:BO8" si="22">C4+D4+J4+M4</f>
        <v>0</v>
      </c>
      <c r="BP4" s="13">
        <f t="shared" ref="BP4:BP8" si="23">B4+N4</f>
        <v>0</v>
      </c>
      <c r="BQ4" s="10" t="e">
        <f t="shared" ref="BQ4:BS20" si="24">BN4/$O4</f>
        <v>#DIV/0!</v>
      </c>
      <c r="BR4" s="10" t="e">
        <f t="shared" si="24"/>
        <v>#DIV/0!</v>
      </c>
      <c r="BS4" s="10" t="e">
        <f t="shared" si="24"/>
        <v>#DIV/0!</v>
      </c>
      <c r="BT4" s="10" t="e">
        <f t="shared" ref="BT4:BT8" si="25">(J4+M4+N4)/O4</f>
        <v>#DIV/0!</v>
      </c>
      <c r="BU4" s="10" t="e">
        <f t="shared" ref="BU4:BU8" si="26">J4/$O4</f>
        <v>#DIV/0!</v>
      </c>
      <c r="BV4">
        <f t="shared" ref="BV4:BV8" si="27">SUM(B4:D4)</f>
        <v>0</v>
      </c>
      <c r="BW4" t="e">
        <f t="shared" ref="BW4:BW8" si="28">BV4/AF4</f>
        <v>#DIV/0!</v>
      </c>
      <c r="BX4" t="e">
        <f t="shared" ref="BX4:BX8" si="29">V4/X4</f>
        <v>#DIV/0!</v>
      </c>
    </row>
    <row r="5" spans="1:78" x14ac:dyDescent="0.2">
      <c r="A5" t="s">
        <v>3</v>
      </c>
      <c r="S5" s="10"/>
      <c r="T5" s="6"/>
      <c r="U5" s="6"/>
      <c r="V5" s="4"/>
      <c r="W5" s="8"/>
      <c r="X5" s="8"/>
      <c r="Y5" s="9"/>
      <c r="Z5" s="8"/>
      <c r="AA5" s="8"/>
      <c r="AB5" s="8"/>
      <c r="AI5" s="12">
        <v>0.5</v>
      </c>
      <c r="AJ5" s="4" t="e">
        <f t="shared" si="0"/>
        <v>#DIV/0!</v>
      </c>
      <c r="AK5" s="6" t="e">
        <f t="shared" si="1"/>
        <v>#DIV/0!</v>
      </c>
      <c r="AL5" s="12" t="e">
        <f t="shared" si="2"/>
        <v>#DIV/0!</v>
      </c>
      <c r="AM5" s="2" t="e">
        <f t="shared" si="3"/>
        <v>#DIV/0!</v>
      </c>
      <c r="AN5" t="e">
        <f t="shared" si="4"/>
        <v>#DIV/0!</v>
      </c>
      <c r="AO5" t="e">
        <f t="shared" si="4"/>
        <v>#DIV/0!</v>
      </c>
      <c r="AP5" t="e">
        <f t="shared" si="4"/>
        <v>#DIV/0!</v>
      </c>
      <c r="AQ5" s="3" t="e">
        <f t="shared" si="5"/>
        <v>#DIV/0!</v>
      </c>
      <c r="AR5" s="2" t="e">
        <f t="shared" si="5"/>
        <v>#DIV/0!</v>
      </c>
      <c r="AS5" s="2" t="e">
        <f t="shared" si="6"/>
        <v>#DIV/0!</v>
      </c>
      <c r="AT5" s="2" t="e">
        <f t="shared" si="6"/>
        <v>#DIV/0!</v>
      </c>
      <c r="AU5" s="2" t="e">
        <f t="shared" si="7"/>
        <v>#DIV/0!</v>
      </c>
      <c r="AV5" s="2" t="e">
        <f t="shared" si="8"/>
        <v>#DIV/0!</v>
      </c>
      <c r="AW5" s="2" t="e">
        <f t="shared" si="9"/>
        <v>#DIV/0!</v>
      </c>
      <c r="AX5" s="3" t="e">
        <f t="shared" si="10"/>
        <v>#DIV/0!</v>
      </c>
      <c r="AY5" s="3" t="e">
        <f t="shared" si="11"/>
        <v>#DIV/0!</v>
      </c>
      <c r="AZ5" s="2" t="e">
        <f t="shared" si="12"/>
        <v>#DIV/0!</v>
      </c>
      <c r="BA5" s="2" t="e">
        <f t="shared" si="12"/>
        <v>#DIV/0!</v>
      </c>
      <c r="BB5" s="3" t="e">
        <f t="shared" si="13"/>
        <v>#DIV/0!</v>
      </c>
      <c r="BC5" s="3" t="e">
        <f t="shared" si="13"/>
        <v>#DIV/0!</v>
      </c>
      <c r="BD5" s="3" t="e">
        <f t="shared" si="13"/>
        <v>#DIV/0!</v>
      </c>
      <c r="BE5" s="3" t="e">
        <f t="shared" si="13"/>
        <v>#DIV/0!</v>
      </c>
      <c r="BF5" s="3" t="e">
        <f t="shared" si="13"/>
        <v>#DIV/0!</v>
      </c>
      <c r="BG5" s="3" t="e">
        <f t="shared" si="14"/>
        <v>#DIV/0!</v>
      </c>
      <c r="BH5" s="3" t="e">
        <f t="shared" si="15"/>
        <v>#DIV/0!</v>
      </c>
      <c r="BI5" t="e">
        <f t="shared" si="16"/>
        <v>#DIV/0!</v>
      </c>
      <c r="BJ5" s="8" t="e">
        <f t="shared" si="17"/>
        <v>#DIV/0!</v>
      </c>
      <c r="BK5" s="3" t="e">
        <f t="shared" si="18"/>
        <v>#DIV/0!</v>
      </c>
      <c r="BL5" s="3" t="e">
        <f t="shared" si="19"/>
        <v>#DIV/0!</v>
      </c>
      <c r="BM5" s="3" t="e">
        <f t="shared" si="20"/>
        <v>#DIV/0!</v>
      </c>
      <c r="BN5" s="13">
        <f t="shared" si="21"/>
        <v>0</v>
      </c>
      <c r="BO5" s="13">
        <f t="shared" si="22"/>
        <v>0</v>
      </c>
      <c r="BP5" s="13">
        <f t="shared" si="23"/>
        <v>0</v>
      </c>
      <c r="BQ5" s="10" t="e">
        <f t="shared" si="24"/>
        <v>#DIV/0!</v>
      </c>
      <c r="BR5" s="10" t="e">
        <f t="shared" si="24"/>
        <v>#DIV/0!</v>
      </c>
      <c r="BS5" s="10" t="e">
        <f t="shared" si="24"/>
        <v>#DIV/0!</v>
      </c>
      <c r="BT5" s="10" t="e">
        <f t="shared" si="25"/>
        <v>#DIV/0!</v>
      </c>
      <c r="BU5" s="10" t="e">
        <f t="shared" si="26"/>
        <v>#DIV/0!</v>
      </c>
      <c r="BV5">
        <f t="shared" si="27"/>
        <v>0</v>
      </c>
      <c r="BW5" t="e">
        <f t="shared" si="28"/>
        <v>#DIV/0!</v>
      </c>
      <c r="BX5" t="e">
        <f t="shared" si="29"/>
        <v>#DIV/0!</v>
      </c>
    </row>
    <row r="6" spans="1:78" x14ac:dyDescent="0.2">
      <c r="A6" t="s">
        <v>4</v>
      </c>
      <c r="S6" s="10"/>
      <c r="T6" s="6"/>
      <c r="U6" s="6"/>
      <c r="V6" s="4"/>
      <c r="W6" s="8"/>
      <c r="X6" s="8"/>
      <c r="Y6" s="9"/>
      <c r="Z6" s="8"/>
      <c r="AA6" s="8"/>
      <c r="AB6" s="8"/>
      <c r="AI6" s="12">
        <v>0.5</v>
      </c>
      <c r="AJ6" s="4" t="e">
        <f t="shared" si="0"/>
        <v>#DIV/0!</v>
      </c>
      <c r="AK6" s="6" t="e">
        <f t="shared" si="1"/>
        <v>#DIV/0!</v>
      </c>
      <c r="AL6" s="12" t="e">
        <f t="shared" si="2"/>
        <v>#DIV/0!</v>
      </c>
      <c r="AM6" s="2" t="e">
        <f t="shared" si="3"/>
        <v>#DIV/0!</v>
      </c>
      <c r="AN6" t="e">
        <f t="shared" si="4"/>
        <v>#DIV/0!</v>
      </c>
      <c r="AO6" t="e">
        <f t="shared" si="4"/>
        <v>#DIV/0!</v>
      </c>
      <c r="AP6" t="e">
        <f t="shared" si="4"/>
        <v>#DIV/0!</v>
      </c>
      <c r="AQ6" s="3" t="e">
        <f t="shared" si="5"/>
        <v>#DIV/0!</v>
      </c>
      <c r="AR6" s="2" t="e">
        <f t="shared" si="5"/>
        <v>#DIV/0!</v>
      </c>
      <c r="AS6" s="2" t="e">
        <f t="shared" si="6"/>
        <v>#DIV/0!</v>
      </c>
      <c r="AT6" s="2" t="e">
        <f t="shared" si="6"/>
        <v>#DIV/0!</v>
      </c>
      <c r="AU6" s="2" t="e">
        <f t="shared" si="7"/>
        <v>#DIV/0!</v>
      </c>
      <c r="AV6" s="2" t="e">
        <f t="shared" si="8"/>
        <v>#DIV/0!</v>
      </c>
      <c r="AW6" s="2" t="e">
        <f t="shared" si="9"/>
        <v>#DIV/0!</v>
      </c>
      <c r="AX6" s="3" t="e">
        <f t="shared" si="10"/>
        <v>#DIV/0!</v>
      </c>
      <c r="AY6" s="3" t="e">
        <f t="shared" si="11"/>
        <v>#DIV/0!</v>
      </c>
      <c r="AZ6" s="2" t="e">
        <f t="shared" si="12"/>
        <v>#DIV/0!</v>
      </c>
      <c r="BA6" s="2" t="e">
        <f t="shared" si="12"/>
        <v>#DIV/0!</v>
      </c>
      <c r="BB6" s="3" t="e">
        <f t="shared" si="13"/>
        <v>#DIV/0!</v>
      </c>
      <c r="BC6" s="3" t="e">
        <f t="shared" si="13"/>
        <v>#DIV/0!</v>
      </c>
      <c r="BD6" s="3" t="e">
        <f t="shared" si="13"/>
        <v>#DIV/0!</v>
      </c>
      <c r="BE6" s="3" t="e">
        <f t="shared" si="13"/>
        <v>#DIV/0!</v>
      </c>
      <c r="BF6" s="3" t="e">
        <f t="shared" si="13"/>
        <v>#DIV/0!</v>
      </c>
      <c r="BG6" s="3" t="e">
        <f t="shared" si="14"/>
        <v>#DIV/0!</v>
      </c>
      <c r="BH6" s="3" t="e">
        <f t="shared" si="15"/>
        <v>#DIV/0!</v>
      </c>
      <c r="BI6" t="e">
        <f t="shared" si="16"/>
        <v>#DIV/0!</v>
      </c>
      <c r="BJ6" s="8" t="e">
        <f t="shared" si="17"/>
        <v>#DIV/0!</v>
      </c>
      <c r="BK6" s="3" t="e">
        <f t="shared" si="18"/>
        <v>#DIV/0!</v>
      </c>
      <c r="BL6" s="3" t="e">
        <f t="shared" si="19"/>
        <v>#DIV/0!</v>
      </c>
      <c r="BM6" s="3" t="e">
        <f t="shared" si="20"/>
        <v>#DIV/0!</v>
      </c>
      <c r="BN6" s="13">
        <f t="shared" si="21"/>
        <v>0</v>
      </c>
      <c r="BO6" s="13">
        <f t="shared" si="22"/>
        <v>0</v>
      </c>
      <c r="BP6" s="13">
        <f t="shared" si="23"/>
        <v>0</v>
      </c>
      <c r="BQ6" s="10" t="e">
        <f t="shared" si="24"/>
        <v>#DIV/0!</v>
      </c>
      <c r="BR6" s="10" t="e">
        <f t="shared" si="24"/>
        <v>#DIV/0!</v>
      </c>
      <c r="BS6" s="10" t="e">
        <f t="shared" si="24"/>
        <v>#DIV/0!</v>
      </c>
      <c r="BT6" s="10" t="e">
        <f t="shared" si="25"/>
        <v>#DIV/0!</v>
      </c>
      <c r="BU6" s="10" t="e">
        <f t="shared" si="26"/>
        <v>#DIV/0!</v>
      </c>
      <c r="BV6">
        <f t="shared" si="27"/>
        <v>0</v>
      </c>
      <c r="BW6" t="e">
        <f t="shared" si="28"/>
        <v>#DIV/0!</v>
      </c>
      <c r="BX6" t="e">
        <f t="shared" si="29"/>
        <v>#DIV/0!</v>
      </c>
    </row>
    <row r="7" spans="1:78" x14ac:dyDescent="0.2">
      <c r="A7" t="s">
        <v>38</v>
      </c>
      <c r="S7" s="10"/>
      <c r="T7" s="6"/>
      <c r="U7" s="6"/>
      <c r="V7" s="4"/>
      <c r="W7" s="8"/>
      <c r="X7" s="8"/>
      <c r="Y7" s="9"/>
      <c r="Z7" s="8"/>
      <c r="AA7" s="8"/>
      <c r="AB7" s="8"/>
      <c r="AI7" s="12">
        <v>1</v>
      </c>
      <c r="AJ7" s="4" t="e">
        <f t="shared" si="0"/>
        <v>#DIV/0!</v>
      </c>
      <c r="AK7" s="6" t="e">
        <f t="shared" si="1"/>
        <v>#DIV/0!</v>
      </c>
      <c r="AL7" s="12" t="e">
        <f t="shared" si="2"/>
        <v>#DIV/0!</v>
      </c>
      <c r="AM7" s="2" t="e">
        <f t="shared" si="3"/>
        <v>#DIV/0!</v>
      </c>
      <c r="AN7" t="e">
        <f t="shared" si="4"/>
        <v>#DIV/0!</v>
      </c>
      <c r="AO7" t="e">
        <f t="shared" si="4"/>
        <v>#DIV/0!</v>
      </c>
      <c r="AP7" t="e">
        <f t="shared" si="4"/>
        <v>#DIV/0!</v>
      </c>
      <c r="AQ7" s="3" t="e">
        <f t="shared" si="5"/>
        <v>#DIV/0!</v>
      </c>
      <c r="AR7" s="2" t="e">
        <f t="shared" si="5"/>
        <v>#DIV/0!</v>
      </c>
      <c r="AS7" s="2" t="e">
        <f t="shared" si="6"/>
        <v>#DIV/0!</v>
      </c>
      <c r="AT7" s="2" t="e">
        <f t="shared" si="6"/>
        <v>#DIV/0!</v>
      </c>
      <c r="AU7" s="2" t="e">
        <f t="shared" si="7"/>
        <v>#DIV/0!</v>
      </c>
      <c r="AV7" s="2" t="e">
        <f t="shared" si="8"/>
        <v>#DIV/0!</v>
      </c>
      <c r="AW7" s="2" t="e">
        <f t="shared" si="9"/>
        <v>#DIV/0!</v>
      </c>
      <c r="AX7" s="3" t="e">
        <f t="shared" si="10"/>
        <v>#DIV/0!</v>
      </c>
      <c r="AY7" s="3" t="e">
        <f t="shared" si="11"/>
        <v>#DIV/0!</v>
      </c>
      <c r="AZ7" s="2" t="e">
        <f t="shared" si="12"/>
        <v>#DIV/0!</v>
      </c>
      <c r="BA7" s="2" t="e">
        <f t="shared" si="12"/>
        <v>#DIV/0!</v>
      </c>
      <c r="BB7" s="3" t="e">
        <f t="shared" si="13"/>
        <v>#DIV/0!</v>
      </c>
      <c r="BC7" s="3" t="e">
        <f t="shared" si="13"/>
        <v>#DIV/0!</v>
      </c>
      <c r="BD7" s="3" t="e">
        <f t="shared" si="13"/>
        <v>#DIV/0!</v>
      </c>
      <c r="BE7" s="3" t="e">
        <f t="shared" si="13"/>
        <v>#DIV/0!</v>
      </c>
      <c r="BF7" s="3" t="e">
        <f t="shared" si="13"/>
        <v>#DIV/0!</v>
      </c>
      <c r="BG7" s="3" t="e">
        <f t="shared" si="14"/>
        <v>#DIV/0!</v>
      </c>
      <c r="BH7" s="3" t="e">
        <f t="shared" si="15"/>
        <v>#DIV/0!</v>
      </c>
      <c r="BI7" t="e">
        <f t="shared" si="16"/>
        <v>#DIV/0!</v>
      </c>
      <c r="BJ7" s="8" t="e">
        <f t="shared" si="17"/>
        <v>#DIV/0!</v>
      </c>
      <c r="BK7" s="3" t="e">
        <f t="shared" si="18"/>
        <v>#DIV/0!</v>
      </c>
      <c r="BL7" s="3" t="e">
        <f t="shared" si="19"/>
        <v>#DIV/0!</v>
      </c>
      <c r="BM7" s="3" t="e">
        <f t="shared" si="20"/>
        <v>#DIV/0!</v>
      </c>
      <c r="BN7" s="13">
        <f t="shared" si="21"/>
        <v>0</v>
      </c>
      <c r="BO7" s="13">
        <f t="shared" si="22"/>
        <v>0</v>
      </c>
      <c r="BP7" s="13">
        <f t="shared" si="23"/>
        <v>0</v>
      </c>
      <c r="BQ7" s="10" t="e">
        <f t="shared" si="24"/>
        <v>#DIV/0!</v>
      </c>
      <c r="BR7" s="10" t="e">
        <f t="shared" si="24"/>
        <v>#DIV/0!</v>
      </c>
      <c r="BS7" s="10" t="e">
        <f t="shared" si="24"/>
        <v>#DIV/0!</v>
      </c>
      <c r="BT7" s="10" t="e">
        <f t="shared" si="25"/>
        <v>#DIV/0!</v>
      </c>
      <c r="BU7" s="10" t="e">
        <f t="shared" si="26"/>
        <v>#DIV/0!</v>
      </c>
      <c r="BV7">
        <f t="shared" si="27"/>
        <v>0</v>
      </c>
      <c r="BW7" t="e">
        <f t="shared" si="28"/>
        <v>#DIV/0!</v>
      </c>
      <c r="BX7" t="e">
        <f t="shared" si="29"/>
        <v>#DIV/0!</v>
      </c>
    </row>
    <row r="8" spans="1:78" x14ac:dyDescent="0.2">
      <c r="A8" t="s">
        <v>39</v>
      </c>
      <c r="S8" s="10"/>
      <c r="T8" s="6"/>
      <c r="U8" s="6"/>
      <c r="V8" s="4"/>
      <c r="W8" s="8"/>
      <c r="X8" s="8"/>
      <c r="Y8" s="9"/>
      <c r="Z8" s="8"/>
      <c r="AA8" s="8"/>
      <c r="AB8" s="8"/>
      <c r="AI8" s="12">
        <v>1</v>
      </c>
      <c r="AJ8" s="4" t="e">
        <f t="shared" si="0"/>
        <v>#DIV/0!</v>
      </c>
      <c r="AK8" s="6" t="e">
        <f t="shared" si="1"/>
        <v>#DIV/0!</v>
      </c>
      <c r="AL8" s="12" t="e">
        <f t="shared" si="2"/>
        <v>#DIV/0!</v>
      </c>
      <c r="AM8" s="2" t="e">
        <f t="shared" si="3"/>
        <v>#DIV/0!</v>
      </c>
      <c r="AN8" t="e">
        <f t="shared" si="4"/>
        <v>#DIV/0!</v>
      </c>
      <c r="AO8" t="e">
        <f t="shared" si="4"/>
        <v>#DIV/0!</v>
      </c>
      <c r="AP8" t="e">
        <f t="shared" si="4"/>
        <v>#DIV/0!</v>
      </c>
      <c r="AQ8" s="3" t="e">
        <f t="shared" si="5"/>
        <v>#DIV/0!</v>
      </c>
      <c r="AR8" s="2" t="e">
        <f t="shared" si="5"/>
        <v>#DIV/0!</v>
      </c>
      <c r="AS8" s="2" t="e">
        <f t="shared" si="6"/>
        <v>#DIV/0!</v>
      </c>
      <c r="AT8" s="2" t="e">
        <f t="shared" si="6"/>
        <v>#DIV/0!</v>
      </c>
      <c r="AU8" s="2" t="e">
        <f t="shared" si="7"/>
        <v>#DIV/0!</v>
      </c>
      <c r="AV8" s="2" t="e">
        <f t="shared" si="8"/>
        <v>#DIV/0!</v>
      </c>
      <c r="AW8" s="2" t="e">
        <f t="shared" si="9"/>
        <v>#DIV/0!</v>
      </c>
      <c r="AX8" s="3" t="e">
        <f t="shared" si="10"/>
        <v>#DIV/0!</v>
      </c>
      <c r="AY8" s="3" t="e">
        <f t="shared" si="11"/>
        <v>#DIV/0!</v>
      </c>
      <c r="AZ8" s="2" t="e">
        <f t="shared" si="12"/>
        <v>#DIV/0!</v>
      </c>
      <c r="BA8" s="2" t="e">
        <f t="shared" si="12"/>
        <v>#DIV/0!</v>
      </c>
      <c r="BB8" s="3" t="e">
        <f t="shared" si="13"/>
        <v>#DIV/0!</v>
      </c>
      <c r="BC8" s="3" t="e">
        <f t="shared" si="13"/>
        <v>#DIV/0!</v>
      </c>
      <c r="BD8" s="3" t="e">
        <f t="shared" si="13"/>
        <v>#DIV/0!</v>
      </c>
      <c r="BE8" s="3" t="e">
        <f t="shared" si="13"/>
        <v>#DIV/0!</v>
      </c>
      <c r="BF8" s="3" t="e">
        <f t="shared" si="13"/>
        <v>#DIV/0!</v>
      </c>
      <c r="BG8" s="3" t="e">
        <f t="shared" si="14"/>
        <v>#DIV/0!</v>
      </c>
      <c r="BH8" s="3" t="e">
        <f t="shared" si="15"/>
        <v>#DIV/0!</v>
      </c>
      <c r="BI8" t="e">
        <f t="shared" si="16"/>
        <v>#DIV/0!</v>
      </c>
      <c r="BJ8" s="8" t="e">
        <f t="shared" si="17"/>
        <v>#DIV/0!</v>
      </c>
      <c r="BK8" s="3" t="e">
        <f t="shared" si="18"/>
        <v>#DIV/0!</v>
      </c>
      <c r="BL8" s="3" t="e">
        <f t="shared" si="19"/>
        <v>#DIV/0!</v>
      </c>
      <c r="BM8" s="3" t="e">
        <f t="shared" si="20"/>
        <v>#DIV/0!</v>
      </c>
      <c r="BN8" s="13">
        <f t="shared" si="21"/>
        <v>0</v>
      </c>
      <c r="BO8" s="13">
        <f t="shared" si="22"/>
        <v>0</v>
      </c>
      <c r="BP8" s="13">
        <f t="shared" si="23"/>
        <v>0</v>
      </c>
      <c r="BQ8" s="10" t="e">
        <f t="shared" si="24"/>
        <v>#DIV/0!</v>
      </c>
      <c r="BR8" s="10" t="e">
        <f t="shared" si="24"/>
        <v>#DIV/0!</v>
      </c>
      <c r="BS8" s="10" t="e">
        <f t="shared" si="24"/>
        <v>#DIV/0!</v>
      </c>
      <c r="BT8" s="10" t="e">
        <f t="shared" si="25"/>
        <v>#DIV/0!</v>
      </c>
      <c r="BU8" s="10" t="e">
        <f t="shared" si="26"/>
        <v>#DIV/0!</v>
      </c>
      <c r="BV8">
        <f t="shared" si="27"/>
        <v>0</v>
      </c>
      <c r="BW8" t="e">
        <f t="shared" si="28"/>
        <v>#DIV/0!</v>
      </c>
      <c r="BX8" t="e">
        <f t="shared" si="29"/>
        <v>#DIV/0!</v>
      </c>
    </row>
    <row r="9" spans="1:78" x14ac:dyDescent="0.2">
      <c r="A9" t="s">
        <v>8</v>
      </c>
      <c r="S9" s="10"/>
      <c r="T9" s="6"/>
      <c r="U9" s="6"/>
      <c r="V9" s="4"/>
      <c r="W9" s="8"/>
      <c r="X9" s="8"/>
      <c r="Y9" s="9"/>
      <c r="Z9" s="8"/>
      <c r="AA9" s="8"/>
      <c r="AB9" s="8"/>
      <c r="AI9" s="12">
        <v>0.5</v>
      </c>
      <c r="AJ9" s="4"/>
      <c r="AK9" s="6"/>
      <c r="AL9" s="12"/>
      <c r="AM9" s="2"/>
      <c r="AQ9" s="3"/>
      <c r="AR9" s="2"/>
      <c r="AS9" s="2"/>
      <c r="AT9" s="2"/>
      <c r="AU9" s="2"/>
      <c r="AV9" s="2"/>
      <c r="AW9" s="2"/>
      <c r="AX9" s="3"/>
      <c r="AY9" s="3"/>
      <c r="AZ9" s="2"/>
      <c r="BA9" s="2"/>
      <c r="BB9" s="3"/>
      <c r="BC9" s="3"/>
      <c r="BD9" s="3"/>
      <c r="BE9" s="3"/>
      <c r="BF9" s="3"/>
      <c r="BG9" s="3"/>
      <c r="BH9" s="3"/>
      <c r="BJ9" s="8"/>
      <c r="BK9" s="3"/>
      <c r="BL9" s="3"/>
      <c r="BM9" s="3"/>
      <c r="BN9" s="13"/>
      <c r="BO9" s="13"/>
      <c r="BP9" s="13"/>
      <c r="BQ9" s="10"/>
      <c r="BR9" s="10"/>
      <c r="BS9" s="10"/>
      <c r="BT9" s="10"/>
      <c r="BU9" s="10"/>
    </row>
    <row r="10" spans="1:78" x14ac:dyDescent="0.2">
      <c r="A10" t="s">
        <v>6</v>
      </c>
      <c r="S10" s="10"/>
      <c r="T10" s="6"/>
      <c r="U10" s="6"/>
      <c r="V10" s="4"/>
      <c r="W10" s="8"/>
      <c r="X10" s="8"/>
      <c r="Y10" s="9"/>
      <c r="Z10" s="8"/>
      <c r="AA10" s="8"/>
      <c r="AB10" s="8"/>
      <c r="AI10" s="12">
        <v>1</v>
      </c>
      <c r="AJ10" s="4" t="e">
        <f t="shared" ref="AJ10:AJ20" si="30">X10/Y10</f>
        <v>#DIV/0!</v>
      </c>
      <c r="AK10" s="6" t="e">
        <f t="shared" ref="AK10:AK20" si="31">X10/W10</f>
        <v>#DIV/0!</v>
      </c>
      <c r="AL10" s="12" t="e">
        <f t="shared" si="2"/>
        <v>#DIV/0!</v>
      </c>
      <c r="AM10" s="2" t="e">
        <f t="shared" si="3"/>
        <v>#DIV/0!</v>
      </c>
      <c r="AN10" t="e">
        <f t="shared" ref="AN10:AP20" si="32">B10/$BV10</f>
        <v>#DIV/0!</v>
      </c>
      <c r="AO10" t="e">
        <f t="shared" si="32"/>
        <v>#DIV/0!</v>
      </c>
      <c r="AP10" t="e">
        <f t="shared" si="32"/>
        <v>#DIV/0!</v>
      </c>
      <c r="AQ10" s="3" t="e">
        <f t="shared" ref="AQ10:AR20" si="33">B10/$V10</f>
        <v>#DIV/0!</v>
      </c>
      <c r="AR10" s="2" t="e">
        <f t="shared" si="33"/>
        <v>#DIV/0!</v>
      </c>
      <c r="AS10" s="2" t="e">
        <f t="shared" ref="AS10:AT20" si="34">H10/$V10</f>
        <v>#DIV/0!</v>
      </c>
      <c r="AT10" s="2" t="e">
        <f t="shared" si="34"/>
        <v>#DIV/0!</v>
      </c>
      <c r="AU10" s="2" t="e">
        <f t="shared" ref="AU10:AU20" si="35">D10/$V10</f>
        <v>#DIV/0!</v>
      </c>
      <c r="AV10" s="2" t="e">
        <f t="shared" si="8"/>
        <v>#DIV/0!</v>
      </c>
      <c r="AW10" s="2" t="e">
        <f t="shared" ref="AW10:AW20" si="36">O10/$V10</f>
        <v>#DIV/0!</v>
      </c>
      <c r="AX10" s="3" t="e">
        <f t="shared" ref="AX10:AX20" si="37">P10/$V10-AW10</f>
        <v>#DIV/0!</v>
      </c>
      <c r="AY10" s="3" t="e">
        <f t="shared" ref="AY10:AY20" si="38">Q10/$V10-AW10</f>
        <v>#DIV/0!</v>
      </c>
      <c r="AZ10" s="2" t="e">
        <f t="shared" ref="AZ10:BA20" si="39">$AW10+AX10</f>
        <v>#DIV/0!</v>
      </c>
      <c r="BA10" s="2" t="e">
        <f t="shared" si="39"/>
        <v>#DIV/0!</v>
      </c>
      <c r="BB10" s="3" t="e">
        <f t="shared" ref="BB10:BF20" si="40">J10/$V10</f>
        <v>#DIV/0!</v>
      </c>
      <c r="BC10" s="3" t="e">
        <f t="shared" si="40"/>
        <v>#DIV/0!</v>
      </c>
      <c r="BD10" s="3" t="e">
        <f t="shared" si="40"/>
        <v>#DIV/0!</v>
      </c>
      <c r="BE10" s="3" t="e">
        <f t="shared" si="40"/>
        <v>#DIV/0!</v>
      </c>
      <c r="BF10" s="3" t="e">
        <f t="shared" si="40"/>
        <v>#DIV/0!</v>
      </c>
      <c r="BG10" s="3" t="e">
        <f t="shared" ref="BG10:BG20" si="41">Z10/X10</f>
        <v>#DIV/0!</v>
      </c>
      <c r="BH10" s="3" t="e">
        <f t="shared" ref="BH10:BH20" si="42">AA10/X10</f>
        <v>#DIV/0!</v>
      </c>
      <c r="BI10" t="e">
        <f t="shared" ref="BI10:BI20" si="43">B10/AF10</f>
        <v>#DIV/0!</v>
      </c>
      <c r="BJ10" s="8" t="e">
        <f t="shared" ref="BJ10:BJ20" si="44">W10/Y10</f>
        <v>#DIV/0!</v>
      </c>
      <c r="BK10" s="3" t="e">
        <f t="shared" ref="BK10:BK20" si="45">AB10/W10</f>
        <v>#DIV/0!</v>
      </c>
      <c r="BL10" s="3" t="e">
        <f t="shared" ref="BL10:BL20" si="46">AC10/W10</f>
        <v>#DIV/0!</v>
      </c>
      <c r="BM10" s="3" t="e">
        <f t="shared" ref="BM10:BM20" si="47">AC10/BJ10</f>
        <v>#DIV/0!</v>
      </c>
      <c r="BN10" s="13">
        <f t="shared" si="21"/>
        <v>0</v>
      </c>
      <c r="BO10" s="13">
        <f t="shared" ref="BO10:BO20" si="48">C10+D10+J10+M10</f>
        <v>0</v>
      </c>
      <c r="BP10" s="13">
        <f t="shared" ref="BP10:BP20" si="49">B10+N10</f>
        <v>0</v>
      </c>
      <c r="BQ10" s="10" t="e">
        <f t="shared" si="24"/>
        <v>#DIV/0!</v>
      </c>
      <c r="BR10" s="10" t="e">
        <f t="shared" si="24"/>
        <v>#DIV/0!</v>
      </c>
      <c r="BS10" s="10" t="e">
        <f t="shared" si="24"/>
        <v>#DIV/0!</v>
      </c>
      <c r="BT10" s="10" t="e">
        <f t="shared" ref="BT10:BT20" si="50">(J10+M10+N10)/O10</f>
        <v>#DIV/0!</v>
      </c>
      <c r="BU10" s="10" t="e">
        <f t="shared" ref="BU10:BU20" si="51">J10/$O10</f>
        <v>#DIV/0!</v>
      </c>
      <c r="BV10">
        <f t="shared" ref="BV10:BV20" si="52">SUM(B10:D10)</f>
        <v>0</v>
      </c>
      <c r="BW10" t="e">
        <f t="shared" ref="BW10:BW20" si="53">BV10/AF10</f>
        <v>#DIV/0!</v>
      </c>
      <c r="BX10" t="e">
        <f t="shared" ref="BX10:BX20" si="54">V10/X10</f>
        <v>#DIV/0!</v>
      </c>
    </row>
    <row r="11" spans="1:78" x14ac:dyDescent="0.2">
      <c r="A11" t="s">
        <v>5</v>
      </c>
      <c r="S11" s="10"/>
      <c r="T11" s="6"/>
      <c r="U11" s="6"/>
      <c r="V11" s="4"/>
      <c r="W11" s="8"/>
      <c r="X11" s="8"/>
      <c r="Y11" s="9"/>
      <c r="Z11" s="8"/>
      <c r="AA11" s="8"/>
      <c r="AB11" s="8"/>
      <c r="AI11" s="12">
        <v>1</v>
      </c>
      <c r="AJ11" s="4" t="e">
        <f t="shared" si="30"/>
        <v>#DIV/0!</v>
      </c>
      <c r="AK11" s="6" t="e">
        <f t="shared" si="31"/>
        <v>#DIV/0!</v>
      </c>
      <c r="AL11" s="12" t="e">
        <f t="shared" si="2"/>
        <v>#DIV/0!</v>
      </c>
      <c r="AM11" s="2" t="e">
        <f t="shared" si="3"/>
        <v>#DIV/0!</v>
      </c>
      <c r="AN11" t="e">
        <f t="shared" si="32"/>
        <v>#DIV/0!</v>
      </c>
      <c r="AO11" t="e">
        <f t="shared" si="32"/>
        <v>#DIV/0!</v>
      </c>
      <c r="AP11" t="e">
        <f t="shared" si="32"/>
        <v>#DIV/0!</v>
      </c>
      <c r="AQ11" s="3" t="e">
        <f t="shared" si="33"/>
        <v>#DIV/0!</v>
      </c>
      <c r="AR11" s="2" t="e">
        <f t="shared" si="33"/>
        <v>#DIV/0!</v>
      </c>
      <c r="AS11" s="2" t="e">
        <f t="shared" si="34"/>
        <v>#DIV/0!</v>
      </c>
      <c r="AT11" s="2" t="e">
        <f t="shared" si="34"/>
        <v>#DIV/0!</v>
      </c>
      <c r="AU11" s="2" t="e">
        <f t="shared" si="35"/>
        <v>#DIV/0!</v>
      </c>
      <c r="AV11" s="2" t="e">
        <f t="shared" si="8"/>
        <v>#DIV/0!</v>
      </c>
      <c r="AW11" s="2" t="e">
        <f t="shared" si="36"/>
        <v>#DIV/0!</v>
      </c>
      <c r="AX11" s="3" t="e">
        <f t="shared" si="37"/>
        <v>#DIV/0!</v>
      </c>
      <c r="AY11" s="3" t="e">
        <f t="shared" si="38"/>
        <v>#DIV/0!</v>
      </c>
      <c r="AZ11" s="2" t="e">
        <f t="shared" si="39"/>
        <v>#DIV/0!</v>
      </c>
      <c r="BA11" s="2" t="e">
        <f t="shared" si="39"/>
        <v>#DIV/0!</v>
      </c>
      <c r="BB11" s="3" t="e">
        <f t="shared" si="40"/>
        <v>#DIV/0!</v>
      </c>
      <c r="BC11" s="3" t="e">
        <f t="shared" si="40"/>
        <v>#DIV/0!</v>
      </c>
      <c r="BD11" s="3" t="e">
        <f t="shared" si="40"/>
        <v>#DIV/0!</v>
      </c>
      <c r="BE11" s="3" t="e">
        <f t="shared" si="40"/>
        <v>#DIV/0!</v>
      </c>
      <c r="BF11" s="3" t="e">
        <f t="shared" si="40"/>
        <v>#DIV/0!</v>
      </c>
      <c r="BG11" s="3" t="e">
        <f t="shared" si="41"/>
        <v>#DIV/0!</v>
      </c>
      <c r="BH11" s="3" t="e">
        <f t="shared" si="42"/>
        <v>#DIV/0!</v>
      </c>
      <c r="BI11" t="e">
        <f t="shared" si="43"/>
        <v>#DIV/0!</v>
      </c>
      <c r="BJ11" s="8" t="e">
        <f t="shared" si="44"/>
        <v>#DIV/0!</v>
      </c>
      <c r="BK11" s="3" t="e">
        <f t="shared" si="45"/>
        <v>#DIV/0!</v>
      </c>
      <c r="BL11" s="3" t="e">
        <f t="shared" si="46"/>
        <v>#DIV/0!</v>
      </c>
      <c r="BM11" s="3" t="e">
        <f t="shared" si="47"/>
        <v>#DIV/0!</v>
      </c>
      <c r="BN11" s="13">
        <f t="shared" si="21"/>
        <v>0</v>
      </c>
      <c r="BO11" s="13">
        <f t="shared" si="48"/>
        <v>0</v>
      </c>
      <c r="BP11" s="13">
        <f t="shared" si="49"/>
        <v>0</v>
      </c>
      <c r="BQ11" s="10" t="e">
        <f t="shared" si="24"/>
        <v>#DIV/0!</v>
      </c>
      <c r="BR11" s="10" t="e">
        <f t="shared" si="24"/>
        <v>#DIV/0!</v>
      </c>
      <c r="BS11" s="10" t="e">
        <f t="shared" si="24"/>
        <v>#DIV/0!</v>
      </c>
      <c r="BT11" s="10" t="e">
        <f t="shared" si="50"/>
        <v>#DIV/0!</v>
      </c>
      <c r="BU11" s="10" t="e">
        <f t="shared" si="51"/>
        <v>#DIV/0!</v>
      </c>
      <c r="BV11">
        <f t="shared" si="52"/>
        <v>0</v>
      </c>
      <c r="BW11" t="e">
        <f t="shared" si="53"/>
        <v>#DIV/0!</v>
      </c>
      <c r="BX11" t="e">
        <f t="shared" si="54"/>
        <v>#DIV/0!</v>
      </c>
    </row>
    <row r="12" spans="1:78" x14ac:dyDescent="0.2">
      <c r="A12" t="s">
        <v>7</v>
      </c>
      <c r="S12" s="10"/>
      <c r="T12" s="6"/>
      <c r="U12" s="6"/>
      <c r="V12" s="4"/>
      <c r="W12" s="8"/>
      <c r="X12" s="8"/>
      <c r="Y12" s="9"/>
      <c r="Z12" s="8"/>
      <c r="AA12" s="8"/>
      <c r="AB12" s="8"/>
      <c r="AI12" s="12">
        <v>1</v>
      </c>
      <c r="AJ12" s="4" t="e">
        <f t="shared" si="30"/>
        <v>#DIV/0!</v>
      </c>
      <c r="AK12" s="6" t="e">
        <f t="shared" si="31"/>
        <v>#DIV/0!</v>
      </c>
      <c r="AL12" s="12" t="e">
        <f t="shared" si="2"/>
        <v>#DIV/0!</v>
      </c>
      <c r="AM12" s="2" t="e">
        <f t="shared" si="3"/>
        <v>#DIV/0!</v>
      </c>
      <c r="AN12" t="e">
        <f t="shared" si="32"/>
        <v>#DIV/0!</v>
      </c>
      <c r="AO12" t="e">
        <f t="shared" si="32"/>
        <v>#DIV/0!</v>
      </c>
      <c r="AP12" t="e">
        <f t="shared" si="32"/>
        <v>#DIV/0!</v>
      </c>
      <c r="AQ12" s="3" t="e">
        <f t="shared" si="33"/>
        <v>#DIV/0!</v>
      </c>
      <c r="AR12" s="2" t="e">
        <f t="shared" si="33"/>
        <v>#DIV/0!</v>
      </c>
      <c r="AS12" s="2" t="e">
        <f t="shared" si="34"/>
        <v>#DIV/0!</v>
      </c>
      <c r="AT12" s="2" t="e">
        <f t="shared" si="34"/>
        <v>#DIV/0!</v>
      </c>
      <c r="AU12" s="2" t="e">
        <f t="shared" si="35"/>
        <v>#DIV/0!</v>
      </c>
      <c r="AV12" s="2" t="e">
        <f t="shared" si="8"/>
        <v>#DIV/0!</v>
      </c>
      <c r="AW12" s="2" t="e">
        <f t="shared" si="36"/>
        <v>#DIV/0!</v>
      </c>
      <c r="AX12" s="3" t="e">
        <f t="shared" si="37"/>
        <v>#DIV/0!</v>
      </c>
      <c r="AY12" s="3" t="e">
        <f t="shared" si="38"/>
        <v>#DIV/0!</v>
      </c>
      <c r="AZ12" s="2" t="e">
        <f t="shared" si="39"/>
        <v>#DIV/0!</v>
      </c>
      <c r="BA12" s="2" t="e">
        <f t="shared" si="39"/>
        <v>#DIV/0!</v>
      </c>
      <c r="BB12" s="3" t="e">
        <f t="shared" si="40"/>
        <v>#DIV/0!</v>
      </c>
      <c r="BC12" s="3" t="e">
        <f t="shared" si="40"/>
        <v>#DIV/0!</v>
      </c>
      <c r="BD12" s="3" t="e">
        <f t="shared" si="40"/>
        <v>#DIV/0!</v>
      </c>
      <c r="BE12" s="3" t="e">
        <f t="shared" si="40"/>
        <v>#DIV/0!</v>
      </c>
      <c r="BF12" s="3" t="e">
        <f t="shared" si="40"/>
        <v>#DIV/0!</v>
      </c>
      <c r="BG12" s="3" t="e">
        <f t="shared" si="41"/>
        <v>#DIV/0!</v>
      </c>
      <c r="BH12" s="3" t="e">
        <f t="shared" si="42"/>
        <v>#DIV/0!</v>
      </c>
      <c r="BI12" t="e">
        <f t="shared" si="43"/>
        <v>#DIV/0!</v>
      </c>
      <c r="BJ12" s="8" t="e">
        <f t="shared" si="44"/>
        <v>#DIV/0!</v>
      </c>
      <c r="BK12" s="3" t="e">
        <f t="shared" si="45"/>
        <v>#DIV/0!</v>
      </c>
      <c r="BL12" s="3" t="e">
        <f t="shared" si="46"/>
        <v>#DIV/0!</v>
      </c>
      <c r="BM12" s="3" t="e">
        <f t="shared" si="47"/>
        <v>#DIV/0!</v>
      </c>
      <c r="BN12" s="13">
        <f t="shared" si="21"/>
        <v>0</v>
      </c>
      <c r="BO12" s="13">
        <f t="shared" si="48"/>
        <v>0</v>
      </c>
      <c r="BP12" s="13">
        <f t="shared" si="49"/>
        <v>0</v>
      </c>
      <c r="BQ12" s="10" t="e">
        <f t="shared" si="24"/>
        <v>#DIV/0!</v>
      </c>
      <c r="BR12" s="10" t="e">
        <f t="shared" si="24"/>
        <v>#DIV/0!</v>
      </c>
      <c r="BS12" s="10" t="e">
        <f t="shared" si="24"/>
        <v>#DIV/0!</v>
      </c>
      <c r="BT12" s="10" t="e">
        <f t="shared" si="50"/>
        <v>#DIV/0!</v>
      </c>
      <c r="BU12" s="10" t="e">
        <f t="shared" si="51"/>
        <v>#DIV/0!</v>
      </c>
      <c r="BV12">
        <f t="shared" si="52"/>
        <v>0</v>
      </c>
      <c r="BW12" t="e">
        <f t="shared" si="53"/>
        <v>#DIV/0!</v>
      </c>
      <c r="BX12" t="e">
        <f t="shared" si="54"/>
        <v>#DIV/0!</v>
      </c>
    </row>
    <row r="13" spans="1:78" x14ac:dyDescent="0.2">
      <c r="A13" t="s">
        <v>10</v>
      </c>
      <c r="S13" s="10"/>
      <c r="T13" s="6"/>
      <c r="U13" s="6"/>
      <c r="V13" s="4"/>
      <c r="W13" s="8"/>
      <c r="X13" s="8"/>
      <c r="Y13" s="9"/>
      <c r="Z13" s="8"/>
      <c r="AA13" s="8"/>
      <c r="AB13" s="8"/>
      <c r="AI13" s="12">
        <v>1</v>
      </c>
      <c r="AJ13" s="4" t="e">
        <f t="shared" si="30"/>
        <v>#DIV/0!</v>
      </c>
      <c r="AK13" s="6" t="e">
        <f t="shared" si="31"/>
        <v>#DIV/0!</v>
      </c>
      <c r="AL13" s="12" t="e">
        <f t="shared" si="2"/>
        <v>#DIV/0!</v>
      </c>
      <c r="AM13" s="2" t="e">
        <f t="shared" si="3"/>
        <v>#DIV/0!</v>
      </c>
      <c r="AN13" t="e">
        <f t="shared" si="32"/>
        <v>#DIV/0!</v>
      </c>
      <c r="AO13" t="e">
        <f t="shared" si="32"/>
        <v>#DIV/0!</v>
      </c>
      <c r="AP13" t="e">
        <f t="shared" si="32"/>
        <v>#DIV/0!</v>
      </c>
      <c r="AQ13" s="3" t="e">
        <f t="shared" si="33"/>
        <v>#DIV/0!</v>
      </c>
      <c r="AR13" s="2" t="e">
        <f t="shared" si="33"/>
        <v>#DIV/0!</v>
      </c>
      <c r="AS13" s="2" t="e">
        <f t="shared" si="34"/>
        <v>#DIV/0!</v>
      </c>
      <c r="AT13" s="2" t="e">
        <f t="shared" si="34"/>
        <v>#DIV/0!</v>
      </c>
      <c r="AU13" s="2" t="e">
        <f t="shared" si="35"/>
        <v>#DIV/0!</v>
      </c>
      <c r="AV13" s="2" t="e">
        <f t="shared" si="8"/>
        <v>#DIV/0!</v>
      </c>
      <c r="AW13" s="2" t="e">
        <f t="shared" si="36"/>
        <v>#DIV/0!</v>
      </c>
      <c r="AX13" s="3" t="e">
        <f t="shared" si="37"/>
        <v>#DIV/0!</v>
      </c>
      <c r="AY13" s="3" t="e">
        <f t="shared" si="38"/>
        <v>#DIV/0!</v>
      </c>
      <c r="AZ13" s="2" t="e">
        <f t="shared" si="39"/>
        <v>#DIV/0!</v>
      </c>
      <c r="BA13" s="2" t="e">
        <f t="shared" si="39"/>
        <v>#DIV/0!</v>
      </c>
      <c r="BB13" s="3" t="e">
        <f t="shared" si="40"/>
        <v>#DIV/0!</v>
      </c>
      <c r="BC13" s="3" t="e">
        <f t="shared" si="40"/>
        <v>#DIV/0!</v>
      </c>
      <c r="BD13" s="3" t="e">
        <f t="shared" si="40"/>
        <v>#DIV/0!</v>
      </c>
      <c r="BE13" s="3" t="e">
        <f t="shared" si="40"/>
        <v>#DIV/0!</v>
      </c>
      <c r="BF13" s="3" t="e">
        <f t="shared" si="40"/>
        <v>#DIV/0!</v>
      </c>
      <c r="BG13" s="3" t="e">
        <f t="shared" si="41"/>
        <v>#DIV/0!</v>
      </c>
      <c r="BH13" s="3" t="e">
        <f t="shared" si="42"/>
        <v>#DIV/0!</v>
      </c>
      <c r="BI13" t="e">
        <f t="shared" si="43"/>
        <v>#DIV/0!</v>
      </c>
      <c r="BJ13" s="8" t="e">
        <f t="shared" si="44"/>
        <v>#DIV/0!</v>
      </c>
      <c r="BK13" s="3" t="e">
        <f t="shared" si="45"/>
        <v>#DIV/0!</v>
      </c>
      <c r="BL13" s="3" t="e">
        <f t="shared" si="46"/>
        <v>#DIV/0!</v>
      </c>
      <c r="BM13" s="3" t="e">
        <f t="shared" si="47"/>
        <v>#DIV/0!</v>
      </c>
      <c r="BN13" s="13">
        <f t="shared" si="21"/>
        <v>0</v>
      </c>
      <c r="BO13" s="13">
        <f t="shared" si="48"/>
        <v>0</v>
      </c>
      <c r="BP13" s="13">
        <f t="shared" si="49"/>
        <v>0</v>
      </c>
      <c r="BQ13" s="10" t="e">
        <f t="shared" si="24"/>
        <v>#DIV/0!</v>
      </c>
      <c r="BR13" s="10" t="e">
        <f t="shared" si="24"/>
        <v>#DIV/0!</v>
      </c>
      <c r="BS13" s="10" t="e">
        <f t="shared" si="24"/>
        <v>#DIV/0!</v>
      </c>
      <c r="BT13" s="10" t="e">
        <f t="shared" si="50"/>
        <v>#DIV/0!</v>
      </c>
      <c r="BU13" s="10" t="e">
        <f t="shared" si="51"/>
        <v>#DIV/0!</v>
      </c>
      <c r="BV13">
        <f t="shared" si="52"/>
        <v>0</v>
      </c>
      <c r="BW13" t="e">
        <f t="shared" si="53"/>
        <v>#DIV/0!</v>
      </c>
      <c r="BX13" t="e">
        <f t="shared" si="54"/>
        <v>#DIV/0!</v>
      </c>
    </row>
    <row r="14" spans="1:78" x14ac:dyDescent="0.2">
      <c r="A14" t="s">
        <v>9</v>
      </c>
      <c r="S14" s="10"/>
      <c r="T14" s="6"/>
      <c r="U14" s="6"/>
      <c r="V14" s="4"/>
      <c r="W14" s="8"/>
      <c r="X14" s="8"/>
      <c r="Y14" s="9"/>
      <c r="Z14" s="8"/>
      <c r="AA14" s="8"/>
      <c r="AB14" s="8"/>
      <c r="AI14" s="12">
        <v>1</v>
      </c>
      <c r="AJ14" s="4" t="e">
        <f t="shared" si="30"/>
        <v>#DIV/0!</v>
      </c>
      <c r="AK14" s="6" t="e">
        <f t="shared" si="31"/>
        <v>#DIV/0!</v>
      </c>
      <c r="AL14" s="12" t="e">
        <f t="shared" si="2"/>
        <v>#DIV/0!</v>
      </c>
      <c r="AM14" s="2" t="e">
        <f t="shared" si="3"/>
        <v>#DIV/0!</v>
      </c>
      <c r="AN14" t="e">
        <f t="shared" si="32"/>
        <v>#DIV/0!</v>
      </c>
      <c r="AO14" t="e">
        <f t="shared" si="32"/>
        <v>#DIV/0!</v>
      </c>
      <c r="AP14" t="e">
        <f t="shared" si="32"/>
        <v>#DIV/0!</v>
      </c>
      <c r="AQ14" s="3" t="e">
        <f t="shared" si="33"/>
        <v>#DIV/0!</v>
      </c>
      <c r="AR14" s="2" t="e">
        <f t="shared" si="33"/>
        <v>#DIV/0!</v>
      </c>
      <c r="AS14" s="2" t="e">
        <f t="shared" si="34"/>
        <v>#DIV/0!</v>
      </c>
      <c r="AT14" s="2" t="e">
        <f t="shared" si="34"/>
        <v>#DIV/0!</v>
      </c>
      <c r="AU14" s="2" t="e">
        <f t="shared" si="35"/>
        <v>#DIV/0!</v>
      </c>
      <c r="AV14" s="2" t="e">
        <f t="shared" si="8"/>
        <v>#DIV/0!</v>
      </c>
      <c r="AW14" s="2" t="e">
        <f t="shared" si="36"/>
        <v>#DIV/0!</v>
      </c>
      <c r="AX14" s="3" t="e">
        <f t="shared" si="37"/>
        <v>#DIV/0!</v>
      </c>
      <c r="AY14" s="3" t="e">
        <f t="shared" si="38"/>
        <v>#DIV/0!</v>
      </c>
      <c r="AZ14" s="2" t="e">
        <f t="shared" si="39"/>
        <v>#DIV/0!</v>
      </c>
      <c r="BA14" s="2" t="e">
        <f t="shared" si="39"/>
        <v>#DIV/0!</v>
      </c>
      <c r="BB14" s="3" t="e">
        <f t="shared" si="40"/>
        <v>#DIV/0!</v>
      </c>
      <c r="BC14" s="3" t="e">
        <f t="shared" si="40"/>
        <v>#DIV/0!</v>
      </c>
      <c r="BD14" s="3" t="e">
        <f t="shared" si="40"/>
        <v>#DIV/0!</v>
      </c>
      <c r="BE14" s="3" t="e">
        <f t="shared" si="40"/>
        <v>#DIV/0!</v>
      </c>
      <c r="BF14" s="3" t="e">
        <f t="shared" si="40"/>
        <v>#DIV/0!</v>
      </c>
      <c r="BG14" s="3" t="e">
        <f t="shared" si="41"/>
        <v>#DIV/0!</v>
      </c>
      <c r="BH14" s="3" t="e">
        <f t="shared" si="42"/>
        <v>#DIV/0!</v>
      </c>
      <c r="BI14" t="e">
        <f t="shared" si="43"/>
        <v>#DIV/0!</v>
      </c>
      <c r="BJ14" s="8" t="e">
        <f t="shared" si="44"/>
        <v>#DIV/0!</v>
      </c>
      <c r="BK14" s="3" t="e">
        <f t="shared" si="45"/>
        <v>#DIV/0!</v>
      </c>
      <c r="BL14" s="3" t="e">
        <f t="shared" si="46"/>
        <v>#DIV/0!</v>
      </c>
      <c r="BM14" s="3" t="e">
        <f t="shared" si="47"/>
        <v>#DIV/0!</v>
      </c>
      <c r="BN14" s="13">
        <f t="shared" si="21"/>
        <v>0</v>
      </c>
      <c r="BO14" s="13">
        <f t="shared" si="48"/>
        <v>0</v>
      </c>
      <c r="BP14" s="13">
        <f t="shared" si="49"/>
        <v>0</v>
      </c>
      <c r="BQ14" s="10" t="e">
        <f t="shared" si="24"/>
        <v>#DIV/0!</v>
      </c>
      <c r="BR14" s="10" t="e">
        <f t="shared" si="24"/>
        <v>#DIV/0!</v>
      </c>
      <c r="BS14" s="10" t="e">
        <f t="shared" si="24"/>
        <v>#DIV/0!</v>
      </c>
      <c r="BT14" s="10" t="e">
        <f t="shared" si="50"/>
        <v>#DIV/0!</v>
      </c>
      <c r="BU14" s="10" t="e">
        <f t="shared" si="51"/>
        <v>#DIV/0!</v>
      </c>
      <c r="BV14">
        <f t="shared" si="52"/>
        <v>0</v>
      </c>
      <c r="BW14" t="e">
        <f t="shared" si="53"/>
        <v>#DIV/0!</v>
      </c>
      <c r="BX14" t="e">
        <f t="shared" si="54"/>
        <v>#DIV/0!</v>
      </c>
    </row>
    <row r="15" spans="1:78" x14ac:dyDescent="0.2">
      <c r="A15" t="s">
        <v>11</v>
      </c>
      <c r="S15" s="10"/>
      <c r="T15" s="6"/>
      <c r="U15" s="6"/>
      <c r="V15" s="4"/>
      <c r="W15" s="8"/>
      <c r="X15" s="8"/>
      <c r="Y15" s="9"/>
      <c r="Z15" s="8"/>
      <c r="AA15" s="8"/>
      <c r="AB15" s="8"/>
      <c r="AI15" s="12">
        <v>0.5</v>
      </c>
      <c r="AJ15" s="4" t="e">
        <f t="shared" si="30"/>
        <v>#DIV/0!</v>
      </c>
      <c r="AK15" s="6" t="e">
        <f t="shared" si="31"/>
        <v>#DIV/0!</v>
      </c>
      <c r="AL15" s="12" t="e">
        <f t="shared" si="2"/>
        <v>#DIV/0!</v>
      </c>
      <c r="AM15" s="2" t="e">
        <f t="shared" si="3"/>
        <v>#DIV/0!</v>
      </c>
      <c r="AN15" t="e">
        <f t="shared" si="32"/>
        <v>#DIV/0!</v>
      </c>
      <c r="AO15" t="e">
        <f t="shared" si="32"/>
        <v>#DIV/0!</v>
      </c>
      <c r="AP15" t="e">
        <f t="shared" si="32"/>
        <v>#DIV/0!</v>
      </c>
      <c r="AQ15" s="3" t="e">
        <f t="shared" si="33"/>
        <v>#DIV/0!</v>
      </c>
      <c r="AR15" s="2" t="e">
        <f t="shared" si="33"/>
        <v>#DIV/0!</v>
      </c>
      <c r="AS15" s="2" t="e">
        <f t="shared" si="34"/>
        <v>#DIV/0!</v>
      </c>
      <c r="AT15" s="2" t="e">
        <f t="shared" si="34"/>
        <v>#DIV/0!</v>
      </c>
      <c r="AU15" s="2" t="e">
        <f t="shared" si="35"/>
        <v>#DIV/0!</v>
      </c>
      <c r="AV15" s="2" t="e">
        <f t="shared" si="8"/>
        <v>#DIV/0!</v>
      </c>
      <c r="AW15" s="2" t="e">
        <f t="shared" si="36"/>
        <v>#DIV/0!</v>
      </c>
      <c r="AX15" s="3" t="e">
        <f t="shared" si="37"/>
        <v>#DIV/0!</v>
      </c>
      <c r="AY15" s="3" t="e">
        <f t="shared" si="38"/>
        <v>#DIV/0!</v>
      </c>
      <c r="AZ15" s="2" t="e">
        <f t="shared" si="39"/>
        <v>#DIV/0!</v>
      </c>
      <c r="BA15" s="2" t="e">
        <f t="shared" si="39"/>
        <v>#DIV/0!</v>
      </c>
      <c r="BB15" s="3" t="e">
        <f t="shared" si="40"/>
        <v>#DIV/0!</v>
      </c>
      <c r="BC15" s="3" t="e">
        <f t="shared" si="40"/>
        <v>#DIV/0!</v>
      </c>
      <c r="BD15" s="3" t="e">
        <f t="shared" si="40"/>
        <v>#DIV/0!</v>
      </c>
      <c r="BE15" s="3" t="e">
        <f t="shared" si="40"/>
        <v>#DIV/0!</v>
      </c>
      <c r="BF15" s="3" t="e">
        <f t="shared" si="40"/>
        <v>#DIV/0!</v>
      </c>
      <c r="BG15" s="3" t="e">
        <f t="shared" si="41"/>
        <v>#DIV/0!</v>
      </c>
      <c r="BH15" s="3" t="e">
        <f t="shared" si="42"/>
        <v>#DIV/0!</v>
      </c>
      <c r="BI15" t="e">
        <f t="shared" si="43"/>
        <v>#DIV/0!</v>
      </c>
      <c r="BJ15" s="8" t="e">
        <f t="shared" si="44"/>
        <v>#DIV/0!</v>
      </c>
      <c r="BK15" s="3" t="e">
        <f t="shared" si="45"/>
        <v>#DIV/0!</v>
      </c>
      <c r="BL15" s="3" t="e">
        <f t="shared" si="46"/>
        <v>#DIV/0!</v>
      </c>
      <c r="BM15" s="3" t="e">
        <f t="shared" si="47"/>
        <v>#DIV/0!</v>
      </c>
      <c r="BN15" s="13">
        <f t="shared" si="21"/>
        <v>0</v>
      </c>
      <c r="BO15" s="13">
        <f t="shared" si="48"/>
        <v>0</v>
      </c>
      <c r="BP15" s="13">
        <f t="shared" si="49"/>
        <v>0</v>
      </c>
      <c r="BQ15" s="10" t="e">
        <f t="shared" si="24"/>
        <v>#DIV/0!</v>
      </c>
      <c r="BR15" s="10" t="e">
        <f t="shared" si="24"/>
        <v>#DIV/0!</v>
      </c>
      <c r="BS15" s="10" t="e">
        <f t="shared" si="24"/>
        <v>#DIV/0!</v>
      </c>
      <c r="BT15" s="10" t="e">
        <f t="shared" si="50"/>
        <v>#DIV/0!</v>
      </c>
      <c r="BU15" s="10" t="e">
        <f t="shared" si="51"/>
        <v>#DIV/0!</v>
      </c>
      <c r="BV15">
        <f t="shared" si="52"/>
        <v>0</v>
      </c>
      <c r="BW15" t="e">
        <f t="shared" si="53"/>
        <v>#DIV/0!</v>
      </c>
      <c r="BX15" t="e">
        <f t="shared" si="54"/>
        <v>#DIV/0!</v>
      </c>
    </row>
    <row r="16" spans="1:78" x14ac:dyDescent="0.2">
      <c r="A16" t="s">
        <v>12</v>
      </c>
      <c r="S16" s="10"/>
      <c r="U16" s="6"/>
      <c r="AI16" s="12">
        <v>1</v>
      </c>
      <c r="AJ16" s="4" t="e">
        <f t="shared" si="30"/>
        <v>#DIV/0!</v>
      </c>
      <c r="AK16" s="6" t="e">
        <f t="shared" si="31"/>
        <v>#DIV/0!</v>
      </c>
      <c r="AL16" s="12" t="e">
        <f t="shared" si="2"/>
        <v>#DIV/0!</v>
      </c>
      <c r="AM16" s="2" t="e">
        <f t="shared" si="3"/>
        <v>#DIV/0!</v>
      </c>
      <c r="AN16" t="e">
        <f t="shared" si="32"/>
        <v>#DIV/0!</v>
      </c>
      <c r="AO16" t="e">
        <f t="shared" si="32"/>
        <v>#DIV/0!</v>
      </c>
      <c r="AP16" t="e">
        <f t="shared" si="32"/>
        <v>#DIV/0!</v>
      </c>
      <c r="AQ16" s="3" t="e">
        <f t="shared" si="33"/>
        <v>#DIV/0!</v>
      </c>
      <c r="AR16" s="2" t="e">
        <f t="shared" si="33"/>
        <v>#DIV/0!</v>
      </c>
      <c r="AS16" s="2" t="e">
        <f t="shared" si="34"/>
        <v>#DIV/0!</v>
      </c>
      <c r="AT16" s="2" t="e">
        <f t="shared" si="34"/>
        <v>#DIV/0!</v>
      </c>
      <c r="AU16" s="2" t="e">
        <f t="shared" si="35"/>
        <v>#DIV/0!</v>
      </c>
      <c r="AV16" s="2" t="e">
        <f t="shared" si="8"/>
        <v>#DIV/0!</v>
      </c>
      <c r="AW16" s="2" t="e">
        <f t="shared" si="36"/>
        <v>#DIV/0!</v>
      </c>
      <c r="AX16" s="3" t="e">
        <f t="shared" si="37"/>
        <v>#DIV/0!</v>
      </c>
      <c r="AY16" s="3" t="e">
        <f t="shared" si="38"/>
        <v>#DIV/0!</v>
      </c>
      <c r="AZ16" s="2" t="e">
        <f t="shared" si="39"/>
        <v>#DIV/0!</v>
      </c>
      <c r="BA16" s="2" t="e">
        <f t="shared" si="39"/>
        <v>#DIV/0!</v>
      </c>
      <c r="BB16" s="3" t="e">
        <f t="shared" si="40"/>
        <v>#DIV/0!</v>
      </c>
      <c r="BC16" s="3" t="e">
        <f t="shared" si="40"/>
        <v>#DIV/0!</v>
      </c>
      <c r="BD16" s="3" t="e">
        <f t="shared" si="40"/>
        <v>#DIV/0!</v>
      </c>
      <c r="BE16" s="3" t="e">
        <f t="shared" si="40"/>
        <v>#DIV/0!</v>
      </c>
      <c r="BF16" s="3" t="e">
        <f t="shared" si="40"/>
        <v>#DIV/0!</v>
      </c>
      <c r="BG16" s="3" t="e">
        <f t="shared" si="41"/>
        <v>#DIV/0!</v>
      </c>
      <c r="BH16" s="3" t="e">
        <f t="shared" si="42"/>
        <v>#DIV/0!</v>
      </c>
      <c r="BI16" t="e">
        <f t="shared" si="43"/>
        <v>#DIV/0!</v>
      </c>
      <c r="BJ16" s="8" t="e">
        <f t="shared" si="44"/>
        <v>#DIV/0!</v>
      </c>
      <c r="BK16" s="3" t="e">
        <f t="shared" si="45"/>
        <v>#DIV/0!</v>
      </c>
      <c r="BL16" s="3" t="e">
        <f t="shared" si="46"/>
        <v>#DIV/0!</v>
      </c>
      <c r="BM16" s="3" t="e">
        <f t="shared" si="47"/>
        <v>#DIV/0!</v>
      </c>
      <c r="BN16" s="13">
        <f t="shared" si="21"/>
        <v>0</v>
      </c>
      <c r="BO16" s="13">
        <f t="shared" si="48"/>
        <v>0</v>
      </c>
      <c r="BP16" s="13">
        <f t="shared" si="49"/>
        <v>0</v>
      </c>
      <c r="BQ16" s="10" t="e">
        <f t="shared" si="24"/>
        <v>#DIV/0!</v>
      </c>
      <c r="BR16" s="10" t="e">
        <f t="shared" si="24"/>
        <v>#DIV/0!</v>
      </c>
      <c r="BS16" s="10" t="e">
        <f t="shared" si="24"/>
        <v>#DIV/0!</v>
      </c>
      <c r="BT16" s="10" t="e">
        <f t="shared" si="50"/>
        <v>#DIV/0!</v>
      </c>
      <c r="BU16" s="10" t="e">
        <f t="shared" si="51"/>
        <v>#DIV/0!</v>
      </c>
      <c r="BV16">
        <f t="shared" si="52"/>
        <v>0</v>
      </c>
      <c r="BW16" t="e">
        <f t="shared" si="53"/>
        <v>#DIV/0!</v>
      </c>
      <c r="BX16" t="e">
        <f t="shared" si="54"/>
        <v>#DIV/0!</v>
      </c>
    </row>
    <row r="17" spans="1:76" x14ac:dyDescent="0.2">
      <c r="A17" t="s">
        <v>16</v>
      </c>
      <c r="S17" s="10"/>
      <c r="T17" s="6"/>
      <c r="U17" s="6"/>
      <c r="V17" s="4"/>
      <c r="W17" s="8"/>
      <c r="X17" s="8"/>
      <c r="Y17" s="9"/>
      <c r="Z17" s="8"/>
      <c r="AA17" s="8"/>
      <c r="AB17" s="8"/>
      <c r="AI17" s="12">
        <v>1</v>
      </c>
      <c r="AJ17" s="4" t="e">
        <f t="shared" si="30"/>
        <v>#DIV/0!</v>
      </c>
      <c r="AK17" s="6" t="e">
        <f t="shared" si="31"/>
        <v>#DIV/0!</v>
      </c>
      <c r="AL17" s="12" t="e">
        <f t="shared" si="2"/>
        <v>#DIV/0!</v>
      </c>
      <c r="AM17" s="2" t="e">
        <f t="shared" si="3"/>
        <v>#DIV/0!</v>
      </c>
      <c r="AN17" t="e">
        <f t="shared" si="32"/>
        <v>#DIV/0!</v>
      </c>
      <c r="AO17" t="e">
        <f t="shared" si="32"/>
        <v>#DIV/0!</v>
      </c>
      <c r="AP17" t="e">
        <f t="shared" si="32"/>
        <v>#DIV/0!</v>
      </c>
      <c r="AQ17" s="3" t="e">
        <f t="shared" si="33"/>
        <v>#DIV/0!</v>
      </c>
      <c r="AR17" s="2" t="e">
        <f t="shared" si="33"/>
        <v>#DIV/0!</v>
      </c>
      <c r="AS17" s="2" t="e">
        <f t="shared" si="34"/>
        <v>#DIV/0!</v>
      </c>
      <c r="AT17" s="2" t="e">
        <f t="shared" si="34"/>
        <v>#DIV/0!</v>
      </c>
      <c r="AU17" s="2" t="e">
        <f t="shared" si="35"/>
        <v>#DIV/0!</v>
      </c>
      <c r="AV17" s="2" t="e">
        <f t="shared" si="8"/>
        <v>#DIV/0!</v>
      </c>
      <c r="AW17" s="2" t="e">
        <f t="shared" si="36"/>
        <v>#DIV/0!</v>
      </c>
      <c r="AX17" s="3" t="e">
        <f t="shared" si="37"/>
        <v>#DIV/0!</v>
      </c>
      <c r="AY17" s="3" t="e">
        <f t="shared" si="38"/>
        <v>#DIV/0!</v>
      </c>
      <c r="AZ17" s="2" t="e">
        <f t="shared" si="39"/>
        <v>#DIV/0!</v>
      </c>
      <c r="BA17" s="2" t="e">
        <f t="shared" si="39"/>
        <v>#DIV/0!</v>
      </c>
      <c r="BB17" s="3" t="e">
        <f t="shared" si="40"/>
        <v>#DIV/0!</v>
      </c>
      <c r="BC17" s="3" t="e">
        <f t="shared" si="40"/>
        <v>#DIV/0!</v>
      </c>
      <c r="BD17" s="3" t="e">
        <f t="shared" si="40"/>
        <v>#DIV/0!</v>
      </c>
      <c r="BE17" s="3" t="e">
        <f t="shared" si="40"/>
        <v>#DIV/0!</v>
      </c>
      <c r="BF17" s="3" t="e">
        <f t="shared" si="40"/>
        <v>#DIV/0!</v>
      </c>
      <c r="BG17" s="3" t="e">
        <f t="shared" si="41"/>
        <v>#DIV/0!</v>
      </c>
      <c r="BH17" s="3" t="e">
        <f t="shared" si="42"/>
        <v>#DIV/0!</v>
      </c>
      <c r="BI17" t="e">
        <f t="shared" si="43"/>
        <v>#DIV/0!</v>
      </c>
      <c r="BJ17" s="8" t="e">
        <f t="shared" si="44"/>
        <v>#DIV/0!</v>
      </c>
      <c r="BK17" s="3" t="e">
        <f t="shared" si="45"/>
        <v>#DIV/0!</v>
      </c>
      <c r="BL17" s="3" t="e">
        <f t="shared" si="46"/>
        <v>#DIV/0!</v>
      </c>
      <c r="BM17" s="3" t="e">
        <f t="shared" si="47"/>
        <v>#DIV/0!</v>
      </c>
      <c r="BN17" s="13">
        <f t="shared" si="21"/>
        <v>0</v>
      </c>
      <c r="BO17" s="13">
        <f t="shared" si="48"/>
        <v>0</v>
      </c>
      <c r="BP17" s="13">
        <f t="shared" si="49"/>
        <v>0</v>
      </c>
      <c r="BQ17" s="10" t="e">
        <f t="shared" si="24"/>
        <v>#DIV/0!</v>
      </c>
      <c r="BR17" s="10" t="e">
        <f t="shared" si="24"/>
        <v>#DIV/0!</v>
      </c>
      <c r="BS17" s="10" t="e">
        <f t="shared" si="24"/>
        <v>#DIV/0!</v>
      </c>
      <c r="BT17" s="10" t="e">
        <f t="shared" si="50"/>
        <v>#DIV/0!</v>
      </c>
      <c r="BU17" s="10" t="e">
        <f t="shared" si="51"/>
        <v>#DIV/0!</v>
      </c>
      <c r="BV17">
        <f t="shared" si="52"/>
        <v>0</v>
      </c>
      <c r="BW17" t="e">
        <f t="shared" si="53"/>
        <v>#DIV/0!</v>
      </c>
      <c r="BX17" t="e">
        <f t="shared" si="54"/>
        <v>#DIV/0!</v>
      </c>
    </row>
    <row r="18" spans="1:76" x14ac:dyDescent="0.2">
      <c r="A18" t="s">
        <v>60</v>
      </c>
      <c r="S18" s="10"/>
      <c r="U18" s="6"/>
      <c r="AI18" s="12">
        <v>0.5</v>
      </c>
      <c r="AJ18" s="4" t="e">
        <f t="shared" si="30"/>
        <v>#DIV/0!</v>
      </c>
      <c r="AK18" s="6" t="e">
        <f t="shared" si="31"/>
        <v>#DIV/0!</v>
      </c>
      <c r="AL18" s="12" t="e">
        <f t="shared" si="2"/>
        <v>#DIV/0!</v>
      </c>
      <c r="AM18" s="2" t="e">
        <f t="shared" si="3"/>
        <v>#DIV/0!</v>
      </c>
      <c r="AN18" t="e">
        <f t="shared" si="32"/>
        <v>#DIV/0!</v>
      </c>
      <c r="AO18" t="e">
        <f t="shared" si="32"/>
        <v>#DIV/0!</v>
      </c>
      <c r="AP18" t="e">
        <f t="shared" si="32"/>
        <v>#DIV/0!</v>
      </c>
      <c r="AQ18" s="3" t="e">
        <f t="shared" si="33"/>
        <v>#DIV/0!</v>
      </c>
      <c r="AR18" s="2" t="e">
        <f t="shared" si="33"/>
        <v>#DIV/0!</v>
      </c>
      <c r="AS18" s="2" t="e">
        <f t="shared" si="34"/>
        <v>#DIV/0!</v>
      </c>
      <c r="AT18" s="2" t="e">
        <f t="shared" si="34"/>
        <v>#DIV/0!</v>
      </c>
      <c r="AU18" s="2" t="e">
        <f t="shared" si="35"/>
        <v>#DIV/0!</v>
      </c>
      <c r="AV18" s="2" t="e">
        <f t="shared" si="8"/>
        <v>#DIV/0!</v>
      </c>
      <c r="AW18" s="2" t="e">
        <f t="shared" si="36"/>
        <v>#DIV/0!</v>
      </c>
      <c r="AX18" s="3" t="e">
        <f t="shared" si="37"/>
        <v>#DIV/0!</v>
      </c>
      <c r="AY18" s="3" t="e">
        <f t="shared" si="38"/>
        <v>#DIV/0!</v>
      </c>
      <c r="AZ18" s="2" t="e">
        <f t="shared" si="39"/>
        <v>#DIV/0!</v>
      </c>
      <c r="BA18" s="2" t="e">
        <f t="shared" si="39"/>
        <v>#DIV/0!</v>
      </c>
      <c r="BB18" s="3" t="e">
        <f t="shared" si="40"/>
        <v>#DIV/0!</v>
      </c>
      <c r="BC18" s="3" t="e">
        <f t="shared" si="40"/>
        <v>#DIV/0!</v>
      </c>
      <c r="BD18" s="3" t="e">
        <f t="shared" si="40"/>
        <v>#DIV/0!</v>
      </c>
      <c r="BE18" s="3" t="e">
        <f t="shared" si="40"/>
        <v>#DIV/0!</v>
      </c>
      <c r="BF18" s="3" t="e">
        <f t="shared" si="40"/>
        <v>#DIV/0!</v>
      </c>
      <c r="BG18" s="3" t="e">
        <f t="shared" si="41"/>
        <v>#DIV/0!</v>
      </c>
      <c r="BH18" s="3" t="e">
        <f t="shared" si="42"/>
        <v>#DIV/0!</v>
      </c>
      <c r="BI18" t="e">
        <f t="shared" si="43"/>
        <v>#DIV/0!</v>
      </c>
      <c r="BJ18" s="8" t="e">
        <f t="shared" si="44"/>
        <v>#DIV/0!</v>
      </c>
      <c r="BK18" s="3" t="e">
        <f t="shared" si="45"/>
        <v>#DIV/0!</v>
      </c>
      <c r="BL18" s="3" t="e">
        <f t="shared" si="46"/>
        <v>#DIV/0!</v>
      </c>
      <c r="BM18" s="3" t="e">
        <f t="shared" si="47"/>
        <v>#DIV/0!</v>
      </c>
      <c r="BN18" s="13">
        <f t="shared" si="21"/>
        <v>0</v>
      </c>
      <c r="BO18" s="13">
        <f t="shared" si="48"/>
        <v>0</v>
      </c>
      <c r="BP18" s="13">
        <f t="shared" si="49"/>
        <v>0</v>
      </c>
      <c r="BQ18" s="10" t="e">
        <f t="shared" si="24"/>
        <v>#DIV/0!</v>
      </c>
      <c r="BR18" s="10" t="e">
        <f t="shared" si="24"/>
        <v>#DIV/0!</v>
      </c>
      <c r="BS18" s="10" t="e">
        <f t="shared" si="24"/>
        <v>#DIV/0!</v>
      </c>
      <c r="BT18" s="10" t="e">
        <f t="shared" si="50"/>
        <v>#DIV/0!</v>
      </c>
      <c r="BU18" s="10" t="e">
        <f t="shared" si="51"/>
        <v>#DIV/0!</v>
      </c>
      <c r="BV18">
        <f t="shared" si="52"/>
        <v>0</v>
      </c>
      <c r="BW18" t="e">
        <f t="shared" si="53"/>
        <v>#DIV/0!</v>
      </c>
      <c r="BX18" t="e">
        <f t="shared" si="54"/>
        <v>#DIV/0!</v>
      </c>
    </row>
    <row r="19" spans="1:76" x14ac:dyDescent="0.2">
      <c r="A19" t="s">
        <v>62</v>
      </c>
      <c r="S19" s="10"/>
      <c r="U19" s="6"/>
      <c r="W19" s="11"/>
      <c r="X19" s="11"/>
      <c r="AI19" s="12">
        <v>0.5</v>
      </c>
      <c r="AJ19" s="4" t="e">
        <f t="shared" si="30"/>
        <v>#DIV/0!</v>
      </c>
      <c r="AK19" s="6" t="e">
        <f t="shared" si="31"/>
        <v>#DIV/0!</v>
      </c>
      <c r="AL19" s="12" t="e">
        <f t="shared" si="2"/>
        <v>#DIV/0!</v>
      </c>
      <c r="AM19" s="2" t="e">
        <f t="shared" si="3"/>
        <v>#DIV/0!</v>
      </c>
      <c r="AN19" t="e">
        <f t="shared" si="32"/>
        <v>#DIV/0!</v>
      </c>
      <c r="AO19" t="e">
        <f t="shared" si="32"/>
        <v>#DIV/0!</v>
      </c>
      <c r="AP19" t="e">
        <f t="shared" si="32"/>
        <v>#DIV/0!</v>
      </c>
      <c r="AQ19" s="3" t="e">
        <f t="shared" si="33"/>
        <v>#DIV/0!</v>
      </c>
      <c r="AR19" s="2" t="e">
        <f t="shared" si="33"/>
        <v>#DIV/0!</v>
      </c>
      <c r="AS19" s="2" t="e">
        <f t="shared" si="34"/>
        <v>#DIV/0!</v>
      </c>
      <c r="AT19" s="2" t="e">
        <f t="shared" si="34"/>
        <v>#DIV/0!</v>
      </c>
      <c r="AU19" s="2" t="e">
        <f t="shared" si="35"/>
        <v>#DIV/0!</v>
      </c>
      <c r="AV19" s="2" t="e">
        <f t="shared" si="8"/>
        <v>#DIV/0!</v>
      </c>
      <c r="AW19" s="2" t="e">
        <f t="shared" si="36"/>
        <v>#DIV/0!</v>
      </c>
      <c r="AX19" s="3" t="e">
        <f t="shared" si="37"/>
        <v>#DIV/0!</v>
      </c>
      <c r="AY19" s="3" t="e">
        <f t="shared" si="38"/>
        <v>#DIV/0!</v>
      </c>
      <c r="AZ19" s="2" t="e">
        <f t="shared" si="39"/>
        <v>#DIV/0!</v>
      </c>
      <c r="BA19" s="2" t="e">
        <f t="shared" si="39"/>
        <v>#DIV/0!</v>
      </c>
      <c r="BB19" s="3" t="e">
        <f t="shared" si="40"/>
        <v>#DIV/0!</v>
      </c>
      <c r="BC19" s="3" t="e">
        <f t="shared" si="40"/>
        <v>#DIV/0!</v>
      </c>
      <c r="BD19" s="3" t="e">
        <f t="shared" si="40"/>
        <v>#DIV/0!</v>
      </c>
      <c r="BE19" s="3" t="e">
        <f t="shared" si="40"/>
        <v>#DIV/0!</v>
      </c>
      <c r="BF19" s="3" t="e">
        <f t="shared" si="40"/>
        <v>#DIV/0!</v>
      </c>
      <c r="BG19" s="3" t="e">
        <f t="shared" si="41"/>
        <v>#DIV/0!</v>
      </c>
      <c r="BH19" s="3" t="e">
        <f t="shared" si="42"/>
        <v>#DIV/0!</v>
      </c>
      <c r="BI19" t="e">
        <f t="shared" si="43"/>
        <v>#DIV/0!</v>
      </c>
      <c r="BJ19" s="8" t="e">
        <f t="shared" si="44"/>
        <v>#DIV/0!</v>
      </c>
      <c r="BK19" s="3" t="e">
        <f t="shared" si="45"/>
        <v>#DIV/0!</v>
      </c>
      <c r="BL19" s="3" t="e">
        <f t="shared" si="46"/>
        <v>#DIV/0!</v>
      </c>
      <c r="BM19" s="3" t="e">
        <f t="shared" si="47"/>
        <v>#DIV/0!</v>
      </c>
      <c r="BN19" s="13">
        <f t="shared" si="21"/>
        <v>0</v>
      </c>
      <c r="BO19" s="13">
        <f t="shared" si="48"/>
        <v>0</v>
      </c>
      <c r="BP19" s="13">
        <f t="shared" si="49"/>
        <v>0</v>
      </c>
      <c r="BQ19" s="10" t="e">
        <f t="shared" si="24"/>
        <v>#DIV/0!</v>
      </c>
      <c r="BR19" s="10" t="e">
        <f t="shared" si="24"/>
        <v>#DIV/0!</v>
      </c>
      <c r="BS19" s="10" t="e">
        <f t="shared" si="24"/>
        <v>#DIV/0!</v>
      </c>
      <c r="BT19" s="10" t="e">
        <f t="shared" si="50"/>
        <v>#DIV/0!</v>
      </c>
      <c r="BU19" s="10" t="e">
        <f t="shared" si="51"/>
        <v>#DIV/0!</v>
      </c>
      <c r="BV19">
        <f t="shared" si="52"/>
        <v>0</v>
      </c>
      <c r="BW19" t="e">
        <f t="shared" si="53"/>
        <v>#DIV/0!</v>
      </c>
      <c r="BX19" t="e">
        <f t="shared" si="54"/>
        <v>#DIV/0!</v>
      </c>
    </row>
    <row r="20" spans="1:76" x14ac:dyDescent="0.2">
      <c r="A20" t="s">
        <v>63</v>
      </c>
      <c r="S20" s="10"/>
      <c r="U20" s="6"/>
      <c r="AI20" s="12">
        <v>0.5</v>
      </c>
      <c r="AJ20" s="4" t="e">
        <f t="shared" si="30"/>
        <v>#DIV/0!</v>
      </c>
      <c r="AK20" s="6" t="e">
        <f t="shared" si="31"/>
        <v>#DIV/0!</v>
      </c>
      <c r="AL20" s="12" t="e">
        <f>1/SQRT(AK20)</f>
        <v>#DIV/0!</v>
      </c>
      <c r="AM20" s="2" t="e">
        <f>S20/SQRT(AK20)</f>
        <v>#DIV/0!</v>
      </c>
      <c r="AN20" t="e">
        <f t="shared" si="32"/>
        <v>#DIV/0!</v>
      </c>
      <c r="AO20" t="e">
        <f t="shared" si="32"/>
        <v>#DIV/0!</v>
      </c>
      <c r="AP20" t="e">
        <f t="shared" si="32"/>
        <v>#DIV/0!</v>
      </c>
      <c r="AQ20" s="3" t="e">
        <f t="shared" si="33"/>
        <v>#DIV/0!</v>
      </c>
      <c r="AR20" s="2" t="e">
        <f t="shared" si="33"/>
        <v>#DIV/0!</v>
      </c>
      <c r="AS20" s="2" t="e">
        <f t="shared" si="34"/>
        <v>#DIV/0!</v>
      </c>
      <c r="AT20" s="2" t="e">
        <f t="shared" si="34"/>
        <v>#DIV/0!</v>
      </c>
      <c r="AU20" s="2" t="e">
        <f t="shared" si="35"/>
        <v>#DIV/0!</v>
      </c>
      <c r="AV20" s="2" t="e">
        <f t="shared" si="8"/>
        <v>#DIV/0!</v>
      </c>
      <c r="AW20" s="2" t="e">
        <f t="shared" si="36"/>
        <v>#DIV/0!</v>
      </c>
      <c r="AX20" s="3" t="e">
        <f t="shared" si="37"/>
        <v>#DIV/0!</v>
      </c>
      <c r="AY20" s="3" t="e">
        <f t="shared" si="38"/>
        <v>#DIV/0!</v>
      </c>
      <c r="AZ20" s="2" t="e">
        <f t="shared" si="39"/>
        <v>#DIV/0!</v>
      </c>
      <c r="BA20" s="2" t="e">
        <f t="shared" si="39"/>
        <v>#DIV/0!</v>
      </c>
      <c r="BB20" s="3" t="e">
        <f t="shared" si="40"/>
        <v>#DIV/0!</v>
      </c>
      <c r="BC20" s="3" t="e">
        <f t="shared" si="40"/>
        <v>#DIV/0!</v>
      </c>
      <c r="BD20" s="3" t="e">
        <f t="shared" si="40"/>
        <v>#DIV/0!</v>
      </c>
      <c r="BE20" s="3" t="e">
        <f t="shared" si="40"/>
        <v>#DIV/0!</v>
      </c>
      <c r="BF20" s="3" t="e">
        <f t="shared" si="40"/>
        <v>#DIV/0!</v>
      </c>
      <c r="BG20" s="3" t="e">
        <f t="shared" si="41"/>
        <v>#DIV/0!</v>
      </c>
      <c r="BH20" s="3" t="e">
        <f t="shared" si="42"/>
        <v>#DIV/0!</v>
      </c>
      <c r="BI20" t="e">
        <f t="shared" si="43"/>
        <v>#DIV/0!</v>
      </c>
      <c r="BJ20" s="8" t="e">
        <f t="shared" si="44"/>
        <v>#DIV/0!</v>
      </c>
      <c r="BK20" s="3" t="e">
        <f t="shared" si="45"/>
        <v>#DIV/0!</v>
      </c>
      <c r="BL20" s="3" t="e">
        <f t="shared" si="46"/>
        <v>#DIV/0!</v>
      </c>
      <c r="BM20" s="3" t="e">
        <f t="shared" si="47"/>
        <v>#DIV/0!</v>
      </c>
      <c r="BN20" s="13">
        <f t="shared" si="21"/>
        <v>0</v>
      </c>
      <c r="BO20" s="13">
        <f t="shared" si="48"/>
        <v>0</v>
      </c>
      <c r="BP20" s="13">
        <f t="shared" si="49"/>
        <v>0</v>
      </c>
      <c r="BQ20" s="10" t="e">
        <f t="shared" si="24"/>
        <v>#DIV/0!</v>
      </c>
      <c r="BR20" s="10" t="e">
        <f t="shared" si="24"/>
        <v>#DIV/0!</v>
      </c>
      <c r="BS20" s="10" t="e">
        <f t="shared" si="24"/>
        <v>#DIV/0!</v>
      </c>
      <c r="BT20" s="10" t="e">
        <f t="shared" si="50"/>
        <v>#DIV/0!</v>
      </c>
      <c r="BU20" s="10" t="e">
        <f t="shared" si="51"/>
        <v>#DIV/0!</v>
      </c>
      <c r="BV20">
        <f t="shared" si="52"/>
        <v>0</v>
      </c>
      <c r="BW20" t="e">
        <f t="shared" si="53"/>
        <v>#DIV/0!</v>
      </c>
      <c r="BX20" t="e">
        <f t="shared" si="54"/>
        <v>#DIV/0!</v>
      </c>
    </row>
    <row r="21" spans="1:76" x14ac:dyDescent="0.2">
      <c r="A21" t="s">
        <v>112</v>
      </c>
      <c r="U21" s="4"/>
      <c r="V21" s="8"/>
      <c r="AI21" s="12">
        <v>1</v>
      </c>
      <c r="AJ21" s="4"/>
      <c r="AK21" s="6"/>
      <c r="AL21" s="6"/>
      <c r="AM21" s="6"/>
      <c r="AQ21" s="3">
        <v>4.7999999999999996E-3</v>
      </c>
      <c r="AR21" s="2"/>
      <c r="AS21" s="2"/>
      <c r="AT21" s="2"/>
      <c r="AU21" s="2"/>
      <c r="AV21" s="2"/>
      <c r="AW21" s="2">
        <f>AQ21+BF21</f>
        <v>9.7999999999999997E-3</v>
      </c>
      <c r="AX21" s="3">
        <v>-1.9599999999999999E-3</v>
      </c>
      <c r="AY21" s="3">
        <v>2.0500000000000002E-3</v>
      </c>
      <c r="AZ21" s="2"/>
      <c r="BA21" s="2"/>
      <c r="BB21" s="3"/>
      <c r="BC21" s="3"/>
      <c r="BD21" s="3"/>
      <c r="BE21" s="3"/>
      <c r="BF21" s="3">
        <v>5.0000000000000001E-3</v>
      </c>
      <c r="BG21" s="3"/>
      <c r="BH21" s="3"/>
      <c r="BJ21" s="8"/>
      <c r="BK21" s="3"/>
      <c r="BL21" s="3"/>
      <c r="BM21" s="3"/>
    </row>
    <row r="22" spans="1:76" x14ac:dyDescent="0.2">
      <c r="A22" t="s">
        <v>65</v>
      </c>
      <c r="V22" s="11">
        <f>V17+V4+V15+V13+V7+V3</f>
        <v>81546.388949999993</v>
      </c>
      <c r="W22" s="11">
        <f>W17+W4+W15+W13+W7+W3</f>
        <v>84570</v>
      </c>
      <c r="X22" s="11">
        <f>SUM(X2:X17)</f>
        <v>326908</v>
      </c>
      <c r="AC22" s="11">
        <f>AC17+AC4+AC15+AC13+AC7+AC3</f>
        <v>483.512</v>
      </c>
      <c r="AD22" s="11"/>
      <c r="AE22" s="11"/>
      <c r="AI22" s="12">
        <v>1</v>
      </c>
      <c r="AJ22" s="11" t="e">
        <f>AJ17+AJ16+AJ15+AJ13+AJ7+AJ3</f>
        <v>#DIV/0!</v>
      </c>
      <c r="AK22">
        <f>X22/W22</f>
        <v>3.8655315123566276</v>
      </c>
      <c r="BJ22" s="11" t="e">
        <f>BJ3+BJ7+BJ13+BJ15+BJ16+BJ17</f>
        <v>#DIV/0!</v>
      </c>
      <c r="BM22" s="3" t="e">
        <f>AC22/BJ22</f>
        <v>#DIV/0!</v>
      </c>
      <c r="BN22" s="3"/>
      <c r="BO22" s="13"/>
      <c r="BP22" s="13"/>
      <c r="BQ22" s="13"/>
      <c r="BR22" s="13"/>
      <c r="BS22" s="13"/>
      <c r="BT22" s="13"/>
      <c r="BU22" s="13"/>
    </row>
    <row r="23" spans="1:76" x14ac:dyDescent="0.2">
      <c r="A23" t="s">
        <v>66</v>
      </c>
      <c r="AC23">
        <f>SUM(AC2:AC17)</f>
        <v>483.512</v>
      </c>
      <c r="AI23" s="12">
        <v>1</v>
      </c>
      <c r="AJ23" s="4" t="e">
        <f>SUM(AJ2:AJ17)</f>
        <v>#DIV/0!</v>
      </c>
      <c r="BJ23" s="11" t="e">
        <f>SUM(BJ2:BJ17)</f>
        <v>#DIV/0!</v>
      </c>
      <c r="BM23" s="3" t="e">
        <f>AC23/BJ23</f>
        <v>#DIV/0!</v>
      </c>
      <c r="BN23" s="3"/>
      <c r="BO23" s="13"/>
      <c r="BP23" s="13"/>
      <c r="BQ23" s="13"/>
      <c r="BR23" s="13"/>
      <c r="BS23" s="13"/>
      <c r="BT23" s="13"/>
      <c r="BU23" s="13"/>
    </row>
    <row r="24" spans="1:76" x14ac:dyDescent="0.2">
      <c r="U24" t="s">
        <v>121</v>
      </c>
      <c r="V24" s="15">
        <f>V22/V25</f>
        <v>0.95625745364025638</v>
      </c>
      <c r="BO24" s="14"/>
      <c r="BP24" s="14"/>
      <c r="BQ24" s="14"/>
      <c r="BR24" s="14"/>
      <c r="BS24" s="14"/>
      <c r="BT24" s="14"/>
      <c r="BU24" s="14"/>
    </row>
    <row r="25" spans="1:76" x14ac:dyDescent="0.2">
      <c r="U25" t="s">
        <v>122</v>
      </c>
      <c r="V25">
        <v>85276.604788356199</v>
      </c>
      <c r="BO25" s="14"/>
      <c r="BP25" s="14"/>
      <c r="BQ25" s="14"/>
      <c r="BR25" s="14"/>
      <c r="BS25" s="14"/>
      <c r="BT25" s="14"/>
      <c r="BU2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7D5C-511D-1C41-8C5C-1AA8ED32F13E}">
  <dimension ref="A1:CB25"/>
  <sheetViews>
    <sheetView workbookViewId="0">
      <pane xSplit="1" ySplit="1" topLeftCell="BM2" activePane="bottomRight" state="frozen"/>
      <selection pane="topRight" activeCell="B1" sqref="B1"/>
      <selection pane="bottomLeft" activeCell="A2" sqref="A2"/>
      <selection pane="bottomRight" activeCell="CB1" sqref="CB1"/>
    </sheetView>
  </sheetViews>
  <sheetFormatPr baseColWidth="10" defaultRowHeight="16" x14ac:dyDescent="0.2"/>
  <cols>
    <col min="1" max="1" width="22" customWidth="1"/>
  </cols>
  <sheetData>
    <row r="1" spans="1:80" x14ac:dyDescent="0.2">
      <c r="A1" t="s">
        <v>145</v>
      </c>
      <c r="B1" t="s">
        <v>23</v>
      </c>
      <c r="C1" t="s">
        <v>24</v>
      </c>
      <c r="D1" t="s">
        <v>25</v>
      </c>
      <c r="E1" t="s">
        <v>53</v>
      </c>
      <c r="F1" t="s">
        <v>54</v>
      </c>
      <c r="G1" t="s">
        <v>55</v>
      </c>
      <c r="H1" t="s">
        <v>67</v>
      </c>
      <c r="I1" t="s">
        <v>68</v>
      </c>
      <c r="J1" t="s">
        <v>107</v>
      </c>
      <c r="K1" t="s">
        <v>108</v>
      </c>
      <c r="L1" t="s">
        <v>109</v>
      </c>
      <c r="M1" t="s">
        <v>84</v>
      </c>
      <c r="N1" t="s">
        <v>110</v>
      </c>
      <c r="O1" t="s">
        <v>69</v>
      </c>
      <c r="P1" t="s">
        <v>70</v>
      </c>
      <c r="Q1" t="s">
        <v>71</v>
      </c>
      <c r="R1" t="s">
        <v>17</v>
      </c>
      <c r="S1" t="s">
        <v>124</v>
      </c>
      <c r="T1" t="s">
        <v>18</v>
      </c>
      <c r="U1" t="s">
        <v>31</v>
      </c>
      <c r="V1" t="s">
        <v>33</v>
      </c>
      <c r="W1" t="s">
        <v>40</v>
      </c>
      <c r="X1" t="s">
        <v>41</v>
      </c>
      <c r="Y1" t="s">
        <v>50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28</v>
      </c>
      <c r="AG1" t="s">
        <v>42</v>
      </c>
      <c r="AH1" t="s">
        <v>45</v>
      </c>
      <c r="AI1" t="s">
        <v>46</v>
      </c>
      <c r="AJ1" t="s">
        <v>64</v>
      </c>
      <c r="AK1" t="s">
        <v>47</v>
      </c>
      <c r="AL1" t="s">
        <v>126</v>
      </c>
      <c r="AM1" t="s">
        <v>125</v>
      </c>
      <c r="AN1" t="s">
        <v>127</v>
      </c>
      <c r="AO1" t="s">
        <v>13</v>
      </c>
      <c r="AP1" t="s">
        <v>14</v>
      </c>
      <c r="AQ1" t="s">
        <v>15</v>
      </c>
      <c r="AR1" t="s">
        <v>19</v>
      </c>
      <c r="AS1" t="s">
        <v>20</v>
      </c>
      <c r="AT1" t="s">
        <v>72</v>
      </c>
      <c r="AU1" t="s">
        <v>73</v>
      </c>
      <c r="AV1" s="1" t="s">
        <v>21</v>
      </c>
      <c r="AW1" s="1" t="s">
        <v>123</v>
      </c>
      <c r="AX1" t="s">
        <v>22</v>
      </c>
      <c r="AY1" t="s">
        <v>56</v>
      </c>
      <c r="AZ1" t="s">
        <v>57</v>
      </c>
      <c r="BA1" t="s">
        <v>58</v>
      </c>
      <c r="BB1" t="s">
        <v>59</v>
      </c>
      <c r="BC1" t="s">
        <v>74</v>
      </c>
      <c r="BD1" t="s">
        <v>75</v>
      </c>
      <c r="BE1" t="s">
        <v>76</v>
      </c>
      <c r="BF1" t="s">
        <v>85</v>
      </c>
      <c r="BG1" t="s">
        <v>111</v>
      </c>
      <c r="BH1" t="s">
        <v>26</v>
      </c>
      <c r="BI1" t="s">
        <v>32</v>
      </c>
      <c r="BJ1" t="s">
        <v>29</v>
      </c>
      <c r="BK1" t="s">
        <v>51</v>
      </c>
      <c r="BL1" t="s">
        <v>49</v>
      </c>
      <c r="BM1" t="s">
        <v>48</v>
      </c>
      <c r="BN1" t="s">
        <v>52</v>
      </c>
      <c r="BO1" t="s">
        <v>117</v>
      </c>
      <c r="BP1" t="s">
        <v>114</v>
      </c>
      <c r="BQ1" t="s">
        <v>28</v>
      </c>
      <c r="BR1" t="s">
        <v>118</v>
      </c>
      <c r="BS1" t="s">
        <v>115</v>
      </c>
      <c r="BT1" t="s">
        <v>116</v>
      </c>
      <c r="BU1" t="s">
        <v>119</v>
      </c>
      <c r="BV1" t="s">
        <v>120</v>
      </c>
      <c r="BW1" t="s">
        <v>113</v>
      </c>
      <c r="BX1" t="s">
        <v>30</v>
      </c>
      <c r="BY1" t="s">
        <v>34</v>
      </c>
      <c r="BZ1" t="s">
        <v>155</v>
      </c>
      <c r="CA1" t="s">
        <v>159</v>
      </c>
      <c r="CB1" t="s">
        <v>160</v>
      </c>
    </row>
    <row r="2" spans="1:80" x14ac:dyDescent="0.2">
      <c r="A2" t="s">
        <v>146</v>
      </c>
      <c r="B2">
        <v>13.397303264733001</v>
      </c>
      <c r="C2">
        <v>77.9929787826363</v>
      </c>
      <c r="D2">
        <v>5.5457303379728096</v>
      </c>
      <c r="E2">
        <v>96.936012385342096</v>
      </c>
      <c r="F2">
        <v>89.9816079410474</v>
      </c>
      <c r="G2">
        <v>105.98759952345701</v>
      </c>
      <c r="H2">
        <v>71.318081906987501</v>
      </c>
      <c r="I2">
        <v>86.833317840323204</v>
      </c>
      <c r="J2">
        <v>73.703079625235503</v>
      </c>
      <c r="K2">
        <v>67.563548389311805</v>
      </c>
      <c r="L2">
        <v>83.864756892883193</v>
      </c>
      <c r="M2">
        <v>6.2816795379571602</v>
      </c>
      <c r="N2">
        <v>7.4248657538986702</v>
      </c>
      <c r="O2">
        <v>184.345637302433</v>
      </c>
      <c r="P2">
        <v>173.22334259246799</v>
      </c>
      <c r="Q2">
        <v>198.57913703234101</v>
      </c>
      <c r="R2">
        <v>1000</v>
      </c>
      <c r="S2" s="10">
        <v>6.3205386306648903E-2</v>
      </c>
      <c r="T2" s="6">
        <v>7.0962342611128504</v>
      </c>
      <c r="U2" s="6">
        <v>17.382000000000001</v>
      </c>
      <c r="V2" s="4">
        <v>1952.04513368984</v>
      </c>
      <c r="W2" s="8">
        <v>21637</v>
      </c>
      <c r="X2" s="8">
        <v>81564</v>
      </c>
      <c r="Y2" s="9">
        <v>1.2</v>
      </c>
      <c r="Z2" s="8">
        <v>1083</v>
      </c>
      <c r="AA2" s="8">
        <v>1082.3610000000001</v>
      </c>
      <c r="AB2" s="8">
        <v>537</v>
      </c>
      <c r="AC2">
        <v>258.75599999999997</v>
      </c>
      <c r="AD2">
        <v>902</v>
      </c>
      <c r="AE2">
        <v>415</v>
      </c>
      <c r="AF2">
        <v>20.822169018631602</v>
      </c>
      <c r="AG2" t="s">
        <v>43</v>
      </c>
      <c r="AH2" t="s">
        <v>43</v>
      </c>
      <c r="AI2" s="12" t="s">
        <v>163</v>
      </c>
      <c r="AJ2" s="4">
        <v>67970</v>
      </c>
      <c r="AK2" s="6">
        <v>3.76982806433722</v>
      </c>
      <c r="AL2" s="12">
        <v>0.51503794724005403</v>
      </c>
      <c r="AM2" s="2">
        <v>3.2553172417891102E-2</v>
      </c>
      <c r="AN2">
        <v>1.9987298111982799E-3</v>
      </c>
      <c r="AO2">
        <v>0.113534368605307</v>
      </c>
      <c r="AP2">
        <v>0.88586171469428598</v>
      </c>
      <c r="AQ2" s="3">
        <v>6.03916700407009E-4</v>
      </c>
      <c r="AR2" s="3">
        <v>6.8632138845113703E-3</v>
      </c>
      <c r="AS2" s="2">
        <v>3.9954495639765601E-2</v>
      </c>
      <c r="AT2" s="2">
        <v>3.33152998350442E-2</v>
      </c>
      <c r="AU2" s="2">
        <v>4.8747551634118202E-2</v>
      </c>
      <c r="AV2" s="2">
        <v>2.8409846894728499E-3</v>
      </c>
      <c r="AW2" s="2">
        <v>4.9658694213749799E-2</v>
      </c>
      <c r="AX2" s="3">
        <v>9.4437179817648598E-2</v>
      </c>
      <c r="AY2" s="3">
        <v>-5.6977651377051897E-3</v>
      </c>
      <c r="AZ2" s="2">
        <v>7.2915833165201503E-3</v>
      </c>
      <c r="BA2" s="2">
        <v>8.8739414679943396E-2</v>
      </c>
      <c r="BB2" s="3">
        <v>0.101728763134169</v>
      </c>
      <c r="BC2" s="3">
        <v>3.7756852212693801E-2</v>
      </c>
      <c r="BD2" s="3">
        <v>3.4611673277041698E-2</v>
      </c>
      <c r="BE2" s="3">
        <v>4.2962509137459602E-2</v>
      </c>
      <c r="BF2" s="3">
        <v>2.6089464319682199E-3</v>
      </c>
      <c r="BG2" s="3">
        <v>3.8036342632426102E-3</v>
      </c>
      <c r="BH2" s="3">
        <v>1.5933500073561899E-2</v>
      </c>
      <c r="BI2">
        <v>1.59240988671473E-2</v>
      </c>
      <c r="BJ2" s="8">
        <v>0.62971522111494105</v>
      </c>
      <c r="BK2" s="13">
        <v>18030</v>
      </c>
      <c r="BL2" s="3">
        <v>2.9783693843594E-2</v>
      </c>
      <c r="BM2" s="3">
        <v>1.1958959190275901E-2</v>
      </c>
      <c r="BN2" s="13">
        <v>1.43514143094842E-2</v>
      </c>
      <c r="BO2" s="13">
        <v>151.69605840787199</v>
      </c>
      <c r="BP2" s="13">
        <v>157.97773794582901</v>
      </c>
      <c r="BQ2" s="10">
        <v>20.822169018631602</v>
      </c>
      <c r="BR2" s="10">
        <v>0.82288830214293995</v>
      </c>
      <c r="BS2" s="10">
        <v>0.856964055310108</v>
      </c>
      <c r="BT2" s="10">
        <v>0.112952598331855</v>
      </c>
      <c r="BU2" s="10">
        <v>0.47416214527686001</v>
      </c>
      <c r="BV2">
        <v>0.39980926892017399</v>
      </c>
      <c r="BW2">
        <v>96.936012385342096</v>
      </c>
      <c r="BX2">
        <v>4.5562777913912598</v>
      </c>
      <c r="BY2">
        <v>0.108266507692171</v>
      </c>
      <c r="BZ2">
        <v>1.24781772796976E-2</v>
      </c>
      <c r="CA2">
        <v>0.9</v>
      </c>
      <c r="CB2">
        <v>17.326203208556102</v>
      </c>
    </row>
    <row r="3" spans="1:80" x14ac:dyDescent="0.2">
      <c r="A3" t="s">
        <v>129</v>
      </c>
      <c r="B3">
        <v>45.276873572667597</v>
      </c>
      <c r="C3">
        <v>236.58087991501799</v>
      </c>
      <c r="D3">
        <v>0</v>
      </c>
      <c r="E3">
        <v>281.85775348768601</v>
      </c>
      <c r="F3">
        <v>272.23348651520803</v>
      </c>
      <c r="G3">
        <v>291.80829479877701</v>
      </c>
      <c r="H3">
        <v>227.042408541437</v>
      </c>
      <c r="I3">
        <v>246.45120083331599</v>
      </c>
      <c r="J3">
        <v>212.750164772234</v>
      </c>
      <c r="K3">
        <v>199.80771216143</v>
      </c>
      <c r="L3">
        <v>227.11516916933701</v>
      </c>
      <c r="M3">
        <v>0</v>
      </c>
      <c r="N3">
        <v>38.281726508560197</v>
      </c>
      <c r="O3">
        <v>532.88964476848105</v>
      </c>
      <c r="P3">
        <v>510.21736065940598</v>
      </c>
      <c r="Q3">
        <v>557.70439519311003</v>
      </c>
      <c r="R3">
        <v>1000</v>
      </c>
      <c r="S3" s="10">
        <v>3.3340288824421999E-2</v>
      </c>
      <c r="T3" s="6">
        <v>15.0295249</v>
      </c>
      <c r="U3" s="6">
        <v>50.457999999999998</v>
      </c>
      <c r="V3" s="4">
        <v>10526.8147291444</v>
      </c>
      <c r="W3" s="8">
        <v>84570</v>
      </c>
      <c r="X3" s="8">
        <v>326908</v>
      </c>
      <c r="Y3" s="9">
        <v>1.82507693639206</v>
      </c>
      <c r="Z3" s="8">
        <v>1749</v>
      </c>
      <c r="AA3" s="8">
        <v>1663.8589999999999</v>
      </c>
      <c r="AB3" s="8">
        <v>1054</v>
      </c>
      <c r="AC3">
        <v>483.30399999999997</v>
      </c>
      <c r="AD3">
        <v>1272</v>
      </c>
      <c r="AE3">
        <v>679</v>
      </c>
      <c r="AF3">
        <v>83.558600081227794</v>
      </c>
      <c r="AG3" t="s">
        <v>43</v>
      </c>
      <c r="AH3" t="s">
        <v>43</v>
      </c>
      <c r="AI3" s="12" t="s">
        <v>163</v>
      </c>
      <c r="AJ3" s="4">
        <v>179120</v>
      </c>
      <c r="AK3" s="6">
        <v>3.8655933703088201</v>
      </c>
      <c r="AL3" s="12">
        <v>0.50861822288460201</v>
      </c>
      <c r="AM3" s="2">
        <v>1.6957478452336801E-2</v>
      </c>
      <c r="AN3">
        <v>1.0543125053303101E-3</v>
      </c>
      <c r="AO3">
        <v>0.100344013837707</v>
      </c>
      <c r="AP3">
        <v>0.89965598616229203</v>
      </c>
      <c r="AQ3" s="3">
        <v>0</v>
      </c>
      <c r="AR3" s="3">
        <v>4.3010991204504301E-3</v>
      </c>
      <c r="AS3" s="2">
        <v>2.2474118335152601E-2</v>
      </c>
      <c r="AT3" s="2">
        <v>2.0692601687335499E-2</v>
      </c>
      <c r="AU3" s="2">
        <v>2.4317615091241501E-2</v>
      </c>
      <c r="AV3" s="2">
        <v>0</v>
      </c>
      <c r="AW3" s="2">
        <v>2.6775217455603E-2</v>
      </c>
      <c r="AX3" s="3">
        <v>5.0622116801688398E-2</v>
      </c>
      <c r="AY3" s="3">
        <v>-2.15376490348064E-3</v>
      </c>
      <c r="AZ3" s="2">
        <v>2.35728955653869E-3</v>
      </c>
      <c r="BA3" s="2">
        <v>4.8468351898207702E-2</v>
      </c>
      <c r="BB3" s="3">
        <v>5.2979406358227003E-2</v>
      </c>
      <c r="BC3" s="3">
        <v>2.0210307699556802E-2</v>
      </c>
      <c r="BD3" s="3">
        <v>1.8980832977732998E-2</v>
      </c>
      <c r="BE3" s="3">
        <v>2.1574918435730499E-2</v>
      </c>
      <c r="BF3" s="3">
        <v>0</v>
      </c>
      <c r="BG3" s="3">
        <v>3.6365916465285501E-3</v>
      </c>
      <c r="BH3" s="3">
        <v>9.7644037516748591E-3</v>
      </c>
      <c r="BI3">
        <v>9.2890743635551595E-3</v>
      </c>
      <c r="BJ3" s="8">
        <v>0.82749494641633003</v>
      </c>
      <c r="BK3" s="13">
        <v>46337</v>
      </c>
      <c r="BL3" s="3">
        <v>2.2746401363920799E-2</v>
      </c>
      <c r="BM3" s="3">
        <v>5.7148397776989497E-3</v>
      </c>
      <c r="BN3" s="13">
        <v>1.0430196171525999E-2</v>
      </c>
      <c r="BO3" s="13">
        <v>449.33104468725298</v>
      </c>
      <c r="BP3" s="13">
        <v>449.33104468725298</v>
      </c>
      <c r="BQ3" s="10">
        <v>83.558600081227794</v>
      </c>
      <c r="BR3" s="10">
        <v>0.84319683668350398</v>
      </c>
      <c r="BS3" s="10">
        <v>0.84319683668350398</v>
      </c>
      <c r="BT3" s="10">
        <v>0.15680316331649599</v>
      </c>
      <c r="BU3" s="10">
        <v>0.47107658511384698</v>
      </c>
      <c r="BV3">
        <v>0.39923844569065298</v>
      </c>
      <c r="BW3">
        <v>281.85775348768601</v>
      </c>
      <c r="BX3">
        <v>5.1513268574889404</v>
      </c>
      <c r="BY3">
        <v>0.227179461966558</v>
      </c>
      <c r="BZ3">
        <v>1.14918517480515E-2</v>
      </c>
      <c r="CA3">
        <v>0.9</v>
      </c>
      <c r="CB3">
        <v>17.326203208556102</v>
      </c>
    </row>
    <row r="4" spans="1:80" x14ac:dyDescent="0.2">
      <c r="A4" t="s">
        <v>130</v>
      </c>
      <c r="B4">
        <v>9.2140909272311902</v>
      </c>
      <c r="C4">
        <v>35.408917545947098</v>
      </c>
      <c r="D4">
        <v>0</v>
      </c>
      <c r="E4">
        <v>44.623008473178302</v>
      </c>
      <c r="F4">
        <v>41.395436637419202</v>
      </c>
      <c r="G4">
        <v>48.260753580143799</v>
      </c>
      <c r="H4">
        <v>32.216161165674698</v>
      </c>
      <c r="I4">
        <v>39.0326736109024</v>
      </c>
      <c r="J4">
        <v>60.186546038079101</v>
      </c>
      <c r="K4">
        <v>53.6389779617339</v>
      </c>
      <c r="L4">
        <v>67.577080826218307</v>
      </c>
      <c r="M4">
        <v>0</v>
      </c>
      <c r="N4">
        <v>16.3695421682262</v>
      </c>
      <c r="O4">
        <v>121.179096679484</v>
      </c>
      <c r="P4">
        <v>110.98112421837401</v>
      </c>
      <c r="Q4">
        <v>132.40838447169199</v>
      </c>
      <c r="R4">
        <v>1000</v>
      </c>
      <c r="S4" s="10">
        <v>5.6972720163228602E-2</v>
      </c>
      <c r="T4" s="6">
        <v>8.0919112099999992</v>
      </c>
      <c r="U4" s="6">
        <v>53.018999999999998</v>
      </c>
      <c r="V4" s="4">
        <v>4766.5263912834198</v>
      </c>
      <c r="W4" s="8">
        <v>17120</v>
      </c>
      <c r="X4" s="8">
        <v>48890</v>
      </c>
      <c r="Y4" s="9">
        <v>1.82507693639206</v>
      </c>
      <c r="Z4" s="8">
        <v>284</v>
      </c>
      <c r="AA4" s="8">
        <v>264.62599999999998</v>
      </c>
      <c r="AB4" s="8">
        <v>239</v>
      </c>
      <c r="AC4">
        <v>101.20699999999999</v>
      </c>
      <c r="AD4">
        <v>316</v>
      </c>
      <c r="AE4">
        <v>233</v>
      </c>
      <c r="AF4">
        <v>25.583633095457401</v>
      </c>
      <c r="AG4" t="s">
        <v>43</v>
      </c>
      <c r="AH4" t="s">
        <v>43</v>
      </c>
      <c r="AI4" s="12" t="s">
        <v>163</v>
      </c>
      <c r="AJ4" s="4">
        <v>26787</v>
      </c>
      <c r="AK4" s="6">
        <v>2.85575692963753</v>
      </c>
      <c r="AL4" s="12">
        <v>0.59175151754216704</v>
      </c>
      <c r="AM4" s="2">
        <v>3.3713693615095797E-2</v>
      </c>
      <c r="AN4">
        <v>1.80163560211202E-3</v>
      </c>
      <c r="AO4">
        <v>0.11566120349912801</v>
      </c>
      <c r="AP4">
        <v>0.88433879650087099</v>
      </c>
      <c r="AQ4" s="3">
        <v>0</v>
      </c>
      <c r="AR4" s="3">
        <v>1.9330829561923901E-3</v>
      </c>
      <c r="AS4" s="2">
        <v>7.4286628540858697E-3</v>
      </c>
      <c r="AT4" s="2">
        <v>6.29672026845789E-3</v>
      </c>
      <c r="AU4" s="2">
        <v>8.7134097377489592E-3</v>
      </c>
      <c r="AV4" s="2">
        <v>0</v>
      </c>
      <c r="AW4" s="2">
        <v>9.3617458102782606E-3</v>
      </c>
      <c r="AX4" s="3">
        <v>2.5422936270967599E-2</v>
      </c>
      <c r="AY4" s="3">
        <v>-2.1394977440507799E-3</v>
      </c>
      <c r="AZ4" s="2">
        <v>2.3558639710342102E-3</v>
      </c>
      <c r="BA4" s="2">
        <v>2.3283438526916798E-2</v>
      </c>
      <c r="BB4" s="3">
        <v>2.77788002420018E-2</v>
      </c>
      <c r="BC4" s="3">
        <v>1.2626919709947001E-2</v>
      </c>
      <c r="BD4" s="3">
        <v>1.1253263605090699E-2</v>
      </c>
      <c r="BE4" s="3">
        <v>1.41774271825699E-2</v>
      </c>
      <c r="BF4" s="3">
        <v>0</v>
      </c>
      <c r="BG4" s="3">
        <v>3.4342707507423499E-3</v>
      </c>
      <c r="BH4" s="3">
        <v>1.0602157763094E-2</v>
      </c>
      <c r="BI4">
        <v>9.8788964796356505E-3</v>
      </c>
      <c r="BJ4" s="8">
        <v>0.833847165831757</v>
      </c>
      <c r="BK4" s="13">
        <v>9380</v>
      </c>
      <c r="BL4" s="3">
        <v>2.5479744136460598E-2</v>
      </c>
      <c r="BM4" s="3">
        <v>5.9116238317756999E-3</v>
      </c>
      <c r="BN4" s="13">
        <v>1.07896588486141E-2</v>
      </c>
      <c r="BO4" s="13">
        <v>95.595463584026206</v>
      </c>
      <c r="BP4" s="13">
        <v>95.595463584026206</v>
      </c>
      <c r="BQ4" s="10">
        <v>25.583633095457401</v>
      </c>
      <c r="BR4" s="10">
        <v>0.7888766063389</v>
      </c>
      <c r="BS4" s="10">
        <v>0.7888766063389</v>
      </c>
      <c r="BT4" s="10">
        <v>0.211123393661101</v>
      </c>
      <c r="BU4" s="10">
        <v>0.63175927848769298</v>
      </c>
      <c r="BV4">
        <v>0.49667295777826498</v>
      </c>
      <c r="BW4">
        <v>44.623008473178302</v>
      </c>
      <c r="BX4">
        <v>4.0383041696618296</v>
      </c>
      <c r="BY4">
        <v>0.50815846388949104</v>
      </c>
      <c r="BZ4">
        <v>1.06611193281389E-2</v>
      </c>
      <c r="CA4">
        <v>0.9</v>
      </c>
      <c r="CB4">
        <v>17.326203208556102</v>
      </c>
    </row>
    <row r="5" spans="1:80" x14ac:dyDescent="0.2">
      <c r="A5" t="s">
        <v>131</v>
      </c>
      <c r="B5">
        <v>10.4306142680514</v>
      </c>
      <c r="C5">
        <v>35.8233267566115</v>
      </c>
      <c r="D5">
        <v>0</v>
      </c>
      <c r="E5">
        <v>46.253941024663</v>
      </c>
      <c r="F5">
        <v>42.688807473276199</v>
      </c>
      <c r="G5">
        <v>50.222046197981797</v>
      </c>
      <c r="H5">
        <v>32.2754959705698</v>
      </c>
      <c r="I5">
        <v>39.726874492943601</v>
      </c>
      <c r="J5">
        <v>43.989762287346899</v>
      </c>
      <c r="K5">
        <v>39.118024315418303</v>
      </c>
      <c r="L5">
        <v>49.436107920184</v>
      </c>
      <c r="M5">
        <v>0</v>
      </c>
      <c r="N5">
        <v>21.388091567027899</v>
      </c>
      <c r="O5">
        <v>111.631794879038</v>
      </c>
      <c r="P5">
        <v>101.489862447308</v>
      </c>
      <c r="Q5">
        <v>122.157376228865</v>
      </c>
      <c r="R5">
        <v>1000</v>
      </c>
      <c r="S5" s="10">
        <v>6.6405672256115003E-2</v>
      </c>
      <c r="T5" s="6">
        <v>23.348039</v>
      </c>
      <c r="U5" s="6">
        <v>47.029000000000003</v>
      </c>
      <c r="V5" s="4">
        <v>6227.8408195989296</v>
      </c>
      <c r="W5" s="8">
        <v>19670</v>
      </c>
      <c r="X5" s="8">
        <v>94306</v>
      </c>
      <c r="Y5" s="9">
        <v>1.82507693639206</v>
      </c>
      <c r="Z5" s="8">
        <v>334</v>
      </c>
      <c r="AA5" s="8">
        <v>304.767</v>
      </c>
      <c r="AB5" s="8">
        <v>232</v>
      </c>
      <c r="AC5">
        <v>92.828000000000003</v>
      </c>
      <c r="AD5">
        <v>368</v>
      </c>
      <c r="AE5">
        <v>179</v>
      </c>
      <c r="AF5">
        <v>31.8187058350793</v>
      </c>
      <c r="AG5" t="s">
        <v>43</v>
      </c>
      <c r="AH5" t="s">
        <v>43</v>
      </c>
      <c r="AI5" s="12" t="s">
        <v>163</v>
      </c>
      <c r="AJ5" s="4">
        <v>51672</v>
      </c>
      <c r="AK5" s="6">
        <v>4.7946552844019701</v>
      </c>
      <c r="AL5" s="12">
        <v>0.45668979343236699</v>
      </c>
      <c r="AM5" s="2">
        <v>3.0326792745382601E-2</v>
      </c>
      <c r="AN5">
        <v>2.09993173883976E-3</v>
      </c>
      <c r="AO5">
        <v>0.18476967959739299</v>
      </c>
      <c r="AP5">
        <v>0.81523032040260601</v>
      </c>
      <c r="AQ5" s="3">
        <v>0</v>
      </c>
      <c r="AR5" s="3">
        <v>1.6748363630660599E-3</v>
      </c>
      <c r="AS5" s="2">
        <v>5.7521262656354396E-3</v>
      </c>
      <c r="AT5" s="2">
        <v>4.5047310080278298E-3</v>
      </c>
      <c r="AU5" s="2">
        <v>7.1245893924854597E-3</v>
      </c>
      <c r="AV5" s="2">
        <v>0</v>
      </c>
      <c r="AW5" s="2">
        <v>7.4269626287015002E-3</v>
      </c>
      <c r="AX5" s="3">
        <v>1.79246384280944E-2</v>
      </c>
      <c r="AY5" s="3">
        <v>-1.6284829245816401E-3</v>
      </c>
      <c r="AZ5" s="2">
        <v>1.6900851602859E-3</v>
      </c>
      <c r="BA5" s="2">
        <v>1.62961555035127E-2</v>
      </c>
      <c r="BB5" s="3">
        <v>1.96147235883803E-2</v>
      </c>
      <c r="BC5" s="3">
        <v>7.0634050486505203E-3</v>
      </c>
      <c r="BD5" s="3">
        <v>6.2811535247198997E-3</v>
      </c>
      <c r="BE5" s="3">
        <v>7.9379209186929197E-3</v>
      </c>
      <c r="BF5" s="3">
        <v>0</v>
      </c>
      <c r="BG5" s="3">
        <v>3.4342707507423499E-3</v>
      </c>
      <c r="BH5" s="3">
        <v>6.4638488930174997E-3</v>
      </c>
      <c r="BI5">
        <v>5.8981072921504901E-3</v>
      </c>
      <c r="BJ5" s="8">
        <v>0.818663282985302</v>
      </c>
      <c r="BK5" s="13">
        <v>10777</v>
      </c>
      <c r="BL5" s="3">
        <v>2.1527326714299001E-2</v>
      </c>
      <c r="BM5" s="3">
        <v>4.7192679206914103E-3</v>
      </c>
      <c r="BN5" s="13">
        <v>8.6135288113575199E-3</v>
      </c>
      <c r="BO5" s="13">
        <v>79.813089043958399</v>
      </c>
      <c r="BP5" s="13">
        <v>79.813089043958399</v>
      </c>
      <c r="BQ5" s="10">
        <v>31.8187058350793</v>
      </c>
      <c r="BR5" s="10">
        <v>0.71496652177662701</v>
      </c>
      <c r="BS5" s="10">
        <v>0.71496652177662701</v>
      </c>
      <c r="BT5" s="10">
        <v>0.28503347822337299</v>
      </c>
      <c r="BU5" s="10">
        <v>0.585657577608374</v>
      </c>
      <c r="BV5">
        <v>0.39406173206658901</v>
      </c>
      <c r="BW5">
        <v>46.253941024663</v>
      </c>
      <c r="BX5">
        <v>3.6303780445921201</v>
      </c>
      <c r="BY5">
        <v>0.57788260365583499</v>
      </c>
      <c r="BZ5">
        <v>1.06611193281389E-2</v>
      </c>
      <c r="CA5">
        <v>0.9</v>
      </c>
      <c r="CB5">
        <v>17.326203208556102</v>
      </c>
    </row>
    <row r="6" spans="1:80" x14ac:dyDescent="0.2">
      <c r="A6" t="s">
        <v>132</v>
      </c>
      <c r="B6">
        <v>10.057128901282301</v>
      </c>
      <c r="C6">
        <v>37.510733497248403</v>
      </c>
      <c r="D6">
        <v>0</v>
      </c>
      <c r="E6">
        <v>47.567862398530799</v>
      </c>
      <c r="F6">
        <v>44.454204474261402</v>
      </c>
      <c r="G6">
        <v>51.033227569089398</v>
      </c>
      <c r="H6">
        <v>34.384229489987298</v>
      </c>
      <c r="I6">
        <v>40.928942188970602</v>
      </c>
      <c r="J6">
        <v>45.120081918076501</v>
      </c>
      <c r="K6">
        <v>41.234844842240797</v>
      </c>
      <c r="L6">
        <v>49.216600047070003</v>
      </c>
      <c r="M6">
        <v>0</v>
      </c>
      <c r="N6">
        <v>20.4353866558872</v>
      </c>
      <c r="O6">
        <v>113.123330972495</v>
      </c>
      <c r="P6">
        <v>104.372531112415</v>
      </c>
      <c r="Q6">
        <v>122.263341985024</v>
      </c>
      <c r="R6">
        <v>1000</v>
      </c>
      <c r="S6" s="10">
        <v>5.2740761312655801E-2</v>
      </c>
      <c r="T6" s="6">
        <v>11.8134085</v>
      </c>
      <c r="U6" s="6">
        <v>45.98</v>
      </c>
      <c r="V6" s="4">
        <v>5950.4296949999998</v>
      </c>
      <c r="W6" s="8">
        <v>19040</v>
      </c>
      <c r="X6" s="8">
        <v>91907</v>
      </c>
      <c r="Y6" s="9">
        <v>1.82507693639206</v>
      </c>
      <c r="Z6" s="8">
        <v>416</v>
      </c>
      <c r="AA6" s="8">
        <v>386.99799999999999</v>
      </c>
      <c r="AB6" s="8">
        <v>296</v>
      </c>
      <c r="AC6">
        <v>124.65300000000001</v>
      </c>
      <c r="AD6">
        <v>477</v>
      </c>
      <c r="AE6">
        <v>232</v>
      </c>
      <c r="AF6">
        <v>30.4925155571696</v>
      </c>
      <c r="AG6" t="s">
        <v>43</v>
      </c>
      <c r="AH6" t="s">
        <v>43</v>
      </c>
      <c r="AI6" s="12" t="s">
        <v>163</v>
      </c>
      <c r="AJ6" s="4">
        <v>50357</v>
      </c>
      <c r="AK6" s="6">
        <v>4.82716641104295</v>
      </c>
      <c r="AL6" s="12">
        <v>0.45514928471695798</v>
      </c>
      <c r="AM6" s="2">
        <v>2.40049197868831E-2</v>
      </c>
      <c r="AN6">
        <v>1.6678093127928399E-3</v>
      </c>
      <c r="AO6">
        <v>0.19185242940805</v>
      </c>
      <c r="AP6">
        <v>0.80814757059195097</v>
      </c>
      <c r="AQ6" s="3">
        <v>0</v>
      </c>
      <c r="AR6" s="3">
        <v>1.6901517061420101E-3</v>
      </c>
      <c r="AS6" s="2">
        <v>6.3038697068831502E-3</v>
      </c>
      <c r="AT6" s="2">
        <v>5.14946843447642E-3</v>
      </c>
      <c r="AU6" s="2">
        <v>7.5659773049899896E-3</v>
      </c>
      <c r="AV6" s="2">
        <v>0</v>
      </c>
      <c r="AW6" s="2">
        <v>7.9940214130251597E-3</v>
      </c>
      <c r="AX6" s="3">
        <v>1.9010951606999001E-2</v>
      </c>
      <c r="AY6" s="3">
        <v>-1.4706164610989599E-3</v>
      </c>
      <c r="AZ6" s="2">
        <v>1.5360253764883499E-3</v>
      </c>
      <c r="BA6" s="2">
        <v>1.7540335145900001E-2</v>
      </c>
      <c r="BB6" s="3">
        <v>2.05469769834873E-2</v>
      </c>
      <c r="BC6" s="3">
        <v>7.5826594432314397E-3</v>
      </c>
      <c r="BD6" s="3">
        <v>6.9297255754301899E-3</v>
      </c>
      <c r="BE6" s="3">
        <v>8.2711001675098306E-3</v>
      </c>
      <c r="BF6" s="3">
        <v>0</v>
      </c>
      <c r="BG6" s="3">
        <v>3.4342707507423499E-3</v>
      </c>
      <c r="BH6" s="3">
        <v>8.2610163433087802E-3</v>
      </c>
      <c r="BI6">
        <v>7.6850884683360796E-3</v>
      </c>
      <c r="BJ6" s="8">
        <v>0.81684498448897602</v>
      </c>
      <c r="BK6" s="13">
        <v>10432</v>
      </c>
      <c r="BL6" s="3">
        <v>2.83742331288344E-2</v>
      </c>
      <c r="BM6" s="3">
        <v>6.5469012605041997E-3</v>
      </c>
      <c r="BN6" s="13">
        <v>1.1949098926380399E-2</v>
      </c>
      <c r="BO6" s="13">
        <v>82.630815415324903</v>
      </c>
      <c r="BP6" s="13">
        <v>82.630815415324903</v>
      </c>
      <c r="BQ6" s="10">
        <v>30.4925155571696</v>
      </c>
      <c r="BR6" s="10">
        <v>0.73044783203086305</v>
      </c>
      <c r="BS6" s="10">
        <v>0.73044783203086305</v>
      </c>
      <c r="BT6" s="10">
        <v>0.269552167969137</v>
      </c>
      <c r="BU6" s="10">
        <v>0.57950493609122899</v>
      </c>
      <c r="BV6">
        <v>0.39885710041472</v>
      </c>
      <c r="BW6">
        <v>47.567862398530799</v>
      </c>
      <c r="BX6">
        <v>3.8634859391504301</v>
      </c>
      <c r="BY6">
        <v>0.57040161953604296</v>
      </c>
      <c r="BZ6">
        <v>1.06611193281389E-2</v>
      </c>
      <c r="CA6">
        <v>0.9</v>
      </c>
      <c r="CB6">
        <v>17.326203208556102</v>
      </c>
    </row>
    <row r="7" spans="1:80" x14ac:dyDescent="0.2">
      <c r="A7" t="s">
        <v>133</v>
      </c>
      <c r="B7">
        <v>1.9933481222520799</v>
      </c>
      <c r="C7">
        <v>2.3946754836043098</v>
      </c>
      <c r="D7">
        <v>0</v>
      </c>
      <c r="E7">
        <v>4.3880236058563904</v>
      </c>
      <c r="F7">
        <v>3.6031737939974802</v>
      </c>
      <c r="G7">
        <v>5.2319430701625302</v>
      </c>
      <c r="H7">
        <v>1.6200701801724</v>
      </c>
      <c r="I7">
        <v>3.251566113385</v>
      </c>
      <c r="J7">
        <v>4.7652008011550899</v>
      </c>
      <c r="K7">
        <v>3.6741666074063501</v>
      </c>
      <c r="L7">
        <v>6.1457933015076103</v>
      </c>
      <c r="M7">
        <v>0</v>
      </c>
      <c r="N7">
        <v>1.1897865990230101</v>
      </c>
      <c r="O7">
        <v>10.3430110060345</v>
      </c>
      <c r="P7">
        <v>8.7701514036826307</v>
      </c>
      <c r="Q7">
        <v>12.23406690867</v>
      </c>
      <c r="R7">
        <v>1000</v>
      </c>
      <c r="S7" s="10">
        <v>0.10719444314578799</v>
      </c>
      <c r="T7" s="6">
        <v>9</v>
      </c>
      <c r="U7" s="6">
        <v>41.088999999999999</v>
      </c>
      <c r="V7" s="4">
        <v>264.97395591978602</v>
      </c>
      <c r="W7" s="8">
        <v>41547</v>
      </c>
      <c r="X7" s="8">
        <v>81234</v>
      </c>
      <c r="Y7" s="9">
        <v>1.7471737405793999</v>
      </c>
      <c r="Z7" s="8">
        <v>77</v>
      </c>
      <c r="AA7" s="8">
        <v>69.001000000000005</v>
      </c>
      <c r="AB7" s="8">
        <v>40</v>
      </c>
      <c r="AC7">
        <v>15.051</v>
      </c>
      <c r="AD7">
        <v>48</v>
      </c>
      <c r="AE7">
        <v>36</v>
      </c>
      <c r="AF7">
        <v>3.1831347212750898</v>
      </c>
      <c r="AG7" t="s">
        <v>43</v>
      </c>
      <c r="AH7" t="s">
        <v>43</v>
      </c>
      <c r="AI7" s="12" t="s">
        <v>163</v>
      </c>
      <c r="AJ7" s="4">
        <v>46494</v>
      </c>
      <c r="AK7" s="6">
        <v>1.9552546364439201</v>
      </c>
      <c r="AL7" s="12">
        <v>0.71515196751850496</v>
      </c>
      <c r="AM7" s="2">
        <v>7.6660316922760902E-2</v>
      </c>
      <c r="AN7">
        <v>3.38978592854115E-3</v>
      </c>
      <c r="AO7">
        <v>0</v>
      </c>
      <c r="AP7">
        <v>1</v>
      </c>
      <c r="AQ7" s="3">
        <v>0</v>
      </c>
      <c r="AR7" s="3">
        <v>7.5228077239995498E-3</v>
      </c>
      <c r="AS7" s="2">
        <v>9.0373994504170593E-3</v>
      </c>
      <c r="AT7" s="2">
        <v>4.9497001685501699E-3</v>
      </c>
      <c r="AU7" s="2">
        <v>1.3559329776060501E-2</v>
      </c>
      <c r="AV7" s="2">
        <v>0</v>
      </c>
      <c r="AW7" s="2">
        <v>1.65602071744166E-2</v>
      </c>
      <c r="AX7" s="3">
        <v>3.9034066461858502E-2</v>
      </c>
      <c r="AY7" s="3">
        <v>-5.9359026319854404E-3</v>
      </c>
      <c r="AZ7" s="2">
        <v>7.1367614076305198E-3</v>
      </c>
      <c r="BA7" s="2">
        <v>3.3098163829872997E-2</v>
      </c>
      <c r="BB7" s="3">
        <v>4.6170827869488999E-2</v>
      </c>
      <c r="BC7" s="3">
        <v>1.7983657241384201E-2</v>
      </c>
      <c r="BD7" s="3">
        <v>1.3866142408798099E-2</v>
      </c>
      <c r="BE7" s="3">
        <v>2.3193952327028301E-2</v>
      </c>
      <c r="BF7" s="3">
        <v>0</v>
      </c>
      <c r="BG7" s="3">
        <v>4.4902020460576304E-3</v>
      </c>
      <c r="BH7" s="3">
        <v>1.6561276723878399E-3</v>
      </c>
      <c r="BI7">
        <v>1.48408396782381E-3</v>
      </c>
      <c r="BJ7" s="8">
        <v>0.98565670913862902</v>
      </c>
      <c r="BK7" s="13">
        <v>23779</v>
      </c>
      <c r="BL7" s="3">
        <v>1.6821565246646201E-3</v>
      </c>
      <c r="BM7" s="3">
        <v>3.6226442342407401E-4</v>
      </c>
      <c r="BN7" s="13">
        <v>6.3295344631818001E-4</v>
      </c>
      <c r="BO7" s="13">
        <v>7.15987628475939</v>
      </c>
      <c r="BP7" s="13">
        <v>7.15987628475939</v>
      </c>
      <c r="BQ7" s="10">
        <v>3.1831347212750898</v>
      </c>
      <c r="BR7" s="10">
        <v>0.69223861461940195</v>
      </c>
      <c r="BS7" s="10">
        <v>0.69223861461940195</v>
      </c>
      <c r="BT7" s="10">
        <v>0.307761385380597</v>
      </c>
      <c r="BU7" s="10">
        <v>0.57574917075060805</v>
      </c>
      <c r="BV7">
        <v>0.46071500463640702</v>
      </c>
      <c r="BW7">
        <v>4.3880236058563904</v>
      </c>
      <c r="BX7">
        <v>2.1697855789070002</v>
      </c>
      <c r="BY7">
        <v>1.11431917204166E-2</v>
      </c>
      <c r="BZ7">
        <v>5.7351807411049602E-2</v>
      </c>
      <c r="CA7">
        <v>0.9</v>
      </c>
      <c r="CB7">
        <v>17.326203208556102</v>
      </c>
    </row>
    <row r="8" spans="1:80" x14ac:dyDescent="0.2">
      <c r="A8" t="s">
        <v>134</v>
      </c>
      <c r="B8">
        <v>1.93106761557075</v>
      </c>
      <c r="C8">
        <v>4.4886925956903303</v>
      </c>
      <c r="D8">
        <v>0</v>
      </c>
      <c r="E8">
        <v>6.4197602112610799</v>
      </c>
      <c r="F8">
        <v>5.6675421067459597</v>
      </c>
      <c r="G8">
        <v>7.2452269923749304</v>
      </c>
      <c r="H8">
        <v>3.7301046639237798</v>
      </c>
      <c r="I8">
        <v>5.30356486849014</v>
      </c>
      <c r="J8">
        <v>7.45163955562077</v>
      </c>
      <c r="K8">
        <v>6.1665135308865304</v>
      </c>
      <c r="L8">
        <v>8.9805700518874598</v>
      </c>
      <c r="M8">
        <v>0</v>
      </c>
      <c r="N8">
        <v>1.2427774853092</v>
      </c>
      <c r="O8">
        <v>15.114177252191</v>
      </c>
      <c r="P8">
        <v>13.335094733743301</v>
      </c>
      <c r="Q8">
        <v>17.091444176481101</v>
      </c>
      <c r="R8">
        <v>1000</v>
      </c>
      <c r="S8" s="10">
        <v>0.12461942843103201</v>
      </c>
      <c r="T8" s="6">
        <v>11</v>
      </c>
      <c r="U8" s="6">
        <v>38.048000000000002</v>
      </c>
      <c r="V8" s="4">
        <v>284.66581394117702</v>
      </c>
      <c r="W8" s="8">
        <v>40365</v>
      </c>
      <c r="X8" s="8">
        <v>192459</v>
      </c>
      <c r="Y8" s="9">
        <v>1.7471737405793999</v>
      </c>
      <c r="Z8" s="8">
        <v>86</v>
      </c>
      <c r="AA8" s="8">
        <v>80.531999999999996</v>
      </c>
      <c r="AB8" s="8">
        <v>54</v>
      </c>
      <c r="AC8">
        <v>15.930999999999999</v>
      </c>
      <c r="AD8">
        <v>144</v>
      </c>
      <c r="AE8">
        <v>89</v>
      </c>
      <c r="AF8">
        <v>3.1738451008799502</v>
      </c>
      <c r="AG8" t="s">
        <v>43</v>
      </c>
      <c r="AH8" t="s">
        <v>43</v>
      </c>
      <c r="AI8" s="12" t="s">
        <v>163</v>
      </c>
      <c r="AJ8" s="4">
        <v>110154</v>
      </c>
      <c r="AK8" s="6">
        <v>4.7679522139981803</v>
      </c>
      <c r="AL8" s="12">
        <v>0.45796686083536697</v>
      </c>
      <c r="AM8" s="2">
        <v>5.70715684376574E-2</v>
      </c>
      <c r="AN8">
        <v>3.94081234550405E-3</v>
      </c>
      <c r="AO8">
        <v>0</v>
      </c>
      <c r="AP8">
        <v>1</v>
      </c>
      <c r="AQ8" s="3">
        <v>0</v>
      </c>
      <c r="AR8" s="3">
        <v>6.7836302112827297E-3</v>
      </c>
      <c r="AS8" s="2">
        <v>1.5768288202734002E-2</v>
      </c>
      <c r="AT8" s="2">
        <v>9.9494462502068299E-3</v>
      </c>
      <c r="AU8" s="2">
        <v>2.2018866109868401E-2</v>
      </c>
      <c r="AV8" s="2">
        <v>0</v>
      </c>
      <c r="AW8" s="2">
        <v>2.25519184140167E-2</v>
      </c>
      <c r="AX8" s="3">
        <v>5.3094458526425803E-2</v>
      </c>
      <c r="AY8" s="3">
        <v>-6.2497231185453996E-3</v>
      </c>
      <c r="AZ8" s="2">
        <v>6.9459233510160701E-3</v>
      </c>
      <c r="BA8" s="2">
        <v>4.6844735407880402E-2</v>
      </c>
      <c r="BB8" s="3">
        <v>6.0040381877441901E-2</v>
      </c>
      <c r="BC8" s="3">
        <v>2.6176798163620001E-2</v>
      </c>
      <c r="BD8" s="3">
        <v>2.16622904082216E-2</v>
      </c>
      <c r="BE8" s="3">
        <v>3.15477644735494E-2</v>
      </c>
      <c r="BF8" s="3">
        <v>0</v>
      </c>
      <c r="BG8" s="3">
        <v>4.3657419487891404E-3</v>
      </c>
      <c r="BH8" s="3">
        <v>7.8072516658496296E-4</v>
      </c>
      <c r="BI8">
        <v>7.3108557110953805E-4</v>
      </c>
      <c r="BJ8" s="8">
        <v>0.98482157794134095</v>
      </c>
      <c r="BK8" s="13">
        <v>23103</v>
      </c>
      <c r="BL8" s="3">
        <v>2.33735878457343E-3</v>
      </c>
      <c r="BM8" s="3">
        <v>3.9467360336925599E-4</v>
      </c>
      <c r="BN8" s="13">
        <v>6.8956412587109896E-4</v>
      </c>
      <c r="BO8" s="13">
        <v>11.9403321513111</v>
      </c>
      <c r="BP8" s="13">
        <v>11.9403321513111</v>
      </c>
      <c r="BQ8" s="10">
        <v>3.1738451008799502</v>
      </c>
      <c r="BR8" s="10">
        <v>0.79000734690358798</v>
      </c>
      <c r="BS8" s="10">
        <v>0.79000734690358798</v>
      </c>
      <c r="BT8" s="10">
        <v>0.20999265309641299</v>
      </c>
      <c r="BU8" s="10">
        <v>0.57524755507201097</v>
      </c>
      <c r="BV8">
        <v>0.49302096450979099</v>
      </c>
      <c r="BW8">
        <v>6.4197602112610799</v>
      </c>
      <c r="BX8">
        <v>3.2740525916149501</v>
      </c>
      <c r="BY8">
        <v>1.2321595201539901E-2</v>
      </c>
      <c r="BZ8">
        <v>5.4455461287783197E-2</v>
      </c>
      <c r="CA8">
        <v>0.9</v>
      </c>
      <c r="CB8">
        <v>17.326203208556102</v>
      </c>
    </row>
    <row r="9" spans="1:80" x14ac:dyDescent="0.2">
      <c r="A9" t="s">
        <v>135</v>
      </c>
      <c r="B9">
        <v>1.3808151736951799</v>
      </c>
      <c r="C9">
        <v>2.5889698018392902</v>
      </c>
      <c r="D9">
        <v>0</v>
      </c>
      <c r="E9">
        <v>3.9697849755344699</v>
      </c>
      <c r="F9">
        <v>3.3549482489709699</v>
      </c>
      <c r="G9">
        <v>4.9081228218178596</v>
      </c>
      <c r="H9">
        <v>1.97948820711221</v>
      </c>
      <c r="I9">
        <v>3.53471692507657</v>
      </c>
      <c r="J9">
        <v>3.7673711008131101</v>
      </c>
      <c r="K9">
        <v>2.9483599458888898</v>
      </c>
      <c r="L9">
        <v>5.0097868817779201</v>
      </c>
      <c r="M9">
        <v>0</v>
      </c>
      <c r="N9">
        <v>0.922322870866917</v>
      </c>
      <c r="O9">
        <v>8.6594789472145006</v>
      </c>
      <c r="P9">
        <v>7.44716445450136</v>
      </c>
      <c r="Q9">
        <v>10.2985797298864</v>
      </c>
      <c r="R9">
        <v>1000</v>
      </c>
      <c r="S9" s="10">
        <v>0.209435183855015</v>
      </c>
      <c r="T9" s="6">
        <v>20.646401600000001</v>
      </c>
      <c r="U9" s="6">
        <v>37.196176143999999</v>
      </c>
      <c r="V9" s="4">
        <v>245.23327540106999</v>
      </c>
      <c r="W9" s="8">
        <v>33090</v>
      </c>
      <c r="X9" s="8">
        <v>238974</v>
      </c>
      <c r="Y9" s="9">
        <v>1.99587797622094</v>
      </c>
      <c r="Z9" s="8">
        <v>48</v>
      </c>
      <c r="AA9" s="8">
        <v>45.369</v>
      </c>
      <c r="AB9" s="8">
        <v>27</v>
      </c>
      <c r="AC9">
        <v>8.0909999999999993</v>
      </c>
      <c r="AD9">
        <v>63</v>
      </c>
      <c r="AE9">
        <v>34</v>
      </c>
      <c r="AF9">
        <v>2.3031380445620999</v>
      </c>
      <c r="AG9" t="s">
        <v>43</v>
      </c>
      <c r="AH9" t="s">
        <v>43</v>
      </c>
      <c r="AI9" s="12" t="s">
        <v>163</v>
      </c>
      <c r="AJ9" s="4">
        <v>119733</v>
      </c>
      <c r="AK9" s="6">
        <v>7.2219675493093698</v>
      </c>
      <c r="AL9" s="12">
        <v>0.37211076458539299</v>
      </c>
      <c r="AM9" s="2">
        <v>7.7933086395372095E-2</v>
      </c>
      <c r="AN9">
        <v>6.62292203157971E-3</v>
      </c>
      <c r="AO9">
        <v>0</v>
      </c>
      <c r="AP9">
        <v>1</v>
      </c>
      <c r="AQ9" s="3">
        <v>0</v>
      </c>
      <c r="AR9" s="3">
        <v>5.6306191377858998E-3</v>
      </c>
      <c r="AS9" s="2">
        <v>1.05571717280419E-2</v>
      </c>
      <c r="AT9" s="2">
        <v>3.8782098775678102E-3</v>
      </c>
      <c r="AU9" s="2">
        <v>2.0921076087001202E-2</v>
      </c>
      <c r="AV9" s="2">
        <v>0</v>
      </c>
      <c r="AW9" s="2">
        <v>1.6187790865827799E-2</v>
      </c>
      <c r="AX9" s="3">
        <v>3.53111906736647E-2</v>
      </c>
      <c r="AY9" s="3">
        <v>-4.9435154781929296E-3</v>
      </c>
      <c r="AZ9" s="2">
        <v>6.6838432916217902E-3</v>
      </c>
      <c r="BA9" s="2">
        <v>3.0367675195471799E-2</v>
      </c>
      <c r="BB9" s="3">
        <v>4.1995033965286498E-2</v>
      </c>
      <c r="BC9" s="3">
        <v>1.53623976789109E-2</v>
      </c>
      <c r="BD9" s="3">
        <v>1.20226749044026E-2</v>
      </c>
      <c r="BE9" s="3">
        <v>2.0428658686650902E-2</v>
      </c>
      <c r="BF9" s="3">
        <v>0</v>
      </c>
      <c r="BG9" s="3">
        <v>3.7610021289259899E-3</v>
      </c>
      <c r="BH9" s="3">
        <v>4.0089198466588199E-4</v>
      </c>
      <c r="BI9">
        <v>3.7891809275638298E-4</v>
      </c>
      <c r="BJ9" s="8">
        <v>0.98091802052953603</v>
      </c>
      <c r="BK9" s="13">
        <v>16579</v>
      </c>
      <c r="BL9" s="3">
        <v>1.6285662585198101E-3</v>
      </c>
      <c r="BM9" s="3">
        <v>2.44514959202176E-4</v>
      </c>
      <c r="BN9" s="13">
        <v>4.8802702213643801E-4</v>
      </c>
      <c r="BO9" s="13">
        <v>6.3563409026524003</v>
      </c>
      <c r="BP9" s="13">
        <v>6.3563409026524003</v>
      </c>
      <c r="BQ9" s="10">
        <v>2.3031380445620999</v>
      </c>
      <c r="BR9" s="10">
        <v>0.73402609528532903</v>
      </c>
      <c r="BS9" s="10">
        <v>0.73402609528532903</v>
      </c>
      <c r="BT9" s="10">
        <v>0.26597390471467097</v>
      </c>
      <c r="BU9" s="10">
        <v>0.54156734316908195</v>
      </c>
      <c r="BV9">
        <v>0.43505404657267299</v>
      </c>
      <c r="BW9">
        <v>3.9697849755344699</v>
      </c>
      <c r="BX9">
        <v>2.82020442878955</v>
      </c>
      <c r="BY9">
        <v>1.4791801399425099E-2</v>
      </c>
      <c r="BZ9">
        <v>6.1625507639022699E-2</v>
      </c>
      <c r="CA9">
        <v>0.9</v>
      </c>
      <c r="CB9">
        <v>17.326203208556102</v>
      </c>
    </row>
    <row r="10" spans="1:80" x14ac:dyDescent="0.2">
      <c r="A10" t="s">
        <v>136</v>
      </c>
      <c r="B10">
        <v>1.3321960921998499</v>
      </c>
      <c r="C10">
        <v>3.8455934876448299</v>
      </c>
      <c r="D10">
        <v>0</v>
      </c>
      <c r="E10">
        <v>5.1777895798446796</v>
      </c>
      <c r="F10">
        <v>4.4850048873006401</v>
      </c>
      <c r="G10">
        <v>5.9572725513062696</v>
      </c>
      <c r="H10">
        <v>3.1553436942862398</v>
      </c>
      <c r="I10">
        <v>4.6287291468793601</v>
      </c>
      <c r="J10">
        <v>4.2079762722842498</v>
      </c>
      <c r="K10">
        <v>3.5632984897621198</v>
      </c>
      <c r="L10">
        <v>5.0331369613611603</v>
      </c>
      <c r="M10">
        <v>0</v>
      </c>
      <c r="N10">
        <v>0.87037444810168496</v>
      </c>
      <c r="O10">
        <v>10.2561403002306</v>
      </c>
      <c r="P10">
        <v>9.1307418886136809</v>
      </c>
      <c r="Q10">
        <v>11.593468891377899</v>
      </c>
      <c r="R10">
        <v>1000</v>
      </c>
      <c r="S10" s="10">
        <v>0.15097099129521599</v>
      </c>
      <c r="T10" s="6">
        <v>23.632191899999999</v>
      </c>
      <c r="U10" s="6">
        <v>35.298321919000003</v>
      </c>
      <c r="V10" s="4">
        <v>231.42088684492001</v>
      </c>
      <c r="W10" s="8">
        <v>31919</v>
      </c>
      <c r="X10" s="8">
        <v>238393</v>
      </c>
      <c r="Y10" s="9">
        <v>1.99587797622094</v>
      </c>
      <c r="Z10" s="8">
        <v>94</v>
      </c>
      <c r="AA10" s="8">
        <v>90.637</v>
      </c>
      <c r="AB10" s="8">
        <v>39</v>
      </c>
      <c r="AC10">
        <v>13.337</v>
      </c>
      <c r="AD10">
        <v>151</v>
      </c>
      <c r="AE10">
        <v>65</v>
      </c>
      <c r="AF10">
        <v>2.2025705403015401</v>
      </c>
      <c r="AG10" t="s">
        <v>43</v>
      </c>
      <c r="AH10" t="s">
        <v>43</v>
      </c>
      <c r="AI10" s="12" t="s">
        <v>163</v>
      </c>
      <c r="AJ10" s="4">
        <v>119442</v>
      </c>
      <c r="AK10" s="6">
        <v>7.4688594297148603</v>
      </c>
      <c r="AL10" s="12">
        <v>0.36590880241805002</v>
      </c>
      <c r="AM10" s="2">
        <v>5.5241614624698301E-2</v>
      </c>
      <c r="AN10">
        <v>4.7741219310633602E-3</v>
      </c>
      <c r="AO10">
        <v>0</v>
      </c>
      <c r="AP10">
        <v>1</v>
      </c>
      <c r="AQ10" s="3">
        <v>0</v>
      </c>
      <c r="AR10" s="3">
        <v>5.7565940151831901E-3</v>
      </c>
      <c r="AS10" s="2">
        <v>1.6617313761405801E-2</v>
      </c>
      <c r="AT10" s="2">
        <v>8.4659387330266404E-3</v>
      </c>
      <c r="AU10" s="2">
        <v>2.5865606941555E-2</v>
      </c>
      <c r="AV10" s="2">
        <v>0</v>
      </c>
      <c r="AW10" s="2">
        <v>2.2373907776589E-2</v>
      </c>
      <c r="AX10" s="3">
        <v>4.4318127201299198E-2</v>
      </c>
      <c r="AY10" s="3">
        <v>-4.8629941184655801E-3</v>
      </c>
      <c r="AZ10" s="2">
        <v>5.7787722161979204E-3</v>
      </c>
      <c r="BA10" s="2">
        <v>3.9455133082833597E-2</v>
      </c>
      <c r="BB10" s="3">
        <v>5.00968994174971E-2</v>
      </c>
      <c r="BC10" s="3">
        <v>1.81832172957841E-2</v>
      </c>
      <c r="BD10" s="3">
        <v>1.53974800561108E-2</v>
      </c>
      <c r="BE10" s="3">
        <v>2.1748844842747399E-2</v>
      </c>
      <c r="BF10" s="3">
        <v>0</v>
      </c>
      <c r="BG10" s="3">
        <v>3.7610021289259899E-3</v>
      </c>
      <c r="BH10" s="3">
        <v>7.8699285008623397E-4</v>
      </c>
      <c r="BI10">
        <v>7.5883692503474502E-4</v>
      </c>
      <c r="BJ10" s="8">
        <v>0.98006713224619502</v>
      </c>
      <c r="BK10" s="13">
        <v>15992</v>
      </c>
      <c r="BL10" s="3">
        <v>2.4387193596798399E-3</v>
      </c>
      <c r="BM10" s="3">
        <v>4.1783890472759202E-4</v>
      </c>
      <c r="BN10" s="13">
        <v>8.3397948974487204E-4</v>
      </c>
      <c r="BO10" s="13">
        <v>8.0535697599290792</v>
      </c>
      <c r="BP10" s="13">
        <v>8.0535697599290792</v>
      </c>
      <c r="BQ10" s="10">
        <v>2.2025705403015401</v>
      </c>
      <c r="BR10" s="10">
        <v>0.78523422801881704</v>
      </c>
      <c r="BS10" s="10">
        <v>0.78523422801881704</v>
      </c>
      <c r="BT10" s="10">
        <v>0.21476577198118299</v>
      </c>
      <c r="BU10" s="10">
        <v>0.495144919696626</v>
      </c>
      <c r="BV10">
        <v>0.41027688673523</v>
      </c>
      <c r="BW10">
        <v>5.1777895798446796</v>
      </c>
      <c r="BX10">
        <v>3.80924139100693</v>
      </c>
      <c r="BY10">
        <v>1.44710409482816E-2</v>
      </c>
      <c r="BZ10">
        <v>6.1625507639022699E-2</v>
      </c>
      <c r="CA10">
        <v>0.9</v>
      </c>
      <c r="CB10">
        <v>17.326203208556102</v>
      </c>
    </row>
    <row r="11" spans="1:80" x14ac:dyDescent="0.2">
      <c r="A11" t="s">
        <v>137</v>
      </c>
      <c r="B11">
        <v>1.3587441629744299</v>
      </c>
      <c r="C11">
        <v>1.7464598416839301</v>
      </c>
      <c r="D11">
        <v>0</v>
      </c>
      <c r="E11">
        <v>3.10520400465836</v>
      </c>
      <c r="F11">
        <v>2.6631169426105199</v>
      </c>
      <c r="G11">
        <v>3.6283864029275801</v>
      </c>
      <c r="H11">
        <v>1.3028273879821399</v>
      </c>
      <c r="I11">
        <v>2.2688465574380601</v>
      </c>
      <c r="J11">
        <v>0.79447775522488695</v>
      </c>
      <c r="K11">
        <v>0.56810140102616302</v>
      </c>
      <c r="L11">
        <v>1.0449882695338699</v>
      </c>
      <c r="M11">
        <v>0</v>
      </c>
      <c r="N11">
        <v>0.74474802017904296</v>
      </c>
      <c r="O11">
        <v>4.64442978006229</v>
      </c>
      <c r="P11">
        <v>4.0045046401290199</v>
      </c>
      <c r="Q11">
        <v>5.3527548087253303</v>
      </c>
      <c r="R11">
        <v>1000</v>
      </c>
      <c r="S11" s="10">
        <v>0.119341389978153</v>
      </c>
      <c r="T11" s="6">
        <v>15.958829700000001</v>
      </c>
      <c r="U11" s="6">
        <v>22.638999999999999</v>
      </c>
      <c r="V11" s="4">
        <v>198.01850534759399</v>
      </c>
      <c r="W11" s="8">
        <v>33418</v>
      </c>
      <c r="X11" s="8">
        <v>119340</v>
      </c>
      <c r="Y11" s="9">
        <v>1.99587797622094</v>
      </c>
      <c r="Z11" s="8">
        <v>47</v>
      </c>
      <c r="AA11" s="8">
        <v>41.362000000000002</v>
      </c>
      <c r="AB11" s="8">
        <v>35</v>
      </c>
      <c r="AC11">
        <v>15.708</v>
      </c>
      <c r="AD11">
        <v>17</v>
      </c>
      <c r="AE11">
        <v>12</v>
      </c>
      <c r="AF11">
        <v>2.1034921831534699</v>
      </c>
      <c r="AG11" t="s">
        <v>43</v>
      </c>
      <c r="AH11" t="s">
        <v>43</v>
      </c>
      <c r="AI11" s="12" t="s">
        <v>163</v>
      </c>
      <c r="AJ11" s="4">
        <v>59793</v>
      </c>
      <c r="AK11" s="6">
        <v>3.5712237950188102</v>
      </c>
      <c r="AL11" s="12">
        <v>0.52916543291403595</v>
      </c>
      <c r="AM11" s="2">
        <v>6.3151338292352199E-2</v>
      </c>
      <c r="AN11">
        <v>3.77390611461356E-3</v>
      </c>
      <c r="AO11">
        <v>0</v>
      </c>
      <c r="AP11">
        <v>1</v>
      </c>
      <c r="AQ11" s="3">
        <v>0</v>
      </c>
      <c r="AR11" s="3">
        <v>6.8617029534151202E-3</v>
      </c>
      <c r="AS11" s="2">
        <v>8.8196799517209906E-3</v>
      </c>
      <c r="AT11" s="2">
        <v>4.5859216188824997E-3</v>
      </c>
      <c r="AU11" s="2">
        <v>1.3805021065369299E-2</v>
      </c>
      <c r="AV11" s="2">
        <v>0</v>
      </c>
      <c r="AW11" s="2">
        <v>1.5681382905136099E-2</v>
      </c>
      <c r="AX11" s="3">
        <v>2.3454523969412101E-2</v>
      </c>
      <c r="AY11" s="3">
        <v>-3.2316431174448401E-3</v>
      </c>
      <c r="AZ11" s="2">
        <v>3.5770648173496702E-3</v>
      </c>
      <c r="BA11" s="2">
        <v>2.02228808519672E-2</v>
      </c>
      <c r="BB11" s="3">
        <v>2.70315887867618E-2</v>
      </c>
      <c r="BC11" s="3">
        <v>4.0121389353499799E-3</v>
      </c>
      <c r="BD11" s="3">
        <v>2.86893086092606E-3</v>
      </c>
      <c r="BE11" s="3">
        <v>5.2772253163892004E-3</v>
      </c>
      <c r="BF11" s="3">
        <v>0</v>
      </c>
      <c r="BG11" s="3">
        <v>3.7610021289259899E-3</v>
      </c>
      <c r="BH11" s="3">
        <v>7.8604518923619797E-4</v>
      </c>
      <c r="BI11">
        <v>6.9175321525931095E-4</v>
      </c>
      <c r="BJ11" s="8">
        <v>0.956862562351802</v>
      </c>
      <c r="BK11" s="13">
        <v>16743</v>
      </c>
      <c r="BL11" s="3">
        <v>2.0904258496087899E-3</v>
      </c>
      <c r="BM11" s="3">
        <v>4.7004608294930899E-4</v>
      </c>
      <c r="BN11" s="13">
        <v>9.3818312130442602E-4</v>
      </c>
      <c r="BO11" s="13">
        <v>2.5409375969088099</v>
      </c>
      <c r="BP11" s="13">
        <v>2.5409375969088099</v>
      </c>
      <c r="BQ11" s="10">
        <v>2.1034921831534699</v>
      </c>
      <c r="BR11" s="10">
        <v>0.54707850638984301</v>
      </c>
      <c r="BS11" s="10">
        <v>0.54707850638984301</v>
      </c>
      <c r="BT11" s="10">
        <v>0.45292149361015799</v>
      </c>
      <c r="BU11" s="10">
        <v>0.331412199615361</v>
      </c>
      <c r="BV11">
        <v>0.17105448027727299</v>
      </c>
      <c r="BW11">
        <v>3.10520400465836</v>
      </c>
      <c r="BX11">
        <v>2.1868107313391199</v>
      </c>
      <c r="BY11">
        <v>1.1826942922271599E-2</v>
      </c>
      <c r="BZ11">
        <v>6.1625507639022699E-2</v>
      </c>
      <c r="CA11">
        <v>0.9</v>
      </c>
      <c r="CB11">
        <v>17.326203208556102</v>
      </c>
    </row>
    <row r="12" spans="1:80" x14ac:dyDescent="0.2">
      <c r="A12" t="s">
        <v>138</v>
      </c>
      <c r="B12">
        <v>8.1036661541375103</v>
      </c>
      <c r="C12">
        <v>2.2926295873926401</v>
      </c>
      <c r="D12">
        <v>0</v>
      </c>
      <c r="E12">
        <v>10.3962957415301</v>
      </c>
      <c r="F12">
        <v>9.7413771875233905</v>
      </c>
      <c r="G12">
        <v>11.1984653603854</v>
      </c>
      <c r="H12">
        <v>1.6569229974097499</v>
      </c>
      <c r="I12">
        <v>3.0871284681060698</v>
      </c>
      <c r="J12">
        <v>0.70680532557291698</v>
      </c>
      <c r="K12">
        <v>0.46072833803334101</v>
      </c>
      <c r="L12">
        <v>1.0545084851292701</v>
      </c>
      <c r="M12">
        <v>0</v>
      </c>
      <c r="N12">
        <v>6.2465240391779702</v>
      </c>
      <c r="O12">
        <v>17.349625106281</v>
      </c>
      <c r="P12">
        <v>15.504574680412199</v>
      </c>
      <c r="Q12">
        <v>19.299476324692201</v>
      </c>
      <c r="R12">
        <v>1000</v>
      </c>
      <c r="S12" s="10">
        <v>5.5541725917151001E-2</v>
      </c>
      <c r="T12" s="6">
        <v>11.1023447</v>
      </c>
      <c r="U12" s="6">
        <v>69.822000000000003</v>
      </c>
      <c r="V12" s="4">
        <v>1997.39449106952</v>
      </c>
      <c r="W12" s="8">
        <v>11671</v>
      </c>
      <c r="X12" s="8">
        <v>59356</v>
      </c>
      <c r="Y12" s="9">
        <v>1.6088026118202501</v>
      </c>
      <c r="Z12" s="8">
        <v>34</v>
      </c>
      <c r="AA12" s="8">
        <v>27.794</v>
      </c>
      <c r="AB12" s="8">
        <v>27</v>
      </c>
      <c r="AC12">
        <v>8.4619999999999997</v>
      </c>
      <c r="AD12">
        <v>24</v>
      </c>
      <c r="AE12">
        <v>9</v>
      </c>
      <c r="AF12">
        <v>14.3501901933155</v>
      </c>
      <c r="AG12" t="s">
        <v>43</v>
      </c>
      <c r="AH12" t="s">
        <v>43</v>
      </c>
      <c r="AI12" s="12" t="s">
        <v>163</v>
      </c>
      <c r="AJ12" s="4">
        <v>36894</v>
      </c>
      <c r="AK12" s="6">
        <v>5.0860215053763396</v>
      </c>
      <c r="AL12" s="12">
        <v>0.44341553440561798</v>
      </c>
      <c r="AM12" s="2">
        <v>2.4628064079363899E-2</v>
      </c>
      <c r="AN12">
        <v>1.7563835907500199E-3</v>
      </c>
      <c r="AO12">
        <v>0.98977113683559703</v>
      </c>
      <c r="AP12">
        <v>1.0228863164404E-2</v>
      </c>
      <c r="AQ12" s="3">
        <v>0</v>
      </c>
      <c r="AR12" s="3">
        <v>4.0571185063188698E-3</v>
      </c>
      <c r="AS12" s="2">
        <v>1.14781010844034E-3</v>
      </c>
      <c r="AT12" s="2">
        <v>4.3004562963848701E-4</v>
      </c>
      <c r="AU12" s="2">
        <v>2.0448640072197799E-3</v>
      </c>
      <c r="AV12" s="2">
        <v>0</v>
      </c>
      <c r="AW12" s="2">
        <v>5.2049286147592098E-3</v>
      </c>
      <c r="AX12" s="3">
        <v>8.6861284457588808E-3</v>
      </c>
      <c r="AY12" s="3">
        <v>-9.2372860449860305E-4</v>
      </c>
      <c r="AZ12" s="2">
        <v>9.7619735466832405E-4</v>
      </c>
      <c r="BA12" s="2">
        <v>7.7623998412602799E-3</v>
      </c>
      <c r="BB12" s="3">
        <v>9.66232580042721E-3</v>
      </c>
      <c r="BC12" s="3">
        <v>3.5386366024993599E-4</v>
      </c>
      <c r="BD12" s="3">
        <v>2.30664668443459E-4</v>
      </c>
      <c r="BE12" s="3">
        <v>5.2794202139038902E-4</v>
      </c>
      <c r="BF12" s="3">
        <v>0</v>
      </c>
      <c r="BG12" s="3">
        <v>3.12733617074974E-3</v>
      </c>
      <c r="BH12" s="3">
        <v>9.2155906109394497E-4</v>
      </c>
      <c r="BI12">
        <v>7.5334742776603204E-4</v>
      </c>
      <c r="BJ12" s="8">
        <v>0.95598770860675597</v>
      </c>
      <c r="BK12" s="13">
        <v>7254</v>
      </c>
      <c r="BL12" s="3">
        <v>3.7220843672456602E-3</v>
      </c>
      <c r="BM12" s="3">
        <v>7.2504498329191999E-4</v>
      </c>
      <c r="BN12" s="13">
        <v>1.1665288116900999E-3</v>
      </c>
      <c r="BO12" s="13">
        <v>2.9994349129655502</v>
      </c>
      <c r="BP12" s="13">
        <v>2.9994349129655502</v>
      </c>
      <c r="BQ12" s="10">
        <v>14.3501901933155</v>
      </c>
      <c r="BR12" s="10">
        <v>0.17287703778140801</v>
      </c>
      <c r="BS12" s="10">
        <v>0.17287703778140801</v>
      </c>
      <c r="BT12" s="10">
        <v>0.82712296221859205</v>
      </c>
      <c r="BU12" s="10">
        <v>0.40077845464567502</v>
      </c>
      <c r="BV12">
        <v>4.07377495271967E-2</v>
      </c>
      <c r="BW12">
        <v>10.3962957415301</v>
      </c>
      <c r="BX12">
        <v>1.2264514674463001</v>
      </c>
      <c r="BY12">
        <v>0.27535077075675701</v>
      </c>
      <c r="BZ12">
        <v>9.7082922446813796E-3</v>
      </c>
      <c r="CA12">
        <v>0.9</v>
      </c>
      <c r="CB12">
        <v>17.326203208556102</v>
      </c>
    </row>
    <row r="13" spans="1:80" x14ac:dyDescent="0.2">
      <c r="A13" t="s">
        <v>139</v>
      </c>
      <c r="B13">
        <v>8.0555189349316692</v>
      </c>
      <c r="C13">
        <v>2.32065178155929</v>
      </c>
      <c r="D13">
        <v>0</v>
      </c>
      <c r="E13">
        <v>10.376170716491</v>
      </c>
      <c r="F13">
        <v>9.6129005734879804</v>
      </c>
      <c r="G13">
        <v>11.347088418534501</v>
      </c>
      <c r="H13">
        <v>1.5940501593531</v>
      </c>
      <c r="I13">
        <v>3.2692363436464702</v>
      </c>
      <c r="J13">
        <v>2.3776261374826402</v>
      </c>
      <c r="K13">
        <v>1.5978784239464401</v>
      </c>
      <c r="L13">
        <v>4.1619269165924697</v>
      </c>
      <c r="M13">
        <v>0</v>
      </c>
      <c r="N13">
        <v>6.1693766305727804</v>
      </c>
      <c r="O13">
        <v>18.9231734845464</v>
      </c>
      <c r="P13">
        <v>16.5423274039712</v>
      </c>
      <c r="Q13">
        <v>22.055776742582399</v>
      </c>
      <c r="R13">
        <v>1000</v>
      </c>
      <c r="S13" s="10">
        <v>0.112797404753221</v>
      </c>
      <c r="T13" s="6">
        <v>10.160212599999999</v>
      </c>
      <c r="U13" s="6">
        <v>61.817999999999998</v>
      </c>
      <c r="V13" s="4">
        <v>1972.72576203209</v>
      </c>
      <c r="W13" s="8">
        <v>11688</v>
      </c>
      <c r="X13" s="8">
        <v>67811</v>
      </c>
      <c r="Y13" s="9">
        <v>1.6088026118202501</v>
      </c>
      <c r="Z13" s="8">
        <v>40</v>
      </c>
      <c r="AA13" s="8">
        <v>32.482999999999997</v>
      </c>
      <c r="AB13" s="8">
        <v>33</v>
      </c>
      <c r="AC13">
        <v>8.4710000000000001</v>
      </c>
      <c r="AD13">
        <v>29</v>
      </c>
      <c r="AE13">
        <v>21</v>
      </c>
      <c r="AF13">
        <v>14.2248955655045</v>
      </c>
      <c r="AG13" t="s">
        <v>43</v>
      </c>
      <c r="AH13" t="s">
        <v>43</v>
      </c>
      <c r="AI13" s="12" t="s">
        <v>163</v>
      </c>
      <c r="AJ13" s="4">
        <v>42149</v>
      </c>
      <c r="AK13" s="6">
        <v>5.8016517549896802</v>
      </c>
      <c r="AL13" s="12">
        <v>0.41516828655555399</v>
      </c>
      <c r="AM13" s="2">
        <v>4.6829905259308198E-2</v>
      </c>
      <c r="AN13">
        <v>3.56696713176083E-3</v>
      </c>
      <c r="AO13" s="16">
        <v>0.987433774113744</v>
      </c>
      <c r="AP13">
        <v>1.25662258862539E-2</v>
      </c>
      <c r="AQ13" s="3">
        <v>0</v>
      </c>
      <c r="AR13" s="3">
        <v>4.0834459051387701E-3</v>
      </c>
      <c r="AS13" s="2">
        <v>1.1763681633927699E-3</v>
      </c>
      <c r="AT13" s="2">
        <v>2.8920096650466399E-4</v>
      </c>
      <c r="AU13" s="2">
        <v>2.3345724410036399E-3</v>
      </c>
      <c r="AV13" s="2">
        <v>0</v>
      </c>
      <c r="AW13" s="2">
        <v>5.2598140685315396E-3</v>
      </c>
      <c r="AX13" s="3">
        <v>9.5923994347059203E-3</v>
      </c>
      <c r="AY13" s="3">
        <v>-1.20688142589199E-3</v>
      </c>
      <c r="AZ13" s="2">
        <v>1.5879567846314199E-3</v>
      </c>
      <c r="BA13" s="2">
        <v>8.3855180088139303E-3</v>
      </c>
      <c r="BB13" s="3">
        <v>1.1180356219337301E-2</v>
      </c>
      <c r="BC13" s="3">
        <v>1.20524919542464E-3</v>
      </c>
      <c r="BD13" s="3">
        <v>8.0998507481368199E-4</v>
      </c>
      <c r="BE13" s="3">
        <v>2.1097341539785602E-3</v>
      </c>
      <c r="BF13" s="3">
        <v>0</v>
      </c>
      <c r="BG13" s="3">
        <v>3.12733617074974E-3</v>
      </c>
      <c r="BH13" s="3">
        <v>9.4901421148781704E-4</v>
      </c>
      <c r="BI13">
        <v>7.7067071579396901E-4</v>
      </c>
      <c r="BJ13" s="8">
        <v>0.951098852439068</v>
      </c>
      <c r="BK13" s="13">
        <v>7265</v>
      </c>
      <c r="BL13" s="3">
        <v>4.5423262216104602E-3</v>
      </c>
      <c r="BM13" s="3">
        <v>7.2476043805612595E-4</v>
      </c>
      <c r="BN13" s="13">
        <v>1.1660013764624899E-3</v>
      </c>
      <c r="BO13" s="13">
        <v>4.6982779190419297</v>
      </c>
      <c r="BP13" s="13">
        <v>4.6982779190419297</v>
      </c>
      <c r="BQ13" s="10">
        <v>14.2248955655045</v>
      </c>
      <c r="BR13" s="10">
        <v>0.248276351384593</v>
      </c>
      <c r="BS13" s="10">
        <v>0.248276351384593</v>
      </c>
      <c r="BT13" s="10">
        <v>0.75172364861540697</v>
      </c>
      <c r="BU13" s="10">
        <v>0.45166655668033001</v>
      </c>
      <c r="BV13">
        <v>0.125641217858417</v>
      </c>
      <c r="BW13">
        <v>10.376170716491</v>
      </c>
      <c r="BX13">
        <v>1.2251022995896099</v>
      </c>
      <c r="BY13">
        <v>0.27153830172499499</v>
      </c>
      <c r="BZ13">
        <v>9.7082922446813796E-3</v>
      </c>
      <c r="CA13">
        <v>0.9</v>
      </c>
      <c r="CB13">
        <v>17.326203208556102</v>
      </c>
    </row>
    <row r="14" spans="1:80" x14ac:dyDescent="0.2">
      <c r="A14" t="s">
        <v>140</v>
      </c>
      <c r="B14">
        <v>4.3376710911571301</v>
      </c>
      <c r="C14">
        <v>38.660611555781202</v>
      </c>
      <c r="D14">
        <v>0</v>
      </c>
      <c r="E14">
        <v>42.998282646938399</v>
      </c>
      <c r="F14">
        <v>36.728311639797397</v>
      </c>
      <c r="G14">
        <v>49.435414122273599</v>
      </c>
      <c r="H14">
        <v>32.3685912495148</v>
      </c>
      <c r="I14">
        <v>45.125659857676403</v>
      </c>
      <c r="J14">
        <v>7.8221008831987202</v>
      </c>
      <c r="K14">
        <v>5.5119389808964296</v>
      </c>
      <c r="L14">
        <v>10.208932941880899</v>
      </c>
      <c r="M14">
        <v>0</v>
      </c>
      <c r="N14">
        <v>18.142915552524599</v>
      </c>
      <c r="O14">
        <v>68.963299082661607</v>
      </c>
      <c r="P14">
        <v>58.871932031627701</v>
      </c>
      <c r="Q14">
        <v>79.365055845039905</v>
      </c>
      <c r="R14">
        <v>1000</v>
      </c>
      <c r="S14" s="10">
        <v>6.9680550182565901E-2</v>
      </c>
      <c r="T14" s="6">
        <v>92.241416200000003</v>
      </c>
      <c r="U14" s="6">
        <v>92.537263882000204</v>
      </c>
      <c r="V14" s="4">
        <v>10242.480039304801</v>
      </c>
      <c r="W14" s="8">
        <v>16105</v>
      </c>
      <c r="X14" s="8">
        <v>27797</v>
      </c>
      <c r="Y14" s="9">
        <v>1.2580446390776701</v>
      </c>
      <c r="Z14" s="8">
        <v>64</v>
      </c>
      <c r="AA14" s="8">
        <v>62</v>
      </c>
      <c r="AB14" s="8">
        <v>43</v>
      </c>
      <c r="AC14">
        <v>29.521999999999998</v>
      </c>
      <c r="AD14">
        <v>23</v>
      </c>
      <c r="AE14">
        <v>17</v>
      </c>
      <c r="AF14">
        <v>22.480586643681701</v>
      </c>
      <c r="AG14" t="s">
        <v>43</v>
      </c>
      <c r="AH14" t="s">
        <v>43</v>
      </c>
      <c r="AI14" s="12" t="s">
        <v>163</v>
      </c>
      <c r="AJ14" s="4">
        <v>22095</v>
      </c>
      <c r="AK14" s="6">
        <v>1.72603702835716</v>
      </c>
      <c r="AL14" s="12">
        <v>0.76115822702748404</v>
      </c>
      <c r="AM14" s="2">
        <v>5.3037924035261502E-2</v>
      </c>
      <c r="AN14">
        <v>2.2034924719056999E-3</v>
      </c>
      <c r="AO14" s="16">
        <v>7.9375058580983006E-5</v>
      </c>
      <c r="AP14">
        <v>0.99992062494141698</v>
      </c>
      <c r="AQ14" s="3">
        <v>0</v>
      </c>
      <c r="AR14" s="3">
        <v>4.2349812491814599E-4</v>
      </c>
      <c r="AS14" s="2">
        <v>3.7745361872733802E-3</v>
      </c>
      <c r="AT14" s="2">
        <v>2.96746834441365E-3</v>
      </c>
      <c r="AU14" s="2">
        <v>4.6037980670861102E-3</v>
      </c>
      <c r="AV14" s="2">
        <v>0</v>
      </c>
      <c r="AW14" s="2">
        <v>4.1980343121915198E-3</v>
      </c>
      <c r="AX14" s="3">
        <v>6.7330664856577399E-3</v>
      </c>
      <c r="AY14" s="3">
        <v>-9.8524644542230403E-4</v>
      </c>
      <c r="AZ14" s="2">
        <v>1.0155506012667001E-3</v>
      </c>
      <c r="BA14" s="2">
        <v>5.7478200402354398E-3</v>
      </c>
      <c r="BB14" s="3">
        <v>7.7486170869244496E-3</v>
      </c>
      <c r="BC14" s="3">
        <v>7.6369207976798004E-4</v>
      </c>
      <c r="BD14" s="3">
        <v>5.3814495705578602E-4</v>
      </c>
      <c r="BE14" s="3">
        <v>9.9672470951418096E-4</v>
      </c>
      <c r="BF14" s="3">
        <v>0</v>
      </c>
      <c r="BG14" s="3">
        <v>1.7713400936982401E-3</v>
      </c>
      <c r="BH14" s="3">
        <v>2.89658293731614E-3</v>
      </c>
      <c r="BI14">
        <v>2.8060647205250099E-3</v>
      </c>
      <c r="BJ14" s="8">
        <v>0.99515217503870501</v>
      </c>
      <c r="BK14" s="13">
        <v>12801</v>
      </c>
      <c r="BL14" s="3">
        <v>3.3591125693305198E-3</v>
      </c>
      <c r="BM14" s="3">
        <v>1.8330953120149001E-3</v>
      </c>
      <c r="BN14" s="13">
        <v>2.3062260760878099E-3</v>
      </c>
      <c r="BO14" s="13">
        <v>46.482712438980002</v>
      </c>
      <c r="BP14" s="13">
        <v>46.482712438980002</v>
      </c>
      <c r="BQ14" s="10">
        <v>22.480586643681701</v>
      </c>
      <c r="BR14" s="10">
        <v>0.67401893654516398</v>
      </c>
      <c r="BS14" s="10">
        <v>0.67401893654516398</v>
      </c>
      <c r="BT14" s="10">
        <v>0.32598106345483602</v>
      </c>
      <c r="BU14" s="10">
        <v>0.37650653829768099</v>
      </c>
      <c r="BV14">
        <v>0.113424109687944</v>
      </c>
      <c r="BW14">
        <v>42.998282646938399</v>
      </c>
      <c r="BX14">
        <v>9.8647803668632701</v>
      </c>
      <c r="BY14">
        <v>0.80013124281734305</v>
      </c>
      <c r="BZ14">
        <v>5.4988291489690196E-3</v>
      </c>
      <c r="CA14">
        <v>0.9</v>
      </c>
      <c r="CB14">
        <v>17.326203208556102</v>
      </c>
    </row>
    <row r="15" spans="1:80" x14ac:dyDescent="0.2">
      <c r="A15" t="s">
        <v>128</v>
      </c>
      <c r="B15">
        <v>10.763182452272099</v>
      </c>
      <c r="C15">
        <v>5.81762016549522</v>
      </c>
      <c r="D15">
        <v>0</v>
      </c>
      <c r="E15">
        <v>16.580802617767301</v>
      </c>
      <c r="F15">
        <v>15.400045645561899</v>
      </c>
      <c r="G15">
        <v>17.770208140066199</v>
      </c>
      <c r="H15">
        <v>4.6999373304449197</v>
      </c>
      <c r="I15">
        <v>6.9374795247049903</v>
      </c>
      <c r="J15">
        <v>2.4024363419356498</v>
      </c>
      <c r="K15">
        <v>1.7641754784489001</v>
      </c>
      <c r="L15">
        <v>3.27111180894642</v>
      </c>
      <c r="M15">
        <v>0</v>
      </c>
      <c r="N15">
        <v>1.3191311322984201</v>
      </c>
      <c r="O15">
        <v>20.3023700920014</v>
      </c>
      <c r="P15">
        <v>18.7093895145651</v>
      </c>
      <c r="Q15">
        <v>22.094417567897199</v>
      </c>
      <c r="R15">
        <v>1000</v>
      </c>
      <c r="S15" s="10">
        <v>7.1662605006764094E-2</v>
      </c>
      <c r="T15" s="6">
        <v>8.3545392399999994</v>
      </c>
      <c r="U15" s="6">
        <v>62.655000000000001</v>
      </c>
      <c r="V15" s="4">
        <v>350.73926764171102</v>
      </c>
      <c r="W15" s="8">
        <v>9185</v>
      </c>
      <c r="X15" s="8">
        <v>32340</v>
      </c>
      <c r="Y15" s="9">
        <v>1.70994738414317</v>
      </c>
      <c r="Z15" s="8">
        <v>56</v>
      </c>
      <c r="AA15" s="8">
        <v>38.831000000000003</v>
      </c>
      <c r="AB15" s="8">
        <v>42</v>
      </c>
      <c r="AC15">
        <v>24.928999999999998</v>
      </c>
      <c r="AD15">
        <v>52</v>
      </c>
      <c r="AE15">
        <v>25</v>
      </c>
      <c r="AF15">
        <v>12.0823135845705</v>
      </c>
      <c r="AG15" t="s">
        <v>43</v>
      </c>
      <c r="AH15" t="s">
        <v>43</v>
      </c>
      <c r="AI15" s="12" t="s">
        <v>163</v>
      </c>
      <c r="AJ15" s="4">
        <v>18912</v>
      </c>
      <c r="AK15" s="6">
        <v>3.5211320052131798</v>
      </c>
      <c r="AL15" s="12">
        <v>0.53291610689503099</v>
      </c>
      <c r="AM15" s="2">
        <v>3.8190156470161003E-2</v>
      </c>
      <c r="AN15">
        <v>2.2661705488236099E-3</v>
      </c>
      <c r="AO15" s="16">
        <v>0.81981665905826195</v>
      </c>
      <c r="AP15">
        <v>0.18018334094173799</v>
      </c>
      <c r="AQ15" s="3">
        <v>0</v>
      </c>
      <c r="AR15" s="3">
        <v>3.0687132708696101E-2</v>
      </c>
      <c r="AS15" s="2">
        <v>1.6586737506215199E-2</v>
      </c>
      <c r="AT15" s="2">
        <v>1.0607093300401301E-2</v>
      </c>
      <c r="AU15" s="2">
        <v>2.2578026196198302E-2</v>
      </c>
      <c r="AV15" s="2">
        <v>0</v>
      </c>
      <c r="AW15" s="2">
        <v>4.72738702149113E-2</v>
      </c>
      <c r="AX15" s="3">
        <v>5.78845084227659E-2</v>
      </c>
      <c r="AY15" s="3">
        <v>-4.5417799613574903E-3</v>
      </c>
      <c r="AZ15" s="2">
        <v>5.10934372402922E-3</v>
      </c>
      <c r="BA15" s="2">
        <v>5.3342728461408397E-2</v>
      </c>
      <c r="BB15" s="3">
        <v>6.2993852146795107E-2</v>
      </c>
      <c r="BC15" s="3">
        <v>6.8496360789285903E-3</v>
      </c>
      <c r="BD15" s="3">
        <v>5.0298772940674903E-3</v>
      </c>
      <c r="BE15" s="3">
        <v>9.3263347184950503E-3</v>
      </c>
      <c r="BF15" s="3">
        <v>0</v>
      </c>
      <c r="BG15" s="3">
        <v>3.7610021289259899E-3</v>
      </c>
      <c r="BH15" s="3">
        <v>2.9610829103214899E-3</v>
      </c>
      <c r="BI15">
        <v>2.0532466159052499E-3</v>
      </c>
      <c r="BJ15" s="8">
        <v>0.91078967676981004</v>
      </c>
      <c r="BK15" s="13">
        <v>5371</v>
      </c>
      <c r="BL15" s="3">
        <v>7.8197728542170903E-3</v>
      </c>
      <c r="BM15" s="3">
        <v>2.7140990745781199E-3</v>
      </c>
      <c r="BN15" s="13">
        <v>4.6414075591137598E-3</v>
      </c>
      <c r="BO15" s="13">
        <v>8.2200565074308702</v>
      </c>
      <c r="BP15" s="13">
        <v>8.2200565074308702</v>
      </c>
      <c r="BQ15" s="10">
        <v>12.0823135845705</v>
      </c>
      <c r="BR15" s="10">
        <v>0.40487752681775402</v>
      </c>
      <c r="BS15" s="10">
        <v>0.40487752681775402</v>
      </c>
      <c r="BT15" s="10">
        <v>0.59512247318224598</v>
      </c>
      <c r="BU15" s="10">
        <v>0.18330541460796199</v>
      </c>
      <c r="BV15">
        <v>0.11833045972336501</v>
      </c>
      <c r="BW15">
        <v>16.580802617767301</v>
      </c>
      <c r="BX15">
        <v>1.4030873608002701</v>
      </c>
      <c r="BY15">
        <v>6.5302414381253296E-2</v>
      </c>
      <c r="BZ15">
        <v>2.4005541504687099E-2</v>
      </c>
      <c r="CA15">
        <v>0.9</v>
      </c>
      <c r="CB15">
        <v>17.326203208556102</v>
      </c>
    </row>
    <row r="16" spans="1:80" x14ac:dyDescent="0.2">
      <c r="A16" t="s">
        <v>141</v>
      </c>
      <c r="B16">
        <v>5.28133682249912</v>
      </c>
      <c r="C16">
        <v>15.076110247739001</v>
      </c>
      <c r="D16">
        <v>0.78001056767654897</v>
      </c>
      <c r="E16">
        <v>21.1374576379147</v>
      </c>
      <c r="F16">
        <v>19.02671433351</v>
      </c>
      <c r="G16">
        <v>23.482454768989999</v>
      </c>
      <c r="H16">
        <v>13.019119710781</v>
      </c>
      <c r="I16">
        <v>17.415016075973501</v>
      </c>
      <c r="J16">
        <v>2.5520817253536801</v>
      </c>
      <c r="K16">
        <v>2.0924188913764401</v>
      </c>
      <c r="L16">
        <v>3.03312833736911</v>
      </c>
      <c r="M16">
        <v>5.4774278204106297</v>
      </c>
      <c r="N16">
        <v>2.18648804612952</v>
      </c>
      <c r="O16">
        <v>31.3534552298085</v>
      </c>
      <c r="P16">
        <v>28.1854194458904</v>
      </c>
      <c r="Q16">
        <v>34.611965128417999</v>
      </c>
      <c r="R16">
        <v>1000</v>
      </c>
      <c r="S16" s="10">
        <v>6.2481810325918298E-2</v>
      </c>
      <c r="T16">
        <v>10.8892576122736</v>
      </c>
      <c r="U16" s="6">
        <v>60.823999999999998</v>
      </c>
      <c r="V16">
        <v>636.66734652673802</v>
      </c>
      <c r="W16">
        <v>7474</v>
      </c>
      <c r="X16">
        <v>12982</v>
      </c>
      <c r="Y16">
        <v>1.62246508803886</v>
      </c>
      <c r="Z16">
        <v>80</v>
      </c>
      <c r="AA16">
        <v>79.974999999999994</v>
      </c>
      <c r="AB16">
        <v>49</v>
      </c>
      <c r="AC16">
        <v>40.026000000000003</v>
      </c>
      <c r="AD16">
        <v>49</v>
      </c>
      <c r="AE16">
        <v>23</v>
      </c>
      <c r="AF16">
        <v>7.4678248686286501</v>
      </c>
      <c r="AG16" t="s">
        <v>43</v>
      </c>
      <c r="AH16" t="s">
        <v>43</v>
      </c>
      <c r="AI16" s="12" t="s">
        <v>163</v>
      </c>
      <c r="AJ16" s="4">
        <v>8001</v>
      </c>
      <c r="AK16" s="6">
        <v>1.7370820668692999</v>
      </c>
      <c r="AL16" s="12">
        <v>0.75873449917936997</v>
      </c>
      <c r="AM16" s="2">
        <v>4.7407105065456E-2</v>
      </c>
      <c r="AN16">
        <v>1.9758483296052902E-3</v>
      </c>
      <c r="AO16">
        <v>0.14073287417354699</v>
      </c>
      <c r="AP16">
        <v>0.84575666962699003</v>
      </c>
      <c r="AQ16" s="3">
        <v>1.35104561994624E-2</v>
      </c>
      <c r="AR16" s="3">
        <v>8.2952845804183592E-3</v>
      </c>
      <c r="AS16" s="2">
        <v>2.36797290295865E-2</v>
      </c>
      <c r="AT16" s="2">
        <v>1.94214914743287E-2</v>
      </c>
      <c r="AU16" s="2">
        <v>2.8521567850453799E-2</v>
      </c>
      <c r="AV16" s="2">
        <v>1.22514618023337E-3</v>
      </c>
      <c r="AW16" s="2">
        <v>3.3200159790238201E-2</v>
      </c>
      <c r="AX16" s="3">
        <v>4.9246212171636397E-2</v>
      </c>
      <c r="AY16" s="3">
        <v>-4.9759671219216399E-3</v>
      </c>
      <c r="AZ16" s="2">
        <v>5.1180729094807299E-3</v>
      </c>
      <c r="BA16" s="2">
        <v>4.4270245049714801E-2</v>
      </c>
      <c r="BB16" s="3">
        <v>5.4364285081117097E-2</v>
      </c>
      <c r="BC16" s="3">
        <v>4.00850104733069E-3</v>
      </c>
      <c r="BD16" s="3">
        <v>3.2865183094301599E-3</v>
      </c>
      <c r="BE16" s="3">
        <v>4.7640708352893902E-3</v>
      </c>
      <c r="BF16" s="3">
        <v>8.6763564237199008E-3</v>
      </c>
      <c r="BG16" s="3">
        <v>3.4342707507423499E-3</v>
      </c>
      <c r="BH16" s="3">
        <v>9.9987501562304702E-3</v>
      </c>
      <c r="BI16">
        <v>9.9956255468066496E-3</v>
      </c>
      <c r="BJ16" s="8">
        <v>0.96417231254366698</v>
      </c>
      <c r="BK16" s="13">
        <v>4606</v>
      </c>
      <c r="BL16" s="3">
        <v>1.0638297872340399E-2</v>
      </c>
      <c r="BM16" s="3">
        <v>5.3553652662563598E-3</v>
      </c>
      <c r="BN16" s="13">
        <v>8.6899696048632208E-3</v>
      </c>
      <c r="BO16" s="13">
        <v>17.628191973092701</v>
      </c>
      <c r="BP16" s="13">
        <v>23.105619793503301</v>
      </c>
      <c r="BQ16" s="10">
        <v>7.4678248686286501</v>
      </c>
      <c r="BR16" s="10">
        <v>0.56223973400606297</v>
      </c>
      <c r="BS16" s="10">
        <v>0.73693823192100505</v>
      </c>
      <c r="BT16" s="10">
        <v>0.23818415835805301</v>
      </c>
      <c r="BU16" s="10">
        <v>0.325834026997812</v>
      </c>
      <c r="BV16">
        <v>8.1397953325714201E-2</v>
      </c>
      <c r="BW16">
        <v>21.1374576379147</v>
      </c>
      <c r="BX16">
        <v>3.85891115761269</v>
      </c>
      <c r="BY16">
        <v>0.13822565057028599</v>
      </c>
      <c r="BZ16">
        <v>1.06611193281389E-2</v>
      </c>
      <c r="CA16">
        <v>0.9</v>
      </c>
      <c r="CB16">
        <v>17.326203208556102</v>
      </c>
    </row>
    <row r="17" spans="1:80" x14ac:dyDescent="0.2">
      <c r="A17" t="s">
        <v>142</v>
      </c>
      <c r="B17">
        <v>8.7416905359348203</v>
      </c>
      <c r="C17">
        <v>104.456576079417</v>
      </c>
      <c r="D17">
        <v>0</v>
      </c>
      <c r="E17">
        <v>113.198266615352</v>
      </c>
      <c r="F17">
        <v>108.318638552791</v>
      </c>
      <c r="G17">
        <v>118.664950932824</v>
      </c>
      <c r="H17">
        <v>99.609614368359601</v>
      </c>
      <c r="I17">
        <v>109.90662446123</v>
      </c>
      <c r="J17">
        <v>75.444601209998396</v>
      </c>
      <c r="K17">
        <v>69.037753298970102</v>
      </c>
      <c r="L17">
        <v>83.752856130016298</v>
      </c>
      <c r="M17">
        <v>0</v>
      </c>
      <c r="N17">
        <v>17.294910308613101</v>
      </c>
      <c r="O17">
        <v>205.937778133964</v>
      </c>
      <c r="P17">
        <v>194.73885885709001</v>
      </c>
      <c r="Q17">
        <v>218.47259991010901</v>
      </c>
      <c r="R17">
        <v>1000</v>
      </c>
      <c r="S17" s="10">
        <v>6.8402862859981498E-2</v>
      </c>
      <c r="T17" s="6">
        <v>16.353133799999998</v>
      </c>
      <c r="U17" s="6">
        <v>38.795999999999999</v>
      </c>
      <c r="V17" s="4">
        <v>4755.8021327807501</v>
      </c>
      <c r="W17" s="8">
        <v>17164</v>
      </c>
      <c r="X17" s="8">
        <v>152653</v>
      </c>
      <c r="Y17" s="9">
        <v>1.82507693639206</v>
      </c>
      <c r="Z17" s="8">
        <v>1052</v>
      </c>
      <c r="AA17" s="8">
        <v>1016.998</v>
      </c>
      <c r="AB17" s="8">
        <v>540</v>
      </c>
      <c r="AC17">
        <v>166.886</v>
      </c>
      <c r="AD17">
        <v>681</v>
      </c>
      <c r="AE17">
        <v>278</v>
      </c>
      <c r="AF17">
        <v>26.036600844548001</v>
      </c>
      <c r="AG17" t="s">
        <v>43</v>
      </c>
      <c r="AH17" t="s">
        <v>43</v>
      </c>
      <c r="AI17" s="12" t="s">
        <v>163</v>
      </c>
      <c r="AJ17" s="4">
        <v>83641</v>
      </c>
      <c r="AK17" s="6">
        <v>8.8941939600170201</v>
      </c>
      <c r="AL17" s="12">
        <v>0.33531015156350102</v>
      </c>
      <c r="AM17" s="2">
        <v>2.2936174312957799E-2</v>
      </c>
      <c r="AN17">
        <v>2.1630884511368098E-3</v>
      </c>
      <c r="AO17">
        <v>5.7115003241524798E-2</v>
      </c>
      <c r="AP17">
        <v>0.94288499675847603</v>
      </c>
      <c r="AQ17" s="3">
        <v>0</v>
      </c>
      <c r="AR17" s="3">
        <v>1.8381106471356699E-3</v>
      </c>
      <c r="AS17" s="2">
        <v>2.1964029024550899E-2</v>
      </c>
      <c r="AT17" s="2">
        <v>1.89245502865087E-2</v>
      </c>
      <c r="AU17" s="2">
        <v>2.5381697074213599E-2</v>
      </c>
      <c r="AV17" s="2">
        <v>0</v>
      </c>
      <c r="AW17" s="2">
        <v>2.3802139671686501E-2</v>
      </c>
      <c r="AX17" s="3">
        <v>4.3302427726014399E-2</v>
      </c>
      <c r="AY17" s="3">
        <v>-2.3547908353212699E-3</v>
      </c>
      <c r="AZ17" s="2">
        <v>2.6356903475327101E-3</v>
      </c>
      <c r="BA17" s="2">
        <v>4.0947636890693202E-2</v>
      </c>
      <c r="BB17" s="3">
        <v>4.5938118073547203E-2</v>
      </c>
      <c r="BC17" s="3">
        <v>1.5863696407799301E-2</v>
      </c>
      <c r="BD17" s="3">
        <v>1.45165318849385E-2</v>
      </c>
      <c r="BE17" s="3">
        <v>1.7610668777139699E-2</v>
      </c>
      <c r="BF17" s="3">
        <v>0</v>
      </c>
      <c r="BG17" s="3">
        <v>3.6365916465285501E-3</v>
      </c>
      <c r="BH17" s="3">
        <v>1.2577563635059401E-2</v>
      </c>
      <c r="BI17">
        <v>1.2159084659437399E-2</v>
      </c>
      <c r="BJ17" s="8">
        <v>0.78895671985974103</v>
      </c>
      <c r="BK17" s="13">
        <v>9404</v>
      </c>
      <c r="BL17" s="3">
        <v>5.7422373458102902E-2</v>
      </c>
      <c r="BM17" s="3">
        <v>9.7230249359123808E-3</v>
      </c>
      <c r="BN17" s="13">
        <v>1.7746278179498101E-2</v>
      </c>
      <c r="BO17" s="13">
        <v>179.90117728941601</v>
      </c>
      <c r="BP17" s="13">
        <v>179.90117728941601</v>
      </c>
      <c r="BQ17" s="10">
        <v>26.036600844548001</v>
      </c>
      <c r="BR17" s="10">
        <v>0.87357016628374395</v>
      </c>
      <c r="BS17" s="10">
        <v>0.87357016628374395</v>
      </c>
      <c r="BT17" s="10">
        <v>0.12642983371625599</v>
      </c>
      <c r="BU17" s="10">
        <v>0.45032720818938599</v>
      </c>
      <c r="BV17">
        <v>0.36634566911057997</v>
      </c>
      <c r="BW17">
        <v>113.198266615352</v>
      </c>
      <c r="BX17">
        <v>10.216399100541601</v>
      </c>
      <c r="BY17">
        <v>0.50572119659514603</v>
      </c>
      <c r="BZ17">
        <v>1.14918517480515E-2</v>
      </c>
      <c r="CA17">
        <v>0.9</v>
      </c>
      <c r="CB17">
        <v>17.326203208556102</v>
      </c>
    </row>
    <row r="18" spans="1:80" x14ac:dyDescent="0.2">
      <c r="A18" t="s">
        <v>143</v>
      </c>
      <c r="B18">
        <v>3.7826243360015899</v>
      </c>
      <c r="C18">
        <v>58.048347333850501</v>
      </c>
      <c r="D18">
        <v>0</v>
      </c>
      <c r="E18">
        <v>61.830971669852097</v>
      </c>
      <c r="F18">
        <v>58.488385841918699</v>
      </c>
      <c r="G18">
        <v>65.757145907462899</v>
      </c>
      <c r="H18">
        <v>54.711397875514798</v>
      </c>
      <c r="I18">
        <v>61.986900085181198</v>
      </c>
      <c r="J18">
        <v>37.038899254020002</v>
      </c>
      <c r="K18">
        <v>33.806221882451702</v>
      </c>
      <c r="L18">
        <v>41.3981659754443</v>
      </c>
      <c r="M18">
        <v>0</v>
      </c>
      <c r="N18">
        <v>13.139792955001001</v>
      </c>
      <c r="O18">
        <v>112.009663878873</v>
      </c>
      <c r="P18">
        <v>105.05708411940201</v>
      </c>
      <c r="Q18">
        <v>120.04617626930499</v>
      </c>
      <c r="R18">
        <v>1000</v>
      </c>
      <c r="S18" s="10">
        <v>8.5114499544129002E-2</v>
      </c>
      <c r="T18">
        <v>16.353133799999998</v>
      </c>
      <c r="U18" s="6">
        <v>29.797999999999998</v>
      </c>
      <c r="V18">
        <v>3613.2165038502699</v>
      </c>
      <c r="W18">
        <v>7955</v>
      </c>
      <c r="X18">
        <v>100870</v>
      </c>
      <c r="Y18">
        <v>1.82507693639206</v>
      </c>
      <c r="Z18">
        <v>922</v>
      </c>
      <c r="AA18">
        <v>895.77200000000005</v>
      </c>
      <c r="AB18">
        <v>447</v>
      </c>
      <c r="AC18">
        <v>117.738</v>
      </c>
      <c r="AD18">
        <v>558</v>
      </c>
      <c r="AE18">
        <v>202</v>
      </c>
      <c r="AF18">
        <v>16.922417291002599</v>
      </c>
      <c r="AG18" t="s">
        <v>43</v>
      </c>
      <c r="AH18" t="s">
        <v>43</v>
      </c>
      <c r="AI18" s="12" t="s">
        <v>163</v>
      </c>
      <c r="AJ18" s="4">
        <v>55268</v>
      </c>
      <c r="AK18" s="6">
        <v>12.681964203763201</v>
      </c>
      <c r="AL18" s="12">
        <v>0.28080622975595598</v>
      </c>
      <c r="AM18" s="2">
        <v>2.39006817145519E-2</v>
      </c>
      <c r="AN18">
        <v>2.6915568046481102E-3</v>
      </c>
      <c r="AO18">
        <v>7.3585879171403801E-2</v>
      </c>
      <c r="AP18">
        <v>0.92641412082859598</v>
      </c>
      <c r="AQ18" s="3">
        <v>0</v>
      </c>
      <c r="AR18" s="3">
        <v>1.04688560233543E-3</v>
      </c>
      <c r="AS18" s="2">
        <v>1.60655602209261E-2</v>
      </c>
      <c r="AT18" s="2">
        <v>1.27766735776241E-2</v>
      </c>
      <c r="AU18" s="2">
        <v>1.9947385133027899E-2</v>
      </c>
      <c r="AV18" s="2">
        <v>0</v>
      </c>
      <c r="AW18" s="2">
        <v>1.7112445823261501E-2</v>
      </c>
      <c r="AX18" s="3">
        <v>3.0999986787261399E-2</v>
      </c>
      <c r="AY18" s="3">
        <v>-1.92420790507918E-3</v>
      </c>
      <c r="AZ18" s="2">
        <v>2.2241989600867498E-3</v>
      </c>
      <c r="BA18" s="2">
        <v>2.9075778882182199E-2</v>
      </c>
      <c r="BB18" s="3">
        <v>3.3224185747348103E-2</v>
      </c>
      <c r="BC18" s="3">
        <v>1.02509493174713E-2</v>
      </c>
      <c r="BD18" s="3">
        <v>9.3562679807389307E-3</v>
      </c>
      <c r="BE18" s="3">
        <v>1.1457427455933001E-2</v>
      </c>
      <c r="BF18" s="3">
        <v>0</v>
      </c>
      <c r="BG18" s="3">
        <v>3.6365916465285501E-3</v>
      </c>
      <c r="BH18" s="3">
        <v>1.6682347832380401E-2</v>
      </c>
      <c r="BI18">
        <v>1.6207787508142099E-2</v>
      </c>
      <c r="BJ18" s="8">
        <v>0.73570085971437704</v>
      </c>
      <c r="BK18" s="13">
        <v>4358</v>
      </c>
      <c r="BL18" s="3">
        <v>0.102569986232217</v>
      </c>
      <c r="BM18" s="3">
        <v>1.4800502828409799E-2</v>
      </c>
      <c r="BN18" s="13">
        <v>2.7016521340064301E-2</v>
      </c>
      <c r="BO18" s="13">
        <v>95.087246587870496</v>
      </c>
      <c r="BP18" s="13">
        <v>95.087246587870496</v>
      </c>
      <c r="BQ18" s="10">
        <v>16.922417291002599</v>
      </c>
      <c r="BR18" s="10">
        <v>0.84891885792201005</v>
      </c>
      <c r="BS18" s="10">
        <v>0.84891885792201005</v>
      </c>
      <c r="BT18" s="10">
        <v>0.15108114207799</v>
      </c>
      <c r="BU18" s="10">
        <v>0.44798404575468698</v>
      </c>
      <c r="BV18">
        <v>0.33067377663748199</v>
      </c>
      <c r="BW18">
        <v>61.830971669852097</v>
      </c>
      <c r="BX18">
        <v>12.0260236862998</v>
      </c>
      <c r="BY18">
        <v>0.82909970258152099</v>
      </c>
      <c r="BZ18">
        <v>1.14918517480515E-2</v>
      </c>
      <c r="CA18">
        <v>0.9</v>
      </c>
      <c r="CB18">
        <v>17.326203208556102</v>
      </c>
    </row>
    <row r="19" spans="1:80" x14ac:dyDescent="0.2">
      <c r="A19" t="s">
        <v>144</v>
      </c>
      <c r="B19">
        <v>5.3619661159513896</v>
      </c>
      <c r="C19">
        <v>46.406140035239098</v>
      </c>
      <c r="D19">
        <v>0</v>
      </c>
      <c r="E19">
        <v>51.768106151190501</v>
      </c>
      <c r="F19">
        <v>48.202185665259599</v>
      </c>
      <c r="G19">
        <v>55.617384266031301</v>
      </c>
      <c r="H19">
        <v>42.861121244236699</v>
      </c>
      <c r="I19">
        <v>50.256838958844398</v>
      </c>
      <c r="J19">
        <v>38.150318837955403</v>
      </c>
      <c r="K19">
        <v>31.574954980382302</v>
      </c>
      <c r="L19">
        <v>47.261770732851403</v>
      </c>
      <c r="M19">
        <v>0</v>
      </c>
      <c r="N19">
        <v>4.1551173562375103</v>
      </c>
      <c r="O19">
        <v>94.073542345383402</v>
      </c>
      <c r="P19">
        <v>85.292906899618799</v>
      </c>
      <c r="Q19">
        <v>104.549240342933</v>
      </c>
      <c r="R19">
        <v>1000</v>
      </c>
      <c r="S19" s="10">
        <v>0.116882366635359</v>
      </c>
      <c r="T19">
        <v>16.353133799999998</v>
      </c>
      <c r="U19" s="6">
        <v>97.623999999999995</v>
      </c>
      <c r="V19">
        <v>1142.58562965241</v>
      </c>
      <c r="W19" s="11">
        <v>9209</v>
      </c>
      <c r="X19" s="11">
        <v>51783</v>
      </c>
      <c r="Y19">
        <v>1.82507693639206</v>
      </c>
      <c r="Z19">
        <v>130</v>
      </c>
      <c r="AA19">
        <v>125.318</v>
      </c>
      <c r="AB19">
        <v>93</v>
      </c>
      <c r="AC19">
        <v>49.036000000000001</v>
      </c>
      <c r="AD19">
        <v>123</v>
      </c>
      <c r="AE19">
        <v>76</v>
      </c>
      <c r="AF19">
        <v>9.5170834721889008</v>
      </c>
      <c r="AG19" t="s">
        <v>43</v>
      </c>
      <c r="AH19" t="s">
        <v>43</v>
      </c>
      <c r="AI19" s="12" t="s">
        <v>163</v>
      </c>
      <c r="AJ19" s="4">
        <v>28373</v>
      </c>
      <c r="AK19" s="6">
        <v>5.6239841427155604</v>
      </c>
      <c r="AL19" s="12">
        <v>0.42167509967254901</v>
      </c>
      <c r="AM19" s="2">
        <v>4.9286383600928602E-2</v>
      </c>
      <c r="AN19">
        <v>3.6961449687860702E-3</v>
      </c>
      <c r="AO19">
        <v>4.7853498547469599E-2</v>
      </c>
      <c r="AP19">
        <v>0.95214650145253199</v>
      </c>
      <c r="AQ19" s="3">
        <v>0</v>
      </c>
      <c r="AR19" s="3">
        <v>4.6928352473526204E-3</v>
      </c>
      <c r="AS19" s="2">
        <v>4.0615021606176298E-2</v>
      </c>
      <c r="AT19" s="2">
        <v>3.3257156395309899E-2</v>
      </c>
      <c r="AU19" s="2">
        <v>4.8607341342090903E-2</v>
      </c>
      <c r="AV19" s="2">
        <v>0</v>
      </c>
      <c r="AW19" s="2">
        <v>4.5307856853528901E-2</v>
      </c>
      <c r="AX19" s="3">
        <v>8.2333909952991599E-2</v>
      </c>
      <c r="AY19" s="3">
        <v>-7.6848817435555203E-3</v>
      </c>
      <c r="AZ19" s="2">
        <v>9.16841392512204E-3</v>
      </c>
      <c r="BA19" s="2">
        <v>7.46490282094361E-2</v>
      </c>
      <c r="BB19" s="3">
        <v>9.1502323878113606E-2</v>
      </c>
      <c r="BC19" s="3">
        <v>3.3389461452934102E-2</v>
      </c>
      <c r="BD19" s="3">
        <v>2.76346508838799E-2</v>
      </c>
      <c r="BE19" s="3">
        <v>4.1363876375050498E-2</v>
      </c>
      <c r="BF19" s="3">
        <v>0</v>
      </c>
      <c r="BG19" s="3">
        <v>3.6365916465285501E-3</v>
      </c>
      <c r="BH19" s="3">
        <v>4.5818207450745397E-3</v>
      </c>
      <c r="BI19">
        <v>4.4168047087019399E-3</v>
      </c>
      <c r="BJ19" s="8">
        <v>0.89893134645830997</v>
      </c>
      <c r="BK19" s="13">
        <v>5045</v>
      </c>
      <c r="BL19" s="3">
        <v>1.8434093161546102E-2</v>
      </c>
      <c r="BM19" s="3">
        <v>5.3247909653599702E-3</v>
      </c>
      <c r="BN19" s="13">
        <v>9.7197224975222995E-3</v>
      </c>
      <c r="BO19" s="13">
        <v>84.556458873194501</v>
      </c>
      <c r="BP19" s="13">
        <v>84.556458873194501</v>
      </c>
      <c r="BQ19" s="10">
        <v>9.5170834721889008</v>
      </c>
      <c r="BR19" s="10">
        <v>0.89883181721295902</v>
      </c>
      <c r="BS19" s="10">
        <v>0.89883181721295902</v>
      </c>
      <c r="BT19" s="10">
        <v>0.101168182787041</v>
      </c>
      <c r="BU19" s="10">
        <v>0.44969984801010998</v>
      </c>
      <c r="BV19">
        <v>0.40553032910242198</v>
      </c>
      <c r="BW19">
        <v>51.768106151190501</v>
      </c>
      <c r="BX19">
        <v>8.67917857314972</v>
      </c>
      <c r="BY19">
        <v>0.22647881658124999</v>
      </c>
      <c r="BZ19">
        <v>1.14918517480515E-2</v>
      </c>
      <c r="CA19">
        <v>0.9</v>
      </c>
      <c r="CB19">
        <v>17.326203208556102</v>
      </c>
    </row>
    <row r="20" spans="1:80" x14ac:dyDescent="0.2">
      <c r="S20" s="10"/>
      <c r="U20" s="6"/>
      <c r="AI20" s="12"/>
      <c r="AJ20" s="4"/>
      <c r="AK20" s="6"/>
      <c r="AL20" s="12"/>
      <c r="AM20" s="2"/>
      <c r="AQ20" s="3"/>
      <c r="AR20" s="2"/>
      <c r="AS20" s="2"/>
      <c r="AT20" s="2"/>
      <c r="AU20" s="2"/>
      <c r="AV20" s="2"/>
      <c r="AW20" s="2"/>
      <c r="AX20" s="3"/>
      <c r="AY20" s="3"/>
      <c r="AZ20" s="2"/>
      <c r="BA20" s="2"/>
      <c r="BB20" s="3"/>
      <c r="BC20" s="3"/>
      <c r="BD20" s="3"/>
      <c r="BE20" s="3"/>
      <c r="BF20" s="3"/>
      <c r="BG20" s="3"/>
      <c r="BH20" s="3"/>
      <c r="BJ20" s="8"/>
      <c r="BK20" s="13"/>
      <c r="BL20" s="3"/>
      <c r="BM20" s="3"/>
      <c r="BN20" s="13"/>
      <c r="BO20" s="13"/>
      <c r="BP20" s="13"/>
      <c r="BQ20" s="10"/>
      <c r="BR20" s="10"/>
      <c r="BS20" s="10"/>
      <c r="BT20" s="10"/>
      <c r="BU20" s="10"/>
    </row>
    <row r="21" spans="1:80" x14ac:dyDescent="0.2">
      <c r="U21" s="4"/>
      <c r="V21" s="8"/>
      <c r="AI21" s="12"/>
      <c r="AJ21" s="4"/>
      <c r="AK21" s="6"/>
      <c r="AL21" s="6"/>
      <c r="AM21" s="6"/>
      <c r="AQ21" s="3"/>
      <c r="AR21" s="2"/>
      <c r="AS21" s="2"/>
      <c r="AT21" s="2"/>
      <c r="AU21" s="2"/>
      <c r="AV21" s="2"/>
      <c r="AW21" s="2"/>
      <c r="AX21" s="3"/>
      <c r="AY21" s="3"/>
      <c r="AZ21" s="2"/>
      <c r="BA21" s="2"/>
      <c r="BB21" s="3"/>
      <c r="BC21" s="3"/>
      <c r="BD21" s="3"/>
      <c r="BE21" s="3"/>
      <c r="BF21" s="3"/>
      <c r="BG21" s="3"/>
      <c r="BH21" s="3"/>
      <c r="BJ21" s="8"/>
      <c r="BK21" s="3"/>
      <c r="BL21" s="3"/>
      <c r="BM21" s="3"/>
    </row>
    <row r="22" spans="1:80" x14ac:dyDescent="0.2">
      <c r="V22" s="11"/>
      <c r="W22" s="11"/>
      <c r="X22" s="11"/>
      <c r="AC22" s="11"/>
      <c r="AD22" s="11"/>
      <c r="AE22" s="11"/>
      <c r="AI22" s="12"/>
      <c r="AJ22" s="11"/>
      <c r="BJ22" s="11"/>
      <c r="BM22" s="3"/>
      <c r="BN22" s="3"/>
      <c r="BO22" s="13"/>
      <c r="BP22" s="13"/>
      <c r="BQ22" s="13"/>
      <c r="BR22" s="13"/>
      <c r="BS22" s="13"/>
      <c r="BT22" s="13"/>
      <c r="BU22" s="13"/>
    </row>
    <row r="23" spans="1:80" x14ac:dyDescent="0.2">
      <c r="AI23" s="12"/>
      <c r="AJ23" s="4"/>
      <c r="BJ23" s="11"/>
      <c r="BM23" s="3"/>
      <c r="BN23" s="3"/>
      <c r="BO23" s="13"/>
      <c r="BP23" s="13"/>
      <c r="BQ23" s="13"/>
      <c r="BR23" s="13"/>
      <c r="BS23" s="13"/>
      <c r="BT23" s="13"/>
      <c r="BU23" s="13"/>
    </row>
    <row r="24" spans="1:80" x14ac:dyDescent="0.2">
      <c r="U24" t="s">
        <v>121</v>
      </c>
      <c r="V24" s="15">
        <f>V22/V25</f>
        <v>0</v>
      </c>
      <c r="BO24" s="14"/>
      <c r="BP24" s="14"/>
      <c r="BQ24" s="14"/>
      <c r="BR24" s="14"/>
      <c r="BS24" s="14"/>
      <c r="BT24" s="14"/>
      <c r="BU24" s="14"/>
    </row>
    <row r="25" spans="1:80" x14ac:dyDescent="0.2">
      <c r="U25" t="s">
        <v>122</v>
      </c>
      <c r="V25">
        <v>85276.604788356199</v>
      </c>
      <c r="BO25" s="14"/>
      <c r="BP25" s="14"/>
      <c r="BQ25" s="14"/>
      <c r="BR25" s="14"/>
      <c r="BS25" s="14"/>
      <c r="BT25" s="14"/>
      <c r="BU25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9B0C-2DA0-CB40-978B-5F82CF6A1991}">
  <dimension ref="A1:V22"/>
  <sheetViews>
    <sheetView workbookViewId="0">
      <selection activeCell="N12" sqref="N12"/>
    </sheetView>
  </sheetViews>
  <sheetFormatPr baseColWidth="10" defaultRowHeight="16" x14ac:dyDescent="0.2"/>
  <sheetData>
    <row r="1" spans="1:22" x14ac:dyDescent="0.2">
      <c r="A1" t="s">
        <v>0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</row>
    <row r="2" spans="1:22" x14ac:dyDescent="0.2">
      <c r="A2" t="s">
        <v>1</v>
      </c>
    </row>
    <row r="3" spans="1:22" x14ac:dyDescent="0.2">
      <c r="A3" t="s">
        <v>2</v>
      </c>
      <c r="B3">
        <v>236.5</v>
      </c>
      <c r="C3">
        <v>214.5</v>
      </c>
      <c r="D3">
        <v>259.3</v>
      </c>
      <c r="E3">
        <v>213</v>
      </c>
      <c r="F3">
        <v>185.5</v>
      </c>
      <c r="G3">
        <v>240.7</v>
      </c>
      <c r="H3" t="s">
        <v>83</v>
      </c>
      <c r="I3" t="s">
        <v>83</v>
      </c>
      <c r="J3" t="s">
        <v>83</v>
      </c>
      <c r="K3" t="s">
        <v>83</v>
      </c>
      <c r="L3" t="s">
        <v>83</v>
      </c>
      <c r="M3" t="s">
        <v>83</v>
      </c>
      <c r="N3" t="s">
        <v>83</v>
      </c>
      <c r="O3" t="s">
        <v>83</v>
      </c>
      <c r="P3" t="s">
        <v>83</v>
      </c>
      <c r="Q3" t="s">
        <v>83</v>
      </c>
      <c r="R3" t="s">
        <v>83</v>
      </c>
      <c r="S3" t="s">
        <v>83</v>
      </c>
      <c r="T3">
        <v>11.62</v>
      </c>
      <c r="U3">
        <v>4.9850000000000003</v>
      </c>
      <c r="V3">
        <v>36.32</v>
      </c>
    </row>
    <row r="4" spans="1:22" x14ac:dyDescent="0.2">
      <c r="A4" t="s">
        <v>27</v>
      </c>
      <c r="B4">
        <v>35.35</v>
      </c>
      <c r="C4">
        <v>30.16</v>
      </c>
      <c r="D4">
        <v>40.03</v>
      </c>
      <c r="E4">
        <v>59.84</v>
      </c>
      <c r="F4">
        <v>49.39</v>
      </c>
      <c r="G4">
        <v>70.64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t="s">
        <v>83</v>
      </c>
      <c r="R4" t="s">
        <v>83</v>
      </c>
      <c r="S4" t="s">
        <v>83</v>
      </c>
      <c r="T4" t="s">
        <v>83</v>
      </c>
      <c r="U4" t="s">
        <v>83</v>
      </c>
      <c r="V4" t="s">
        <v>83</v>
      </c>
    </row>
    <row r="5" spans="1:22" x14ac:dyDescent="0.2">
      <c r="A5" t="s">
        <v>3</v>
      </c>
      <c r="B5">
        <v>37.68</v>
      </c>
      <c r="C5">
        <v>31.59</v>
      </c>
      <c r="D5">
        <v>47.86</v>
      </c>
      <c r="E5">
        <v>45</v>
      </c>
      <c r="F5">
        <v>35.79</v>
      </c>
      <c r="G5">
        <v>53.94</v>
      </c>
      <c r="H5" t="s">
        <v>83</v>
      </c>
      <c r="I5" t="s">
        <v>83</v>
      </c>
      <c r="J5" t="s">
        <v>83</v>
      </c>
      <c r="K5" t="s">
        <v>83</v>
      </c>
      <c r="L5" t="s">
        <v>83</v>
      </c>
      <c r="M5" t="s">
        <v>83</v>
      </c>
      <c r="N5" t="s">
        <v>83</v>
      </c>
      <c r="O5" t="s">
        <v>83</v>
      </c>
      <c r="P5" t="s">
        <v>83</v>
      </c>
      <c r="Q5" t="s">
        <v>83</v>
      </c>
      <c r="R5" t="s">
        <v>83</v>
      </c>
      <c r="S5" t="s">
        <v>83</v>
      </c>
      <c r="T5">
        <v>0.9133</v>
      </c>
      <c r="U5">
        <v>0.4914</v>
      </c>
      <c r="V5">
        <v>1.6080000000000001</v>
      </c>
    </row>
    <row r="6" spans="1:22" x14ac:dyDescent="0.2">
      <c r="A6" t="s">
        <v>4</v>
      </c>
      <c r="B6">
        <v>35.909999999999997</v>
      </c>
      <c r="C6">
        <v>28.23</v>
      </c>
      <c r="D6">
        <v>44.39</v>
      </c>
      <c r="E6">
        <v>43.91</v>
      </c>
      <c r="F6">
        <v>35.17</v>
      </c>
      <c r="G6">
        <v>55.33</v>
      </c>
      <c r="H6" t="s">
        <v>83</v>
      </c>
      <c r="I6" t="s">
        <v>83</v>
      </c>
      <c r="J6" t="s">
        <v>83</v>
      </c>
      <c r="K6" t="s">
        <v>83</v>
      </c>
      <c r="L6" t="s">
        <v>83</v>
      </c>
      <c r="M6" t="s">
        <v>83</v>
      </c>
      <c r="N6" t="s">
        <v>83</v>
      </c>
      <c r="O6" t="s">
        <v>83</v>
      </c>
      <c r="P6" t="s">
        <v>83</v>
      </c>
      <c r="Q6" t="s">
        <v>83</v>
      </c>
      <c r="R6" t="s">
        <v>83</v>
      </c>
      <c r="S6" t="s">
        <v>83</v>
      </c>
      <c r="T6">
        <v>8.6240000000000006</v>
      </c>
      <c r="U6">
        <v>4.0149999999999997</v>
      </c>
      <c r="V6">
        <v>14.25</v>
      </c>
    </row>
    <row r="7" spans="1:22" x14ac:dyDescent="0.2">
      <c r="A7" t="s">
        <v>38</v>
      </c>
    </row>
    <row r="8" spans="1:22" x14ac:dyDescent="0.2">
      <c r="A8" t="s">
        <v>39</v>
      </c>
    </row>
    <row r="9" spans="1:22" x14ac:dyDescent="0.2">
      <c r="A9" t="s">
        <v>8</v>
      </c>
    </row>
    <row r="10" spans="1:22" x14ac:dyDescent="0.2">
      <c r="A10" t="s">
        <v>6</v>
      </c>
      <c r="B10">
        <v>3.823</v>
      </c>
      <c r="C10">
        <v>2.0750000000000002</v>
      </c>
      <c r="D10">
        <v>6.2649999999999997</v>
      </c>
      <c r="E10">
        <v>4.1319999999999997</v>
      </c>
      <c r="F10">
        <v>2.4830000000000001</v>
      </c>
      <c r="G10">
        <v>6.53</v>
      </c>
      <c r="H10" t="s">
        <v>83</v>
      </c>
      <c r="I10" t="s">
        <v>83</v>
      </c>
      <c r="J10" t="s">
        <v>83</v>
      </c>
      <c r="K10">
        <v>0.41549999999999998</v>
      </c>
      <c r="L10">
        <v>0.1336</v>
      </c>
      <c r="M10">
        <v>1.0980000000000001</v>
      </c>
      <c r="N10">
        <v>8.7439999999999998</v>
      </c>
      <c r="O10">
        <v>5.41</v>
      </c>
      <c r="P10">
        <v>12.31</v>
      </c>
      <c r="Q10">
        <v>0.32490000000000002</v>
      </c>
      <c r="R10">
        <v>0</v>
      </c>
      <c r="S10">
        <v>1.6240000000000001</v>
      </c>
      <c r="T10" t="s">
        <v>83</v>
      </c>
      <c r="U10" t="s">
        <v>83</v>
      </c>
      <c r="V10" t="s">
        <v>83</v>
      </c>
    </row>
    <row r="11" spans="1:22" x14ac:dyDescent="0.2">
      <c r="A11" t="s">
        <v>5</v>
      </c>
      <c r="B11">
        <v>2.528</v>
      </c>
      <c r="C11">
        <v>0.8901</v>
      </c>
      <c r="D11">
        <v>4.7569999999999997</v>
      </c>
      <c r="E11">
        <v>3.7160000000000002</v>
      </c>
      <c r="F11">
        <v>1.4830000000000001</v>
      </c>
      <c r="G11">
        <v>6.2329999999999997</v>
      </c>
      <c r="H11" t="s">
        <v>83</v>
      </c>
      <c r="I11" t="s">
        <v>83</v>
      </c>
      <c r="J11" t="s">
        <v>83</v>
      </c>
      <c r="K11">
        <v>0</v>
      </c>
      <c r="L11">
        <v>0</v>
      </c>
      <c r="M11">
        <v>0</v>
      </c>
      <c r="N11">
        <v>0.4748</v>
      </c>
      <c r="O11">
        <v>0</v>
      </c>
      <c r="P11">
        <v>1.2</v>
      </c>
      <c r="Q11">
        <v>8.3070000000000005E-2</v>
      </c>
      <c r="R11">
        <v>0</v>
      </c>
      <c r="S11">
        <v>0.54590000000000005</v>
      </c>
      <c r="T11" t="s">
        <v>83</v>
      </c>
      <c r="U11" t="s">
        <v>83</v>
      </c>
      <c r="V11" t="s">
        <v>83</v>
      </c>
    </row>
    <row r="12" spans="1:22" x14ac:dyDescent="0.2">
      <c r="A12" t="s">
        <v>7</v>
      </c>
      <c r="B12">
        <v>1.7390000000000001</v>
      </c>
      <c r="C12">
        <v>0.87329999999999997</v>
      </c>
      <c r="D12">
        <v>2.7</v>
      </c>
      <c r="E12">
        <v>0.7954</v>
      </c>
      <c r="F12">
        <v>0.30690000000000001</v>
      </c>
      <c r="G12">
        <v>1.3540000000000001</v>
      </c>
      <c r="H12" t="s">
        <v>83</v>
      </c>
      <c r="I12" t="s">
        <v>83</v>
      </c>
      <c r="J12" t="s">
        <v>83</v>
      </c>
      <c r="K12">
        <v>0.92779999999999996</v>
      </c>
      <c r="L12">
        <v>0.56030000000000002</v>
      </c>
      <c r="M12">
        <v>1.2829999999999999</v>
      </c>
      <c r="N12">
        <v>3.1520000000000001</v>
      </c>
      <c r="O12">
        <v>2.2559999999999998</v>
      </c>
      <c r="P12">
        <v>4.0750000000000002</v>
      </c>
      <c r="Q12" t="s">
        <v>83</v>
      </c>
      <c r="R12" t="s">
        <v>83</v>
      </c>
      <c r="S12" t="s">
        <v>83</v>
      </c>
      <c r="T12" t="s">
        <v>83</v>
      </c>
      <c r="U12" t="s">
        <v>83</v>
      </c>
      <c r="V12" t="s">
        <v>83</v>
      </c>
    </row>
    <row r="13" spans="1:22" x14ac:dyDescent="0.2">
      <c r="A13" t="s">
        <v>10</v>
      </c>
      <c r="B13">
        <v>2.2959999999999998</v>
      </c>
      <c r="C13">
        <v>0.79269999999999996</v>
      </c>
      <c r="D13">
        <v>3.8940000000000001</v>
      </c>
      <c r="E13">
        <v>0.68589999999999995</v>
      </c>
      <c r="F13">
        <v>0.18260000000000001</v>
      </c>
      <c r="G13">
        <v>1.458</v>
      </c>
      <c r="H13" t="s">
        <v>83</v>
      </c>
      <c r="I13" t="s">
        <v>83</v>
      </c>
      <c r="J13" t="s">
        <v>83</v>
      </c>
      <c r="K13">
        <v>0.53259999999999996</v>
      </c>
      <c r="L13">
        <v>9.4289999999999999E-2</v>
      </c>
      <c r="M13">
        <v>1.0389999999999999</v>
      </c>
      <c r="N13">
        <v>2.9289999999999998</v>
      </c>
      <c r="O13">
        <v>1.431</v>
      </c>
      <c r="P13">
        <v>4.3520000000000003</v>
      </c>
      <c r="Q13" t="s">
        <v>83</v>
      </c>
      <c r="R13" t="s">
        <v>83</v>
      </c>
      <c r="S13" t="s">
        <v>83</v>
      </c>
      <c r="T13" t="s">
        <v>83</v>
      </c>
      <c r="U13" t="s">
        <v>83</v>
      </c>
      <c r="V13" t="s">
        <v>83</v>
      </c>
    </row>
    <row r="14" spans="1:22" x14ac:dyDescent="0.2">
      <c r="A14" t="s">
        <v>9</v>
      </c>
      <c r="B14">
        <v>2.4119999999999999</v>
      </c>
      <c r="C14">
        <v>0.49959999999999999</v>
      </c>
      <c r="D14">
        <v>4.7629999999999999</v>
      </c>
      <c r="E14">
        <v>2.363</v>
      </c>
      <c r="F14">
        <v>0.45200000000000001</v>
      </c>
      <c r="G14">
        <v>7.0369999999999999</v>
      </c>
      <c r="H14" t="s">
        <v>83</v>
      </c>
      <c r="I14" t="s">
        <v>83</v>
      </c>
      <c r="J14" t="s">
        <v>83</v>
      </c>
      <c r="K14">
        <v>0.35970000000000002</v>
      </c>
      <c r="L14">
        <v>5.8959999999999999E-2</v>
      </c>
      <c r="M14">
        <v>0.65310000000000001</v>
      </c>
      <c r="N14">
        <v>0.99490000000000001</v>
      </c>
      <c r="O14">
        <v>0.13450000000000001</v>
      </c>
      <c r="P14">
        <v>1.891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</row>
    <row r="15" spans="1:22" x14ac:dyDescent="0.2">
      <c r="A15" t="s">
        <v>11</v>
      </c>
      <c r="B15">
        <v>38.64</v>
      </c>
      <c r="C15">
        <v>31.56</v>
      </c>
      <c r="D15">
        <v>45.99</v>
      </c>
      <c r="E15">
        <v>8.31</v>
      </c>
      <c r="F15">
        <v>5.3029999999999999</v>
      </c>
      <c r="G15">
        <v>11.09</v>
      </c>
      <c r="H15">
        <v>44.79</v>
      </c>
      <c r="I15">
        <v>35.25</v>
      </c>
      <c r="J15">
        <v>58.49</v>
      </c>
      <c r="K15">
        <v>8.3810000000000002</v>
      </c>
      <c r="L15">
        <v>6.0609999999999999</v>
      </c>
      <c r="M15">
        <v>10.89</v>
      </c>
      <c r="N15" t="s">
        <v>83</v>
      </c>
      <c r="O15" t="s">
        <v>83</v>
      </c>
      <c r="P15" t="s">
        <v>83</v>
      </c>
      <c r="Q15" t="s">
        <v>83</v>
      </c>
      <c r="R15" t="s">
        <v>83</v>
      </c>
      <c r="S15" t="s">
        <v>83</v>
      </c>
      <c r="T15" t="s">
        <v>83</v>
      </c>
      <c r="U15" t="s">
        <v>83</v>
      </c>
      <c r="V15" t="s">
        <v>83</v>
      </c>
    </row>
    <row r="16" spans="1:22" x14ac:dyDescent="0.2">
      <c r="A16" t="s">
        <v>12</v>
      </c>
      <c r="B16">
        <v>6.1529999999999996</v>
      </c>
      <c r="C16">
        <v>3.6150000000000002</v>
      </c>
      <c r="D16">
        <v>8.2959999999999994</v>
      </c>
      <c r="E16">
        <v>2.86</v>
      </c>
      <c r="F16">
        <v>1.554</v>
      </c>
      <c r="G16">
        <v>4.66</v>
      </c>
      <c r="H16">
        <v>0.1794</v>
      </c>
      <c r="I16">
        <v>0</v>
      </c>
      <c r="J16">
        <v>0.67110000000000003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t="s">
        <v>83</v>
      </c>
      <c r="R16" t="s">
        <v>83</v>
      </c>
      <c r="S16" t="s">
        <v>83</v>
      </c>
      <c r="T16" t="s">
        <v>83</v>
      </c>
      <c r="U16" t="s">
        <v>83</v>
      </c>
      <c r="V16" t="s">
        <v>83</v>
      </c>
    </row>
    <row r="17" spans="1:22" x14ac:dyDescent="0.2">
      <c r="A17" t="s">
        <v>16</v>
      </c>
    </row>
    <row r="18" spans="1:22" x14ac:dyDescent="0.2">
      <c r="A18" t="s">
        <v>60</v>
      </c>
    </row>
    <row r="19" spans="1:22" x14ac:dyDescent="0.2">
      <c r="A19" t="s">
        <v>62</v>
      </c>
    </row>
    <row r="20" spans="1:22" x14ac:dyDescent="0.2">
      <c r="A20" t="s">
        <v>63</v>
      </c>
    </row>
    <row r="21" spans="1:22" x14ac:dyDescent="0.2">
      <c r="A21" t="s">
        <v>65</v>
      </c>
      <c r="B21">
        <f>SUM(B2:B16)</f>
        <v>403.03100000000001</v>
      </c>
      <c r="C21">
        <f t="shared" ref="C21:V21" si="0">SUM(C2:C16)</f>
        <v>344.78570000000002</v>
      </c>
      <c r="D21">
        <f t="shared" si="0"/>
        <v>468.245</v>
      </c>
      <c r="E21">
        <f t="shared" si="0"/>
        <v>384.6123</v>
      </c>
      <c r="F21">
        <f t="shared" si="0"/>
        <v>317.61449999999996</v>
      </c>
      <c r="G21">
        <f t="shared" si="0"/>
        <v>458.97199999999992</v>
      </c>
      <c r="H21">
        <f t="shared" si="0"/>
        <v>44.9694</v>
      </c>
      <c r="I21">
        <f t="shared" si="0"/>
        <v>35.25</v>
      </c>
      <c r="J21">
        <f t="shared" si="0"/>
        <v>59.161100000000005</v>
      </c>
      <c r="K21">
        <f t="shared" si="0"/>
        <v>10.6166</v>
      </c>
      <c r="L21">
        <f t="shared" si="0"/>
        <v>6.90815</v>
      </c>
      <c r="M21">
        <f t="shared" si="0"/>
        <v>14.963100000000001</v>
      </c>
      <c r="N21">
        <f t="shared" si="0"/>
        <v>16.294699999999999</v>
      </c>
      <c r="O21">
        <f t="shared" si="0"/>
        <v>9.2315000000000005</v>
      </c>
      <c r="P21">
        <f t="shared" si="0"/>
        <v>23.828000000000003</v>
      </c>
      <c r="Q21">
        <f t="shared" si="0"/>
        <v>0.40797000000000005</v>
      </c>
      <c r="R21">
        <f t="shared" si="0"/>
        <v>0</v>
      </c>
      <c r="S21">
        <f t="shared" si="0"/>
        <v>2.1699000000000002</v>
      </c>
      <c r="T21">
        <f t="shared" si="0"/>
        <v>21.157299999999999</v>
      </c>
      <c r="U21">
        <f t="shared" si="0"/>
        <v>9.4913999999999987</v>
      </c>
      <c r="V21">
        <f t="shared" si="0"/>
        <v>52.177999999999997</v>
      </c>
    </row>
    <row r="22" spans="1:22" x14ac:dyDescent="0.2">
      <c r="A22" t="s">
        <v>66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0BFBA-956C-D84A-B36D-34925F4FDBE8}">
  <dimension ref="A1:M17"/>
  <sheetViews>
    <sheetView workbookViewId="0">
      <selection activeCell="L12" sqref="L12"/>
    </sheetView>
  </sheetViews>
  <sheetFormatPr baseColWidth="10" defaultRowHeight="16" x14ac:dyDescent="0.2"/>
  <sheetData>
    <row r="1" spans="1:13" x14ac:dyDescent="0.2">
      <c r="A1" t="s">
        <v>0</v>
      </c>
      <c r="B1" s="7">
        <v>0.1</v>
      </c>
      <c r="C1" s="7">
        <v>0.2</v>
      </c>
      <c r="D1" s="7">
        <v>0.3</v>
      </c>
      <c r="E1" s="7">
        <v>0.4</v>
      </c>
      <c r="F1" s="7">
        <v>0.5</v>
      </c>
      <c r="G1" s="7">
        <v>0.6</v>
      </c>
      <c r="H1" s="7">
        <v>0.7</v>
      </c>
      <c r="I1" s="7">
        <v>0.8</v>
      </c>
      <c r="J1" s="7">
        <v>0.9</v>
      </c>
      <c r="K1" s="7">
        <v>0.95</v>
      </c>
      <c r="L1" s="7">
        <v>0.99</v>
      </c>
      <c r="M1" s="7">
        <v>1</v>
      </c>
    </row>
    <row r="2" spans="1:13" x14ac:dyDescent="0.2">
      <c r="A2" t="s">
        <v>1</v>
      </c>
    </row>
    <row r="3" spans="1:13" x14ac:dyDescent="0.2">
      <c r="A3" t="s">
        <v>2</v>
      </c>
      <c r="B3" s="5">
        <v>0.16880000000000001</v>
      </c>
      <c r="C3" s="5">
        <v>1.0999999999999999E-2</v>
      </c>
      <c r="D3" s="5">
        <v>5.0900000000000001E-2</v>
      </c>
      <c r="E3" s="5">
        <v>5.5899999999999998E-2</v>
      </c>
      <c r="F3" s="5">
        <v>6.9900000000000004E-2</v>
      </c>
      <c r="G3" s="5">
        <v>7.2900000000000006E-2</v>
      </c>
      <c r="H3" s="5">
        <v>9.1899999999999996E-2</v>
      </c>
      <c r="I3" s="5">
        <v>0.13789999999999999</v>
      </c>
      <c r="J3" s="5">
        <v>0.15179999999999999</v>
      </c>
      <c r="K3" s="5">
        <v>8.4900000000000003E-2</v>
      </c>
      <c r="L3" s="5">
        <v>8.7900000000000006E-2</v>
      </c>
      <c r="M3" s="5">
        <v>1.6E-2</v>
      </c>
    </row>
    <row r="4" spans="1:13" x14ac:dyDescent="0.2">
      <c r="A4" t="s">
        <v>27</v>
      </c>
      <c r="B4" s="5">
        <v>0.20680000000000001</v>
      </c>
      <c r="C4" s="5">
        <v>6.0000000000000001E-3</v>
      </c>
      <c r="D4" s="5">
        <v>4.2000000000000003E-2</v>
      </c>
      <c r="E4" s="5">
        <v>5.6899999999999999E-2</v>
      </c>
      <c r="F4" s="5">
        <v>5.1900000000000002E-2</v>
      </c>
      <c r="G4" s="5">
        <v>5.1900000000000002E-2</v>
      </c>
      <c r="H4" s="5">
        <v>5.4899999999999997E-2</v>
      </c>
      <c r="I4" s="5">
        <v>7.2900000000000006E-2</v>
      </c>
      <c r="J4" s="5">
        <v>9.5899999999999999E-2</v>
      </c>
      <c r="K4" s="5">
        <v>0.12089999999999999</v>
      </c>
      <c r="L4" s="5">
        <v>0.1958</v>
      </c>
      <c r="M4" s="5">
        <v>4.3999999999999997E-2</v>
      </c>
    </row>
    <row r="5" spans="1:13" x14ac:dyDescent="0.2">
      <c r="A5" t="s">
        <v>3</v>
      </c>
      <c r="B5" s="5">
        <v>0.14990000000000001</v>
      </c>
      <c r="C5" s="5">
        <v>4.0000000000000001E-3</v>
      </c>
      <c r="D5" s="5">
        <v>2.4E-2</v>
      </c>
      <c r="E5" s="5">
        <v>3.2000000000000001E-2</v>
      </c>
      <c r="F5" s="5">
        <v>4.2999999999999997E-2</v>
      </c>
      <c r="G5" s="5">
        <v>4.8000000000000001E-2</v>
      </c>
      <c r="H5" s="5">
        <v>5.8900000000000001E-2</v>
      </c>
      <c r="I5" s="5">
        <v>7.3899999999999993E-2</v>
      </c>
      <c r="J5" s="5">
        <v>0.1169</v>
      </c>
      <c r="K5" s="5">
        <v>0.16880000000000001</v>
      </c>
      <c r="L5" s="5">
        <v>0.23580000000000001</v>
      </c>
      <c r="M5" s="5">
        <v>4.4999999999999998E-2</v>
      </c>
    </row>
    <row r="6" spans="1:13" x14ac:dyDescent="0.2">
      <c r="A6" t="s">
        <v>4</v>
      </c>
      <c r="B6" s="5">
        <v>0.1459</v>
      </c>
      <c r="C6" s="5">
        <v>7.0000000000000001E-3</v>
      </c>
      <c r="D6" s="5">
        <v>2.1999999999999999E-2</v>
      </c>
      <c r="E6" s="5">
        <v>2.8000000000000001E-2</v>
      </c>
      <c r="F6" s="5">
        <v>4.2999999999999997E-2</v>
      </c>
      <c r="G6" s="5">
        <v>4.5999999999999999E-2</v>
      </c>
      <c r="H6" s="5">
        <v>5.5899999999999998E-2</v>
      </c>
      <c r="I6" s="5">
        <v>6.9900000000000004E-2</v>
      </c>
      <c r="J6" s="5">
        <v>0.1179</v>
      </c>
      <c r="K6" s="5">
        <v>0.18079999999999999</v>
      </c>
      <c r="L6" s="5">
        <v>0.23980000000000001</v>
      </c>
      <c r="M6" s="5">
        <v>4.3999999999999997E-2</v>
      </c>
    </row>
    <row r="7" spans="1:13" x14ac:dyDescent="0.2">
      <c r="A7" t="s">
        <v>38</v>
      </c>
      <c r="B7" s="5">
        <v>0.5504</v>
      </c>
      <c r="C7" s="7">
        <v>0</v>
      </c>
      <c r="D7" s="7">
        <v>0</v>
      </c>
      <c r="E7" s="5">
        <v>1.4999999999999999E-2</v>
      </c>
      <c r="F7" s="5">
        <v>2.8000000000000001E-2</v>
      </c>
      <c r="G7" s="5">
        <v>2.5000000000000001E-2</v>
      </c>
      <c r="H7" s="5">
        <v>4.7E-2</v>
      </c>
      <c r="I7" s="5">
        <v>8.4900000000000003E-2</v>
      </c>
      <c r="J7" s="5">
        <v>0.12690000000000001</v>
      </c>
      <c r="K7" s="5">
        <v>7.1900000000000006E-2</v>
      </c>
      <c r="L7" s="5">
        <v>3.6999999999999998E-2</v>
      </c>
      <c r="M7" s="5">
        <v>1.4E-2</v>
      </c>
    </row>
    <row r="8" spans="1:13" x14ac:dyDescent="0.2">
      <c r="A8" t="s">
        <v>39</v>
      </c>
      <c r="B8" s="5">
        <v>0.51949999999999996</v>
      </c>
      <c r="C8" s="7">
        <v>0</v>
      </c>
      <c r="D8" s="7">
        <v>0</v>
      </c>
      <c r="E8" s="5">
        <v>1.9E-2</v>
      </c>
      <c r="F8" s="5">
        <v>2.7E-2</v>
      </c>
      <c r="G8" s="7">
        <v>0.03</v>
      </c>
      <c r="H8" s="5">
        <v>4.1000000000000002E-2</v>
      </c>
      <c r="I8" s="5">
        <v>8.6900000000000005E-2</v>
      </c>
      <c r="J8" s="5">
        <v>0.13789999999999999</v>
      </c>
      <c r="K8" s="5">
        <v>7.9899999999999999E-2</v>
      </c>
      <c r="L8" s="5">
        <v>4.3999999999999997E-2</v>
      </c>
      <c r="M8" s="5">
        <v>1.4999999999999999E-2</v>
      </c>
    </row>
    <row r="9" spans="1:13" x14ac:dyDescent="0.2">
      <c r="A9" t="s">
        <v>8</v>
      </c>
    </row>
    <row r="10" spans="1:13" x14ac:dyDescent="0.2">
      <c r="A10" t="s">
        <v>6</v>
      </c>
      <c r="B10" s="5">
        <v>0.53549999999999998</v>
      </c>
      <c r="C10" s="7">
        <v>0</v>
      </c>
      <c r="D10" s="7">
        <v>0</v>
      </c>
      <c r="E10" s="5">
        <v>1.2999999999999999E-2</v>
      </c>
      <c r="F10" s="5">
        <v>3.5999999999999997E-2</v>
      </c>
      <c r="G10" s="5">
        <v>2.5999999999999999E-2</v>
      </c>
      <c r="H10" s="5">
        <v>3.9E-2</v>
      </c>
      <c r="I10" s="5">
        <v>8.6900000000000005E-2</v>
      </c>
      <c r="J10" s="5">
        <v>0.13189999999999999</v>
      </c>
      <c r="K10" s="5">
        <v>6.9900000000000004E-2</v>
      </c>
      <c r="L10" s="5">
        <v>4.5999999999999999E-2</v>
      </c>
      <c r="M10" s="5">
        <v>1.6E-2</v>
      </c>
    </row>
    <row r="11" spans="1:13" x14ac:dyDescent="0.2">
      <c r="A11" t="s">
        <v>5</v>
      </c>
      <c r="B11" s="5">
        <v>0.58440000000000003</v>
      </c>
      <c r="C11" s="7">
        <v>0</v>
      </c>
      <c r="D11" s="7">
        <v>0</v>
      </c>
      <c r="E11" s="5">
        <v>8.9999999999999993E-3</v>
      </c>
      <c r="F11" s="5">
        <v>3.5999999999999997E-2</v>
      </c>
      <c r="G11" s="5">
        <v>2.1999999999999999E-2</v>
      </c>
      <c r="H11" s="5">
        <v>3.6999999999999998E-2</v>
      </c>
      <c r="I11" s="5">
        <v>6.9900000000000004E-2</v>
      </c>
      <c r="J11" s="5">
        <v>0.1179</v>
      </c>
      <c r="K11" s="5">
        <v>6.0900000000000003E-2</v>
      </c>
      <c r="L11" s="5">
        <v>4.4999999999999998E-2</v>
      </c>
      <c r="M11" s="5">
        <v>1.7999999999999999E-2</v>
      </c>
    </row>
    <row r="12" spans="1:13" x14ac:dyDescent="0.2">
      <c r="A12" t="s">
        <v>7</v>
      </c>
      <c r="B12" s="5">
        <v>0.59540000000000004</v>
      </c>
      <c r="C12" s="7">
        <v>0</v>
      </c>
      <c r="D12" s="7">
        <v>0</v>
      </c>
      <c r="E12" s="5">
        <v>1.2999999999999999E-2</v>
      </c>
      <c r="F12" s="5">
        <v>4.2000000000000003E-2</v>
      </c>
      <c r="G12" s="5">
        <v>3.2000000000000001E-2</v>
      </c>
      <c r="H12" s="7">
        <v>0.04</v>
      </c>
      <c r="I12" s="5">
        <v>6.9900000000000004E-2</v>
      </c>
      <c r="J12" s="5">
        <v>0.10390000000000001</v>
      </c>
      <c r="K12" s="7">
        <v>0.05</v>
      </c>
      <c r="L12" s="5">
        <v>4.1000000000000002E-2</v>
      </c>
      <c r="M12" s="5">
        <v>1.2999999999999999E-2</v>
      </c>
    </row>
    <row r="13" spans="1:13" x14ac:dyDescent="0.2">
      <c r="A13" t="s">
        <v>9</v>
      </c>
      <c r="B13" s="5">
        <v>0.18679999999999999</v>
      </c>
      <c r="C13" s="5">
        <v>2.4E-2</v>
      </c>
      <c r="D13" s="7">
        <v>0.03</v>
      </c>
      <c r="E13" s="5">
        <v>3.3000000000000002E-2</v>
      </c>
      <c r="F13" s="5">
        <v>2.5000000000000001E-2</v>
      </c>
      <c r="G13" s="7">
        <v>0.03</v>
      </c>
      <c r="H13" s="5">
        <v>7.9899999999999999E-2</v>
      </c>
      <c r="I13" s="5">
        <v>0.10589999999999999</v>
      </c>
      <c r="J13" s="5">
        <v>0.24079999999999999</v>
      </c>
      <c r="K13" s="5">
        <v>0.1608</v>
      </c>
      <c r="L13" s="5">
        <v>7.9899999999999999E-2</v>
      </c>
      <c r="M13" s="5">
        <v>4.0000000000000001E-3</v>
      </c>
    </row>
    <row r="14" spans="1:13" x14ac:dyDescent="0.2">
      <c r="A14" t="s">
        <v>10</v>
      </c>
      <c r="B14" s="5">
        <v>0.20780000000000001</v>
      </c>
      <c r="C14" s="5">
        <v>1.9E-2</v>
      </c>
      <c r="D14" s="5">
        <v>2.5000000000000001E-2</v>
      </c>
      <c r="E14" s="5">
        <v>3.4000000000000002E-2</v>
      </c>
      <c r="F14" s="5">
        <v>2.8000000000000001E-2</v>
      </c>
      <c r="G14" s="5">
        <v>3.4000000000000002E-2</v>
      </c>
      <c r="H14" s="5">
        <v>7.5899999999999995E-2</v>
      </c>
      <c r="I14" s="5">
        <v>0.1079</v>
      </c>
      <c r="J14" s="5">
        <v>0.2268</v>
      </c>
      <c r="K14" s="5">
        <v>0.15279999999999999</v>
      </c>
      <c r="L14" s="5">
        <v>8.2900000000000001E-2</v>
      </c>
      <c r="M14" s="5">
        <v>6.0000000000000001E-3</v>
      </c>
    </row>
    <row r="15" spans="1:13" x14ac:dyDescent="0.2">
      <c r="A15" t="s">
        <v>11</v>
      </c>
      <c r="B15" s="5">
        <v>4.5999999999999999E-2</v>
      </c>
      <c r="C15" s="5">
        <v>3.4000000000000002E-2</v>
      </c>
      <c r="D15" s="5">
        <v>3.4000000000000002E-2</v>
      </c>
      <c r="E15" s="5">
        <v>5.79E-2</v>
      </c>
      <c r="F15" s="5">
        <v>6.59E-2</v>
      </c>
      <c r="G15" s="5">
        <v>6.4899999999999999E-2</v>
      </c>
      <c r="H15" s="5">
        <v>9.9900000000000003E-2</v>
      </c>
      <c r="I15" s="5">
        <v>9.3899999999999997E-2</v>
      </c>
      <c r="J15" s="5">
        <v>9.69E-2</v>
      </c>
      <c r="K15" s="5">
        <v>2.4E-2</v>
      </c>
      <c r="L15" s="5">
        <v>0.31869999999999998</v>
      </c>
      <c r="M15" s="5">
        <v>6.3899999999999998E-2</v>
      </c>
    </row>
    <row r="16" spans="1:13" x14ac:dyDescent="0.2">
      <c r="A16" t="s">
        <v>12</v>
      </c>
      <c r="B16" s="5">
        <v>0.17879999999999999</v>
      </c>
      <c r="C16" s="5">
        <v>5.9900000000000002E-2</v>
      </c>
      <c r="D16" s="5">
        <v>6.59E-2</v>
      </c>
      <c r="E16" s="5">
        <v>6.6900000000000001E-2</v>
      </c>
      <c r="F16" s="5">
        <v>6.3899999999999998E-2</v>
      </c>
      <c r="G16" s="5">
        <v>8.9899999999999994E-2</v>
      </c>
      <c r="H16" s="5">
        <v>8.8900000000000007E-2</v>
      </c>
      <c r="I16" s="5">
        <v>0.1089</v>
      </c>
      <c r="J16" s="5">
        <v>0.18279999999999999</v>
      </c>
      <c r="K16" s="5">
        <v>6.59E-2</v>
      </c>
      <c r="L16" s="5">
        <v>2.4E-2</v>
      </c>
      <c r="M16" s="5">
        <v>4.0000000000000001E-3</v>
      </c>
    </row>
    <row r="17" spans="1:1" x14ac:dyDescent="0.2">
      <c r="A17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B3969-4EDE-CE44-A06E-556616C7431F}">
  <dimension ref="A1:G15"/>
  <sheetViews>
    <sheetView workbookViewId="0">
      <selection activeCell="G3" sqref="G3"/>
    </sheetView>
  </sheetViews>
  <sheetFormatPr baseColWidth="10" defaultRowHeight="16" x14ac:dyDescent="0.2"/>
  <sheetData>
    <row r="1" spans="1:7" x14ac:dyDescent="0.2">
      <c r="A1" t="s">
        <v>0</v>
      </c>
      <c r="B1" t="s">
        <v>35</v>
      </c>
      <c r="C1" t="s">
        <v>36</v>
      </c>
      <c r="D1" t="s">
        <v>37</v>
      </c>
      <c r="G1" t="s">
        <v>61</v>
      </c>
    </row>
    <row r="2" spans="1:7" x14ac:dyDescent="0.2">
      <c r="A2" t="s">
        <v>1</v>
      </c>
      <c r="B2">
        <f>'By site visit'!AV2/'By site'!BY3</f>
        <v>0</v>
      </c>
      <c r="C2" t="e">
        <f>'By site'!AX3/'By site visit'!AL2</f>
        <v>#DIV/0!</v>
      </c>
      <c r="D2" t="e">
        <f>B2/C2</f>
        <v>#DIV/0!</v>
      </c>
      <c r="G2" s="10">
        <f>'By site visit'!AN2/'By site'!AX3-1</f>
        <v>-1</v>
      </c>
    </row>
    <row r="3" spans="1:7" x14ac:dyDescent="0.2">
      <c r="A3" t="s">
        <v>2</v>
      </c>
      <c r="B3">
        <f>'By site visit'!AV3/'By site'!BY4</f>
        <v>0</v>
      </c>
      <c r="C3">
        <f>'By site'!AX4/'By site visit'!AL3</f>
        <v>5.5276717588454205E-2</v>
      </c>
      <c r="D3">
        <f t="shared" ref="D3:D15" si="0">B3/C3</f>
        <v>0</v>
      </c>
      <c r="G3" s="10">
        <f>'By site visit'!AN3/'By site'!AX4-1</f>
        <v>-0.99278357982787513</v>
      </c>
    </row>
    <row r="4" spans="1:7" x14ac:dyDescent="0.2">
      <c r="A4" t="s">
        <v>27</v>
      </c>
      <c r="B4" t="e">
        <f>'By site visit'!AV4/'By site'!BY5</f>
        <v>#DIV/0!</v>
      </c>
      <c r="C4" t="e">
        <f>'By site'!AX5/'By site visit'!AL4</f>
        <v>#DIV/0!</v>
      </c>
      <c r="D4" t="e">
        <f t="shared" si="0"/>
        <v>#DIV/0!</v>
      </c>
      <c r="G4" s="10" t="e">
        <f>'By site visit'!AN4/'By site'!AX5-1</f>
        <v>#DIV/0!</v>
      </c>
    </row>
    <row r="5" spans="1:7" x14ac:dyDescent="0.2">
      <c r="A5" t="s">
        <v>3</v>
      </c>
      <c r="B5" t="e">
        <f>'By site visit'!AV5/'By site'!BY6</f>
        <v>#DIV/0!</v>
      </c>
      <c r="C5" t="e">
        <f>'By site'!AX6/'By site visit'!AL5</f>
        <v>#DIV/0!</v>
      </c>
      <c r="D5" t="e">
        <f t="shared" si="0"/>
        <v>#DIV/0!</v>
      </c>
      <c r="G5" s="10" t="e">
        <f>'By site visit'!AN5/'By site'!AX6-1</f>
        <v>#DIV/0!</v>
      </c>
    </row>
    <row r="6" spans="1:7" x14ac:dyDescent="0.2">
      <c r="A6" t="s">
        <v>4</v>
      </c>
      <c r="B6" t="e">
        <f>'By site visit'!AV6/'By site'!BY7</f>
        <v>#DIV/0!</v>
      </c>
      <c r="C6" t="e">
        <f>'By site'!AX7/'By site visit'!AL6</f>
        <v>#DIV/0!</v>
      </c>
      <c r="D6" t="e">
        <f t="shared" si="0"/>
        <v>#DIV/0!</v>
      </c>
      <c r="G6" s="10" t="e">
        <f>'By site visit'!AN6/'By site'!AX7-1</f>
        <v>#DIV/0!</v>
      </c>
    </row>
    <row r="7" spans="1:7" x14ac:dyDescent="0.2">
      <c r="A7" t="s">
        <v>8</v>
      </c>
      <c r="B7" t="e">
        <f>'By site visit'!AV7/'By site'!#REF!</f>
        <v>#DIV/0!</v>
      </c>
      <c r="C7" t="e">
        <f>'By site'!#REF!/'By site visit'!AL7</f>
        <v>#REF!</v>
      </c>
      <c r="D7" t="e">
        <f t="shared" si="0"/>
        <v>#DIV/0!</v>
      </c>
      <c r="G7" s="10" t="e">
        <f>'By site visit'!AN7/'By site'!AX8-1</f>
        <v>#DIV/0!</v>
      </c>
    </row>
    <row r="8" spans="1:7" x14ac:dyDescent="0.2">
      <c r="A8" t="s">
        <v>6</v>
      </c>
      <c r="B8" t="e">
        <f>'By site visit'!AV8/'By site'!BY10</f>
        <v>#DIV/0!</v>
      </c>
      <c r="C8" t="e">
        <f>'By site'!AX10/'By site visit'!AL8</f>
        <v>#DIV/0!</v>
      </c>
      <c r="D8" t="e">
        <f t="shared" si="0"/>
        <v>#DIV/0!</v>
      </c>
      <c r="G8" s="10" t="e">
        <f>'By site visit'!AN8/'By site'!AX9-1</f>
        <v>#DIV/0!</v>
      </c>
    </row>
    <row r="9" spans="1:7" x14ac:dyDescent="0.2">
      <c r="A9" t="s">
        <v>5</v>
      </c>
      <c r="B9">
        <f>'By site visit'!AV9/'By site'!BY11</f>
        <v>0</v>
      </c>
      <c r="C9" t="e">
        <f>'By site'!AX11/'By site visit'!AL9</f>
        <v>#DIV/0!</v>
      </c>
      <c r="D9" t="e">
        <f t="shared" si="0"/>
        <v>#DIV/0!</v>
      </c>
      <c r="G9" s="10" t="e">
        <f>'By site visit'!AN9/'By site'!#REF!-1</f>
        <v>#REF!</v>
      </c>
    </row>
    <row r="10" spans="1:7" x14ac:dyDescent="0.2">
      <c r="A10" t="s">
        <v>7</v>
      </c>
      <c r="B10" t="e">
        <f>'By site visit'!AV10/'By site'!BY12</f>
        <v>#DIV/0!</v>
      </c>
      <c r="C10" t="e">
        <f>'By site'!AX12/'By site visit'!AL10</f>
        <v>#DIV/0!</v>
      </c>
      <c r="D10" t="e">
        <f t="shared" si="0"/>
        <v>#DIV/0!</v>
      </c>
      <c r="G10" s="10" t="e">
        <f>'By site visit'!AN10/'By site'!AX10-1</f>
        <v>#DIV/0!</v>
      </c>
    </row>
    <row r="11" spans="1:7" x14ac:dyDescent="0.2">
      <c r="A11" t="s">
        <v>9</v>
      </c>
      <c r="B11" t="e">
        <f>'By site visit'!AV11/'By site'!BY13</f>
        <v>#DIV/0!</v>
      </c>
      <c r="C11" t="e">
        <f>'By site'!AX13/'By site visit'!AL11</f>
        <v>#DIV/0!</v>
      </c>
      <c r="D11" t="e">
        <f t="shared" si="0"/>
        <v>#DIV/0!</v>
      </c>
      <c r="G11" s="10" t="e">
        <f>'By site visit'!AN11/'By site'!AX11-1</f>
        <v>#DIV/0!</v>
      </c>
    </row>
    <row r="12" spans="1:7" x14ac:dyDescent="0.2">
      <c r="A12" t="s">
        <v>10</v>
      </c>
      <c r="B12" t="e">
        <f>'By site visit'!AV12/'By site'!BY14</f>
        <v>#DIV/0!</v>
      </c>
      <c r="C12" t="e">
        <f>'By site'!AX14/'By site visit'!AL12</f>
        <v>#DIV/0!</v>
      </c>
      <c r="D12" t="e">
        <f t="shared" si="0"/>
        <v>#DIV/0!</v>
      </c>
      <c r="G12" s="10" t="e">
        <f>'By site visit'!AN12/'By site'!AX12-1</f>
        <v>#DIV/0!</v>
      </c>
    </row>
    <row r="13" spans="1:7" x14ac:dyDescent="0.2">
      <c r="A13" t="s">
        <v>11</v>
      </c>
      <c r="B13" t="e">
        <f>'By site visit'!AV13/'By site'!BY15</f>
        <v>#DIV/0!</v>
      </c>
      <c r="C13" t="e">
        <f>'By site'!AX15/'By site visit'!AL13</f>
        <v>#DIV/0!</v>
      </c>
      <c r="D13" t="e">
        <f t="shared" si="0"/>
        <v>#DIV/0!</v>
      </c>
      <c r="G13" s="10" t="e">
        <f>'By site visit'!AN13/'By site'!AX13-1</f>
        <v>#DIV/0!</v>
      </c>
    </row>
    <row r="14" spans="1:7" x14ac:dyDescent="0.2">
      <c r="A14" t="s">
        <v>12</v>
      </c>
      <c r="B14" t="e">
        <f>'By site visit'!AV14/'By site'!BY16</f>
        <v>#DIV/0!</v>
      </c>
      <c r="C14" t="e">
        <f>'By site'!AX16/'By site visit'!AL14</f>
        <v>#DIV/0!</v>
      </c>
      <c r="D14" t="e">
        <f t="shared" si="0"/>
        <v>#DIV/0!</v>
      </c>
      <c r="G14" s="10" t="e">
        <f>'By site visit'!AN14/'By site'!AX14-1</f>
        <v>#DIV/0!</v>
      </c>
    </row>
    <row r="15" spans="1:7" x14ac:dyDescent="0.2">
      <c r="A15" t="s">
        <v>16</v>
      </c>
      <c r="B15" t="e">
        <f>'By site visit'!AV15/'By site'!BY17</f>
        <v>#DIV/0!</v>
      </c>
      <c r="C15" t="e">
        <f>'By site'!AX17/'By site visit'!AL15</f>
        <v>#DIV/0!</v>
      </c>
      <c r="D15" t="e">
        <f t="shared" si="0"/>
        <v>#DIV/0!</v>
      </c>
      <c r="G15" s="10" t="e">
        <f>'By site visit'!AN15/'By site'!AX15-1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By site</vt:lpstr>
      <vt:lpstr>GHGRP gas comp</vt:lpstr>
      <vt:lpstr>By site visit</vt:lpstr>
      <vt:lpstr>By site no strat</vt:lpstr>
      <vt:lpstr>Aerial by source</vt:lpstr>
      <vt:lpstr>Well share by basin quantile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2022-04-13T21:50:29Z</dcterms:created>
  <dcterms:modified xsi:type="dcterms:W3CDTF">2022-12-22T03:19:55Z</dcterms:modified>
</cp:coreProperties>
</file>