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Scenarios" sheetId="2" r:id="rId5"/>
    <sheet state="visible" name="Calculations" sheetId="3" r:id="rId6"/>
    <sheet state="visible" name="Summary" sheetId="4" r:id="rId7"/>
    <sheet state="hidden" name="Chart_Tables" sheetId="5" r:id="rId8"/>
  </sheets>
  <definedNames/>
  <calcPr/>
</workbook>
</file>

<file path=xl/sharedStrings.xml><?xml version="1.0" encoding="utf-8"?>
<sst xmlns="http://schemas.openxmlformats.org/spreadsheetml/2006/main" count="75" uniqueCount="61">
  <si>
    <t>month</t>
  </si>
  <si>
    <t>revenue_fees</t>
  </si>
  <si>
    <t>revenue_interest</t>
  </si>
  <si>
    <t>revenue_other</t>
  </si>
  <si>
    <t>expense_salaries</t>
  </si>
  <si>
    <t>expense_operations</t>
  </si>
  <si>
    <t>expense_marketing</t>
  </si>
  <si>
    <t>expense_it</t>
  </si>
  <si>
    <t>expense_other</t>
  </si>
  <si>
    <t>scenario</t>
  </si>
  <si>
    <t>fees_factor</t>
  </si>
  <si>
    <t>interest_factor</t>
  </si>
  <si>
    <t>other_rev_factor</t>
  </si>
  <si>
    <t>ops_factor</t>
  </si>
  <si>
    <t>mkt_factor</t>
  </si>
  <si>
    <t>it_factor</t>
  </si>
  <si>
    <t>salaries_factor</t>
  </si>
  <si>
    <t>other_exp_factor</t>
  </si>
  <si>
    <t>tax_rate</t>
  </si>
  <si>
    <t>Basic</t>
  </si>
  <si>
    <t>Optimistic</t>
  </si>
  <si>
    <t>Pessimistic</t>
  </si>
  <si>
    <t>Scenario</t>
  </si>
  <si>
    <t>Period</t>
  </si>
  <si>
    <t>2023-2024</t>
  </si>
  <si>
    <t xml:space="preserve">REVENUE </t>
  </si>
  <si>
    <t>OPEX</t>
  </si>
  <si>
    <t>ADJUSTED</t>
  </si>
  <si>
    <t>PROFIT</t>
  </si>
  <si>
    <t>fees_adj</t>
  </si>
  <si>
    <t>interest_adj</t>
  </si>
  <si>
    <t>other_rev_adj</t>
  </si>
  <si>
    <t>rev_total</t>
  </si>
  <si>
    <t>salaries_adj</t>
  </si>
  <si>
    <t>ops_adj</t>
  </si>
  <si>
    <t>mkt_adj</t>
  </si>
  <si>
    <t>it_adj</t>
  </si>
  <si>
    <t>other_exp_adj</t>
  </si>
  <si>
    <t>OPEX_total</t>
  </si>
  <si>
    <t>EBITDA</t>
  </si>
  <si>
    <t>tax</t>
  </si>
  <si>
    <t>net_income</t>
  </si>
  <si>
    <t>TOTAL 2023-2024</t>
  </si>
  <si>
    <t>Revenue</t>
  </si>
  <si>
    <t>Net Income</t>
  </si>
  <si>
    <t>Margin (%)</t>
  </si>
  <si>
    <t>Fees</t>
  </si>
  <si>
    <t xml:space="preserve">Interest </t>
  </si>
  <si>
    <t>Other</t>
  </si>
  <si>
    <t>Scenario Comparison — Financial Performance Overview</t>
  </si>
  <si>
    <t>Total Revenue</t>
  </si>
  <si>
    <t>Expences</t>
  </si>
  <si>
    <t>Salaries</t>
  </si>
  <si>
    <t>Operations</t>
  </si>
  <si>
    <t>Marketing</t>
  </si>
  <si>
    <t>IT</t>
  </si>
  <si>
    <t>Total OPEX</t>
  </si>
  <si>
    <t>Tax(17%)</t>
  </si>
  <si>
    <t>net_income_basic</t>
  </si>
  <si>
    <t>net_in_opt</t>
  </si>
  <si>
    <t>net_in_pes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</si>
</sst>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8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b/>
      <color rgb="FF000000"/>
      <name val="Roboto Mono"/>
    </font>
    <font>
      <color rgb="FF000000"/>
      <name val="Roboto Mono"/>
    </font>
    <font/>
    <font>
      <color theme="1"/>
      <name val="Arial"/>
      <scheme val="minor"/>
    </font>
    <font>
      <sz val="14.0"/>
      <color theme="1"/>
      <name val="Roboto Mono"/>
    </font>
  </fonts>
  <fills count="1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CFBFB"/>
        <bgColor rgb="FFFCFBFB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164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5" fillId="3" fontId="2" numFmtId="0" xfId="0" applyAlignment="1" applyBorder="1" applyFill="1" applyFont="1">
      <alignment horizontal="center"/>
    </xf>
    <xf borderId="6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9" fillId="0" fontId="2" numFmtId="164" xfId="0" applyAlignment="1" applyBorder="1" applyFont="1" applyNumberFormat="1">
      <alignment horizontal="center"/>
    </xf>
    <xf borderId="0" fillId="0" fontId="2" numFmtId="3" xfId="0" applyAlignment="1" applyFont="1" applyNumberFormat="1">
      <alignment horizontal="center"/>
    </xf>
    <xf borderId="10" fillId="0" fontId="2" numFmtId="3" xfId="0" applyAlignment="1" applyBorder="1" applyFont="1" applyNumberFormat="1">
      <alignment horizontal="center"/>
    </xf>
    <xf borderId="11" fillId="0" fontId="2" numFmtId="3" xfId="0" applyAlignment="1" applyBorder="1" applyFont="1" applyNumberFormat="1">
      <alignment horizontal="center"/>
    </xf>
    <xf borderId="12" fillId="0" fontId="2" numFmtId="3" xfId="0" applyAlignment="1" applyBorder="1" applyFont="1" applyNumberFormat="1">
      <alignment horizontal="center"/>
    </xf>
    <xf borderId="12" fillId="4" fontId="2" numFmtId="3" xfId="0" applyAlignment="1" applyBorder="1" applyFill="1" applyFont="1" applyNumberFormat="1">
      <alignment horizontal="center"/>
    </xf>
    <xf borderId="13" fillId="0" fontId="2" numFmtId="3" xfId="0" applyAlignment="1" applyBorder="1" applyFont="1" applyNumberFormat="1">
      <alignment horizontal="center"/>
    </xf>
    <xf borderId="9" fillId="5" fontId="2" numFmtId="3" xfId="0" applyAlignment="1" applyBorder="1" applyFill="1" applyFont="1" applyNumberFormat="1">
      <alignment horizontal="center"/>
    </xf>
    <xf borderId="0" fillId="6" fontId="2" numFmtId="3" xfId="0" applyAlignment="1" applyFill="1" applyFont="1" applyNumberFormat="1">
      <alignment horizontal="center"/>
    </xf>
    <xf borderId="0" fillId="7" fontId="2" numFmtId="3" xfId="0" applyAlignment="1" applyFill="1" applyFont="1" applyNumberFormat="1">
      <alignment horizontal="center"/>
    </xf>
    <xf borderId="10" fillId="8" fontId="2" numFmtId="3" xfId="0" applyAlignment="1" applyBorder="1" applyFill="1" applyFont="1" applyNumberFormat="1">
      <alignment horizontal="center"/>
    </xf>
    <xf borderId="9" fillId="0" fontId="2" numFmtId="3" xfId="0" applyAlignment="1" applyBorder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4" fontId="2" numFmtId="3" xfId="0" applyAlignment="1" applyFont="1" applyNumberFormat="1">
      <alignment horizontal="center"/>
    </xf>
    <xf borderId="10" fillId="0" fontId="2" numFmtId="3" xfId="0" applyAlignment="1" applyBorder="1" applyFont="1" applyNumberFormat="1">
      <alignment horizontal="center"/>
    </xf>
    <xf borderId="8" fillId="0" fontId="2" numFmtId="164" xfId="0" applyAlignment="1" applyBorder="1" applyFont="1" applyNumberFormat="1">
      <alignment horizontal="center"/>
    </xf>
    <xf borderId="6" fillId="0" fontId="2" numFmtId="3" xfId="0" applyAlignment="1" applyBorder="1" applyFont="1" applyNumberFormat="1">
      <alignment horizontal="center"/>
    </xf>
    <xf borderId="7" fillId="0" fontId="2" numFmtId="3" xfId="0" applyAlignment="1" applyBorder="1" applyFont="1" applyNumberFormat="1">
      <alignment horizontal="center"/>
    </xf>
    <xf borderId="8" fillId="0" fontId="2" numFmtId="3" xfId="0" applyAlignment="1" applyBorder="1" applyFont="1" applyNumberFormat="1">
      <alignment horizontal="center"/>
    </xf>
    <xf borderId="6" fillId="0" fontId="2" numFmtId="3" xfId="0" applyAlignment="1" applyBorder="1" applyFont="1" applyNumberFormat="1">
      <alignment horizontal="center"/>
    </xf>
    <xf borderId="6" fillId="4" fontId="2" numFmtId="3" xfId="0" applyAlignment="1" applyBorder="1" applyFont="1" applyNumberFormat="1">
      <alignment horizontal="center"/>
    </xf>
    <xf borderId="7" fillId="0" fontId="2" numFmtId="3" xfId="0" applyAlignment="1" applyBorder="1" applyFont="1" applyNumberFormat="1">
      <alignment horizontal="center"/>
    </xf>
    <xf borderId="8" fillId="5" fontId="2" numFmtId="3" xfId="0" applyAlignment="1" applyBorder="1" applyFont="1" applyNumberFormat="1">
      <alignment horizontal="center"/>
    </xf>
    <xf borderId="6" fillId="6" fontId="2" numFmtId="3" xfId="0" applyAlignment="1" applyBorder="1" applyFont="1" applyNumberFormat="1">
      <alignment horizontal="center"/>
    </xf>
    <xf borderId="6" fillId="7" fontId="2" numFmtId="3" xfId="0" applyAlignment="1" applyBorder="1" applyFont="1" applyNumberFormat="1">
      <alignment horizontal="center"/>
    </xf>
    <xf borderId="7" fillId="8" fontId="2" numFmtId="3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 readingOrder="0"/>
    </xf>
    <xf borderId="15" fillId="0" fontId="5" numFmtId="0" xfId="0" applyBorder="1" applyFont="1"/>
    <xf borderId="16" fillId="0" fontId="5" numFmtId="0" xfId="0" applyBorder="1" applyFont="1"/>
    <xf borderId="17" fillId="9" fontId="2" numFmtId="3" xfId="0" applyAlignment="1" applyBorder="1" applyFill="1" applyFont="1" applyNumberFormat="1">
      <alignment horizontal="center"/>
    </xf>
    <xf borderId="18" fillId="10" fontId="2" numFmtId="3" xfId="0" applyAlignment="1" applyBorder="1" applyFill="1" applyFont="1" applyNumberFormat="1">
      <alignment horizontal="center"/>
    </xf>
    <xf borderId="19" fillId="11" fontId="2" numFmtId="3" xfId="0" applyAlignment="1" applyBorder="1" applyFill="1" applyFont="1" applyNumberFormat="1">
      <alignment horizontal="center"/>
    </xf>
    <xf borderId="11" fillId="3" fontId="1" numFmtId="0" xfId="0" applyAlignment="1" applyBorder="1" applyFont="1">
      <alignment horizontal="center" readingOrder="0"/>
    </xf>
    <xf borderId="12" fillId="3" fontId="2" numFmtId="0" xfId="0" applyAlignment="1" applyBorder="1" applyFont="1">
      <alignment horizontal="center" readingOrder="0"/>
    </xf>
    <xf borderId="13" fillId="0" fontId="5" numFmtId="0" xfId="0" applyBorder="1" applyFont="1"/>
    <xf borderId="20" fillId="3" fontId="1" numFmtId="0" xfId="0" applyAlignment="1" applyBorder="1" applyFont="1">
      <alignment horizontal="center" readingOrder="0"/>
    </xf>
    <xf borderId="20" fillId="0" fontId="5" numFmtId="0" xfId="0" applyBorder="1" applyFont="1"/>
    <xf borderId="21" fillId="0" fontId="5" numFmtId="0" xfId="0" applyBorder="1" applyFont="1"/>
    <xf borderId="0" fillId="3" fontId="6" numFmtId="0" xfId="0" applyFont="1"/>
    <xf borderId="0" fillId="3" fontId="2" numFmtId="0" xfId="0" applyAlignment="1" applyFont="1">
      <alignment horizontal="center"/>
    </xf>
    <xf borderId="0" fillId="3" fontId="2" numFmtId="0" xfId="0" applyFont="1"/>
    <xf borderId="8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11" fillId="3" fontId="2" numFmtId="0" xfId="0" applyAlignment="1" applyBorder="1" applyFont="1">
      <alignment horizontal="center" readingOrder="0"/>
    </xf>
    <xf borderId="12" fillId="0" fontId="5" numFmtId="0" xfId="0" applyBorder="1" applyFont="1"/>
    <xf borderId="12" fillId="3" fontId="2" numFmtId="3" xfId="0" applyAlignment="1" applyBorder="1" applyFont="1" applyNumberFormat="1">
      <alignment horizontal="center" readingOrder="0"/>
    </xf>
    <xf borderId="12" fillId="3" fontId="2" numFmtId="10" xfId="0" applyAlignment="1" applyBorder="1" applyFont="1" applyNumberFormat="1">
      <alignment horizontal="center"/>
    </xf>
    <xf borderId="22" fillId="3" fontId="1" numFmtId="0" xfId="0" applyAlignment="1" applyBorder="1" applyFont="1">
      <alignment horizontal="center" readingOrder="0"/>
    </xf>
    <xf borderId="23" fillId="0" fontId="5" numFmtId="0" xfId="0" applyBorder="1" applyFont="1"/>
    <xf borderId="9" fillId="3" fontId="2" numFmtId="0" xfId="0" applyAlignment="1" applyBorder="1" applyFont="1">
      <alignment horizontal="center" readingOrder="0"/>
    </xf>
    <xf borderId="0" fillId="3" fontId="2" numFmtId="3" xfId="0" applyAlignment="1" applyFont="1" applyNumberFormat="1">
      <alignment horizontal="center" readingOrder="0"/>
    </xf>
    <xf borderId="0" fillId="3" fontId="2" numFmtId="10" xfId="0" applyAlignment="1" applyFont="1" applyNumberFormat="1">
      <alignment horizontal="center"/>
    </xf>
    <xf borderId="10" fillId="0" fontId="5" numFmtId="0" xfId="0" applyBorder="1" applyFont="1"/>
    <xf borderId="24" fillId="3" fontId="2" numFmtId="0" xfId="0" applyAlignment="1" applyBorder="1" applyFont="1">
      <alignment horizontal="center" readingOrder="0"/>
    </xf>
    <xf borderId="25" fillId="3" fontId="2" numFmtId="3" xfId="0" applyAlignment="1" applyBorder="1" applyFont="1" applyNumberFormat="1">
      <alignment horizontal="center"/>
    </xf>
    <xf borderId="6" fillId="3" fontId="2" numFmtId="3" xfId="0" applyAlignment="1" applyBorder="1" applyFont="1" applyNumberFormat="1">
      <alignment horizontal="center" readingOrder="0"/>
    </xf>
    <xf borderId="6" fillId="3" fontId="2" numFmtId="10" xfId="0" applyAlignment="1" applyBorder="1" applyFont="1" applyNumberFormat="1">
      <alignment horizontal="center"/>
    </xf>
    <xf borderId="0" fillId="3" fontId="7" numFmtId="0" xfId="0" applyAlignment="1" applyFont="1">
      <alignment horizontal="center" readingOrder="0"/>
    </xf>
    <xf borderId="17" fillId="3" fontId="2" numFmtId="0" xfId="0" applyAlignment="1" applyBorder="1" applyFont="1">
      <alignment horizontal="center" readingOrder="0"/>
    </xf>
    <xf borderId="19" fillId="3" fontId="2" numFmtId="3" xfId="0" applyAlignment="1" applyBorder="1" applyFont="1" applyNumberFormat="1">
      <alignment horizontal="center"/>
    </xf>
    <xf borderId="26" fillId="3" fontId="1" numFmtId="0" xfId="0" applyAlignment="1" applyBorder="1" applyFont="1">
      <alignment horizontal="center" readingOrder="0"/>
    </xf>
    <xf borderId="27" fillId="0" fontId="5" numFmtId="0" xfId="0" applyBorder="1" applyFont="1"/>
    <xf borderId="19" fillId="12" fontId="2" numFmtId="3" xfId="0" applyAlignment="1" applyBorder="1" applyFill="1" applyFont="1" applyNumberFormat="1">
      <alignment horizontal="center"/>
    </xf>
    <xf borderId="14" fillId="3" fontId="1" numFmtId="0" xfId="0" applyAlignment="1" applyBorder="1" applyFont="1">
      <alignment horizontal="center" readingOrder="0"/>
    </xf>
    <xf borderId="16" fillId="3" fontId="2" numFmtId="3" xfId="0" applyAlignment="1" applyBorder="1" applyFont="1" applyNumberFormat="1">
      <alignment horizontal="center"/>
    </xf>
    <xf borderId="17" fillId="3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Roboto"/>
              </a:defRPr>
            </a:pPr>
            <a:r>
              <a:rPr b="1">
                <a:solidFill>
                  <a:srgbClr val="757575"/>
                </a:solidFill>
                <a:latin typeface="Roboto"/>
              </a:rPr>
              <a:t>Net Income by Scenario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C78A8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2F4B7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7C4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Summary!$D$2:$D$4</c:f>
            </c:strRef>
          </c:cat>
          <c:val>
            <c:numRef>
              <c:f>Summary!$L$2:$L$4</c:f>
              <c:numCache/>
            </c:numRef>
          </c:val>
        </c:ser>
        <c:axId val="1811067843"/>
        <c:axId val="1015353668"/>
      </c:barChart>
      <c:catAx>
        <c:axId val="1811067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15353668"/>
      </c:catAx>
      <c:valAx>
        <c:axId val="101535366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Net Income (USD)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1067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CFBFB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Roboto"/>
              </a:defRPr>
            </a:pPr>
            <a:r>
              <a:rPr b="1">
                <a:solidFill>
                  <a:srgbClr val="757575"/>
                </a:solidFill>
                <a:latin typeface="Roboto"/>
              </a:rPr>
              <a:t>Revenue vs OPEX by Scenario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Summary!$E$1</c:f>
            </c:strRef>
          </c:tx>
          <c:spPr>
            <a:solidFill>
              <a:srgbClr val="2F4B7C"/>
            </a:solidFill>
            <a:ln cmpd="sng">
              <a:solidFill>
                <a:srgbClr val="000000"/>
              </a:solidFill>
            </a:ln>
          </c:spPr>
          <c:dPt>
            <c:idx val="2"/>
          </c:dPt>
          <c:cat>
            <c:strRef>
              <c:f>Summary!$D$2:$D$4</c:f>
            </c:strRef>
          </c:cat>
          <c:val>
            <c:numRef>
              <c:f>Summary!$E$2:$E$4</c:f>
              <c:numCache/>
            </c:numRef>
          </c:val>
        </c:ser>
        <c:ser>
          <c:idx val="1"/>
          <c:order val="1"/>
          <c:tx>
            <c:strRef>
              <c:f>Summary!$F$1</c:f>
            </c:strRef>
          </c:tx>
          <c:spPr>
            <a:solidFill>
              <a:srgbClr val="A6C8E0"/>
            </a:solidFill>
            <a:ln cmpd="sng">
              <a:solidFill>
                <a:srgbClr val="000000"/>
              </a:solidFill>
            </a:ln>
          </c:spPr>
          <c:cat>
            <c:strRef>
              <c:f>Summary!$D$2:$D$4</c:f>
            </c:strRef>
          </c:cat>
          <c:val>
            <c:numRef>
              <c:f>Summary!$F$2:$F$4</c:f>
              <c:numCache/>
            </c:numRef>
          </c:val>
        </c:ser>
        <c:ser>
          <c:idx val="2"/>
          <c:order val="2"/>
          <c:tx>
            <c:strRef>
              <c:f>Summary!$G$1</c:f>
            </c:strRef>
          </c:tx>
          <c:cat>
            <c:strRef>
              <c:f>Summary!$D$2:$D$4</c:f>
            </c:strRef>
          </c:cat>
          <c:val>
            <c:numRef>
              <c:f>Summary!$G$2:$G$4</c:f>
              <c:numCache/>
            </c:numRef>
          </c:val>
        </c:ser>
        <c:ser>
          <c:idx val="3"/>
          <c:order val="3"/>
          <c:tx>
            <c:strRef>
              <c:f>Summary!$H$1</c:f>
            </c:strRef>
          </c:tx>
          <c:cat>
            <c:strRef>
              <c:f>Summary!$D$2:$D$4</c:f>
            </c:strRef>
          </c:cat>
          <c:val>
            <c:numRef>
              <c:f>Summary!$H$2:$H$4</c:f>
              <c:numCache/>
            </c:numRef>
          </c:val>
        </c:ser>
        <c:axId val="874981701"/>
        <c:axId val="365258764"/>
      </c:barChart>
      <c:catAx>
        <c:axId val="874981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65258764"/>
      </c:catAx>
      <c:valAx>
        <c:axId val="36525876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Amount (USD)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4981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CFBFB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Chart2.png"/><Relationship Id="rId3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876300</xdr:colOff>
      <xdr:row>9</xdr:row>
      <xdr:rowOff>190500</xdr:rowOff>
    </xdr:from>
    <xdr:ext cx="5781675" cy="30194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942975</xdr:colOff>
      <xdr:row>24</xdr:row>
      <xdr:rowOff>171450</xdr:rowOff>
    </xdr:from>
    <xdr:ext cx="11544300" cy="3590925"/>
    <xdr:pic>
      <xdr:nvPicPr>
        <xdr:cNvPr id="2043349160" name="Chart2" title="Диаграм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866775</xdr:colOff>
      <xdr:row>9</xdr:row>
      <xdr:rowOff>190500</xdr:rowOff>
    </xdr:from>
    <xdr:ext cx="5781675" cy="318135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3.0"/>
    <col customWidth="1" min="3" max="3" width="17.0"/>
    <col customWidth="1" min="4" max="4" width="14.0"/>
    <col customWidth="1" min="5" max="5" width="17.0"/>
    <col customWidth="1" min="6" max="6" width="19.0"/>
    <col customWidth="1" min="7" max="7" width="18.0"/>
    <col customWidth="1" min="8" max="8" width="11.0"/>
    <col customWidth="1" min="9" max="9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44927.0</v>
      </c>
      <c r="B2" s="4">
        <v>921958.0</v>
      </c>
      <c r="C2" s="4">
        <v>646867.0</v>
      </c>
      <c r="D2" s="4">
        <v>100860.0</v>
      </c>
      <c r="E2" s="4">
        <v>503694.0</v>
      </c>
      <c r="F2" s="4">
        <v>319879.0</v>
      </c>
      <c r="G2" s="4">
        <v>210268.0</v>
      </c>
      <c r="H2" s="4">
        <v>226820.0</v>
      </c>
      <c r="I2" s="4">
        <v>56265.0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44958.0</v>
      </c>
      <c r="B3" s="4">
        <v>887498.0</v>
      </c>
      <c r="C3" s="4">
        <v>874871.0</v>
      </c>
      <c r="D3" s="4">
        <v>144131.0</v>
      </c>
      <c r="E3" s="4">
        <v>591335.0</v>
      </c>
      <c r="F3" s="4">
        <v>216023.0</v>
      </c>
      <c r="G3" s="4">
        <v>141090.0</v>
      </c>
      <c r="H3" s="4">
        <v>217221.0</v>
      </c>
      <c r="I3" s="4">
        <v>50769.0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44986.0</v>
      </c>
      <c r="B4" s="4">
        <v>1121879.0</v>
      </c>
      <c r="C4" s="4">
        <v>694027.0</v>
      </c>
      <c r="D4" s="4">
        <v>164925.0</v>
      </c>
      <c r="E4" s="4">
        <v>599041.0</v>
      </c>
      <c r="F4" s="4">
        <v>205311.0</v>
      </c>
      <c r="G4" s="4">
        <v>203355.0</v>
      </c>
      <c r="H4" s="4">
        <v>233104.0</v>
      </c>
      <c r="I4" s="4">
        <v>69769.0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45017.0</v>
      </c>
      <c r="B5" s="4">
        <v>1058795.0</v>
      </c>
      <c r="C5" s="4">
        <v>892752.0</v>
      </c>
      <c r="D5" s="4">
        <v>125658.0</v>
      </c>
      <c r="E5" s="4">
        <v>484478.0</v>
      </c>
      <c r="F5" s="4">
        <v>322537.0</v>
      </c>
      <c r="G5" s="4">
        <v>249503.0</v>
      </c>
      <c r="H5" s="4">
        <v>152747.0</v>
      </c>
      <c r="I5" s="4">
        <v>50189.0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45047.0</v>
      </c>
      <c r="B6" s="4">
        <v>929981.0</v>
      </c>
      <c r="C6" s="4">
        <v>584654.0</v>
      </c>
      <c r="D6" s="4">
        <v>135773.0</v>
      </c>
      <c r="E6" s="4">
        <v>519346.0</v>
      </c>
      <c r="F6" s="4">
        <v>267435.0</v>
      </c>
      <c r="G6" s="4">
        <v>156886.0</v>
      </c>
      <c r="H6" s="4">
        <v>216803.0</v>
      </c>
      <c r="I6" s="4">
        <v>81551.0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45078.0</v>
      </c>
      <c r="B7" s="4">
        <v>1178360.0</v>
      </c>
      <c r="C7" s="4">
        <v>773538.0</v>
      </c>
      <c r="D7" s="4">
        <v>169092.0</v>
      </c>
      <c r="E7" s="4">
        <v>403890.0</v>
      </c>
      <c r="F7" s="4">
        <v>241606.0</v>
      </c>
      <c r="G7" s="4">
        <v>187313.0</v>
      </c>
      <c r="H7" s="4">
        <v>160627.0</v>
      </c>
      <c r="I7" s="4">
        <v>58792.0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45108.0</v>
      </c>
      <c r="B8" s="4">
        <v>1039931.0</v>
      </c>
      <c r="C8" s="4">
        <v>739629.0</v>
      </c>
      <c r="D8" s="4">
        <v>173969.0</v>
      </c>
      <c r="E8" s="4">
        <v>574073.0</v>
      </c>
      <c r="F8" s="4">
        <v>354969.0</v>
      </c>
      <c r="G8" s="4">
        <v>168148.0</v>
      </c>
      <c r="H8" s="4">
        <v>173483.0</v>
      </c>
      <c r="I8" s="4">
        <v>98555.0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45139.0</v>
      </c>
      <c r="B9" s="4">
        <v>1056508.0</v>
      </c>
      <c r="C9" s="4">
        <v>779303.0</v>
      </c>
      <c r="D9" s="4">
        <v>180077.0</v>
      </c>
      <c r="E9" s="4">
        <v>435920.0</v>
      </c>
      <c r="F9" s="4">
        <v>398193.0</v>
      </c>
      <c r="G9" s="4">
        <v>119457.0</v>
      </c>
      <c r="H9" s="4">
        <v>216557.0</v>
      </c>
      <c r="I9" s="4">
        <v>61653.0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45170.0</v>
      </c>
      <c r="B10" s="4">
        <v>1040181.0</v>
      </c>
      <c r="C10" s="4">
        <v>841097.0</v>
      </c>
      <c r="D10" s="4">
        <v>152995.0</v>
      </c>
      <c r="E10" s="4">
        <v>571829.0</v>
      </c>
      <c r="F10" s="4">
        <v>209692.0</v>
      </c>
      <c r="G10" s="4">
        <v>276830.0</v>
      </c>
      <c r="H10" s="4">
        <v>222409.0</v>
      </c>
      <c r="I10" s="4">
        <v>55675.0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45200.0</v>
      </c>
      <c r="B11" s="4">
        <v>996769.0</v>
      </c>
      <c r="C11" s="4">
        <v>537065.0</v>
      </c>
      <c r="D11" s="4">
        <v>192093.0</v>
      </c>
      <c r="E11" s="4">
        <v>499299.0</v>
      </c>
      <c r="F11" s="4">
        <v>363678.0</v>
      </c>
      <c r="G11" s="4">
        <v>111534.0</v>
      </c>
      <c r="H11" s="4">
        <v>244663.0</v>
      </c>
      <c r="I11" s="4">
        <v>90397.0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45231.0</v>
      </c>
      <c r="B12" s="4">
        <v>1057750.0</v>
      </c>
      <c r="C12" s="4">
        <v>853531.0</v>
      </c>
      <c r="D12" s="4">
        <v>101016.0</v>
      </c>
      <c r="E12" s="4">
        <v>455591.0</v>
      </c>
      <c r="F12" s="4">
        <v>223247.0</v>
      </c>
      <c r="G12" s="4">
        <v>124300.0</v>
      </c>
      <c r="H12" s="4">
        <v>224065.0</v>
      </c>
      <c r="I12" s="4">
        <v>67262.0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45261.0</v>
      </c>
      <c r="B13" s="4">
        <v>809268.0</v>
      </c>
      <c r="C13" s="4">
        <v>848951.0</v>
      </c>
      <c r="D13" s="4">
        <v>112185.0</v>
      </c>
      <c r="E13" s="4">
        <v>594776.0</v>
      </c>
      <c r="F13" s="4">
        <v>370171.0</v>
      </c>
      <c r="G13" s="4">
        <v>239643.0</v>
      </c>
      <c r="H13" s="4">
        <v>188044.0</v>
      </c>
      <c r="I13" s="4">
        <v>99216.0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45292.0</v>
      </c>
      <c r="B14" s="4">
        <v>848984.0</v>
      </c>
      <c r="C14" s="4">
        <v>802918.0</v>
      </c>
      <c r="D14" s="4">
        <v>102568.0</v>
      </c>
      <c r="E14" s="4">
        <v>520151.0</v>
      </c>
      <c r="F14" s="4">
        <v>393664.0</v>
      </c>
      <c r="G14" s="4">
        <v>298635.0</v>
      </c>
      <c r="H14" s="4">
        <v>152695.0</v>
      </c>
      <c r="I14" s="4">
        <v>98190.0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45323.0</v>
      </c>
      <c r="B15" s="4">
        <v>936330.0</v>
      </c>
      <c r="C15" s="4">
        <v>801648.0</v>
      </c>
      <c r="D15" s="4">
        <v>133159.0</v>
      </c>
      <c r="E15" s="4">
        <v>413986.0</v>
      </c>
      <c r="F15" s="4">
        <v>261858.0</v>
      </c>
      <c r="G15" s="4">
        <v>229312.0</v>
      </c>
      <c r="H15" s="4">
        <v>162666.0</v>
      </c>
      <c r="I15" s="4">
        <v>88660.0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45352.0</v>
      </c>
      <c r="B16" s="4">
        <v>934633.0</v>
      </c>
      <c r="C16" s="4">
        <v>788998.0</v>
      </c>
      <c r="D16" s="4">
        <v>164505.0</v>
      </c>
      <c r="E16" s="4">
        <v>504488.0</v>
      </c>
      <c r="F16" s="4">
        <v>383323.0</v>
      </c>
      <c r="G16" s="4">
        <v>122662.0</v>
      </c>
      <c r="H16" s="4">
        <v>158392.0</v>
      </c>
      <c r="I16" s="4">
        <v>80535.0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45383.0</v>
      </c>
      <c r="B17" s="4">
        <v>1175713.0</v>
      </c>
      <c r="C17" s="4">
        <v>814400.0</v>
      </c>
      <c r="D17" s="4">
        <v>189135.0</v>
      </c>
      <c r="E17" s="4">
        <v>527478.0</v>
      </c>
      <c r="F17" s="4">
        <v>235222.0</v>
      </c>
      <c r="G17" s="4">
        <v>177373.0</v>
      </c>
      <c r="H17" s="4">
        <v>229575.0</v>
      </c>
      <c r="I17" s="4">
        <v>80818.0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45413.0</v>
      </c>
      <c r="B18" s="4">
        <v>1073109.0</v>
      </c>
      <c r="C18" s="4">
        <v>524538.0</v>
      </c>
      <c r="D18" s="4">
        <v>170592.0</v>
      </c>
      <c r="E18" s="4">
        <v>513252.0</v>
      </c>
      <c r="F18" s="4">
        <v>339182.0</v>
      </c>
      <c r="G18" s="4">
        <v>258338.0</v>
      </c>
      <c r="H18" s="4">
        <v>202992.0</v>
      </c>
      <c r="I18" s="4">
        <v>67412.0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45444.0</v>
      </c>
      <c r="B19" s="4">
        <v>898806.0</v>
      </c>
      <c r="C19" s="4">
        <v>873133.0</v>
      </c>
      <c r="D19" s="4">
        <v>190982.0</v>
      </c>
      <c r="E19" s="4">
        <v>521626.0</v>
      </c>
      <c r="F19" s="4">
        <v>319176.0</v>
      </c>
      <c r="G19" s="4">
        <v>231278.0</v>
      </c>
      <c r="H19" s="4">
        <v>237054.0</v>
      </c>
      <c r="I19" s="4">
        <v>72361.0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45474.0</v>
      </c>
      <c r="B20" s="4">
        <v>922409.0</v>
      </c>
      <c r="C20" s="4">
        <v>523419.0</v>
      </c>
      <c r="D20" s="4">
        <v>150636.0</v>
      </c>
      <c r="E20" s="4">
        <v>450015.0</v>
      </c>
      <c r="F20" s="4">
        <v>322096.0</v>
      </c>
      <c r="G20" s="4">
        <v>207059.0</v>
      </c>
      <c r="H20" s="4">
        <v>204268.0</v>
      </c>
      <c r="I20" s="4">
        <v>95151.0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45505.0</v>
      </c>
      <c r="B21" s="4">
        <v>1150083.0</v>
      </c>
      <c r="C21" s="4">
        <v>711428.0</v>
      </c>
      <c r="D21" s="4">
        <v>171910.0</v>
      </c>
      <c r="E21" s="4">
        <v>587116.0</v>
      </c>
      <c r="F21" s="4">
        <v>398286.0</v>
      </c>
      <c r="G21" s="4">
        <v>264899.0</v>
      </c>
      <c r="H21" s="4">
        <v>205820.0</v>
      </c>
      <c r="I21" s="4">
        <v>66198.0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45536.0</v>
      </c>
      <c r="B22" s="4">
        <v>1137594.0</v>
      </c>
      <c r="C22" s="4">
        <v>855570.0</v>
      </c>
      <c r="D22" s="4">
        <v>122299.0</v>
      </c>
      <c r="E22" s="4">
        <v>443585.0</v>
      </c>
      <c r="F22" s="4">
        <v>309225.0</v>
      </c>
      <c r="G22" s="4">
        <v>164044.0</v>
      </c>
      <c r="H22" s="4">
        <v>192557.0</v>
      </c>
      <c r="I22" s="4">
        <v>99080.0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45566.0</v>
      </c>
      <c r="B23" s="4">
        <v>909556.0</v>
      </c>
      <c r="C23" s="4">
        <v>502693.0</v>
      </c>
      <c r="D23" s="4">
        <v>195003.0</v>
      </c>
      <c r="E23" s="4">
        <v>495259.0</v>
      </c>
      <c r="F23" s="4">
        <v>225939.0</v>
      </c>
      <c r="G23" s="4">
        <v>279997.0</v>
      </c>
      <c r="H23" s="4">
        <v>192941.0</v>
      </c>
      <c r="I23" s="4">
        <v>71834.0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45597.0</v>
      </c>
      <c r="B24" s="4">
        <v>818047.0</v>
      </c>
      <c r="C24" s="4">
        <v>788249.0</v>
      </c>
      <c r="D24" s="4">
        <v>175766.0</v>
      </c>
      <c r="E24" s="4">
        <v>546779.0</v>
      </c>
      <c r="F24" s="4">
        <v>353048.0</v>
      </c>
      <c r="G24" s="4">
        <v>144262.0</v>
      </c>
      <c r="H24" s="4">
        <v>173776.0</v>
      </c>
      <c r="I24" s="4">
        <v>80080.0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45627.0</v>
      </c>
      <c r="B25" s="4">
        <v>928376.0</v>
      </c>
      <c r="C25" s="4">
        <v>637848.0</v>
      </c>
      <c r="D25" s="4">
        <v>192787.0</v>
      </c>
      <c r="E25" s="4">
        <v>527948.0</v>
      </c>
      <c r="F25" s="4">
        <v>255016.0</v>
      </c>
      <c r="G25" s="4">
        <v>240546.0</v>
      </c>
      <c r="H25" s="4">
        <v>208053.0</v>
      </c>
      <c r="I25" s="4">
        <v>71959.0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0"/>
    <col customWidth="1" min="3" max="3" width="16.0"/>
    <col customWidth="1" min="4" max="4" width="17.0"/>
    <col customWidth="1" min="5" max="6" width="11.0"/>
    <col customWidth="1" min="7" max="7" width="10.0"/>
    <col customWidth="1" min="8" max="8" width="16.0"/>
    <col customWidth="1" min="9" max="9" width="17.0"/>
    <col customWidth="1" min="10" max="10" width="9.0"/>
  </cols>
  <sheetData>
    <row r="1">
      <c r="A1" s="1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1" t="s">
        <v>16</v>
      </c>
      <c r="I1" s="1" t="s">
        <v>17</v>
      </c>
      <c r="J1" s="1" t="s">
        <v>18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19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8">
        <v>0.17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20</v>
      </c>
      <c r="B3" s="7">
        <v>1.08</v>
      </c>
      <c r="C3" s="8">
        <v>1.06</v>
      </c>
      <c r="D3" s="8">
        <v>1.03</v>
      </c>
      <c r="E3" s="8">
        <v>0.96</v>
      </c>
      <c r="F3" s="8">
        <v>1.02</v>
      </c>
      <c r="G3" s="8">
        <v>0.98</v>
      </c>
      <c r="H3" s="7">
        <v>1.0</v>
      </c>
      <c r="I3" s="8">
        <v>0.99</v>
      </c>
      <c r="J3" s="8">
        <v>0.17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21</v>
      </c>
      <c r="B4" s="7">
        <v>0.92</v>
      </c>
      <c r="C4" s="8">
        <v>0.9</v>
      </c>
      <c r="D4" s="8">
        <v>0.97</v>
      </c>
      <c r="E4" s="8">
        <v>1.06</v>
      </c>
      <c r="F4" s="8">
        <v>1.05</v>
      </c>
      <c r="G4" s="8">
        <v>1.02</v>
      </c>
      <c r="H4" s="7">
        <v>1.0</v>
      </c>
      <c r="I4" s="8">
        <v>1.03</v>
      </c>
      <c r="J4" s="8">
        <v>0.17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5"/>
      <c r="C5" s="9"/>
      <c r="D5" s="9"/>
      <c r="E5" s="9"/>
      <c r="F5" s="9"/>
      <c r="G5" s="9"/>
      <c r="H5" s="9"/>
      <c r="I5" s="9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2.0"/>
    <col customWidth="1" min="2" max="2" width="16.88"/>
    <col customWidth="1" min="3" max="3" width="13.0"/>
    <col customWidth="1" min="4" max="4" width="17.0"/>
    <col customWidth="1" min="5" max="5" width="14.0"/>
    <col customWidth="1" min="6" max="6" width="17.0"/>
    <col customWidth="1" min="7" max="7" width="19.0"/>
    <col customWidth="1" min="8" max="8" width="18.0"/>
    <col customWidth="1" min="9" max="9" width="11.0"/>
    <col customWidth="1" min="10" max="10" width="14.0"/>
    <col customWidth="1" min="11" max="11" width="10.0"/>
    <col customWidth="1" min="12" max="12" width="13.0"/>
    <col customWidth="1" min="13" max="13" width="14.0"/>
    <col customWidth="1" min="14" max="14" width="10.0"/>
    <col customWidth="1" min="15" max="15" width="13.0"/>
    <col customWidth="1" min="16" max="18" width="8.0"/>
    <col customWidth="1" min="19" max="19" width="14.0"/>
    <col customWidth="1" min="20" max="20" width="11.0"/>
    <col customWidth="1" min="21" max="21" width="16.0"/>
    <col customWidth="1" min="22" max="22" width="10.0"/>
    <col customWidth="1" min="23" max="23" width="11.0"/>
  </cols>
  <sheetData>
    <row r="1">
      <c r="A1" s="10" t="s">
        <v>22</v>
      </c>
      <c r="B1" s="11" t="s">
        <v>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"/>
      <c r="Z1" s="9"/>
    </row>
    <row r="2">
      <c r="A2" s="10" t="s">
        <v>23</v>
      </c>
      <c r="B2" s="11" t="s">
        <v>24</v>
      </c>
      <c r="C2" s="12" t="s">
        <v>25</v>
      </c>
      <c r="D2" s="13"/>
      <c r="E2" s="14"/>
      <c r="F2" s="12" t="s">
        <v>26</v>
      </c>
      <c r="G2" s="13"/>
      <c r="H2" s="13"/>
      <c r="I2" s="13"/>
      <c r="J2" s="14"/>
      <c r="K2" s="12" t="s">
        <v>27</v>
      </c>
      <c r="L2" s="13"/>
      <c r="M2" s="13"/>
      <c r="N2" s="13"/>
      <c r="O2" s="13"/>
      <c r="P2" s="13"/>
      <c r="Q2" s="13"/>
      <c r="R2" s="13"/>
      <c r="S2" s="13"/>
      <c r="T2" s="12" t="s">
        <v>28</v>
      </c>
      <c r="U2" s="13"/>
      <c r="V2" s="13"/>
      <c r="W2" s="14"/>
      <c r="X2" s="9"/>
      <c r="Y2" s="9"/>
      <c r="Z2" s="9"/>
    </row>
    <row r="3">
      <c r="A3" s="9"/>
      <c r="B3" s="15" t="str">
        <f>Base!A1</f>
        <v>month</v>
      </c>
      <c r="C3" s="16" t="str">
        <f>Base!B1</f>
        <v>revenue_fees</v>
      </c>
      <c r="D3" s="16" t="str">
        <f>Base!C1</f>
        <v>revenue_interest</v>
      </c>
      <c r="E3" s="16" t="str">
        <f>Base!D1</f>
        <v>revenue_other</v>
      </c>
      <c r="F3" s="16" t="str">
        <f>Base!E1</f>
        <v>expense_salaries</v>
      </c>
      <c r="G3" s="16" t="str">
        <f>Base!F1</f>
        <v>expense_operations</v>
      </c>
      <c r="H3" s="16" t="str">
        <f>Base!G1</f>
        <v>expense_marketing</v>
      </c>
      <c r="I3" s="16" t="str">
        <f>Base!H1</f>
        <v>expense_it</v>
      </c>
      <c r="J3" s="17" t="str">
        <f>Base!I1</f>
        <v>expense_other</v>
      </c>
      <c r="K3" s="18" t="s">
        <v>29</v>
      </c>
      <c r="L3" s="19" t="s">
        <v>30</v>
      </c>
      <c r="M3" s="19" t="s">
        <v>31</v>
      </c>
      <c r="N3" s="20" t="s">
        <v>32</v>
      </c>
      <c r="O3" s="20" t="s">
        <v>33</v>
      </c>
      <c r="P3" s="19" t="s">
        <v>34</v>
      </c>
      <c r="Q3" s="19" t="s">
        <v>35</v>
      </c>
      <c r="R3" s="19" t="s">
        <v>36</v>
      </c>
      <c r="S3" s="21" t="s">
        <v>37</v>
      </c>
      <c r="T3" s="18" t="s">
        <v>38</v>
      </c>
      <c r="U3" s="20" t="s">
        <v>39</v>
      </c>
      <c r="V3" s="20" t="s">
        <v>40</v>
      </c>
      <c r="W3" s="21" t="s">
        <v>41</v>
      </c>
      <c r="X3" s="9"/>
      <c r="Y3" s="9"/>
      <c r="Z3" s="9"/>
    </row>
    <row r="4">
      <c r="A4" s="9"/>
      <c r="B4" s="22">
        <f>Base!A2</f>
        <v>44927</v>
      </c>
      <c r="C4" s="23">
        <f>Base!B2</f>
        <v>921958</v>
      </c>
      <c r="D4" s="23">
        <f>Base!C2</f>
        <v>646867</v>
      </c>
      <c r="E4" s="23">
        <f>Base!D2</f>
        <v>100860</v>
      </c>
      <c r="F4" s="23">
        <f>Base!E2</f>
        <v>503694</v>
      </c>
      <c r="G4" s="23">
        <f>Base!F2</f>
        <v>319879</v>
      </c>
      <c r="H4" s="23">
        <f>Base!G2</f>
        <v>210268</v>
      </c>
      <c r="I4" s="23">
        <f>Base!H2</f>
        <v>226820</v>
      </c>
      <c r="J4" s="24">
        <f>Base!I2</f>
        <v>56265</v>
      </c>
      <c r="K4" s="25">
        <f t="array" ref="K4">Base!$B2*XLOOKUP($B$1,Scenarios!$A$2:$A$4,Scenarios!$B$2:$B$4)</f>
        <v>921958</v>
      </c>
      <c r="L4" s="26">
        <f t="array" ref="L4">Base!$C2*XLOOKUP($B$1,Scenarios!$A$2:$A$4,Scenarios!$C$2:$C$4)</f>
        <v>646867</v>
      </c>
      <c r="M4" s="26">
        <f t="array" ref="M4">Base!$D2*XLOOKUP($B$1,Scenarios!$A$2:$A$4,Scenarios!$D$2:$D$4)</f>
        <v>100860</v>
      </c>
      <c r="N4" s="27">
        <f t="shared" ref="N4:N27" si="1">$K4+$L4+$M4</f>
        <v>1669685</v>
      </c>
      <c r="O4" s="26">
        <f t="array" ref="O4">Base!$H2*XLOOKUP($B$1,Scenarios!$A$2:$A$4,Scenarios!$H$2:$H$4)</f>
        <v>226820</v>
      </c>
      <c r="P4" s="26">
        <f t="array" ref="P4">Base!$E2*XLOOKUP($B$1,Scenarios!$A$2:$A$4,Scenarios!$E$2:$E$4)</f>
        <v>503694</v>
      </c>
      <c r="Q4" s="26">
        <f t="array" ref="Q4">Base!$F2*XLOOKUP($B$1,Scenarios!$A$2:$A$4,Scenarios!$F$2:$F$4)</f>
        <v>319879</v>
      </c>
      <c r="R4" s="26">
        <f t="array" ref="R4">Base!$G2*XLOOKUP($B$1,Scenarios!$A$2:$A$4,Scenarios!$G$2:$G$4)</f>
        <v>210268</v>
      </c>
      <c r="S4" s="28">
        <f t="array" ref="S4">Base!$I2*XLOOKUP($B$1,Scenarios!$A$2:$A$4,Scenarios!$I$2:$I$4)</f>
        <v>56265</v>
      </c>
      <c r="T4" s="29">
        <f t="shared" ref="T4:T27" si="2">$P4+$Q4+$R4+$O4+$S4</f>
        <v>1316926</v>
      </c>
      <c r="U4" s="30">
        <f t="shared" ref="U4:U27" si="3">$N4-$T4</f>
        <v>352759</v>
      </c>
      <c r="V4" s="31">
        <f t="array" ref="V4">$U4*XLOOKUP($B$1,Scenarios!$A$2:$A$4,Scenarios!$J$2:$J$4)</f>
        <v>59969.03</v>
      </c>
      <c r="W4" s="32">
        <f t="shared" ref="W4:W27" si="4">$U4-$V4</f>
        <v>292789.97</v>
      </c>
      <c r="X4" s="9"/>
      <c r="Y4" s="9"/>
      <c r="Z4" s="9"/>
    </row>
    <row r="5">
      <c r="A5" s="9"/>
      <c r="B5" s="22">
        <f>Base!A3</f>
        <v>44958</v>
      </c>
      <c r="C5" s="23">
        <f>Base!B3</f>
        <v>887498</v>
      </c>
      <c r="D5" s="23">
        <f>Base!C3</f>
        <v>874871</v>
      </c>
      <c r="E5" s="23">
        <f>Base!D3</f>
        <v>144131</v>
      </c>
      <c r="F5" s="23">
        <f>Base!E3</f>
        <v>591335</v>
      </c>
      <c r="G5" s="23">
        <f>Base!F3</f>
        <v>216023</v>
      </c>
      <c r="H5" s="23">
        <f>Base!G3</f>
        <v>141090</v>
      </c>
      <c r="I5" s="23">
        <f>Base!H3</f>
        <v>217221</v>
      </c>
      <c r="J5" s="24">
        <f>Base!I3</f>
        <v>50769</v>
      </c>
      <c r="K5" s="33">
        <f t="array" ref="K5">Base!$B3*XLOOKUP($B$1,Scenarios!$A$2:$A$4,Scenarios!$B$2:$B$4)</f>
        <v>887498</v>
      </c>
      <c r="L5" s="34">
        <f t="array" ref="L5">Base!$C3*XLOOKUP($B$1,Scenarios!$A$2:$A$4,Scenarios!$C$2:$C$4)</f>
        <v>874871</v>
      </c>
      <c r="M5" s="34">
        <f t="array" ref="M5">Base!$D3*XLOOKUP($B$1,Scenarios!$A$2:$A$4,Scenarios!$D$2:$D$4)</f>
        <v>144131</v>
      </c>
      <c r="N5" s="35">
        <f t="shared" si="1"/>
        <v>1906500</v>
      </c>
      <c r="O5" s="34">
        <f t="array" ref="O5">Base!$H3*XLOOKUP($B$1,Scenarios!$A$2:$A$4,Scenarios!$H$2:$H$4)</f>
        <v>217221</v>
      </c>
      <c r="P5" s="34">
        <f t="array" ref="P5">Base!$E3*XLOOKUP($B$1,Scenarios!$A$2:$A$4,Scenarios!$E$2:$E$4)</f>
        <v>591335</v>
      </c>
      <c r="Q5" s="34">
        <f t="array" ref="Q5">Base!$F3*XLOOKUP($B$1,Scenarios!$A$2:$A$4,Scenarios!$F$2:$F$4)</f>
        <v>216023</v>
      </c>
      <c r="R5" s="34">
        <f t="array" ref="R5">Base!$G3*XLOOKUP($B$1,Scenarios!$A$2:$A$4,Scenarios!$G$2:$G$4)</f>
        <v>141090</v>
      </c>
      <c r="S5" s="36">
        <f t="array" ref="S5">Base!$I3*XLOOKUP($B$1,Scenarios!$A$2:$A$4,Scenarios!$I$2:$I$4)</f>
        <v>50769</v>
      </c>
      <c r="T5" s="29">
        <f t="shared" si="2"/>
        <v>1216438</v>
      </c>
      <c r="U5" s="30">
        <f t="shared" si="3"/>
        <v>690062</v>
      </c>
      <c r="V5" s="31">
        <f t="array" ref="V5">$U5*XLOOKUP($B$1,Scenarios!$A$2:$A$4,Scenarios!$J$2:$J$4)</f>
        <v>117310.54</v>
      </c>
      <c r="W5" s="32">
        <f t="shared" si="4"/>
        <v>572751.46</v>
      </c>
      <c r="X5" s="9"/>
      <c r="Y5" s="9"/>
      <c r="Z5" s="9"/>
    </row>
    <row r="6">
      <c r="A6" s="9"/>
      <c r="B6" s="22">
        <f>Base!A4</f>
        <v>44986</v>
      </c>
      <c r="C6" s="23">
        <f>Base!B4</f>
        <v>1121879</v>
      </c>
      <c r="D6" s="23">
        <f>Base!C4</f>
        <v>694027</v>
      </c>
      <c r="E6" s="23">
        <f>Base!D4</f>
        <v>164925</v>
      </c>
      <c r="F6" s="23">
        <f>Base!E4</f>
        <v>599041</v>
      </c>
      <c r="G6" s="23">
        <f>Base!F4</f>
        <v>205311</v>
      </c>
      <c r="H6" s="23">
        <f>Base!G4</f>
        <v>203355</v>
      </c>
      <c r="I6" s="23">
        <f>Base!H4</f>
        <v>233104</v>
      </c>
      <c r="J6" s="24">
        <f>Base!I4</f>
        <v>69769</v>
      </c>
      <c r="K6" s="33">
        <f t="array" ref="K6">Base!$B4*XLOOKUP($B$1,Scenarios!$A$2:$A$4,Scenarios!$B$2:$B$4)</f>
        <v>1121879</v>
      </c>
      <c r="L6" s="34">
        <f t="array" ref="L6">Base!$C4*XLOOKUP($B$1,Scenarios!$A$2:$A$4,Scenarios!$C$2:$C$4)</f>
        <v>694027</v>
      </c>
      <c r="M6" s="34">
        <f t="array" ref="M6">Base!$D4*XLOOKUP($B$1,Scenarios!$A$2:$A$4,Scenarios!$D$2:$D$4)</f>
        <v>164925</v>
      </c>
      <c r="N6" s="35">
        <f t="shared" si="1"/>
        <v>1980831</v>
      </c>
      <c r="O6" s="34">
        <f t="array" ref="O6">Base!$H4*XLOOKUP($B$1,Scenarios!$A$2:$A$4,Scenarios!$H$2:$H$4)</f>
        <v>233104</v>
      </c>
      <c r="P6" s="34">
        <f t="array" ref="P6">Base!$E4*XLOOKUP($B$1,Scenarios!$A$2:$A$4,Scenarios!$E$2:$E$4)</f>
        <v>599041</v>
      </c>
      <c r="Q6" s="34">
        <f t="array" ref="Q6">Base!$F4*XLOOKUP($B$1,Scenarios!$A$2:$A$4,Scenarios!$F$2:$F$4)</f>
        <v>205311</v>
      </c>
      <c r="R6" s="34">
        <f t="array" ref="R6">Base!$G4*XLOOKUP($B$1,Scenarios!$A$2:$A$4,Scenarios!$G$2:$G$4)</f>
        <v>203355</v>
      </c>
      <c r="S6" s="36">
        <f t="array" ref="S6">Base!$I4*XLOOKUP($B$1,Scenarios!$A$2:$A$4,Scenarios!$I$2:$I$4)</f>
        <v>69769</v>
      </c>
      <c r="T6" s="29">
        <f t="shared" si="2"/>
        <v>1310580</v>
      </c>
      <c r="U6" s="30">
        <f t="shared" si="3"/>
        <v>670251</v>
      </c>
      <c r="V6" s="31">
        <f t="array" ref="V6">$U6*XLOOKUP($B$1,Scenarios!$A$2:$A$4,Scenarios!$J$2:$J$4)</f>
        <v>113942.67</v>
      </c>
      <c r="W6" s="32">
        <f t="shared" si="4"/>
        <v>556308.33</v>
      </c>
      <c r="X6" s="9"/>
      <c r="Y6" s="9"/>
      <c r="Z6" s="9"/>
    </row>
    <row r="7">
      <c r="A7" s="9"/>
      <c r="B7" s="22">
        <f>Base!A5</f>
        <v>45017</v>
      </c>
      <c r="C7" s="23">
        <f>Base!B5</f>
        <v>1058795</v>
      </c>
      <c r="D7" s="23">
        <f>Base!C5</f>
        <v>892752</v>
      </c>
      <c r="E7" s="23">
        <f>Base!D5</f>
        <v>125658</v>
      </c>
      <c r="F7" s="23">
        <f>Base!E5</f>
        <v>484478</v>
      </c>
      <c r="G7" s="23">
        <f>Base!F5</f>
        <v>322537</v>
      </c>
      <c r="H7" s="23">
        <f>Base!G5</f>
        <v>249503</v>
      </c>
      <c r="I7" s="23">
        <f>Base!H5</f>
        <v>152747</v>
      </c>
      <c r="J7" s="24">
        <f>Base!I5</f>
        <v>50189</v>
      </c>
      <c r="K7" s="33">
        <f t="array" ref="K7">Base!$B5*XLOOKUP($B$1,Scenarios!$A$2:$A$4,Scenarios!$B$2:$B$4)</f>
        <v>1058795</v>
      </c>
      <c r="L7" s="34">
        <f t="array" ref="L7">Base!$C5*XLOOKUP($B$1,Scenarios!$A$2:$A$4,Scenarios!$C$2:$C$4)</f>
        <v>892752</v>
      </c>
      <c r="M7" s="34">
        <f t="array" ref="M7">Base!$D5*XLOOKUP($B$1,Scenarios!$A$2:$A$4,Scenarios!$D$2:$D$4)</f>
        <v>125658</v>
      </c>
      <c r="N7" s="35">
        <f t="shared" si="1"/>
        <v>2077205</v>
      </c>
      <c r="O7" s="34">
        <f t="array" ref="O7">Base!$H5*XLOOKUP($B$1,Scenarios!$A$2:$A$4,Scenarios!$H$2:$H$4)</f>
        <v>152747</v>
      </c>
      <c r="P7" s="34">
        <f t="array" ref="P7">Base!$E5*XLOOKUP($B$1,Scenarios!$A$2:$A$4,Scenarios!$E$2:$E$4)</f>
        <v>484478</v>
      </c>
      <c r="Q7" s="34">
        <f t="array" ref="Q7">Base!$F5*XLOOKUP($B$1,Scenarios!$A$2:$A$4,Scenarios!$F$2:$F$4)</f>
        <v>322537</v>
      </c>
      <c r="R7" s="34">
        <f t="array" ref="R7">Base!$G5*XLOOKUP($B$1,Scenarios!$A$2:$A$4,Scenarios!$G$2:$G$4)</f>
        <v>249503</v>
      </c>
      <c r="S7" s="36">
        <f t="array" ref="S7">Base!$I5*XLOOKUP($B$1,Scenarios!$A$2:$A$4,Scenarios!$I$2:$I$4)</f>
        <v>50189</v>
      </c>
      <c r="T7" s="29">
        <f t="shared" si="2"/>
        <v>1259454</v>
      </c>
      <c r="U7" s="30">
        <f t="shared" si="3"/>
        <v>817751</v>
      </c>
      <c r="V7" s="31">
        <f t="array" ref="V7">$U7*XLOOKUP($B$1,Scenarios!$A$2:$A$4,Scenarios!$J$2:$J$4)</f>
        <v>139017.67</v>
      </c>
      <c r="W7" s="32">
        <f t="shared" si="4"/>
        <v>678733.33</v>
      </c>
      <c r="X7" s="9"/>
      <c r="Y7" s="9"/>
      <c r="Z7" s="9"/>
    </row>
    <row r="8">
      <c r="A8" s="9"/>
      <c r="B8" s="22">
        <f>Base!A6</f>
        <v>45047</v>
      </c>
      <c r="C8" s="23">
        <f>Base!B6</f>
        <v>929981</v>
      </c>
      <c r="D8" s="23">
        <f>Base!C6</f>
        <v>584654</v>
      </c>
      <c r="E8" s="23">
        <f>Base!D6</f>
        <v>135773</v>
      </c>
      <c r="F8" s="23">
        <f>Base!E6</f>
        <v>519346</v>
      </c>
      <c r="G8" s="23">
        <f>Base!F6</f>
        <v>267435</v>
      </c>
      <c r="H8" s="23">
        <f>Base!G6</f>
        <v>156886</v>
      </c>
      <c r="I8" s="23">
        <f>Base!H6</f>
        <v>216803</v>
      </c>
      <c r="J8" s="24">
        <f>Base!I6</f>
        <v>81551</v>
      </c>
      <c r="K8" s="33">
        <f t="array" ref="K8">Base!$B6*XLOOKUP($B$1,Scenarios!$A$2:$A$4,Scenarios!$B$2:$B$4)</f>
        <v>929981</v>
      </c>
      <c r="L8" s="34">
        <f t="array" ref="L8">Base!$C6*XLOOKUP($B$1,Scenarios!$A$2:$A$4,Scenarios!$C$2:$C$4)</f>
        <v>584654</v>
      </c>
      <c r="M8" s="34">
        <f t="array" ref="M8">Base!$D6*XLOOKUP($B$1,Scenarios!$A$2:$A$4,Scenarios!$D$2:$D$4)</f>
        <v>135773</v>
      </c>
      <c r="N8" s="35">
        <f t="shared" si="1"/>
        <v>1650408</v>
      </c>
      <c r="O8" s="34">
        <f t="array" ref="O8">Base!$H6*XLOOKUP($B$1,Scenarios!$A$2:$A$4,Scenarios!$H$2:$H$4)</f>
        <v>216803</v>
      </c>
      <c r="P8" s="34">
        <f t="array" ref="P8">Base!$E6*XLOOKUP($B$1,Scenarios!$A$2:$A$4,Scenarios!$E$2:$E$4)</f>
        <v>519346</v>
      </c>
      <c r="Q8" s="34">
        <f t="array" ref="Q8">Base!$F6*XLOOKUP($B$1,Scenarios!$A$2:$A$4,Scenarios!$F$2:$F$4)</f>
        <v>267435</v>
      </c>
      <c r="R8" s="34">
        <f t="array" ref="R8">Base!$G6*XLOOKUP($B$1,Scenarios!$A$2:$A$4,Scenarios!$G$2:$G$4)</f>
        <v>156886</v>
      </c>
      <c r="S8" s="36">
        <f t="array" ref="S8">Base!$I6*XLOOKUP($B$1,Scenarios!$A$2:$A$4,Scenarios!$I$2:$I$4)</f>
        <v>81551</v>
      </c>
      <c r="T8" s="29">
        <f t="shared" si="2"/>
        <v>1242021</v>
      </c>
      <c r="U8" s="30">
        <f t="shared" si="3"/>
        <v>408387</v>
      </c>
      <c r="V8" s="31">
        <f t="array" ref="V8">$U8*XLOOKUP($B$1,Scenarios!$A$2:$A$4,Scenarios!$J$2:$J$4)</f>
        <v>69425.79</v>
      </c>
      <c r="W8" s="32">
        <f t="shared" si="4"/>
        <v>338961.21</v>
      </c>
      <c r="X8" s="9"/>
      <c r="Y8" s="9"/>
      <c r="Z8" s="9"/>
    </row>
    <row r="9">
      <c r="A9" s="9"/>
      <c r="B9" s="22">
        <f>Base!A7</f>
        <v>45078</v>
      </c>
      <c r="C9" s="23">
        <f>Base!B7</f>
        <v>1178360</v>
      </c>
      <c r="D9" s="23">
        <f>Base!C7</f>
        <v>773538</v>
      </c>
      <c r="E9" s="23">
        <f>Base!D7</f>
        <v>169092</v>
      </c>
      <c r="F9" s="23">
        <f>Base!E7</f>
        <v>403890</v>
      </c>
      <c r="G9" s="23">
        <f>Base!F7</f>
        <v>241606</v>
      </c>
      <c r="H9" s="23">
        <f>Base!G7</f>
        <v>187313</v>
      </c>
      <c r="I9" s="23">
        <f>Base!H7</f>
        <v>160627</v>
      </c>
      <c r="J9" s="24">
        <f>Base!I7</f>
        <v>58792</v>
      </c>
      <c r="K9" s="33">
        <f t="array" ref="K9">Base!$B7*XLOOKUP($B$1,Scenarios!$A$2:$A$4,Scenarios!$B$2:$B$4)</f>
        <v>1178360</v>
      </c>
      <c r="L9" s="34">
        <f t="array" ref="L9">Base!$C7*XLOOKUP($B$1,Scenarios!$A$2:$A$4,Scenarios!$C$2:$C$4)</f>
        <v>773538</v>
      </c>
      <c r="M9" s="34">
        <f t="array" ref="M9">Base!$D7*XLOOKUP($B$1,Scenarios!$A$2:$A$4,Scenarios!$D$2:$D$4)</f>
        <v>169092</v>
      </c>
      <c r="N9" s="35">
        <f t="shared" si="1"/>
        <v>2120990</v>
      </c>
      <c r="O9" s="34">
        <f t="array" ref="O9">Base!$H7*XLOOKUP($B$1,Scenarios!$A$2:$A$4,Scenarios!$H$2:$H$4)</f>
        <v>160627</v>
      </c>
      <c r="P9" s="34">
        <f t="array" ref="P9">Base!$E7*XLOOKUP($B$1,Scenarios!$A$2:$A$4,Scenarios!$E$2:$E$4)</f>
        <v>403890</v>
      </c>
      <c r="Q9" s="34">
        <f t="array" ref="Q9">Base!$F7*XLOOKUP($B$1,Scenarios!$A$2:$A$4,Scenarios!$F$2:$F$4)</f>
        <v>241606</v>
      </c>
      <c r="R9" s="34">
        <f t="array" ref="R9">Base!$G7*XLOOKUP($B$1,Scenarios!$A$2:$A$4,Scenarios!$G$2:$G$4)</f>
        <v>187313</v>
      </c>
      <c r="S9" s="36">
        <f t="array" ref="S9">Base!$I7*XLOOKUP($B$1,Scenarios!$A$2:$A$4,Scenarios!$I$2:$I$4)</f>
        <v>58792</v>
      </c>
      <c r="T9" s="29">
        <f t="shared" si="2"/>
        <v>1052228</v>
      </c>
      <c r="U9" s="30">
        <f t="shared" si="3"/>
        <v>1068762</v>
      </c>
      <c r="V9" s="31">
        <f t="array" ref="V9">$U9*XLOOKUP($B$1,Scenarios!$A$2:$A$4,Scenarios!$J$2:$J$4)</f>
        <v>181689.54</v>
      </c>
      <c r="W9" s="32">
        <f t="shared" si="4"/>
        <v>887072.46</v>
      </c>
      <c r="X9" s="9"/>
      <c r="Y9" s="9"/>
      <c r="Z9" s="9"/>
    </row>
    <row r="10">
      <c r="A10" s="9"/>
      <c r="B10" s="22">
        <f>Base!A8</f>
        <v>45108</v>
      </c>
      <c r="C10" s="23">
        <f>Base!B8</f>
        <v>1039931</v>
      </c>
      <c r="D10" s="23">
        <f>Base!C8</f>
        <v>739629</v>
      </c>
      <c r="E10" s="23">
        <f>Base!D8</f>
        <v>173969</v>
      </c>
      <c r="F10" s="23">
        <f>Base!E8</f>
        <v>574073</v>
      </c>
      <c r="G10" s="23">
        <f>Base!F8</f>
        <v>354969</v>
      </c>
      <c r="H10" s="23">
        <f>Base!G8</f>
        <v>168148</v>
      </c>
      <c r="I10" s="23">
        <f>Base!H8</f>
        <v>173483</v>
      </c>
      <c r="J10" s="24">
        <f>Base!I8</f>
        <v>98555</v>
      </c>
      <c r="K10" s="33">
        <f t="array" ref="K10">Base!$B8*XLOOKUP($B$1,Scenarios!$A$2:$A$4,Scenarios!$B$2:$B$4)</f>
        <v>1039931</v>
      </c>
      <c r="L10" s="34">
        <f t="array" ref="L10">Base!$C8*XLOOKUP($B$1,Scenarios!$A$2:$A$4,Scenarios!$C$2:$C$4)</f>
        <v>739629</v>
      </c>
      <c r="M10" s="34">
        <f t="array" ref="M10">Base!$D8*XLOOKUP($B$1,Scenarios!$A$2:$A$4,Scenarios!$D$2:$D$4)</f>
        <v>173969</v>
      </c>
      <c r="N10" s="35">
        <f t="shared" si="1"/>
        <v>1953529</v>
      </c>
      <c r="O10" s="34">
        <f t="array" ref="O10">Base!$H8*XLOOKUP($B$1,Scenarios!$A$2:$A$4,Scenarios!$H$2:$H$4)</f>
        <v>173483</v>
      </c>
      <c r="P10" s="34">
        <f t="array" ref="P10">Base!$E8*XLOOKUP($B$1,Scenarios!$A$2:$A$4,Scenarios!$E$2:$E$4)</f>
        <v>574073</v>
      </c>
      <c r="Q10" s="34">
        <f t="array" ref="Q10">Base!$F8*XLOOKUP($B$1,Scenarios!$A$2:$A$4,Scenarios!$F$2:$F$4)</f>
        <v>354969</v>
      </c>
      <c r="R10" s="34">
        <f t="array" ref="R10">Base!$G8*XLOOKUP($B$1,Scenarios!$A$2:$A$4,Scenarios!$G$2:$G$4)</f>
        <v>168148</v>
      </c>
      <c r="S10" s="36">
        <f t="array" ref="S10">Base!$I8*XLOOKUP($B$1,Scenarios!$A$2:$A$4,Scenarios!$I$2:$I$4)</f>
        <v>98555</v>
      </c>
      <c r="T10" s="29">
        <f t="shared" si="2"/>
        <v>1369228</v>
      </c>
      <c r="U10" s="30">
        <f t="shared" si="3"/>
        <v>584301</v>
      </c>
      <c r="V10" s="31">
        <f t="array" ref="V10">$U10*XLOOKUP($B$1,Scenarios!$A$2:$A$4,Scenarios!$J$2:$J$4)</f>
        <v>99331.17</v>
      </c>
      <c r="W10" s="32">
        <f t="shared" si="4"/>
        <v>484969.83</v>
      </c>
      <c r="X10" s="9"/>
      <c r="Y10" s="9"/>
      <c r="Z10" s="9"/>
    </row>
    <row r="11">
      <c r="A11" s="9"/>
      <c r="B11" s="22">
        <f>Base!A9</f>
        <v>45139</v>
      </c>
      <c r="C11" s="23">
        <f>Base!B9</f>
        <v>1056508</v>
      </c>
      <c r="D11" s="23">
        <f>Base!C9</f>
        <v>779303</v>
      </c>
      <c r="E11" s="23">
        <f>Base!D9</f>
        <v>180077</v>
      </c>
      <c r="F11" s="23">
        <f>Base!E9</f>
        <v>435920</v>
      </c>
      <c r="G11" s="23">
        <f>Base!F9</f>
        <v>398193</v>
      </c>
      <c r="H11" s="23">
        <f>Base!G9</f>
        <v>119457</v>
      </c>
      <c r="I11" s="23">
        <f>Base!H9</f>
        <v>216557</v>
      </c>
      <c r="J11" s="24">
        <f>Base!I9</f>
        <v>61653</v>
      </c>
      <c r="K11" s="33">
        <f t="array" ref="K11">Base!$B9*XLOOKUP($B$1,Scenarios!$A$2:$A$4,Scenarios!$B$2:$B$4)</f>
        <v>1056508</v>
      </c>
      <c r="L11" s="34">
        <f t="array" ref="L11">Base!$C9*XLOOKUP($B$1,Scenarios!$A$2:$A$4,Scenarios!$C$2:$C$4)</f>
        <v>779303</v>
      </c>
      <c r="M11" s="34">
        <f t="array" ref="M11">Base!$D9*XLOOKUP($B$1,Scenarios!$A$2:$A$4,Scenarios!$D$2:$D$4)</f>
        <v>180077</v>
      </c>
      <c r="N11" s="35">
        <f t="shared" si="1"/>
        <v>2015888</v>
      </c>
      <c r="O11" s="34">
        <f t="array" ref="O11">Base!$H9*XLOOKUP($B$1,Scenarios!$A$2:$A$4,Scenarios!$H$2:$H$4)</f>
        <v>216557</v>
      </c>
      <c r="P11" s="34">
        <f t="array" ref="P11">Base!$E9*XLOOKUP($B$1,Scenarios!$A$2:$A$4,Scenarios!$E$2:$E$4)</f>
        <v>435920</v>
      </c>
      <c r="Q11" s="34">
        <f t="array" ref="Q11">Base!$F9*XLOOKUP($B$1,Scenarios!$A$2:$A$4,Scenarios!$F$2:$F$4)</f>
        <v>398193</v>
      </c>
      <c r="R11" s="34">
        <f t="array" ref="R11">Base!$G9*XLOOKUP($B$1,Scenarios!$A$2:$A$4,Scenarios!$G$2:$G$4)</f>
        <v>119457</v>
      </c>
      <c r="S11" s="36">
        <f t="array" ref="S11">Base!$I9*XLOOKUP($B$1,Scenarios!$A$2:$A$4,Scenarios!$I$2:$I$4)</f>
        <v>61653</v>
      </c>
      <c r="T11" s="29">
        <f t="shared" si="2"/>
        <v>1231780</v>
      </c>
      <c r="U11" s="30">
        <f t="shared" si="3"/>
        <v>784108</v>
      </c>
      <c r="V11" s="31">
        <f t="array" ref="V11">$U11*XLOOKUP($B$1,Scenarios!$A$2:$A$4,Scenarios!$J$2:$J$4)</f>
        <v>133298.36</v>
      </c>
      <c r="W11" s="32">
        <f t="shared" si="4"/>
        <v>650809.64</v>
      </c>
      <c r="X11" s="9"/>
      <c r="Y11" s="9"/>
      <c r="Z11" s="9"/>
    </row>
    <row r="12">
      <c r="A12" s="9"/>
      <c r="B12" s="22">
        <f>Base!A10</f>
        <v>45170</v>
      </c>
      <c r="C12" s="23">
        <f>Base!B10</f>
        <v>1040181</v>
      </c>
      <c r="D12" s="23">
        <f>Base!C10</f>
        <v>841097</v>
      </c>
      <c r="E12" s="23">
        <f>Base!D10</f>
        <v>152995</v>
      </c>
      <c r="F12" s="23">
        <f>Base!E10</f>
        <v>571829</v>
      </c>
      <c r="G12" s="23">
        <f>Base!F10</f>
        <v>209692</v>
      </c>
      <c r="H12" s="23">
        <f>Base!G10</f>
        <v>276830</v>
      </c>
      <c r="I12" s="23">
        <f>Base!H10</f>
        <v>222409</v>
      </c>
      <c r="J12" s="24">
        <f>Base!I10</f>
        <v>55675</v>
      </c>
      <c r="K12" s="33">
        <f t="array" ref="K12">Base!$B10*XLOOKUP($B$1,Scenarios!$A$2:$A$4,Scenarios!$B$2:$B$4)</f>
        <v>1040181</v>
      </c>
      <c r="L12" s="34">
        <f t="array" ref="L12">Base!$C10*XLOOKUP($B$1,Scenarios!$A$2:$A$4,Scenarios!$C$2:$C$4)</f>
        <v>841097</v>
      </c>
      <c r="M12" s="34">
        <f t="array" ref="M12">Base!$D10*XLOOKUP($B$1,Scenarios!$A$2:$A$4,Scenarios!$D$2:$D$4)</f>
        <v>152995</v>
      </c>
      <c r="N12" s="35">
        <f t="shared" si="1"/>
        <v>2034273</v>
      </c>
      <c r="O12" s="34">
        <f t="array" ref="O12">Base!$H10*XLOOKUP($B$1,Scenarios!$A$2:$A$4,Scenarios!$H$2:$H$4)</f>
        <v>222409</v>
      </c>
      <c r="P12" s="34">
        <f t="array" ref="P12">Base!$E10*XLOOKUP($B$1,Scenarios!$A$2:$A$4,Scenarios!$E$2:$E$4)</f>
        <v>571829</v>
      </c>
      <c r="Q12" s="34">
        <f t="array" ref="Q12">Base!$F10*XLOOKUP($B$1,Scenarios!$A$2:$A$4,Scenarios!$F$2:$F$4)</f>
        <v>209692</v>
      </c>
      <c r="R12" s="34">
        <f t="array" ref="R12">Base!$G10*XLOOKUP($B$1,Scenarios!$A$2:$A$4,Scenarios!$G$2:$G$4)</f>
        <v>276830</v>
      </c>
      <c r="S12" s="36">
        <f t="array" ref="S12">Base!$I10*XLOOKUP($B$1,Scenarios!$A$2:$A$4,Scenarios!$I$2:$I$4)</f>
        <v>55675</v>
      </c>
      <c r="T12" s="29">
        <f t="shared" si="2"/>
        <v>1336435</v>
      </c>
      <c r="U12" s="30">
        <f t="shared" si="3"/>
        <v>697838</v>
      </c>
      <c r="V12" s="31">
        <f t="array" ref="V12">$U12*XLOOKUP($B$1,Scenarios!$A$2:$A$4,Scenarios!$J$2:$J$4)</f>
        <v>118632.46</v>
      </c>
      <c r="W12" s="32">
        <f t="shared" si="4"/>
        <v>579205.54</v>
      </c>
      <c r="X12" s="9"/>
      <c r="Y12" s="9"/>
      <c r="Z12" s="9"/>
    </row>
    <row r="13">
      <c r="A13" s="9"/>
      <c r="B13" s="22">
        <f>Base!A11</f>
        <v>45200</v>
      </c>
      <c r="C13" s="23">
        <f>Base!B11</f>
        <v>996769</v>
      </c>
      <c r="D13" s="23">
        <f>Base!C11</f>
        <v>537065</v>
      </c>
      <c r="E13" s="23">
        <f>Base!D11</f>
        <v>192093</v>
      </c>
      <c r="F13" s="23">
        <f>Base!E11</f>
        <v>499299</v>
      </c>
      <c r="G13" s="23">
        <f>Base!F11</f>
        <v>363678</v>
      </c>
      <c r="H13" s="23">
        <f>Base!G11</f>
        <v>111534</v>
      </c>
      <c r="I13" s="23">
        <f>Base!H11</f>
        <v>244663</v>
      </c>
      <c r="J13" s="24">
        <f>Base!I11</f>
        <v>90397</v>
      </c>
      <c r="K13" s="33">
        <f t="array" ref="K13">Base!$B11*XLOOKUP($B$1,Scenarios!$A$2:$A$4,Scenarios!$B$2:$B$4)</f>
        <v>996769</v>
      </c>
      <c r="L13" s="34">
        <f t="array" ref="L13">Base!$C11*XLOOKUP($B$1,Scenarios!$A$2:$A$4,Scenarios!$C$2:$C$4)</f>
        <v>537065</v>
      </c>
      <c r="M13" s="34">
        <f t="array" ref="M13">Base!$D11*XLOOKUP($B$1,Scenarios!$A$2:$A$4,Scenarios!$D$2:$D$4)</f>
        <v>192093</v>
      </c>
      <c r="N13" s="35">
        <f t="shared" si="1"/>
        <v>1725927</v>
      </c>
      <c r="O13" s="34">
        <f t="array" ref="O13">Base!$H11*XLOOKUP($B$1,Scenarios!$A$2:$A$4,Scenarios!$H$2:$H$4)</f>
        <v>244663</v>
      </c>
      <c r="P13" s="34">
        <f t="array" ref="P13">Base!$E11*XLOOKUP($B$1,Scenarios!$A$2:$A$4,Scenarios!$E$2:$E$4)</f>
        <v>499299</v>
      </c>
      <c r="Q13" s="34">
        <f t="array" ref="Q13">Base!$F11*XLOOKUP($B$1,Scenarios!$A$2:$A$4,Scenarios!$F$2:$F$4)</f>
        <v>363678</v>
      </c>
      <c r="R13" s="34">
        <f t="array" ref="R13">Base!$G11*XLOOKUP($B$1,Scenarios!$A$2:$A$4,Scenarios!$G$2:$G$4)</f>
        <v>111534</v>
      </c>
      <c r="S13" s="36">
        <f t="array" ref="S13">Base!$I11*XLOOKUP($B$1,Scenarios!$A$2:$A$4,Scenarios!$I$2:$I$4)</f>
        <v>90397</v>
      </c>
      <c r="T13" s="29">
        <f t="shared" si="2"/>
        <v>1309571</v>
      </c>
      <c r="U13" s="30">
        <f t="shared" si="3"/>
        <v>416356</v>
      </c>
      <c r="V13" s="31">
        <f t="array" ref="V13">$U13*XLOOKUP($B$1,Scenarios!$A$2:$A$4,Scenarios!$J$2:$J$4)</f>
        <v>70780.52</v>
      </c>
      <c r="W13" s="32">
        <f t="shared" si="4"/>
        <v>345575.48</v>
      </c>
      <c r="X13" s="9"/>
      <c r="Y13" s="9"/>
      <c r="Z13" s="9"/>
    </row>
    <row r="14">
      <c r="A14" s="9"/>
      <c r="B14" s="22">
        <f>Base!A12</f>
        <v>45231</v>
      </c>
      <c r="C14" s="23">
        <f>Base!B12</f>
        <v>1057750</v>
      </c>
      <c r="D14" s="23">
        <f>Base!C12</f>
        <v>853531</v>
      </c>
      <c r="E14" s="23">
        <f>Base!D12</f>
        <v>101016</v>
      </c>
      <c r="F14" s="23">
        <f>Base!E12</f>
        <v>455591</v>
      </c>
      <c r="G14" s="23">
        <f>Base!F12</f>
        <v>223247</v>
      </c>
      <c r="H14" s="23">
        <f>Base!G12</f>
        <v>124300</v>
      </c>
      <c r="I14" s="23">
        <f>Base!H12</f>
        <v>224065</v>
      </c>
      <c r="J14" s="24">
        <f>Base!I12</f>
        <v>67262</v>
      </c>
      <c r="K14" s="33">
        <f t="array" ref="K14">Base!$B12*XLOOKUP($B$1,Scenarios!$A$2:$A$4,Scenarios!$B$2:$B$4)</f>
        <v>1057750</v>
      </c>
      <c r="L14" s="34">
        <f t="array" ref="L14">Base!$C12*XLOOKUP($B$1,Scenarios!$A$2:$A$4,Scenarios!$C$2:$C$4)</f>
        <v>853531</v>
      </c>
      <c r="M14" s="34">
        <f t="array" ref="M14">Base!$D12*XLOOKUP($B$1,Scenarios!$A$2:$A$4,Scenarios!$D$2:$D$4)</f>
        <v>101016</v>
      </c>
      <c r="N14" s="35">
        <f t="shared" si="1"/>
        <v>2012297</v>
      </c>
      <c r="O14" s="34">
        <f t="array" ref="O14">Base!$H12*XLOOKUP($B$1,Scenarios!$A$2:$A$4,Scenarios!$H$2:$H$4)</f>
        <v>224065</v>
      </c>
      <c r="P14" s="34">
        <f t="array" ref="P14">Base!$E12*XLOOKUP($B$1,Scenarios!$A$2:$A$4,Scenarios!$E$2:$E$4)</f>
        <v>455591</v>
      </c>
      <c r="Q14" s="34">
        <f t="array" ref="Q14">Base!$F12*XLOOKUP($B$1,Scenarios!$A$2:$A$4,Scenarios!$F$2:$F$4)</f>
        <v>223247</v>
      </c>
      <c r="R14" s="34">
        <f t="array" ref="R14">Base!$G12*XLOOKUP($B$1,Scenarios!$A$2:$A$4,Scenarios!$G$2:$G$4)</f>
        <v>124300</v>
      </c>
      <c r="S14" s="36">
        <f t="array" ref="S14">Base!$I12*XLOOKUP($B$1,Scenarios!$A$2:$A$4,Scenarios!$I$2:$I$4)</f>
        <v>67262</v>
      </c>
      <c r="T14" s="29">
        <f t="shared" si="2"/>
        <v>1094465</v>
      </c>
      <c r="U14" s="30">
        <f t="shared" si="3"/>
        <v>917832</v>
      </c>
      <c r="V14" s="31">
        <f t="array" ref="V14">$U14*XLOOKUP($B$1,Scenarios!$A$2:$A$4,Scenarios!$J$2:$J$4)</f>
        <v>156031.44</v>
      </c>
      <c r="W14" s="32">
        <f t="shared" si="4"/>
        <v>761800.56</v>
      </c>
      <c r="X14" s="9"/>
      <c r="Y14" s="9"/>
      <c r="Z14" s="9"/>
    </row>
    <row r="15">
      <c r="A15" s="9"/>
      <c r="B15" s="22">
        <f>Base!A13</f>
        <v>45261</v>
      </c>
      <c r="C15" s="23">
        <f>Base!B13</f>
        <v>809268</v>
      </c>
      <c r="D15" s="23">
        <f>Base!C13</f>
        <v>848951</v>
      </c>
      <c r="E15" s="23">
        <f>Base!D13</f>
        <v>112185</v>
      </c>
      <c r="F15" s="23">
        <f>Base!E13</f>
        <v>594776</v>
      </c>
      <c r="G15" s="23">
        <f>Base!F13</f>
        <v>370171</v>
      </c>
      <c r="H15" s="23">
        <f>Base!G13</f>
        <v>239643</v>
      </c>
      <c r="I15" s="23">
        <f>Base!H13</f>
        <v>188044</v>
      </c>
      <c r="J15" s="24">
        <f>Base!I13</f>
        <v>99216</v>
      </c>
      <c r="K15" s="33">
        <f t="array" ref="K15">Base!$B13*XLOOKUP($B$1,Scenarios!$A$2:$A$4,Scenarios!$B$2:$B$4)</f>
        <v>809268</v>
      </c>
      <c r="L15" s="34">
        <f t="array" ref="L15">Base!$C13*XLOOKUP($B$1,Scenarios!$A$2:$A$4,Scenarios!$C$2:$C$4)</f>
        <v>848951</v>
      </c>
      <c r="M15" s="34">
        <f t="array" ref="M15">Base!$D13*XLOOKUP($B$1,Scenarios!$A$2:$A$4,Scenarios!$D$2:$D$4)</f>
        <v>112185</v>
      </c>
      <c r="N15" s="35">
        <f t="shared" si="1"/>
        <v>1770404</v>
      </c>
      <c r="O15" s="34">
        <f t="array" ref="O15">Base!$H13*XLOOKUP($B$1,Scenarios!$A$2:$A$4,Scenarios!$H$2:$H$4)</f>
        <v>188044</v>
      </c>
      <c r="P15" s="34">
        <f t="array" ref="P15">Base!$E13*XLOOKUP($B$1,Scenarios!$A$2:$A$4,Scenarios!$E$2:$E$4)</f>
        <v>594776</v>
      </c>
      <c r="Q15" s="34">
        <f t="array" ref="Q15">Base!$F13*XLOOKUP($B$1,Scenarios!$A$2:$A$4,Scenarios!$F$2:$F$4)</f>
        <v>370171</v>
      </c>
      <c r="R15" s="34">
        <f t="array" ref="R15">Base!$G13*XLOOKUP($B$1,Scenarios!$A$2:$A$4,Scenarios!$G$2:$G$4)</f>
        <v>239643</v>
      </c>
      <c r="S15" s="36">
        <f t="array" ref="S15">Base!$I13*XLOOKUP($B$1,Scenarios!$A$2:$A$4,Scenarios!$I$2:$I$4)</f>
        <v>99216</v>
      </c>
      <c r="T15" s="29">
        <f t="shared" si="2"/>
        <v>1491850</v>
      </c>
      <c r="U15" s="30">
        <f t="shared" si="3"/>
        <v>278554</v>
      </c>
      <c r="V15" s="31">
        <f t="array" ref="V15">$U15*XLOOKUP($B$1,Scenarios!$A$2:$A$4,Scenarios!$J$2:$J$4)</f>
        <v>47354.18</v>
      </c>
      <c r="W15" s="32">
        <f t="shared" si="4"/>
        <v>231199.82</v>
      </c>
      <c r="X15" s="9"/>
      <c r="Y15" s="9"/>
      <c r="Z15" s="9"/>
    </row>
    <row r="16">
      <c r="A16" s="9"/>
      <c r="B16" s="22">
        <f>Base!A14</f>
        <v>45292</v>
      </c>
      <c r="C16" s="23">
        <f>Base!B14</f>
        <v>848984</v>
      </c>
      <c r="D16" s="23">
        <f>Base!C14</f>
        <v>802918</v>
      </c>
      <c r="E16" s="23">
        <f>Base!D14</f>
        <v>102568</v>
      </c>
      <c r="F16" s="23">
        <f>Base!E14</f>
        <v>520151</v>
      </c>
      <c r="G16" s="23">
        <f>Base!F14</f>
        <v>393664</v>
      </c>
      <c r="H16" s="23">
        <f>Base!G14</f>
        <v>298635</v>
      </c>
      <c r="I16" s="23">
        <f>Base!H14</f>
        <v>152695</v>
      </c>
      <c r="J16" s="24">
        <f>Base!I14</f>
        <v>98190</v>
      </c>
      <c r="K16" s="33">
        <f t="array" ref="K16">Base!$B14*XLOOKUP($B$1,Scenarios!$A$2:$A$4,Scenarios!$B$2:$B$4)</f>
        <v>848984</v>
      </c>
      <c r="L16" s="34">
        <f t="array" ref="L16">Base!$C14*XLOOKUP($B$1,Scenarios!$A$2:$A$4,Scenarios!$C$2:$C$4)</f>
        <v>802918</v>
      </c>
      <c r="M16" s="34">
        <f t="array" ref="M16">Base!$D14*XLOOKUP($B$1,Scenarios!$A$2:$A$4,Scenarios!$D$2:$D$4)</f>
        <v>102568</v>
      </c>
      <c r="N16" s="35">
        <f t="shared" si="1"/>
        <v>1754470</v>
      </c>
      <c r="O16" s="34">
        <f t="array" ref="O16">Base!$H14*XLOOKUP($B$1,Scenarios!$A$2:$A$4,Scenarios!$H$2:$H$4)</f>
        <v>152695</v>
      </c>
      <c r="P16" s="34">
        <f t="array" ref="P16">Base!$E14*XLOOKUP($B$1,Scenarios!$A$2:$A$4,Scenarios!$E$2:$E$4)</f>
        <v>520151</v>
      </c>
      <c r="Q16" s="34">
        <f t="array" ref="Q16">Base!$F14*XLOOKUP($B$1,Scenarios!$A$2:$A$4,Scenarios!$F$2:$F$4)</f>
        <v>393664</v>
      </c>
      <c r="R16" s="34">
        <f t="array" ref="R16">Base!$G14*XLOOKUP($B$1,Scenarios!$A$2:$A$4,Scenarios!$G$2:$G$4)</f>
        <v>298635</v>
      </c>
      <c r="S16" s="36">
        <f t="array" ref="S16">Base!$I14*XLOOKUP($B$1,Scenarios!$A$2:$A$4,Scenarios!$I$2:$I$4)</f>
        <v>98190</v>
      </c>
      <c r="T16" s="29">
        <f t="shared" si="2"/>
        <v>1463335</v>
      </c>
      <c r="U16" s="30">
        <f t="shared" si="3"/>
        <v>291135</v>
      </c>
      <c r="V16" s="31">
        <f t="array" ref="V16">$U16*XLOOKUP($B$1,Scenarios!$A$2:$A$4,Scenarios!$J$2:$J$4)</f>
        <v>49492.95</v>
      </c>
      <c r="W16" s="32">
        <f t="shared" si="4"/>
        <v>241642.05</v>
      </c>
      <c r="X16" s="9"/>
      <c r="Y16" s="9"/>
      <c r="Z16" s="9"/>
    </row>
    <row r="17">
      <c r="A17" s="9"/>
      <c r="B17" s="22">
        <f>Base!A15</f>
        <v>45323</v>
      </c>
      <c r="C17" s="23">
        <f>Base!B15</f>
        <v>936330</v>
      </c>
      <c r="D17" s="23">
        <f>Base!C15</f>
        <v>801648</v>
      </c>
      <c r="E17" s="23">
        <f>Base!D15</f>
        <v>133159</v>
      </c>
      <c r="F17" s="23">
        <f>Base!E15</f>
        <v>413986</v>
      </c>
      <c r="G17" s="23">
        <f>Base!F15</f>
        <v>261858</v>
      </c>
      <c r="H17" s="23">
        <f>Base!G15</f>
        <v>229312</v>
      </c>
      <c r="I17" s="23">
        <f>Base!H15</f>
        <v>162666</v>
      </c>
      <c r="J17" s="24">
        <f>Base!I15</f>
        <v>88660</v>
      </c>
      <c r="K17" s="33">
        <f t="array" ref="K17">Base!$B15*XLOOKUP($B$1,Scenarios!$A$2:$A$4,Scenarios!$B$2:$B$4)</f>
        <v>936330</v>
      </c>
      <c r="L17" s="34">
        <f t="array" ref="L17">Base!$C15*XLOOKUP($B$1,Scenarios!$A$2:$A$4,Scenarios!$C$2:$C$4)</f>
        <v>801648</v>
      </c>
      <c r="M17" s="34">
        <f t="array" ref="M17">Base!$D15*XLOOKUP($B$1,Scenarios!$A$2:$A$4,Scenarios!$D$2:$D$4)</f>
        <v>133159</v>
      </c>
      <c r="N17" s="35">
        <f t="shared" si="1"/>
        <v>1871137</v>
      </c>
      <c r="O17" s="34">
        <f t="array" ref="O17">Base!$H15*XLOOKUP($B$1,Scenarios!$A$2:$A$4,Scenarios!$H$2:$H$4)</f>
        <v>162666</v>
      </c>
      <c r="P17" s="34">
        <f t="array" ref="P17">Base!$E15*XLOOKUP($B$1,Scenarios!$A$2:$A$4,Scenarios!$E$2:$E$4)</f>
        <v>413986</v>
      </c>
      <c r="Q17" s="34">
        <f t="array" ref="Q17">Base!$F15*XLOOKUP($B$1,Scenarios!$A$2:$A$4,Scenarios!$F$2:$F$4)</f>
        <v>261858</v>
      </c>
      <c r="R17" s="34">
        <f t="array" ref="R17">Base!$G15*XLOOKUP($B$1,Scenarios!$A$2:$A$4,Scenarios!$G$2:$G$4)</f>
        <v>229312</v>
      </c>
      <c r="S17" s="36">
        <f t="array" ref="S17">Base!$I15*XLOOKUP($B$1,Scenarios!$A$2:$A$4,Scenarios!$I$2:$I$4)</f>
        <v>88660</v>
      </c>
      <c r="T17" s="29">
        <f t="shared" si="2"/>
        <v>1156482</v>
      </c>
      <c r="U17" s="30">
        <f t="shared" si="3"/>
        <v>714655</v>
      </c>
      <c r="V17" s="31">
        <f t="array" ref="V17">$U17*XLOOKUP($B$1,Scenarios!$A$2:$A$4,Scenarios!$J$2:$J$4)</f>
        <v>121491.35</v>
      </c>
      <c r="W17" s="32">
        <f t="shared" si="4"/>
        <v>593163.65</v>
      </c>
      <c r="X17" s="9"/>
      <c r="Y17" s="9"/>
      <c r="Z17" s="9"/>
    </row>
    <row r="18">
      <c r="A18" s="9"/>
      <c r="B18" s="22">
        <f>Base!A16</f>
        <v>45352</v>
      </c>
      <c r="C18" s="23">
        <f>Base!B16</f>
        <v>934633</v>
      </c>
      <c r="D18" s="23">
        <f>Base!C16</f>
        <v>788998</v>
      </c>
      <c r="E18" s="23">
        <f>Base!D16</f>
        <v>164505</v>
      </c>
      <c r="F18" s="23">
        <f>Base!E16</f>
        <v>504488</v>
      </c>
      <c r="G18" s="23">
        <f>Base!F16</f>
        <v>383323</v>
      </c>
      <c r="H18" s="23">
        <f>Base!G16</f>
        <v>122662</v>
      </c>
      <c r="I18" s="23">
        <f>Base!H16</f>
        <v>158392</v>
      </c>
      <c r="J18" s="24">
        <f>Base!I16</f>
        <v>80535</v>
      </c>
      <c r="K18" s="33">
        <f t="array" ref="K18">Base!$B16*XLOOKUP($B$1,Scenarios!$A$2:$A$4,Scenarios!$B$2:$B$4)</f>
        <v>934633</v>
      </c>
      <c r="L18" s="34">
        <f t="array" ref="L18">Base!$C16*XLOOKUP($B$1,Scenarios!$A$2:$A$4,Scenarios!$C$2:$C$4)</f>
        <v>788998</v>
      </c>
      <c r="M18" s="34">
        <f t="array" ref="M18">Base!$D16*XLOOKUP($B$1,Scenarios!$A$2:$A$4,Scenarios!$D$2:$D$4)</f>
        <v>164505</v>
      </c>
      <c r="N18" s="35">
        <f t="shared" si="1"/>
        <v>1888136</v>
      </c>
      <c r="O18" s="34">
        <f t="array" ref="O18">Base!$H16*XLOOKUP($B$1,Scenarios!$A$2:$A$4,Scenarios!$H$2:$H$4)</f>
        <v>158392</v>
      </c>
      <c r="P18" s="34">
        <f t="array" ref="P18">Base!$E16*XLOOKUP($B$1,Scenarios!$A$2:$A$4,Scenarios!$E$2:$E$4)</f>
        <v>504488</v>
      </c>
      <c r="Q18" s="34">
        <f t="array" ref="Q18">Base!$F16*XLOOKUP($B$1,Scenarios!$A$2:$A$4,Scenarios!$F$2:$F$4)</f>
        <v>383323</v>
      </c>
      <c r="R18" s="34">
        <f t="array" ref="R18">Base!$G16*XLOOKUP($B$1,Scenarios!$A$2:$A$4,Scenarios!$G$2:$G$4)</f>
        <v>122662</v>
      </c>
      <c r="S18" s="36">
        <f t="array" ref="S18">Base!$I16*XLOOKUP($B$1,Scenarios!$A$2:$A$4,Scenarios!$I$2:$I$4)</f>
        <v>80535</v>
      </c>
      <c r="T18" s="29">
        <f t="shared" si="2"/>
        <v>1249400</v>
      </c>
      <c r="U18" s="30">
        <f t="shared" si="3"/>
        <v>638736</v>
      </c>
      <c r="V18" s="31">
        <f t="array" ref="V18">$U18*XLOOKUP($B$1,Scenarios!$A$2:$A$4,Scenarios!$J$2:$J$4)</f>
        <v>108585.12</v>
      </c>
      <c r="W18" s="32">
        <f t="shared" si="4"/>
        <v>530150.88</v>
      </c>
      <c r="X18" s="9"/>
      <c r="Y18" s="9"/>
      <c r="Z18" s="9"/>
    </row>
    <row r="19">
      <c r="A19" s="9"/>
      <c r="B19" s="22">
        <f>Base!A17</f>
        <v>45383</v>
      </c>
      <c r="C19" s="23">
        <f>Base!B17</f>
        <v>1175713</v>
      </c>
      <c r="D19" s="23">
        <f>Base!C17</f>
        <v>814400</v>
      </c>
      <c r="E19" s="23">
        <f>Base!D17</f>
        <v>189135</v>
      </c>
      <c r="F19" s="23">
        <f>Base!E17</f>
        <v>527478</v>
      </c>
      <c r="G19" s="23">
        <f>Base!F17</f>
        <v>235222</v>
      </c>
      <c r="H19" s="23">
        <f>Base!G17</f>
        <v>177373</v>
      </c>
      <c r="I19" s="23">
        <f>Base!H17</f>
        <v>229575</v>
      </c>
      <c r="J19" s="24">
        <f>Base!I17</f>
        <v>80818</v>
      </c>
      <c r="K19" s="33">
        <f t="array" ref="K19">Base!$B17*XLOOKUP($B$1,Scenarios!$A$2:$A$4,Scenarios!$B$2:$B$4)</f>
        <v>1175713</v>
      </c>
      <c r="L19" s="34">
        <f t="array" ref="L19">Base!$C17*XLOOKUP($B$1,Scenarios!$A$2:$A$4,Scenarios!$C$2:$C$4)</f>
        <v>814400</v>
      </c>
      <c r="M19" s="34">
        <f t="array" ref="M19">Base!$D17*XLOOKUP($B$1,Scenarios!$A$2:$A$4,Scenarios!$D$2:$D$4)</f>
        <v>189135</v>
      </c>
      <c r="N19" s="35">
        <f t="shared" si="1"/>
        <v>2179248</v>
      </c>
      <c r="O19" s="34">
        <f t="array" ref="O19">Base!$H17*XLOOKUP($B$1,Scenarios!$A$2:$A$4,Scenarios!$H$2:$H$4)</f>
        <v>229575</v>
      </c>
      <c r="P19" s="34">
        <f t="array" ref="P19">Base!$E17*XLOOKUP($B$1,Scenarios!$A$2:$A$4,Scenarios!$E$2:$E$4)</f>
        <v>527478</v>
      </c>
      <c r="Q19" s="34">
        <f t="array" ref="Q19">Base!$F17*XLOOKUP($B$1,Scenarios!$A$2:$A$4,Scenarios!$F$2:$F$4)</f>
        <v>235222</v>
      </c>
      <c r="R19" s="34">
        <f t="array" ref="R19">Base!$G17*XLOOKUP($B$1,Scenarios!$A$2:$A$4,Scenarios!$G$2:$G$4)</f>
        <v>177373</v>
      </c>
      <c r="S19" s="36">
        <f t="array" ref="S19">Base!$I17*XLOOKUP($B$1,Scenarios!$A$2:$A$4,Scenarios!$I$2:$I$4)</f>
        <v>80818</v>
      </c>
      <c r="T19" s="29">
        <f t="shared" si="2"/>
        <v>1250466</v>
      </c>
      <c r="U19" s="30">
        <f t="shared" si="3"/>
        <v>928782</v>
      </c>
      <c r="V19" s="31">
        <f t="array" ref="V19">$U19*XLOOKUP($B$1,Scenarios!$A$2:$A$4,Scenarios!$J$2:$J$4)</f>
        <v>157892.94</v>
      </c>
      <c r="W19" s="32">
        <f t="shared" si="4"/>
        <v>770889.06</v>
      </c>
      <c r="X19" s="9"/>
      <c r="Y19" s="9"/>
      <c r="Z19" s="9"/>
    </row>
    <row r="20">
      <c r="A20" s="9"/>
      <c r="B20" s="22">
        <f>Base!A18</f>
        <v>45413</v>
      </c>
      <c r="C20" s="23">
        <f>Base!B18</f>
        <v>1073109</v>
      </c>
      <c r="D20" s="23">
        <f>Base!C18</f>
        <v>524538</v>
      </c>
      <c r="E20" s="23">
        <f>Base!D18</f>
        <v>170592</v>
      </c>
      <c r="F20" s="23">
        <f>Base!E18</f>
        <v>513252</v>
      </c>
      <c r="G20" s="23">
        <f>Base!F18</f>
        <v>339182</v>
      </c>
      <c r="H20" s="23">
        <f>Base!G18</f>
        <v>258338</v>
      </c>
      <c r="I20" s="23">
        <f>Base!H18</f>
        <v>202992</v>
      </c>
      <c r="J20" s="24">
        <f>Base!I18</f>
        <v>67412</v>
      </c>
      <c r="K20" s="33">
        <f t="array" ref="K20">Base!$B18*XLOOKUP($B$1,Scenarios!$A$2:$A$4,Scenarios!$B$2:$B$4)</f>
        <v>1073109</v>
      </c>
      <c r="L20" s="34">
        <f t="array" ref="L20">Base!$C18*XLOOKUP($B$1,Scenarios!$A$2:$A$4,Scenarios!$C$2:$C$4)</f>
        <v>524538</v>
      </c>
      <c r="M20" s="34">
        <f t="array" ref="M20">Base!$D18*XLOOKUP($B$1,Scenarios!$A$2:$A$4,Scenarios!$D$2:$D$4)</f>
        <v>170592</v>
      </c>
      <c r="N20" s="35">
        <f t="shared" si="1"/>
        <v>1768239</v>
      </c>
      <c r="O20" s="34">
        <f t="array" ref="O20">Base!$H18*XLOOKUP($B$1,Scenarios!$A$2:$A$4,Scenarios!$H$2:$H$4)</f>
        <v>202992</v>
      </c>
      <c r="P20" s="34">
        <f t="array" ref="P20">Base!$E18*XLOOKUP($B$1,Scenarios!$A$2:$A$4,Scenarios!$E$2:$E$4)</f>
        <v>513252</v>
      </c>
      <c r="Q20" s="34">
        <f t="array" ref="Q20">Base!$F18*XLOOKUP($B$1,Scenarios!$A$2:$A$4,Scenarios!$F$2:$F$4)</f>
        <v>339182</v>
      </c>
      <c r="R20" s="34">
        <f t="array" ref="R20">Base!$G18*XLOOKUP($B$1,Scenarios!$A$2:$A$4,Scenarios!$G$2:$G$4)</f>
        <v>258338</v>
      </c>
      <c r="S20" s="36">
        <f t="array" ref="S20">Base!$I18*XLOOKUP($B$1,Scenarios!$A$2:$A$4,Scenarios!$I$2:$I$4)</f>
        <v>67412</v>
      </c>
      <c r="T20" s="29">
        <f t="shared" si="2"/>
        <v>1381176</v>
      </c>
      <c r="U20" s="30">
        <f t="shared" si="3"/>
        <v>387063</v>
      </c>
      <c r="V20" s="31">
        <f t="array" ref="V20">$U20*XLOOKUP($B$1,Scenarios!$A$2:$A$4,Scenarios!$J$2:$J$4)</f>
        <v>65800.71</v>
      </c>
      <c r="W20" s="32">
        <f t="shared" si="4"/>
        <v>321262.29</v>
      </c>
      <c r="X20" s="9"/>
      <c r="Y20" s="9"/>
      <c r="Z20" s="9"/>
    </row>
    <row r="21">
      <c r="A21" s="9"/>
      <c r="B21" s="22">
        <f>Base!A19</f>
        <v>45444</v>
      </c>
      <c r="C21" s="23">
        <f>Base!B19</f>
        <v>898806</v>
      </c>
      <c r="D21" s="23">
        <f>Base!C19</f>
        <v>873133</v>
      </c>
      <c r="E21" s="23">
        <f>Base!D19</f>
        <v>190982</v>
      </c>
      <c r="F21" s="23">
        <f>Base!E19</f>
        <v>521626</v>
      </c>
      <c r="G21" s="23">
        <f>Base!F19</f>
        <v>319176</v>
      </c>
      <c r="H21" s="23">
        <f>Base!G19</f>
        <v>231278</v>
      </c>
      <c r="I21" s="23">
        <f>Base!H19</f>
        <v>237054</v>
      </c>
      <c r="J21" s="24">
        <f>Base!I19</f>
        <v>72361</v>
      </c>
      <c r="K21" s="33">
        <f t="array" ref="K21">Base!$B19*XLOOKUP($B$1,Scenarios!$A$2:$A$4,Scenarios!$B$2:$B$4)</f>
        <v>898806</v>
      </c>
      <c r="L21" s="34">
        <f t="array" ref="L21">Base!$C19*XLOOKUP($B$1,Scenarios!$A$2:$A$4,Scenarios!$C$2:$C$4)</f>
        <v>873133</v>
      </c>
      <c r="M21" s="34">
        <f t="array" ref="M21">Base!$D19*XLOOKUP($B$1,Scenarios!$A$2:$A$4,Scenarios!$D$2:$D$4)</f>
        <v>190982</v>
      </c>
      <c r="N21" s="35">
        <f t="shared" si="1"/>
        <v>1962921</v>
      </c>
      <c r="O21" s="34">
        <f t="array" ref="O21">Base!$H19*XLOOKUP($B$1,Scenarios!$A$2:$A$4,Scenarios!$H$2:$H$4)</f>
        <v>237054</v>
      </c>
      <c r="P21" s="34">
        <f t="array" ref="P21">Base!$E19*XLOOKUP($B$1,Scenarios!$A$2:$A$4,Scenarios!$E$2:$E$4)</f>
        <v>521626</v>
      </c>
      <c r="Q21" s="34">
        <f t="array" ref="Q21">Base!$F19*XLOOKUP($B$1,Scenarios!$A$2:$A$4,Scenarios!$F$2:$F$4)</f>
        <v>319176</v>
      </c>
      <c r="R21" s="34">
        <f t="array" ref="R21">Base!$G19*XLOOKUP($B$1,Scenarios!$A$2:$A$4,Scenarios!$G$2:$G$4)</f>
        <v>231278</v>
      </c>
      <c r="S21" s="36">
        <f t="array" ref="S21">Base!$I19*XLOOKUP($B$1,Scenarios!$A$2:$A$4,Scenarios!$I$2:$I$4)</f>
        <v>72361</v>
      </c>
      <c r="T21" s="29">
        <f t="shared" si="2"/>
        <v>1381495</v>
      </c>
      <c r="U21" s="30">
        <f t="shared" si="3"/>
        <v>581426</v>
      </c>
      <c r="V21" s="31">
        <f t="array" ref="V21">$U21*XLOOKUP($B$1,Scenarios!$A$2:$A$4,Scenarios!$J$2:$J$4)</f>
        <v>98842.42</v>
      </c>
      <c r="W21" s="32">
        <f t="shared" si="4"/>
        <v>482583.58</v>
      </c>
      <c r="X21" s="9"/>
      <c r="Y21" s="9"/>
      <c r="Z21" s="9"/>
    </row>
    <row r="22">
      <c r="A22" s="9"/>
      <c r="B22" s="22">
        <f>Base!A20</f>
        <v>45474</v>
      </c>
      <c r="C22" s="23">
        <f>Base!B20</f>
        <v>922409</v>
      </c>
      <c r="D22" s="23">
        <f>Base!C20</f>
        <v>523419</v>
      </c>
      <c r="E22" s="23">
        <f>Base!D20</f>
        <v>150636</v>
      </c>
      <c r="F22" s="23">
        <f>Base!E20</f>
        <v>450015</v>
      </c>
      <c r="G22" s="23">
        <f>Base!F20</f>
        <v>322096</v>
      </c>
      <c r="H22" s="23">
        <f>Base!G20</f>
        <v>207059</v>
      </c>
      <c r="I22" s="23">
        <f>Base!H20</f>
        <v>204268</v>
      </c>
      <c r="J22" s="24">
        <f>Base!I20</f>
        <v>95151</v>
      </c>
      <c r="K22" s="33">
        <f t="array" ref="K22">Base!$B20*XLOOKUP($B$1,Scenarios!$A$2:$A$4,Scenarios!$B$2:$B$4)</f>
        <v>922409</v>
      </c>
      <c r="L22" s="34">
        <f t="array" ref="L22">Base!$C20*XLOOKUP($B$1,Scenarios!$A$2:$A$4,Scenarios!$C$2:$C$4)</f>
        <v>523419</v>
      </c>
      <c r="M22" s="34">
        <f t="array" ref="M22">Base!$D20*XLOOKUP($B$1,Scenarios!$A$2:$A$4,Scenarios!$D$2:$D$4)</f>
        <v>150636</v>
      </c>
      <c r="N22" s="35">
        <f t="shared" si="1"/>
        <v>1596464</v>
      </c>
      <c r="O22" s="34">
        <f t="array" ref="O22">Base!$H20*XLOOKUP($B$1,Scenarios!$A$2:$A$4,Scenarios!$H$2:$H$4)</f>
        <v>204268</v>
      </c>
      <c r="P22" s="34">
        <f t="array" ref="P22">Base!$E20*XLOOKUP($B$1,Scenarios!$A$2:$A$4,Scenarios!$E$2:$E$4)</f>
        <v>450015</v>
      </c>
      <c r="Q22" s="34">
        <f t="array" ref="Q22">Base!$F20*XLOOKUP($B$1,Scenarios!$A$2:$A$4,Scenarios!$F$2:$F$4)</f>
        <v>322096</v>
      </c>
      <c r="R22" s="34">
        <f t="array" ref="R22">Base!$G20*XLOOKUP($B$1,Scenarios!$A$2:$A$4,Scenarios!$G$2:$G$4)</f>
        <v>207059</v>
      </c>
      <c r="S22" s="36">
        <f t="array" ref="S22">Base!$I20*XLOOKUP($B$1,Scenarios!$A$2:$A$4,Scenarios!$I$2:$I$4)</f>
        <v>95151</v>
      </c>
      <c r="T22" s="29">
        <f t="shared" si="2"/>
        <v>1278589</v>
      </c>
      <c r="U22" s="30">
        <f t="shared" si="3"/>
        <v>317875</v>
      </c>
      <c r="V22" s="31">
        <f t="array" ref="V22">$U22*XLOOKUP($B$1,Scenarios!$A$2:$A$4,Scenarios!$J$2:$J$4)</f>
        <v>54038.75</v>
      </c>
      <c r="W22" s="32">
        <f t="shared" si="4"/>
        <v>263836.25</v>
      </c>
      <c r="X22" s="9"/>
      <c r="Y22" s="9"/>
      <c r="Z22" s="9"/>
    </row>
    <row r="23">
      <c r="A23" s="9"/>
      <c r="B23" s="22">
        <f>Base!A21</f>
        <v>45505</v>
      </c>
      <c r="C23" s="23">
        <f>Base!B21</f>
        <v>1150083</v>
      </c>
      <c r="D23" s="23">
        <f>Base!C21</f>
        <v>711428</v>
      </c>
      <c r="E23" s="23">
        <f>Base!D21</f>
        <v>171910</v>
      </c>
      <c r="F23" s="23">
        <f>Base!E21</f>
        <v>587116</v>
      </c>
      <c r="G23" s="23">
        <f>Base!F21</f>
        <v>398286</v>
      </c>
      <c r="H23" s="23">
        <f>Base!G21</f>
        <v>264899</v>
      </c>
      <c r="I23" s="23">
        <f>Base!H21</f>
        <v>205820</v>
      </c>
      <c r="J23" s="24">
        <f>Base!I21</f>
        <v>66198</v>
      </c>
      <c r="K23" s="33">
        <f t="array" ref="K23">Base!$B21*XLOOKUP($B$1,Scenarios!$A$2:$A$4,Scenarios!$B$2:$B$4)</f>
        <v>1150083</v>
      </c>
      <c r="L23" s="34">
        <f t="array" ref="L23">Base!$C21*XLOOKUP($B$1,Scenarios!$A$2:$A$4,Scenarios!$C$2:$C$4)</f>
        <v>711428</v>
      </c>
      <c r="M23" s="34">
        <f t="array" ref="M23">Base!$D21*XLOOKUP($B$1,Scenarios!$A$2:$A$4,Scenarios!$D$2:$D$4)</f>
        <v>171910</v>
      </c>
      <c r="N23" s="35">
        <f t="shared" si="1"/>
        <v>2033421</v>
      </c>
      <c r="O23" s="34">
        <f t="array" ref="O23">Base!$H21*XLOOKUP($B$1,Scenarios!$A$2:$A$4,Scenarios!$H$2:$H$4)</f>
        <v>205820</v>
      </c>
      <c r="P23" s="34">
        <f t="array" ref="P23">Base!$E21*XLOOKUP($B$1,Scenarios!$A$2:$A$4,Scenarios!$E$2:$E$4)</f>
        <v>587116</v>
      </c>
      <c r="Q23" s="34">
        <f t="array" ref="Q23">Base!$F21*XLOOKUP($B$1,Scenarios!$A$2:$A$4,Scenarios!$F$2:$F$4)</f>
        <v>398286</v>
      </c>
      <c r="R23" s="34">
        <f t="array" ref="R23">Base!$G21*XLOOKUP($B$1,Scenarios!$A$2:$A$4,Scenarios!$G$2:$G$4)</f>
        <v>264899</v>
      </c>
      <c r="S23" s="36">
        <f t="array" ref="S23">Base!$I21*XLOOKUP($B$1,Scenarios!$A$2:$A$4,Scenarios!$I$2:$I$4)</f>
        <v>66198</v>
      </c>
      <c r="T23" s="29">
        <f t="shared" si="2"/>
        <v>1522319</v>
      </c>
      <c r="U23" s="30">
        <f t="shared" si="3"/>
        <v>511102</v>
      </c>
      <c r="V23" s="31">
        <f t="array" ref="V23">$U23*XLOOKUP($B$1,Scenarios!$A$2:$A$4,Scenarios!$J$2:$J$4)</f>
        <v>86887.34</v>
      </c>
      <c r="W23" s="32">
        <f t="shared" si="4"/>
        <v>424214.66</v>
      </c>
      <c r="X23" s="9"/>
      <c r="Y23" s="9"/>
      <c r="Z23" s="9"/>
    </row>
    <row r="24">
      <c r="A24" s="9"/>
      <c r="B24" s="22">
        <f>Base!A22</f>
        <v>45536</v>
      </c>
      <c r="C24" s="23">
        <f>Base!B22</f>
        <v>1137594</v>
      </c>
      <c r="D24" s="23">
        <f>Base!C22</f>
        <v>855570</v>
      </c>
      <c r="E24" s="23">
        <f>Base!D22</f>
        <v>122299</v>
      </c>
      <c r="F24" s="23">
        <f>Base!E22</f>
        <v>443585</v>
      </c>
      <c r="G24" s="23">
        <f>Base!F22</f>
        <v>309225</v>
      </c>
      <c r="H24" s="23">
        <f>Base!G22</f>
        <v>164044</v>
      </c>
      <c r="I24" s="23">
        <f>Base!H22</f>
        <v>192557</v>
      </c>
      <c r="J24" s="24">
        <f>Base!I22</f>
        <v>99080</v>
      </c>
      <c r="K24" s="33">
        <f t="array" ref="K24">Base!$B22*XLOOKUP($B$1,Scenarios!$A$2:$A$4,Scenarios!$B$2:$B$4)</f>
        <v>1137594</v>
      </c>
      <c r="L24" s="34">
        <f t="array" ref="L24">Base!$C22*XLOOKUP($B$1,Scenarios!$A$2:$A$4,Scenarios!$C$2:$C$4)</f>
        <v>855570</v>
      </c>
      <c r="M24" s="34">
        <f t="array" ref="M24">Base!$D22*XLOOKUP($B$1,Scenarios!$A$2:$A$4,Scenarios!$D$2:$D$4)</f>
        <v>122299</v>
      </c>
      <c r="N24" s="35">
        <f t="shared" si="1"/>
        <v>2115463</v>
      </c>
      <c r="O24" s="34">
        <f t="array" ref="O24">Base!$H22*XLOOKUP($B$1,Scenarios!$A$2:$A$4,Scenarios!$H$2:$H$4)</f>
        <v>192557</v>
      </c>
      <c r="P24" s="34">
        <f t="array" ref="P24">Base!$E22*XLOOKUP($B$1,Scenarios!$A$2:$A$4,Scenarios!$E$2:$E$4)</f>
        <v>443585</v>
      </c>
      <c r="Q24" s="34">
        <f t="array" ref="Q24">Base!$F22*XLOOKUP($B$1,Scenarios!$A$2:$A$4,Scenarios!$F$2:$F$4)</f>
        <v>309225</v>
      </c>
      <c r="R24" s="34">
        <f t="array" ref="R24">Base!$G22*XLOOKUP($B$1,Scenarios!$A$2:$A$4,Scenarios!$G$2:$G$4)</f>
        <v>164044</v>
      </c>
      <c r="S24" s="36">
        <f t="array" ref="S24">Base!$I22*XLOOKUP($B$1,Scenarios!$A$2:$A$4,Scenarios!$I$2:$I$4)</f>
        <v>99080</v>
      </c>
      <c r="T24" s="29">
        <f t="shared" si="2"/>
        <v>1208491</v>
      </c>
      <c r="U24" s="30">
        <f t="shared" si="3"/>
        <v>906972</v>
      </c>
      <c r="V24" s="31">
        <f t="array" ref="V24">$U24*XLOOKUP($B$1,Scenarios!$A$2:$A$4,Scenarios!$J$2:$J$4)</f>
        <v>154185.24</v>
      </c>
      <c r="W24" s="32">
        <f t="shared" si="4"/>
        <v>752786.76</v>
      </c>
      <c r="X24" s="9"/>
      <c r="Y24" s="9"/>
      <c r="Z24" s="9"/>
    </row>
    <row r="25">
      <c r="A25" s="9"/>
      <c r="B25" s="22">
        <f>Base!A23</f>
        <v>45566</v>
      </c>
      <c r="C25" s="23">
        <f>Base!B23</f>
        <v>909556</v>
      </c>
      <c r="D25" s="23">
        <f>Base!C23</f>
        <v>502693</v>
      </c>
      <c r="E25" s="23">
        <f>Base!D23</f>
        <v>195003</v>
      </c>
      <c r="F25" s="23">
        <f>Base!E23</f>
        <v>495259</v>
      </c>
      <c r="G25" s="23">
        <f>Base!F23</f>
        <v>225939</v>
      </c>
      <c r="H25" s="23">
        <f>Base!G23</f>
        <v>279997</v>
      </c>
      <c r="I25" s="23">
        <f>Base!H23</f>
        <v>192941</v>
      </c>
      <c r="J25" s="24">
        <f>Base!I23</f>
        <v>71834</v>
      </c>
      <c r="K25" s="33">
        <f t="array" ref="K25">Base!$B23*XLOOKUP($B$1,Scenarios!$A$2:$A$4,Scenarios!$B$2:$B$4)</f>
        <v>909556</v>
      </c>
      <c r="L25" s="34">
        <f t="array" ref="L25">Base!$C23*XLOOKUP($B$1,Scenarios!$A$2:$A$4,Scenarios!$C$2:$C$4)</f>
        <v>502693</v>
      </c>
      <c r="M25" s="34">
        <f t="array" ref="M25">Base!$D23*XLOOKUP($B$1,Scenarios!$A$2:$A$4,Scenarios!$D$2:$D$4)</f>
        <v>195003</v>
      </c>
      <c r="N25" s="35">
        <f t="shared" si="1"/>
        <v>1607252</v>
      </c>
      <c r="O25" s="34">
        <f t="array" ref="O25">Base!$H23*XLOOKUP($B$1,Scenarios!$A$2:$A$4,Scenarios!$H$2:$H$4)</f>
        <v>192941</v>
      </c>
      <c r="P25" s="34">
        <f t="array" ref="P25">Base!$E23*XLOOKUP($B$1,Scenarios!$A$2:$A$4,Scenarios!$E$2:$E$4)</f>
        <v>495259</v>
      </c>
      <c r="Q25" s="34">
        <f t="array" ref="Q25">Base!$F23*XLOOKUP($B$1,Scenarios!$A$2:$A$4,Scenarios!$F$2:$F$4)</f>
        <v>225939</v>
      </c>
      <c r="R25" s="34">
        <f t="array" ref="R25">Base!$G23*XLOOKUP($B$1,Scenarios!$A$2:$A$4,Scenarios!$G$2:$G$4)</f>
        <v>279997</v>
      </c>
      <c r="S25" s="36">
        <f t="array" ref="S25">Base!$I23*XLOOKUP($B$1,Scenarios!$A$2:$A$4,Scenarios!$I$2:$I$4)</f>
        <v>71834</v>
      </c>
      <c r="T25" s="29">
        <f t="shared" si="2"/>
        <v>1265970</v>
      </c>
      <c r="U25" s="30">
        <f t="shared" si="3"/>
        <v>341282</v>
      </c>
      <c r="V25" s="31">
        <f t="array" ref="V25">$U25*XLOOKUP($B$1,Scenarios!$A$2:$A$4,Scenarios!$J$2:$J$4)</f>
        <v>58017.94</v>
      </c>
      <c r="W25" s="32">
        <f t="shared" si="4"/>
        <v>283264.06</v>
      </c>
      <c r="X25" s="9"/>
      <c r="Y25" s="9"/>
      <c r="Z25" s="9"/>
    </row>
    <row r="26">
      <c r="A26" s="9"/>
      <c r="B26" s="22">
        <f>Base!A24</f>
        <v>45597</v>
      </c>
      <c r="C26" s="23">
        <f>Base!B24</f>
        <v>818047</v>
      </c>
      <c r="D26" s="23">
        <f>Base!C24</f>
        <v>788249</v>
      </c>
      <c r="E26" s="23">
        <f>Base!D24</f>
        <v>175766</v>
      </c>
      <c r="F26" s="23">
        <f>Base!E24</f>
        <v>546779</v>
      </c>
      <c r="G26" s="23">
        <f>Base!F24</f>
        <v>353048</v>
      </c>
      <c r="H26" s="23">
        <f>Base!G24</f>
        <v>144262</v>
      </c>
      <c r="I26" s="23">
        <f>Base!H24</f>
        <v>173776</v>
      </c>
      <c r="J26" s="24">
        <f>Base!I24</f>
        <v>80080</v>
      </c>
      <c r="K26" s="33">
        <f t="array" ref="K26">Base!$B24*XLOOKUP($B$1,Scenarios!$A$2:$A$4,Scenarios!$B$2:$B$4)</f>
        <v>818047</v>
      </c>
      <c r="L26" s="34">
        <f t="array" ref="L26">Base!$C24*XLOOKUP($B$1,Scenarios!$A$2:$A$4,Scenarios!$C$2:$C$4)</f>
        <v>788249</v>
      </c>
      <c r="M26" s="34">
        <f t="array" ref="M26">Base!$D24*XLOOKUP($B$1,Scenarios!$A$2:$A$4,Scenarios!$D$2:$D$4)</f>
        <v>175766</v>
      </c>
      <c r="N26" s="35">
        <f t="shared" si="1"/>
        <v>1782062</v>
      </c>
      <c r="O26" s="34">
        <f t="array" ref="O26">Base!$H24*XLOOKUP($B$1,Scenarios!$A$2:$A$4,Scenarios!$H$2:$H$4)</f>
        <v>173776</v>
      </c>
      <c r="P26" s="34">
        <f t="array" ref="P26">Base!$E24*XLOOKUP($B$1,Scenarios!$A$2:$A$4,Scenarios!$E$2:$E$4)</f>
        <v>546779</v>
      </c>
      <c r="Q26" s="34">
        <f t="array" ref="Q26">Base!$F24*XLOOKUP($B$1,Scenarios!$A$2:$A$4,Scenarios!$F$2:$F$4)</f>
        <v>353048</v>
      </c>
      <c r="R26" s="34">
        <f t="array" ref="R26">Base!$G24*XLOOKUP($B$1,Scenarios!$A$2:$A$4,Scenarios!$G$2:$G$4)</f>
        <v>144262</v>
      </c>
      <c r="S26" s="36">
        <f t="array" ref="S26">Base!$I24*XLOOKUP($B$1,Scenarios!$A$2:$A$4,Scenarios!$I$2:$I$4)</f>
        <v>80080</v>
      </c>
      <c r="T26" s="29">
        <f t="shared" si="2"/>
        <v>1297945</v>
      </c>
      <c r="U26" s="30">
        <f t="shared" si="3"/>
        <v>484117</v>
      </c>
      <c r="V26" s="31">
        <f t="array" ref="V26">$U26*XLOOKUP($B$1,Scenarios!$A$2:$A$4,Scenarios!$J$2:$J$4)</f>
        <v>82299.89</v>
      </c>
      <c r="W26" s="32">
        <f t="shared" si="4"/>
        <v>401817.11</v>
      </c>
      <c r="X26" s="9"/>
      <c r="Y26" s="9"/>
      <c r="Z26" s="9"/>
    </row>
    <row r="27">
      <c r="A27" s="9"/>
      <c r="B27" s="37">
        <f>Base!A25</f>
        <v>45627</v>
      </c>
      <c r="C27" s="38">
        <f>Base!B25</f>
        <v>928376</v>
      </c>
      <c r="D27" s="38">
        <f>Base!C25</f>
        <v>637848</v>
      </c>
      <c r="E27" s="38">
        <f>Base!D25</f>
        <v>192787</v>
      </c>
      <c r="F27" s="38">
        <f>Base!E25</f>
        <v>527948</v>
      </c>
      <c r="G27" s="38">
        <f>Base!F25</f>
        <v>255016</v>
      </c>
      <c r="H27" s="38">
        <f>Base!G25</f>
        <v>240546</v>
      </c>
      <c r="I27" s="38">
        <f>Base!H25</f>
        <v>208053</v>
      </c>
      <c r="J27" s="39">
        <f>Base!I25</f>
        <v>71959</v>
      </c>
      <c r="K27" s="40">
        <f t="array" ref="K27">Base!$B25*XLOOKUP($B$1,Scenarios!$A$2:$A$4,Scenarios!$B$2:$B$4)</f>
        <v>928376</v>
      </c>
      <c r="L27" s="41">
        <f t="array" ref="L27">Base!$C25*XLOOKUP($B$1,Scenarios!$A$2:$A$4,Scenarios!$C$2:$C$4)</f>
        <v>637848</v>
      </c>
      <c r="M27" s="41">
        <f t="array" ref="M27">Base!$D25*XLOOKUP($B$1,Scenarios!$A$2:$A$4,Scenarios!$D$2:$D$4)</f>
        <v>192787</v>
      </c>
      <c r="N27" s="42">
        <f t="shared" si="1"/>
        <v>1759011</v>
      </c>
      <c r="O27" s="41">
        <f t="array" ref="O27">Base!$H25*XLOOKUP($B$1,Scenarios!$A$2:$A$4,Scenarios!$H$2:$H$4)</f>
        <v>208053</v>
      </c>
      <c r="P27" s="41">
        <f t="array" ref="P27">Base!$E25*XLOOKUP($B$1,Scenarios!$A$2:$A$4,Scenarios!$E$2:$E$4)</f>
        <v>527948</v>
      </c>
      <c r="Q27" s="41">
        <f t="array" ref="Q27">Base!$F25*XLOOKUP($B$1,Scenarios!$A$2:$A$4,Scenarios!$F$2:$F$4)</f>
        <v>255016</v>
      </c>
      <c r="R27" s="41">
        <f t="array" ref="R27">Base!$G25*XLOOKUP($B$1,Scenarios!$A$2:$A$4,Scenarios!$G$2:$G$4)</f>
        <v>240546</v>
      </c>
      <c r="S27" s="43">
        <f t="array" ref="S27">Base!$I25*XLOOKUP($B$1,Scenarios!$A$2:$A$4,Scenarios!$I$2:$I$4)</f>
        <v>71959</v>
      </c>
      <c r="T27" s="44">
        <f t="shared" si="2"/>
        <v>1303522</v>
      </c>
      <c r="U27" s="45">
        <f t="shared" si="3"/>
        <v>455489</v>
      </c>
      <c r="V27" s="46">
        <f t="array" ref="V27">$U27*XLOOKUP($B$1,Scenarios!$A$2:$A$4,Scenarios!$J$2:$J$4)</f>
        <v>77433.13</v>
      </c>
      <c r="W27" s="47">
        <f t="shared" si="4"/>
        <v>378055.87</v>
      </c>
      <c r="X27" s="9"/>
      <c r="Y27" s="9"/>
      <c r="Z27" s="9"/>
    </row>
    <row r="28">
      <c r="A28" s="9"/>
      <c r="B28" s="9" t="str">
        <f>Base!A26</f>
        <v/>
      </c>
      <c r="C28" s="9" t="str">
        <f>Base!B26</f>
        <v/>
      </c>
      <c r="D28" s="9" t="str">
        <f>Base!C26</f>
        <v/>
      </c>
      <c r="E28" s="9" t="str">
        <f>Base!D26</f>
        <v/>
      </c>
      <c r="F28" s="9" t="str">
        <f>Base!E26</f>
        <v/>
      </c>
      <c r="G28" s="9" t="str">
        <f>Base!F26</f>
        <v/>
      </c>
      <c r="H28" s="9" t="str">
        <f>Base!G26</f>
        <v/>
      </c>
      <c r="I28" s="9" t="str">
        <f>Base!H26</f>
        <v/>
      </c>
      <c r="J28" s="9" t="str">
        <f>Base!I26</f>
        <v/>
      </c>
      <c r="K28" s="9" t="str">
        <f>Base!J26</f>
        <v/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 t="str">
        <f>Base!A27</f>
        <v/>
      </c>
      <c r="C29" s="9" t="str">
        <f>Base!B27</f>
        <v/>
      </c>
      <c r="D29" s="9" t="str">
        <f>Base!C27</f>
        <v/>
      </c>
      <c r="E29" s="9" t="str">
        <f>Base!D27</f>
        <v/>
      </c>
      <c r="F29" s="9" t="str">
        <f>Base!E27</f>
        <v/>
      </c>
      <c r="G29" s="9" t="str">
        <f>Base!F27</f>
        <v/>
      </c>
      <c r="H29" s="9" t="str">
        <f>Base!G27</f>
        <v/>
      </c>
      <c r="I29" s="9" t="str">
        <f>Base!H27</f>
        <v/>
      </c>
      <c r="J29" s="9" t="str">
        <f>Base!I27</f>
        <v/>
      </c>
      <c r="K29" s="9" t="str">
        <f>Base!J27</f>
        <v/>
      </c>
      <c r="L29" s="9"/>
      <c r="M29" s="9"/>
      <c r="N29" s="9"/>
      <c r="O29" s="9"/>
      <c r="P29" s="9"/>
      <c r="Q29" s="9"/>
      <c r="R29" s="9"/>
      <c r="S29" s="9"/>
      <c r="T29" s="9"/>
      <c r="U29" s="48" t="s">
        <v>42</v>
      </c>
      <c r="V29" s="49"/>
      <c r="W29" s="50"/>
      <c r="X29" s="9"/>
      <c r="Y29" s="9"/>
      <c r="Z29" s="9"/>
    </row>
    <row r="30">
      <c r="A30" s="9"/>
      <c r="B30" s="9" t="str">
        <f>Base!A28</f>
        <v/>
      </c>
      <c r="C30" s="9" t="str">
        <f>Base!B28</f>
        <v/>
      </c>
      <c r="D30" s="9" t="str">
        <f>Base!C28</f>
        <v/>
      </c>
      <c r="E30" s="9" t="str">
        <f>Base!D28</f>
        <v/>
      </c>
      <c r="F30" s="9" t="str">
        <f>Base!E28</f>
        <v/>
      </c>
      <c r="G30" s="9" t="str">
        <f>Base!F28</f>
        <v/>
      </c>
      <c r="H30" s="9" t="str">
        <f>Base!G28</f>
        <v/>
      </c>
      <c r="I30" s="9" t="str">
        <f>Base!H28</f>
        <v/>
      </c>
      <c r="J30" s="9" t="str">
        <f>Base!I28</f>
        <v/>
      </c>
      <c r="K30" s="9" t="str">
        <f>Base!J28</f>
        <v/>
      </c>
      <c r="L30" s="9"/>
      <c r="M30" s="9"/>
      <c r="N30" s="9"/>
      <c r="O30" s="9"/>
      <c r="P30" s="9"/>
      <c r="Q30" s="9"/>
      <c r="R30" s="9"/>
      <c r="S30" s="9"/>
      <c r="T30" s="9"/>
      <c r="U30" s="51">
        <f t="shared" ref="U30:W30" si="5">SUM(U4:U27)</f>
        <v>14245595</v>
      </c>
      <c r="V30" s="52">
        <f t="shared" si="5"/>
        <v>2421751.15</v>
      </c>
      <c r="W30" s="53">
        <f t="shared" si="5"/>
        <v>11823843.85</v>
      </c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5">
    <mergeCell ref="C2:E2"/>
    <mergeCell ref="F2:J2"/>
    <mergeCell ref="K2:S2"/>
    <mergeCell ref="T2:W2"/>
    <mergeCell ref="U29:W29"/>
  </mergeCells>
  <dataValidations>
    <dataValidation type="list" allowBlank="1" showErrorMessage="1" sqref="B1">
      <formula1>"Basic,Optimistic,Pessimistic"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6" width="12.63"/>
  </cols>
  <sheetData>
    <row r="1">
      <c r="A1" s="54" t="s">
        <v>22</v>
      </c>
      <c r="B1" s="55" t="s">
        <v>19</v>
      </c>
      <c r="C1" s="56"/>
      <c r="D1" s="57" t="s">
        <v>22</v>
      </c>
      <c r="E1" s="58"/>
      <c r="F1" s="57" t="s">
        <v>43</v>
      </c>
      <c r="G1" s="58"/>
      <c r="H1" s="57" t="s">
        <v>26</v>
      </c>
      <c r="I1" s="58"/>
      <c r="J1" s="57" t="s">
        <v>39</v>
      </c>
      <c r="K1" s="58"/>
      <c r="L1" s="57" t="s">
        <v>44</v>
      </c>
      <c r="M1" s="58"/>
      <c r="N1" s="57" t="s">
        <v>45</v>
      </c>
      <c r="O1" s="59"/>
      <c r="P1" s="60"/>
      <c r="Q1" s="60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2"/>
    </row>
    <row r="2">
      <c r="A2" s="63"/>
      <c r="B2" s="64"/>
      <c r="C2" s="65"/>
      <c r="D2" s="66" t="s">
        <v>19</v>
      </c>
      <c r="E2" s="67"/>
      <c r="F2" s="68">
        <v>4.5235761E7</v>
      </c>
      <c r="G2" s="67"/>
      <c r="H2" s="68">
        <v>3.0990166E7</v>
      </c>
      <c r="I2" s="67"/>
      <c r="J2" s="68">
        <v>1.4245595E7</v>
      </c>
      <c r="K2" s="67"/>
      <c r="L2" s="68">
        <v>1.1823844E7</v>
      </c>
      <c r="M2" s="67"/>
      <c r="N2" s="69">
        <f t="shared" ref="N2:N4" si="1">L2/F2</f>
        <v>0.2613826702</v>
      </c>
      <c r="O2" s="56"/>
      <c r="P2" s="60"/>
      <c r="Q2" s="60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>
      <c r="A3" s="70" t="s">
        <v>43</v>
      </c>
      <c r="B3" s="71"/>
      <c r="C3" s="61"/>
      <c r="D3" s="72" t="s">
        <v>20</v>
      </c>
      <c r="F3" s="73">
        <v>4.8315194E7</v>
      </c>
      <c r="H3" s="73">
        <v>3.0680679E7</v>
      </c>
      <c r="J3" s="73">
        <v>1.7634514E7</v>
      </c>
      <c r="L3" s="73">
        <v>1.4636647E7</v>
      </c>
      <c r="N3" s="74">
        <f t="shared" si="1"/>
        <v>0.302940872</v>
      </c>
      <c r="O3" s="75"/>
      <c r="P3" s="60"/>
      <c r="Q3" s="60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</row>
    <row r="4">
      <c r="A4" s="76" t="s">
        <v>46</v>
      </c>
      <c r="B4" s="77">
        <f t="array" ref="B4">SUM(Base!$B2:B25)*XLOOKUP($B$1,Scenarios!$A$2:$A$4,Scenarios!$B$2:$B$4)</f>
        <v>23832518</v>
      </c>
      <c r="C4" s="61"/>
      <c r="D4" s="18" t="s">
        <v>21</v>
      </c>
      <c r="E4" s="64"/>
      <c r="F4" s="78">
        <v>4.1448683E7</v>
      </c>
      <c r="G4" s="64"/>
      <c r="H4" s="78">
        <v>3.1818147E7</v>
      </c>
      <c r="I4" s="64"/>
      <c r="J4" s="78">
        <v>9630536.0</v>
      </c>
      <c r="K4" s="64"/>
      <c r="L4" s="78">
        <v>7993345.0</v>
      </c>
      <c r="M4" s="64"/>
      <c r="N4" s="79">
        <f t="shared" si="1"/>
        <v>0.1928491914</v>
      </c>
      <c r="O4" s="65"/>
      <c r="P4" s="60"/>
      <c r="Q4" s="60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</row>
    <row r="5">
      <c r="A5" s="76" t="s">
        <v>47</v>
      </c>
      <c r="B5" s="77">
        <f t="array" ref="B5">SUM(Base!$C2:C25)*XLOOKUP($B$1,Scenarios!$A$2:$A$4,Scenarios!$C$2:$C$4)</f>
        <v>17691127</v>
      </c>
      <c r="C5" s="61"/>
      <c r="D5" s="61"/>
      <c r="E5" s="61"/>
      <c r="F5" s="61"/>
      <c r="G5" s="61"/>
      <c r="H5" s="61"/>
      <c r="I5" s="61"/>
      <c r="J5" s="62"/>
      <c r="K5" s="62"/>
      <c r="L5" s="62"/>
      <c r="M5" s="62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</row>
    <row r="6">
      <c r="A6" s="76" t="s">
        <v>48</v>
      </c>
      <c r="B6" s="77">
        <f t="array" ref="B6">SUM(Base!$D2:D25)*XLOOKUP($B$1,Scenarios!$A$2:$A$4,Scenarios!$D$2:$D$4)</f>
        <v>3712116</v>
      </c>
      <c r="C6" s="61"/>
      <c r="D6" s="80" t="s">
        <v>49</v>
      </c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</row>
    <row r="7">
      <c r="A7" s="81" t="s">
        <v>50</v>
      </c>
      <c r="B7" s="82">
        <f>SUM(B4:B6)</f>
        <v>45235761</v>
      </c>
      <c r="C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>
      <c r="A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>
      <c r="A9" s="83" t="s">
        <v>51</v>
      </c>
      <c r="B9" s="84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>
      <c r="A10" s="76" t="s">
        <v>52</v>
      </c>
      <c r="B10" s="77">
        <f t="array" ref="B10">SUM(Base!$E2:E25)*XLOOKUP($B$1,Scenarios!$A$2:$A$4,Scenarios!$H$2:$H$4)</f>
        <v>12284955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>
      <c r="A11" s="76" t="s">
        <v>53</v>
      </c>
      <c r="B11" s="77">
        <f t="array" ref="B11">SUM(Base!$F2:F25)*XLOOKUP($B$1,Scenarios!$A$2:$A$4,Scenarios!$E$2:$E$4)</f>
        <v>7288776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>
      <c r="A12" s="76" t="s">
        <v>54</v>
      </c>
      <c r="B12" s="77">
        <f t="array" ref="B12">SUM(Base!$G2:G25)*XLOOKUP($B$1,Scenarios!$A$2:$A$4,Scenarios!$F$2:$F$4)</f>
        <v>4806732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>
      <c r="A13" s="76" t="s">
        <v>55</v>
      </c>
      <c r="B13" s="77">
        <f t="array" ref="B13">SUM(Base!$H2:H25)*XLOOKUP($B$1,Scenarios!$A$2:$A$4,Scenarios!$G$2:$G$4)</f>
        <v>4797332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>
      <c r="A14" s="76" t="s">
        <v>48</v>
      </c>
      <c r="B14" s="77">
        <f t="array" ref="B14">SUM(Base!$I2:I25)*XLOOKUP($B$1,Scenarios!$A$2:$A$4,Scenarios!$I$2:$I$4)</f>
        <v>1812371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>
      <c r="A15" s="81" t="s">
        <v>56</v>
      </c>
      <c r="B15" s="85">
        <f>SUM(B10:B14)</f>
        <v>30990166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>
      <c r="A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>
      <c r="A17" s="86" t="s">
        <v>39</v>
      </c>
      <c r="B17" s="87">
        <f>B7-B15</f>
        <v>14245595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>
      <c r="A18" s="76" t="s">
        <v>57</v>
      </c>
      <c r="B18" s="77">
        <f>B17*0.17</f>
        <v>2421751.15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>
      <c r="A19" s="88" t="s">
        <v>44</v>
      </c>
      <c r="B19" s="53">
        <f>B17-B18</f>
        <v>11823843.85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>
      <c r="A20" s="62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  <row r="23"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</row>
    <row r="24"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</row>
    <row r="26"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r="30"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</row>
    <row r="31"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</row>
    <row r="32"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</row>
    <row r="33"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</row>
    <row r="36"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</row>
    <row r="38"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</row>
  </sheetData>
  <mergeCells count="32">
    <mergeCell ref="D2:E2"/>
    <mergeCell ref="D1:E1"/>
    <mergeCell ref="A3:B3"/>
    <mergeCell ref="A16:B16"/>
    <mergeCell ref="A20:C40"/>
    <mergeCell ref="B1:C2"/>
    <mergeCell ref="A1:A2"/>
    <mergeCell ref="D4:E4"/>
    <mergeCell ref="D3:E3"/>
    <mergeCell ref="L1:M1"/>
    <mergeCell ref="L4:M4"/>
    <mergeCell ref="L3:M3"/>
    <mergeCell ref="L2:M2"/>
    <mergeCell ref="H1:I1"/>
    <mergeCell ref="H4:I4"/>
    <mergeCell ref="H3:I3"/>
    <mergeCell ref="H2:I2"/>
    <mergeCell ref="N2:O2"/>
    <mergeCell ref="N3:O3"/>
    <mergeCell ref="N4:O4"/>
    <mergeCell ref="J4:K4"/>
    <mergeCell ref="F1:G1"/>
    <mergeCell ref="F4:G4"/>
    <mergeCell ref="F3:G3"/>
    <mergeCell ref="F2:G2"/>
    <mergeCell ref="A9:B9"/>
    <mergeCell ref="A8:B8"/>
    <mergeCell ref="J1:K1"/>
    <mergeCell ref="J2:K2"/>
    <mergeCell ref="J3:K3"/>
    <mergeCell ref="N1:O1"/>
    <mergeCell ref="D6:Q7"/>
  </mergeCells>
  <dataValidations>
    <dataValidation type="list" allowBlank="1" showErrorMessage="1" sqref="B1">
      <formula1>Scenarios!$A$2:$A$4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38"/>
    <col customWidth="1" min="9" max="10" width="11.0"/>
    <col customWidth="1" min="11" max="11" width="17.0"/>
    <col customWidth="1" min="12" max="12" width="11.0"/>
  </cols>
  <sheetData>
    <row r="1">
      <c r="A1" s="89" t="s">
        <v>0</v>
      </c>
      <c r="B1" s="90" t="s">
        <v>58</v>
      </c>
      <c r="C1" s="90" t="s">
        <v>59</v>
      </c>
      <c r="D1" s="91" t="s">
        <v>60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>
      <c r="A2" s="22">
        <v>44927.0</v>
      </c>
      <c r="B2" s="34">
        <v>292789.97</v>
      </c>
      <c r="C2" s="34">
        <v>404103.4695000001</v>
      </c>
      <c r="D2" s="36">
        <v>132120.19679999998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>
      <c r="A3" s="22">
        <v>44958.0</v>
      </c>
      <c r="B3" s="34">
        <v>572751.46</v>
      </c>
      <c r="C3" s="34">
        <v>697648.5817999999</v>
      </c>
      <c r="D3" s="36">
        <v>395598.7583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>
      <c r="A4" s="22">
        <v>44986.0</v>
      </c>
      <c r="B4" s="34">
        <v>556308.33</v>
      </c>
      <c r="C4" s="34">
        <v>689905.0469999999</v>
      </c>
      <c r="D4" s="36">
        <v>376639.1014999999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>
      <c r="A5" s="22">
        <v>45017.0</v>
      </c>
      <c r="B5" s="34">
        <v>678733.33</v>
      </c>
      <c r="C5" s="34">
        <v>811914.1257000002</v>
      </c>
      <c r="D5" s="36">
        <v>488298.29600000015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>
      <c r="A6" s="22">
        <v>45047.0</v>
      </c>
      <c r="B6" s="34">
        <v>338961.20999999996</v>
      </c>
      <c r="C6" s="34">
        <v>449292.5124</v>
      </c>
      <c r="D6" s="36">
        <v>183706.53110000014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>
      <c r="A7" s="22">
        <v>45078.0</v>
      </c>
      <c r="B7" s="34">
        <v>887072.46</v>
      </c>
      <c r="C7" s="34">
        <v>1021044.005</v>
      </c>
      <c r="D7" s="36">
        <v>705701.6235999999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>
      <c r="A8" s="22">
        <v>45108.0</v>
      </c>
      <c r="B8" s="34">
        <v>484969.82999999996</v>
      </c>
      <c r="C8" s="34">
        <v>611962.6022000001</v>
      </c>
      <c r="D8" s="36">
        <v>301632.05130000005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>
      <c r="A9" s="22">
        <v>45139.0</v>
      </c>
      <c r="B9" s="34">
        <v>650809.64</v>
      </c>
      <c r="C9" s="34">
        <v>774612.2242000004</v>
      </c>
      <c r="D9" s="36">
        <v>469739.47109999973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>
      <c r="A10" s="22">
        <v>45170.0</v>
      </c>
      <c r="B10" s="34">
        <v>579205.54</v>
      </c>
      <c r="C10" s="34">
        <v>714531.0805999999</v>
      </c>
      <c r="D10" s="36">
        <v>393355.9074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>
      <c r="A11" s="22">
        <v>45200.0</v>
      </c>
      <c r="B11" s="34">
        <v>345575.48</v>
      </c>
      <c r="C11" s="34">
        <v>456431.3258</v>
      </c>
      <c r="D11" s="36">
        <v>185970.4308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>
      <c r="A12" s="22">
        <v>45231.0</v>
      </c>
      <c r="B12" s="34">
        <v>761800.56</v>
      </c>
      <c r="C12" s="34">
        <v>891097.6778000002</v>
      </c>
      <c r="D12" s="36">
        <v>582516.2024999998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>
      <c r="A13" s="22">
        <v>45261.0</v>
      </c>
      <c r="B13" s="34">
        <v>231199.82</v>
      </c>
      <c r="C13" s="34">
        <v>348409.6727000001</v>
      </c>
      <c r="D13" s="36">
        <v>52777.59179999978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>
      <c r="A14" s="22">
        <v>45292.0</v>
      </c>
      <c r="B14" s="34">
        <v>241642.05</v>
      </c>
      <c r="C14" s="34">
        <v>357060.35600000015</v>
      </c>
      <c r="D14" s="36">
        <v>66430.52740000002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>
      <c r="A15" s="22">
        <v>45323.0</v>
      </c>
      <c r="B15" s="34">
        <v>593163.65</v>
      </c>
      <c r="C15" s="34">
        <v>712513.6411000001</v>
      </c>
      <c r="D15" s="36">
        <v>423641.0719000001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>
      <c r="A16" s="22">
        <v>45352.0</v>
      </c>
      <c r="B16" s="34">
        <v>530150.88</v>
      </c>
      <c r="C16" s="34">
        <v>648689.2556</v>
      </c>
      <c r="D16" s="36">
        <v>353435.32269999996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>
      <c r="A17" s="22">
        <v>45383.0</v>
      </c>
      <c r="B17" s="34">
        <v>770889.06</v>
      </c>
      <c r="C17" s="34">
        <v>911445.7502999997</v>
      </c>
      <c r="D17" s="36">
        <v>579530.1778999999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>
      <c r="A18" s="22">
        <v>45413.0</v>
      </c>
      <c r="B18" s="34">
        <v>321262.29</v>
      </c>
      <c r="C18" s="34">
        <v>439143.9363999999</v>
      </c>
      <c r="D18" s="36">
        <v>156620.4853999999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>
      <c r="A19" s="22">
        <v>45444.0</v>
      </c>
      <c r="B19" s="34">
        <v>482583.57999999996</v>
      </c>
      <c r="C19" s="34">
        <v>606961.2463000002</v>
      </c>
      <c r="D19" s="36">
        <v>300813.5883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>
      <c r="A20" s="22">
        <v>45474.0</v>
      </c>
      <c r="B20" s="34">
        <v>263836.25</v>
      </c>
      <c r="C20" s="34">
        <v>368721.94730000023</v>
      </c>
      <c r="D20" s="36">
        <v>113809.50870000011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>
      <c r="A21" s="22">
        <v>45505.0</v>
      </c>
      <c r="B21" s="34">
        <v>424214.66</v>
      </c>
      <c r="C21" s="34">
        <v>558117.315</v>
      </c>
      <c r="D21" s="36">
        <v>232707.16639999987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>
      <c r="A22" s="22">
        <v>45536.0</v>
      </c>
      <c r="B22" s="34">
        <v>752786.76</v>
      </c>
      <c r="C22" s="34">
        <v>887115.0141000004</v>
      </c>
      <c r="D22" s="36">
        <v>563079.3704000001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>
      <c r="A23" s="22">
        <v>45566.0</v>
      </c>
      <c r="B23" s="34">
        <v>283264.06</v>
      </c>
      <c r="C23" s="34">
        <v>391484.44830000016</v>
      </c>
      <c r="D23" s="36">
        <v>135813.46439999994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>
      <c r="A24" s="22">
        <v>45597.0</v>
      </c>
      <c r="B24" s="34">
        <v>401817.11</v>
      </c>
      <c r="C24" s="34">
        <v>515118.6836000001</v>
      </c>
      <c r="D24" s="36">
        <v>231427.72140000007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>
      <c r="A25" s="37">
        <v>45627.0</v>
      </c>
      <c r="B25" s="41">
        <v>378055.87</v>
      </c>
      <c r="C25" s="41">
        <v>494150.19440000015</v>
      </c>
      <c r="D25" s="43">
        <v>216010.1062000001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