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POMA\OneDrive - East West University\Desktop\"/>
    </mc:Choice>
  </mc:AlternateContent>
  <xr:revisionPtr revIDLastSave="0" documentId="13_ncr:1_{DDA407EE-BA3D-4F44-845C-2021634902A1}" xr6:coauthVersionLast="47" xr6:coauthVersionMax="47" xr10:uidLastSave="{00000000-0000-0000-0000-000000000000}"/>
  <bookViews>
    <workbookView xWindow="-120" yWindow="-120" windowWidth="20730" windowHeight="11040" xr2:uid="{13262A97-CCCD-4332-8A4D-A74B0A3D59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1" l="1"/>
  <c r="P7" i="1"/>
  <c r="P8" i="1"/>
  <c r="P9" i="1"/>
  <c r="P10" i="1"/>
  <c r="P11" i="1"/>
  <c r="P12" i="1"/>
  <c r="P13" i="1"/>
  <c r="P14" i="1"/>
  <c r="P15" i="1"/>
  <c r="P5" i="1"/>
  <c r="N5" i="1"/>
  <c r="M7" i="1"/>
  <c r="M8" i="1"/>
  <c r="M9" i="1"/>
  <c r="M10" i="1"/>
  <c r="M11" i="1"/>
  <c r="M12" i="1"/>
  <c r="M13" i="1"/>
  <c r="M14" i="1"/>
  <c r="M15" i="1"/>
  <c r="M6" i="1"/>
  <c r="L7" i="1"/>
  <c r="L8" i="1"/>
  <c r="N8" i="1" s="1"/>
  <c r="L9" i="1"/>
  <c r="N9" i="1" s="1"/>
  <c r="L10" i="1"/>
  <c r="L11" i="1"/>
  <c r="L12" i="1"/>
  <c r="N12" i="1" s="1"/>
  <c r="L13" i="1"/>
  <c r="L14" i="1"/>
  <c r="L15" i="1"/>
  <c r="N15" i="1" s="1"/>
  <c r="O15" i="1" s="1"/>
  <c r="L6" i="1"/>
  <c r="K5" i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6" i="1"/>
  <c r="K6" i="1" s="1"/>
  <c r="Q12" i="1" l="1"/>
  <c r="N10" i="1"/>
  <c r="R10" i="1" s="1"/>
  <c r="K16" i="1"/>
  <c r="R15" i="1"/>
  <c r="L16" i="1"/>
  <c r="N7" i="1"/>
  <c r="O7" i="1" s="1"/>
  <c r="P16" i="1"/>
  <c r="Q14" i="1"/>
  <c r="Q11" i="1"/>
  <c r="Q13" i="1"/>
  <c r="O8" i="1"/>
  <c r="S8" i="1" s="1"/>
  <c r="Q5" i="1"/>
  <c r="Q9" i="1"/>
  <c r="N14" i="1"/>
  <c r="N6" i="1"/>
  <c r="O6" i="1" s="1"/>
  <c r="S6" i="1" s="1"/>
  <c r="Q15" i="1"/>
  <c r="Q10" i="1"/>
  <c r="N13" i="1"/>
  <c r="O13" i="1" s="1"/>
  <c r="S13" i="1" s="1"/>
  <c r="M16" i="1"/>
  <c r="N11" i="1"/>
  <c r="R11" i="1" s="1"/>
  <c r="Q7" i="1"/>
  <c r="Q8" i="1"/>
  <c r="O10" i="1"/>
  <c r="S10" i="1" s="1"/>
  <c r="O9" i="1"/>
  <c r="S9" i="1" s="1"/>
  <c r="R9" i="1"/>
  <c r="R12" i="1"/>
  <c r="O12" i="1"/>
  <c r="S12" i="1" s="1"/>
  <c r="O14" i="1"/>
  <c r="S14" i="1" s="1"/>
  <c r="R14" i="1"/>
  <c r="S7" i="1"/>
  <c r="R8" i="1"/>
  <c r="R7" i="1"/>
  <c r="Q6" i="1"/>
  <c r="O5" i="1"/>
  <c r="R5" i="1"/>
  <c r="S15" i="1"/>
  <c r="T5" i="1" l="1"/>
  <c r="T6" i="1" s="1"/>
  <c r="T7" i="1" s="1"/>
  <c r="T8" i="1" s="1"/>
  <c r="T9" i="1" s="1"/>
  <c r="T10" i="1" s="1"/>
  <c r="N21" i="1"/>
  <c r="S5" i="1"/>
  <c r="O11" i="1"/>
  <c r="S11" i="1" s="1"/>
  <c r="R13" i="1"/>
  <c r="Q16" i="1"/>
  <c r="R6" i="1"/>
  <c r="R16" i="1" s="1"/>
  <c r="N16" i="1"/>
  <c r="S16" i="1" l="1"/>
  <c r="N19" i="1" s="1"/>
  <c r="T11" i="1"/>
  <c r="T12" i="1" s="1"/>
  <c r="T13" i="1" s="1"/>
  <c r="T14" i="1" s="1"/>
  <c r="T15" i="1" s="1"/>
  <c r="N22" i="1"/>
  <c r="N20" i="1"/>
  <c r="O16" i="1"/>
  <c r="T16" i="1" l="1"/>
</calcChain>
</file>

<file path=xl/sharedStrings.xml><?xml version="1.0" encoding="utf-8"?>
<sst xmlns="http://schemas.openxmlformats.org/spreadsheetml/2006/main" count="19" uniqueCount="19">
  <si>
    <t>Years</t>
  </si>
  <si>
    <t>Cost</t>
  </si>
  <si>
    <t>Maintaince</t>
  </si>
  <si>
    <t>Total Cost</t>
  </si>
  <si>
    <t>Total Income</t>
  </si>
  <si>
    <t>Income(App Store, Google Play Store)</t>
  </si>
  <si>
    <t>Income(Google Adsense)</t>
  </si>
  <si>
    <t>Net  Benefit</t>
  </si>
  <si>
    <t>DF</t>
  </si>
  <si>
    <t>PV of Cost</t>
  </si>
  <si>
    <t>PV of Income</t>
  </si>
  <si>
    <t>PV of Benefit</t>
  </si>
  <si>
    <t>Cumulative Cash Flow</t>
  </si>
  <si>
    <t>NPV</t>
  </si>
  <si>
    <t>BCR</t>
  </si>
  <si>
    <t>IRR</t>
  </si>
  <si>
    <t>Sum</t>
  </si>
  <si>
    <t>Discount Rate</t>
  </si>
  <si>
    <t>Payback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</si>
</sst>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8"/>
      <color theme="1"/>
      <name val="Times New Roman"/>
      <family val="1"/>
    </font>
    <font>
      <sz val="11"/>
      <color rgb="FF000000"/>
      <name val="Calibri"/>
      <family val="2"/>
      <scheme val="minor"/>
    </font>
    <font>
      <sz val="10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3" borderId="1" xfId="0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9" fontId="1" fillId="5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1" fillId="4" borderId="1" xfId="0" applyFont="1" applyFill="1" applyBorder="1"/>
    <xf numFmtId="2" fontId="1" fillId="4" borderId="1" xfId="0" applyNumberFormat="1" applyFont="1" applyFill="1" applyBorder="1"/>
    <xf numFmtId="9" fontId="1" fillId="4" borderId="1" xfId="0" applyNumberFormat="1" applyFont="1" applyFill="1" applyBorder="1"/>
    <xf numFmtId="0" fontId="1" fillId="6" borderId="1" xfId="0" applyFont="1" applyFill="1" applyBorder="1" applyAlignment="1">
      <alignment horizontal="center"/>
    </xf>
    <xf numFmtId="2" fontId="1" fillId="6" borderId="1" xfId="0" applyNumberFormat="1" applyFont="1" applyFill="1" applyBorder="1" applyAlignment="1">
      <alignment horizontal="center"/>
    </xf>
    <xf numFmtId="2" fontId="1" fillId="6" borderId="1" xfId="0" applyNumberFormat="1" applyFont="1" applyFill="1" applyBorder="1"/>
    <xf numFmtId="1" fontId="1" fillId="6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9" fontId="1" fillId="0" borderId="0" xfId="0" applyNumberFormat="1" applyFont="1"/>
    <xf numFmtId="0" fontId="1" fillId="0" borderId="0" xfId="0" applyFont="1" applyBorder="1"/>
    <xf numFmtId="0" fontId="3" fillId="0" borderId="0" xfId="0" applyFont="1" applyBorder="1" applyAlignment="1">
      <alignment horizontal="center" vertical="center" wrapText="1"/>
    </xf>
    <xf numFmtId="3" fontId="2" fillId="0" borderId="0" xfId="0" applyNumberFormat="1" applyFont="1" applyBorder="1" applyAlignment="1">
      <alignment horizontal="center" vertical="center" wrapText="1"/>
    </xf>
    <xf numFmtId="3" fontId="3" fillId="0" borderId="0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686B6-4F54-49CD-8FFA-6ED7A0F10F51}">
  <dimension ref="E2:T51"/>
  <sheetViews>
    <sheetView tabSelected="1" topLeftCell="E1" zoomScale="55" zoomScaleNormal="55" workbookViewId="0">
      <selection activeCell="M44" sqref="M44"/>
    </sheetView>
  </sheetViews>
  <sheetFormatPr defaultRowHeight="23.25" x14ac:dyDescent="0.35"/>
  <cols>
    <col min="1" max="4" width="9.140625" style="1"/>
    <col min="5" max="5" width="15.7109375" style="1" customWidth="1"/>
    <col min="6" max="6" width="18" style="1" customWidth="1"/>
    <col min="7" max="7" width="9.140625" style="1" hidden="1" customWidth="1"/>
    <col min="8" max="8" width="13.85546875" style="1" customWidth="1"/>
    <col min="9" max="9" width="15" style="1" customWidth="1"/>
    <col min="10" max="10" width="16" style="1" customWidth="1"/>
    <col min="11" max="11" width="16.5703125" style="1" customWidth="1"/>
    <col min="12" max="12" width="53.140625" style="1" customWidth="1"/>
    <col min="13" max="13" width="38.5703125" style="1" customWidth="1"/>
    <col min="14" max="14" width="28" style="1" customWidth="1"/>
    <col min="15" max="15" width="22.28515625" style="1" bestFit="1" customWidth="1"/>
    <col min="16" max="16" width="9.7109375" style="1" bestFit="1" customWidth="1"/>
    <col min="17" max="17" width="20.85546875" style="1" customWidth="1"/>
    <col min="18" max="19" width="20.28515625" style="1" customWidth="1"/>
    <col min="20" max="20" width="33.7109375" style="1" customWidth="1"/>
    <col min="21" max="22" width="9.140625" style="1"/>
    <col min="23" max="23" width="10.7109375" style="1" customWidth="1"/>
    <col min="24" max="16384" width="9.140625" style="1"/>
  </cols>
  <sheetData>
    <row r="2" spans="5:20" x14ac:dyDescent="0.35">
      <c r="H2" s="2"/>
      <c r="I2" s="2"/>
      <c r="J2" s="2"/>
      <c r="K2" s="2"/>
      <c r="L2" s="2"/>
      <c r="M2" s="2"/>
      <c r="N2" s="6" t="s">
        <v>17</v>
      </c>
      <c r="O2" s="6"/>
      <c r="P2" s="6"/>
      <c r="Q2" s="7">
        <v>0.12</v>
      </c>
    </row>
    <row r="3" spans="5:20" x14ac:dyDescent="0.35">
      <c r="H3" s="2"/>
      <c r="I3" s="2"/>
      <c r="J3" s="2"/>
      <c r="K3" s="2"/>
      <c r="L3" s="2"/>
      <c r="M3" s="2"/>
      <c r="N3" s="2"/>
      <c r="O3" s="2"/>
      <c r="P3" s="2"/>
      <c r="Q3" s="2"/>
    </row>
    <row r="4" spans="5:20" x14ac:dyDescent="0.35">
      <c r="G4" s="3"/>
      <c r="H4" s="17" t="s">
        <v>0</v>
      </c>
      <c r="I4" s="17" t="s">
        <v>1</v>
      </c>
      <c r="J4" s="17" t="s">
        <v>2</v>
      </c>
      <c r="K4" s="17" t="s">
        <v>3</v>
      </c>
      <c r="L4" s="17" t="s">
        <v>5</v>
      </c>
      <c r="M4" s="17" t="s">
        <v>6</v>
      </c>
      <c r="N4" s="17" t="s">
        <v>4</v>
      </c>
      <c r="O4" s="17" t="s">
        <v>7</v>
      </c>
      <c r="P4" s="17" t="s">
        <v>8</v>
      </c>
      <c r="Q4" s="17" t="s">
        <v>9</v>
      </c>
      <c r="R4" s="17" t="s">
        <v>10</v>
      </c>
      <c r="S4" s="17" t="s">
        <v>11</v>
      </c>
      <c r="T4" s="17" t="s">
        <v>12</v>
      </c>
    </row>
    <row r="5" spans="5:20" x14ac:dyDescent="0.35">
      <c r="E5" s="1">
        <v>1030500</v>
      </c>
      <c r="H5" s="13">
        <v>0</v>
      </c>
      <c r="I5" s="13">
        <v>1030500</v>
      </c>
      <c r="J5" s="13">
        <v>0</v>
      </c>
      <c r="K5" s="13">
        <f>I5+J5</f>
        <v>1030500</v>
      </c>
      <c r="L5" s="13"/>
      <c r="M5" s="13"/>
      <c r="N5" s="14">
        <f>L5+M5</f>
        <v>0</v>
      </c>
      <c r="O5" s="14">
        <f>N5-K5</f>
        <v>-1030500</v>
      </c>
      <c r="P5" s="14">
        <f>1/(1+$Q$2)^H5</f>
        <v>1</v>
      </c>
      <c r="Q5" s="13">
        <f>P5*K5</f>
        <v>1030500</v>
      </c>
      <c r="R5" s="15">
        <f>P5*N5</f>
        <v>0</v>
      </c>
      <c r="S5" s="15">
        <f>P5*O5</f>
        <v>-1030500</v>
      </c>
      <c r="T5" s="14">
        <f>O5</f>
        <v>-1030500</v>
      </c>
    </row>
    <row r="6" spans="5:20" x14ac:dyDescent="0.35">
      <c r="H6" s="13">
        <v>1</v>
      </c>
      <c r="I6" s="13"/>
      <c r="J6" s="13">
        <f>$I$5*3%</f>
        <v>30915</v>
      </c>
      <c r="K6" s="13">
        <f t="shared" ref="K6:K15" si="0">I6+J6</f>
        <v>30915</v>
      </c>
      <c r="L6" s="16">
        <f xml:space="preserve"> 75*500*(1.5)^H5</f>
        <v>37500</v>
      </c>
      <c r="M6" s="16">
        <f xml:space="preserve"> 20*2000*(1.5)^H5</f>
        <v>40000</v>
      </c>
      <c r="N6" s="14">
        <f t="shared" ref="N6:N15" si="1">L6+M6</f>
        <v>77500</v>
      </c>
      <c r="O6" s="14">
        <f t="shared" ref="O6:O15" si="2">N6-K6</f>
        <v>46585</v>
      </c>
      <c r="P6" s="14">
        <f t="shared" ref="P6:P15" si="3">1/(1+$Q$2)^H6</f>
        <v>0.89285714285714279</v>
      </c>
      <c r="Q6" s="14">
        <f t="shared" ref="Q6:Q15" si="4">P6*K6</f>
        <v>27602.678571428569</v>
      </c>
      <c r="R6" s="15">
        <f t="shared" ref="R6:R15" si="5">P6*N6</f>
        <v>69196.428571428565</v>
      </c>
      <c r="S6" s="15">
        <f t="shared" ref="S6:S15" si="6">P6*O6</f>
        <v>41593.75</v>
      </c>
      <c r="T6" s="14">
        <f>T5+O6</f>
        <v>-983915</v>
      </c>
    </row>
    <row r="7" spans="5:20" x14ac:dyDescent="0.35">
      <c r="H7" s="13">
        <v>2</v>
      </c>
      <c r="I7" s="13"/>
      <c r="J7" s="13">
        <f t="shared" ref="J7:J15" si="7">$I$5*3%</f>
        <v>30915</v>
      </c>
      <c r="K7" s="13">
        <f t="shared" si="0"/>
        <v>30915</v>
      </c>
      <c r="L7" s="16">
        <f t="shared" ref="L7:L15" si="8" xml:space="preserve"> 75*500*(1.5)^H6</f>
        <v>56250</v>
      </c>
      <c r="M7" s="16">
        <f t="shared" ref="M7:M15" si="9" xml:space="preserve"> 20*2000*(1.5)^H6</f>
        <v>60000</v>
      </c>
      <c r="N7" s="14">
        <f t="shared" si="1"/>
        <v>116250</v>
      </c>
      <c r="O7" s="14">
        <f t="shared" si="2"/>
        <v>85335</v>
      </c>
      <c r="P7" s="14">
        <f t="shared" si="3"/>
        <v>0.79719387755102034</v>
      </c>
      <c r="Q7" s="14">
        <f t="shared" si="4"/>
        <v>24645.248724489793</v>
      </c>
      <c r="R7" s="15">
        <f t="shared" si="5"/>
        <v>92673.78826530611</v>
      </c>
      <c r="S7" s="15">
        <f t="shared" si="6"/>
        <v>68028.539540816317</v>
      </c>
      <c r="T7" s="14">
        <f t="shared" ref="T7:T15" si="10">T6+O7</f>
        <v>-898580</v>
      </c>
    </row>
    <row r="8" spans="5:20" x14ac:dyDescent="0.35">
      <c r="H8" s="13">
        <v>3</v>
      </c>
      <c r="I8" s="13"/>
      <c r="J8" s="13">
        <f t="shared" si="7"/>
        <v>30915</v>
      </c>
      <c r="K8" s="13">
        <f t="shared" si="0"/>
        <v>30915</v>
      </c>
      <c r="L8" s="16">
        <f t="shared" si="8"/>
        <v>84375</v>
      </c>
      <c r="M8" s="16">
        <f t="shared" si="9"/>
        <v>90000</v>
      </c>
      <c r="N8" s="14">
        <f t="shared" si="1"/>
        <v>174375</v>
      </c>
      <c r="O8" s="14">
        <f t="shared" si="2"/>
        <v>143460</v>
      </c>
      <c r="P8" s="14">
        <f t="shared" si="3"/>
        <v>0.71178024781341087</v>
      </c>
      <c r="Q8" s="14">
        <f t="shared" si="4"/>
        <v>22004.686361151598</v>
      </c>
      <c r="R8" s="15">
        <f t="shared" si="5"/>
        <v>124116.68071246352</v>
      </c>
      <c r="S8" s="15">
        <f t="shared" si="6"/>
        <v>102111.99435131192</v>
      </c>
      <c r="T8" s="14">
        <f t="shared" si="10"/>
        <v>-755120</v>
      </c>
    </row>
    <row r="9" spans="5:20" x14ac:dyDescent="0.35">
      <c r="H9" s="13">
        <v>4</v>
      </c>
      <c r="I9" s="13"/>
      <c r="J9" s="13">
        <f t="shared" si="7"/>
        <v>30915</v>
      </c>
      <c r="K9" s="13">
        <f t="shared" si="0"/>
        <v>30915</v>
      </c>
      <c r="L9" s="16">
        <f t="shared" si="8"/>
        <v>126562.5</v>
      </c>
      <c r="M9" s="16">
        <f t="shared" si="9"/>
        <v>135000</v>
      </c>
      <c r="N9" s="14">
        <f t="shared" si="1"/>
        <v>261562.5</v>
      </c>
      <c r="O9" s="14">
        <f t="shared" si="2"/>
        <v>230647.5</v>
      </c>
      <c r="P9" s="14">
        <f t="shared" si="3"/>
        <v>0.63551807840483121</v>
      </c>
      <c r="Q9" s="14">
        <f t="shared" si="4"/>
        <v>19647.041393885356</v>
      </c>
      <c r="R9" s="15">
        <f t="shared" si="5"/>
        <v>166227.69738276367</v>
      </c>
      <c r="S9" s="15">
        <f t="shared" si="6"/>
        <v>146580.65598887831</v>
      </c>
      <c r="T9" s="14">
        <f t="shared" si="10"/>
        <v>-524472.5</v>
      </c>
    </row>
    <row r="10" spans="5:20" x14ac:dyDescent="0.35">
      <c r="H10" s="13">
        <v>5</v>
      </c>
      <c r="I10" s="13"/>
      <c r="J10" s="13">
        <f t="shared" si="7"/>
        <v>30915</v>
      </c>
      <c r="K10" s="13">
        <f t="shared" si="0"/>
        <v>30915</v>
      </c>
      <c r="L10" s="16">
        <f t="shared" si="8"/>
        <v>189843.75</v>
      </c>
      <c r="M10" s="16">
        <f t="shared" si="9"/>
        <v>202500</v>
      </c>
      <c r="N10" s="14">
        <f t="shared" si="1"/>
        <v>392343.75</v>
      </c>
      <c r="O10" s="14">
        <f t="shared" si="2"/>
        <v>361428.75</v>
      </c>
      <c r="P10" s="14">
        <f t="shared" si="3"/>
        <v>0.56742685571859919</v>
      </c>
      <c r="Q10" s="14">
        <f t="shared" si="4"/>
        <v>17542.001244540494</v>
      </c>
      <c r="R10" s="15">
        <f t="shared" si="5"/>
        <v>222626.38042334415</v>
      </c>
      <c r="S10" s="15">
        <f t="shared" si="6"/>
        <v>205084.37917880365</v>
      </c>
      <c r="T10" s="14">
        <f t="shared" si="10"/>
        <v>-163043.75</v>
      </c>
    </row>
    <row r="11" spans="5:20" x14ac:dyDescent="0.35">
      <c r="H11" s="13">
        <v>6</v>
      </c>
      <c r="I11" s="13"/>
      <c r="J11" s="13">
        <f t="shared" si="7"/>
        <v>30915</v>
      </c>
      <c r="K11" s="13">
        <f t="shared" si="0"/>
        <v>30915</v>
      </c>
      <c r="L11" s="16">
        <f t="shared" si="8"/>
        <v>284765.625</v>
      </c>
      <c r="M11" s="16">
        <f t="shared" si="9"/>
        <v>303750</v>
      </c>
      <c r="N11" s="14">
        <f t="shared" si="1"/>
        <v>588515.625</v>
      </c>
      <c r="O11" s="14">
        <f t="shared" si="2"/>
        <v>557600.625</v>
      </c>
      <c r="P11" s="14">
        <f t="shared" si="3"/>
        <v>0.50663112117732068</v>
      </c>
      <c r="Q11" s="14">
        <f t="shared" si="4"/>
        <v>15662.501111196869</v>
      </c>
      <c r="R11" s="15">
        <f t="shared" si="5"/>
        <v>298160.3309241216</v>
      </c>
      <c r="S11" s="15">
        <f t="shared" si="6"/>
        <v>282497.82981292473</v>
      </c>
      <c r="T11" s="14">
        <f t="shared" si="10"/>
        <v>394556.875</v>
      </c>
    </row>
    <row r="12" spans="5:20" x14ac:dyDescent="0.35">
      <c r="H12" s="13">
        <v>7</v>
      </c>
      <c r="I12" s="13"/>
      <c r="J12" s="13">
        <f t="shared" si="7"/>
        <v>30915</v>
      </c>
      <c r="K12" s="13">
        <f t="shared" si="0"/>
        <v>30915</v>
      </c>
      <c r="L12" s="16">
        <f t="shared" si="8"/>
        <v>427148.4375</v>
      </c>
      <c r="M12" s="16">
        <f t="shared" si="9"/>
        <v>455625</v>
      </c>
      <c r="N12" s="14">
        <f t="shared" si="1"/>
        <v>882773.4375</v>
      </c>
      <c r="O12" s="14">
        <f t="shared" si="2"/>
        <v>851858.4375</v>
      </c>
      <c r="P12" s="14">
        <f t="shared" si="3"/>
        <v>0.45234921533689343</v>
      </c>
      <c r="Q12" s="14">
        <f t="shared" si="4"/>
        <v>13984.37599214006</v>
      </c>
      <c r="R12" s="15">
        <f t="shared" si="5"/>
        <v>399321.87177337712</v>
      </c>
      <c r="S12" s="15">
        <f t="shared" si="6"/>
        <v>385337.49578123708</v>
      </c>
      <c r="T12" s="14">
        <f t="shared" si="10"/>
        <v>1246415.3125</v>
      </c>
    </row>
    <row r="13" spans="5:20" x14ac:dyDescent="0.35">
      <c r="H13" s="13">
        <v>8</v>
      </c>
      <c r="I13" s="13"/>
      <c r="J13" s="13">
        <f t="shared" si="7"/>
        <v>30915</v>
      </c>
      <c r="K13" s="13">
        <f t="shared" si="0"/>
        <v>30915</v>
      </c>
      <c r="L13" s="16">
        <f t="shared" si="8"/>
        <v>640722.65625</v>
      </c>
      <c r="M13" s="16">
        <f t="shared" si="9"/>
        <v>683437.5</v>
      </c>
      <c r="N13" s="14">
        <f t="shared" si="1"/>
        <v>1324160.15625</v>
      </c>
      <c r="O13" s="14">
        <f t="shared" si="2"/>
        <v>1293245.15625</v>
      </c>
      <c r="P13" s="14">
        <f t="shared" si="3"/>
        <v>0.4038832279793691</v>
      </c>
      <c r="Q13" s="14">
        <f t="shared" si="4"/>
        <v>12486.049992982196</v>
      </c>
      <c r="R13" s="15">
        <f t="shared" si="5"/>
        <v>534806.07826791576</v>
      </c>
      <c r="S13" s="15">
        <f t="shared" si="6"/>
        <v>522320.02827493357</v>
      </c>
      <c r="T13" s="14">
        <f t="shared" si="10"/>
        <v>2539660.46875</v>
      </c>
    </row>
    <row r="14" spans="5:20" x14ac:dyDescent="0.35">
      <c r="H14" s="13">
        <v>9</v>
      </c>
      <c r="I14" s="13"/>
      <c r="J14" s="13">
        <f t="shared" si="7"/>
        <v>30915</v>
      </c>
      <c r="K14" s="13">
        <f t="shared" si="0"/>
        <v>30915</v>
      </c>
      <c r="L14" s="16">
        <f t="shared" si="8"/>
        <v>961083.984375</v>
      </c>
      <c r="M14" s="16">
        <f t="shared" si="9"/>
        <v>1025156.25</v>
      </c>
      <c r="N14" s="14">
        <f t="shared" si="1"/>
        <v>1986240.234375</v>
      </c>
      <c r="O14" s="14">
        <f t="shared" si="2"/>
        <v>1955325.234375</v>
      </c>
      <c r="P14" s="14">
        <f t="shared" si="3"/>
        <v>0.36061002498157957</v>
      </c>
      <c r="Q14" s="14">
        <f t="shared" si="4"/>
        <v>11148.258922305533</v>
      </c>
      <c r="R14" s="15">
        <f t="shared" si="5"/>
        <v>716258.14053738723</v>
      </c>
      <c r="S14" s="15">
        <f t="shared" si="6"/>
        <v>705109.88161508169</v>
      </c>
      <c r="T14" s="14">
        <f t="shared" si="10"/>
        <v>4494985.703125</v>
      </c>
    </row>
    <row r="15" spans="5:20" x14ac:dyDescent="0.35">
      <c r="H15" s="13">
        <v>10</v>
      </c>
      <c r="I15" s="13"/>
      <c r="J15" s="13">
        <f t="shared" si="7"/>
        <v>30915</v>
      </c>
      <c r="K15" s="13">
        <f t="shared" si="0"/>
        <v>30915</v>
      </c>
      <c r="L15" s="16">
        <f t="shared" si="8"/>
        <v>1441625.9765625</v>
      </c>
      <c r="M15" s="16">
        <f t="shared" si="9"/>
        <v>1537734.375</v>
      </c>
      <c r="N15" s="14">
        <f t="shared" si="1"/>
        <v>2979360.3515625</v>
      </c>
      <c r="O15" s="14">
        <f t="shared" si="2"/>
        <v>2948445.3515625</v>
      </c>
      <c r="P15" s="14">
        <f t="shared" si="3"/>
        <v>0.32197323659069599</v>
      </c>
      <c r="Q15" s="14">
        <f t="shared" si="4"/>
        <v>9953.8026092013661</v>
      </c>
      <c r="R15" s="15">
        <f t="shared" si="5"/>
        <v>959274.29536257195</v>
      </c>
      <c r="S15" s="15">
        <f t="shared" si="6"/>
        <v>949320.49275337067</v>
      </c>
      <c r="T15" s="14">
        <f t="shared" si="10"/>
        <v>7443431.0546875</v>
      </c>
    </row>
    <row r="16" spans="5:20" x14ac:dyDescent="0.35">
      <c r="G16" s="3"/>
      <c r="H16" s="4" t="s">
        <v>16</v>
      </c>
      <c r="I16" s="4"/>
      <c r="J16" s="4"/>
      <c r="K16" s="5">
        <f>SUM(K5:K15)</f>
        <v>1339650</v>
      </c>
      <c r="L16" s="5">
        <f t="shared" ref="L16:N16" si="11">SUM(L5:L15)</f>
        <v>4249877.9296875</v>
      </c>
      <c r="M16" s="5">
        <f t="shared" si="11"/>
        <v>4533203.125</v>
      </c>
      <c r="N16" s="5">
        <f t="shared" si="11"/>
        <v>8783081.0546875</v>
      </c>
      <c r="O16" s="5">
        <f t="shared" ref="O16:T16" si="12">SUM(O5:O15)</f>
        <v>7443431.0546875</v>
      </c>
      <c r="P16" s="5">
        <f t="shared" si="12"/>
        <v>6.6502230284108634</v>
      </c>
      <c r="Q16" s="5">
        <f t="shared" si="12"/>
        <v>1205176.6449233217</v>
      </c>
      <c r="R16" s="5">
        <f t="shared" si="12"/>
        <v>3582661.6922206795</v>
      </c>
      <c r="S16" s="5">
        <f>SUM(S5:S15)</f>
        <v>2377485.047297358</v>
      </c>
      <c r="T16" s="5">
        <f t="shared" si="12"/>
        <v>11763418.1640625</v>
      </c>
    </row>
    <row r="19" spans="5:18" x14ac:dyDescent="0.35">
      <c r="M19" s="10" t="s">
        <v>13</v>
      </c>
      <c r="N19" s="11">
        <f>S16</f>
        <v>2377485.047297358</v>
      </c>
      <c r="R19" s="18"/>
    </row>
    <row r="20" spans="5:18" x14ac:dyDescent="0.35">
      <c r="M20" s="10" t="s">
        <v>14</v>
      </c>
      <c r="N20" s="10">
        <f>R16/Q16</f>
        <v>2.9727274481398727</v>
      </c>
    </row>
    <row r="21" spans="5:18" x14ac:dyDescent="0.35">
      <c r="E21" s="2"/>
      <c r="F21" s="2"/>
      <c r="M21" s="10" t="s">
        <v>15</v>
      </c>
      <c r="N21" s="12">
        <f>IRR(O5:O15)</f>
        <v>0.31892868116832207</v>
      </c>
    </row>
    <row r="22" spans="5:18" x14ac:dyDescent="0.35">
      <c r="E22" s="2"/>
      <c r="F22" s="8"/>
      <c r="M22" s="10" t="s">
        <v>18</v>
      </c>
      <c r="N22" s="10">
        <f>H10+(-T10/O11)</f>
        <v>5.2924023802878626</v>
      </c>
    </row>
    <row r="23" spans="5:18" x14ac:dyDescent="0.35">
      <c r="E23" s="2"/>
      <c r="F23" s="2"/>
    </row>
    <row r="24" spans="5:18" x14ac:dyDescent="0.35">
      <c r="E24" s="2"/>
      <c r="F24" s="9"/>
    </row>
    <row r="25" spans="5:18" x14ac:dyDescent="0.35">
      <c r="E25" s="2"/>
      <c r="F25" s="2"/>
    </row>
    <row r="28" spans="5:18" x14ac:dyDescent="0.35">
      <c r="I28" s="18"/>
    </row>
    <row r="29" spans="5:18" x14ac:dyDescent="0.35">
      <c r="K29" s="18"/>
    </row>
    <row r="30" spans="5:18" x14ac:dyDescent="0.35">
      <c r="G30" s="18"/>
      <c r="H30" s="18"/>
      <c r="K30" s="18"/>
    </row>
    <row r="31" spans="5:18" x14ac:dyDescent="0.35">
      <c r="G31" s="18"/>
      <c r="H31" s="18"/>
      <c r="K31" s="18"/>
    </row>
    <row r="37" spans="12:14" x14ac:dyDescent="0.35">
      <c r="L37" s="19"/>
      <c r="M37" s="19"/>
      <c r="N37" s="19"/>
    </row>
    <row r="38" spans="12:14" x14ac:dyDescent="0.35">
      <c r="L38" s="19"/>
      <c r="M38" s="20"/>
      <c r="N38" s="19"/>
    </row>
    <row r="39" spans="12:14" x14ac:dyDescent="0.35">
      <c r="L39" s="19"/>
      <c r="M39" s="21"/>
      <c r="N39" s="19"/>
    </row>
    <row r="40" spans="12:14" x14ac:dyDescent="0.35">
      <c r="L40" s="19"/>
      <c r="M40" s="22"/>
      <c r="N40" s="19"/>
    </row>
    <row r="41" spans="12:14" x14ac:dyDescent="0.35">
      <c r="L41" s="19"/>
      <c r="M41" s="22"/>
      <c r="N41" s="19"/>
    </row>
    <row r="42" spans="12:14" x14ac:dyDescent="0.35">
      <c r="L42" s="19"/>
      <c r="M42" s="22"/>
      <c r="N42" s="19"/>
    </row>
    <row r="43" spans="12:14" x14ac:dyDescent="0.35">
      <c r="L43" s="19"/>
      <c r="M43" s="22"/>
      <c r="N43" s="19"/>
    </row>
    <row r="44" spans="12:14" x14ac:dyDescent="0.35">
      <c r="L44" s="19"/>
      <c r="M44" s="20"/>
      <c r="N44" s="19"/>
    </row>
    <row r="45" spans="12:14" x14ac:dyDescent="0.35">
      <c r="L45" s="19"/>
      <c r="M45" s="23"/>
      <c r="N45" s="19"/>
    </row>
    <row r="46" spans="12:14" x14ac:dyDescent="0.35">
      <c r="L46" s="19"/>
      <c r="M46" s="22"/>
      <c r="N46" s="19"/>
    </row>
    <row r="47" spans="12:14" x14ac:dyDescent="0.35">
      <c r="L47" s="19"/>
      <c r="M47" s="22"/>
      <c r="N47" s="19"/>
    </row>
    <row r="48" spans="12:14" x14ac:dyDescent="0.35">
      <c r="L48" s="19"/>
      <c r="M48" s="20"/>
      <c r="N48" s="19"/>
    </row>
    <row r="49" spans="12:14" x14ac:dyDescent="0.35">
      <c r="L49" s="19"/>
      <c r="M49" s="22"/>
      <c r="N49" s="19"/>
    </row>
    <row r="50" spans="12:14" x14ac:dyDescent="0.35">
      <c r="L50" s="19"/>
      <c r="M50" s="22"/>
      <c r="N50" s="19"/>
    </row>
    <row r="51" spans="12:14" x14ac:dyDescent="0.35">
      <c r="L51" s="19"/>
      <c r="M51" s="19"/>
      <c r="N51" s="19"/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0DA88F0B414747B63935F68B5D708B" ma:contentTypeVersion="5" ma:contentTypeDescription="Create a new document." ma:contentTypeScope="" ma:versionID="f0f0cd9cd0e9e0b080ccb3046257a6eb">
  <xsd:schema xmlns:xsd="http://www.w3.org/2001/XMLSchema" xmlns:xs="http://www.w3.org/2001/XMLSchema" xmlns:p="http://schemas.microsoft.com/office/2006/metadata/properties" xmlns:ns3="d794f50f-6c91-4cdb-9b46-f0a05ea7f434" targetNamespace="http://schemas.microsoft.com/office/2006/metadata/properties" ma:root="true" ma:fieldsID="91d3d0475591bdba8ab224652e7e382b" ns3:_="">
    <xsd:import namespace="d794f50f-6c91-4cdb-9b46-f0a05ea7f43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4f50f-6c91-4cdb-9b46-f0a05ea7f4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06BFA6-5E6D-4D09-B28F-A7846627181F}">
  <ds:schemaRefs>
    <ds:schemaRef ds:uri="d794f50f-6c91-4cdb-9b46-f0a05ea7f434"/>
    <ds:schemaRef ds:uri="http://purl.org/dc/terms/"/>
    <ds:schemaRef ds:uri="http://purl.org/dc/elements/1.1/"/>
    <ds:schemaRef ds:uri="http://purl.org/dc/dcmitype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4FDE2C05-32B4-4F0E-96B5-8CE49399AD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1B3766B-A180-478A-89AD-D45A4457EB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94f50f-6c91-4cdb-9b46-f0a05ea7f4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Habibuzzaman</dc:creator>
  <cp:lastModifiedBy>Samiu Esika Upoma</cp:lastModifiedBy>
  <dcterms:created xsi:type="dcterms:W3CDTF">2023-12-25T16:12:59Z</dcterms:created>
  <dcterms:modified xsi:type="dcterms:W3CDTF">2023-12-25T21:52:42Z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0x010100610DA88F0B414747B63935F68B5D708B</vt:lpwstr>
  </property>
</Properties>
</file>