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40" activeTab="1"/>
  </bookViews>
  <sheets>
    <sheet name="支行进度表" sheetId="17" r:id="rId1"/>
    <sheet name="网点进度表" sheetId="9" r:id="rId2"/>
    <sheet name="基础表" sheetId="18" r:id="rId3"/>
    <sheet name="Sheet4" sheetId="19" r:id="rId4"/>
    <sheet name="Sheet3" sheetId="11" state="hidden" r:id="rId5"/>
    <sheet name="Sheet1" sheetId="12" state="hidden" r:id="rId6"/>
    <sheet name="Sheet2" sheetId="13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0" hidden="1">支行进度表!$A$4:$Y$37</definedName>
    <definedName name="_xlnm._FilterDatabase" localSheetId="1" hidden="1">网点进度表!$A$4:$Y$74</definedName>
    <definedName name="_xlnm._FilterDatabase" localSheetId="2" hidden="1">基础表!$A$1:$E$72</definedName>
    <definedName name="_xlnm._FilterDatabase" localSheetId="3" hidden="1">Sheet4!$A$2:$Q$73</definedName>
    <definedName name="_xlnm._FilterDatabase" localSheetId="4" hidden="1">Sheet3!$A$1:$E$81</definedName>
    <definedName name="_xlnm._FilterDatabase" localSheetId="5" hidden="1">Sheet1!$1:$82</definedName>
  </definedNames>
  <calcPr calcId="144525"/>
</workbook>
</file>

<file path=xl/sharedStrings.xml><?xml version="1.0" encoding="utf-8"?>
<sst xmlns="http://schemas.openxmlformats.org/spreadsheetml/2006/main" count="735" uniqueCount="288">
  <si>
    <t xml:space="preserve">2023年社保卡、代发业务任务10月数据表                 </t>
  </si>
  <si>
    <t>支行</t>
  </si>
  <si>
    <t>新增社保卡</t>
  </si>
  <si>
    <t>卡均余额净增</t>
  </si>
  <si>
    <t>卡均交易笔数</t>
  </si>
  <si>
    <t>代发工资</t>
  </si>
  <si>
    <t>全年任务</t>
  </si>
  <si>
    <t>4季度任务</t>
  </si>
  <si>
    <t>年初发卡量</t>
  </si>
  <si>
    <t>目前发卡量</t>
  </si>
  <si>
    <t>完成数</t>
  </si>
  <si>
    <t>完成率</t>
  </si>
  <si>
    <t>2022年社保卡余额</t>
  </si>
  <si>
    <t>目前社保卡余额</t>
  </si>
  <si>
    <t>总交易笔数</t>
  </si>
  <si>
    <t>2022年代发户数</t>
  </si>
  <si>
    <t>目前代发户数</t>
  </si>
  <si>
    <t>营业部</t>
  </si>
  <si>
    <t>营业部小计</t>
  </si>
  <si>
    <t>潼川</t>
  </si>
  <si>
    <t>潼川支行小计</t>
  </si>
  <si>
    <t>北坝</t>
  </si>
  <si>
    <t>北坝支行小计</t>
  </si>
  <si>
    <t>广化</t>
  </si>
  <si>
    <t>广化支行小计</t>
  </si>
  <si>
    <t>梓州</t>
  </si>
  <si>
    <t>梓州支行小计</t>
  </si>
  <si>
    <t>灵兴</t>
  </si>
  <si>
    <t>灵兴支行小计</t>
  </si>
  <si>
    <t>中新</t>
  </si>
  <si>
    <t>中新支行小计</t>
  </si>
  <si>
    <t>上东街</t>
  </si>
  <si>
    <t>上东街支行小计</t>
  </si>
  <si>
    <t>塔山</t>
  </si>
  <si>
    <t>塔山支行小计</t>
  </si>
  <si>
    <t>龙树</t>
  </si>
  <si>
    <t>龙树支行小计</t>
  </si>
  <si>
    <t>富顺</t>
  </si>
  <si>
    <t>富顺支行小计</t>
  </si>
  <si>
    <t>石安</t>
  </si>
  <si>
    <t>石安支行小计</t>
  </si>
  <si>
    <t>新德</t>
  </si>
  <si>
    <t>新德支行小计</t>
  </si>
  <si>
    <t>新生</t>
  </si>
  <si>
    <t>新生支行小计</t>
  </si>
  <si>
    <t>观桥</t>
  </si>
  <si>
    <t>观桥支行小计</t>
  </si>
  <si>
    <t>景福</t>
  </si>
  <si>
    <t>景福支行小计</t>
  </si>
  <si>
    <t>紫河</t>
  </si>
  <si>
    <t>紫河支行小计</t>
  </si>
  <si>
    <t>鲁班</t>
  </si>
  <si>
    <t>鲁班支行小计</t>
  </si>
  <si>
    <t>郪江</t>
  </si>
  <si>
    <t>郪江支行小计</t>
  </si>
  <si>
    <t>乐安</t>
  </si>
  <si>
    <t>乐安支行小计</t>
  </si>
  <si>
    <t>建平</t>
  </si>
  <si>
    <t>建平支行小计</t>
  </si>
  <si>
    <t>西平</t>
  </si>
  <si>
    <t>西平支行小计</t>
  </si>
  <si>
    <t>八洞</t>
  </si>
  <si>
    <t>八洞支行小计</t>
  </si>
  <si>
    <t>古井</t>
  </si>
  <si>
    <t>古井支行小计</t>
  </si>
  <si>
    <t>金石</t>
  </si>
  <si>
    <t>金石支行小计</t>
  </si>
  <si>
    <t>新鲁</t>
  </si>
  <si>
    <t>新鲁支行小计</t>
  </si>
  <si>
    <t>芦溪</t>
  </si>
  <si>
    <t>芦溪支行小计</t>
  </si>
  <si>
    <t>立新</t>
  </si>
  <si>
    <t>立新支行小计</t>
  </si>
  <si>
    <t>刘营</t>
  </si>
  <si>
    <t>刘营支行小计</t>
  </si>
  <si>
    <t>老马</t>
  </si>
  <si>
    <t>老马支行小计</t>
  </si>
  <si>
    <t>花园</t>
  </si>
  <si>
    <t>花园支行小计</t>
  </si>
  <si>
    <t>永明</t>
  </si>
  <si>
    <t>永明支行小计</t>
  </si>
  <si>
    <t>合计</t>
  </si>
  <si>
    <t xml:space="preserve">2023年社保卡、代发业务任务10月31日数据表                 </t>
  </si>
  <si>
    <t>机构号</t>
  </si>
  <si>
    <t>机构名称</t>
  </si>
  <si>
    <t>卡余额净增</t>
  </si>
  <si>
    <t>中心片区</t>
  </si>
  <si>
    <t>梓锦</t>
  </si>
  <si>
    <t>百顷</t>
  </si>
  <si>
    <t>东山</t>
  </si>
  <si>
    <t>长坪</t>
  </si>
  <si>
    <t>争胜</t>
  </si>
  <si>
    <t>乐加</t>
  </si>
  <si>
    <t>东河路</t>
  </si>
  <si>
    <t>解放街</t>
  </si>
  <si>
    <t>忠孝</t>
  </si>
  <si>
    <t>双胜</t>
  </si>
  <si>
    <t>秋林</t>
  </si>
  <si>
    <t>三元</t>
  </si>
  <si>
    <t>永新</t>
  </si>
  <si>
    <t>断石</t>
  </si>
  <si>
    <t>玉林</t>
  </si>
  <si>
    <t>政府街</t>
  </si>
  <si>
    <t>菊河</t>
  </si>
  <si>
    <t>幸福</t>
  </si>
  <si>
    <t>水库</t>
  </si>
  <si>
    <t>太林</t>
  </si>
  <si>
    <t>安居</t>
  </si>
  <si>
    <t>建中</t>
  </si>
  <si>
    <t>前锋</t>
  </si>
  <si>
    <t>红星</t>
  </si>
  <si>
    <t>中街</t>
  </si>
  <si>
    <t>上新</t>
  </si>
  <si>
    <t>万安</t>
  </si>
  <si>
    <t>下新</t>
  </si>
  <si>
    <t>同德</t>
  </si>
  <si>
    <t>黎曙</t>
  </si>
  <si>
    <t>云同</t>
  </si>
  <si>
    <t>四平</t>
  </si>
  <si>
    <t>建新</t>
  </si>
  <si>
    <t>南街</t>
  </si>
  <si>
    <t>光辉</t>
  </si>
  <si>
    <t>里程</t>
  </si>
  <si>
    <t>建设</t>
  </si>
  <si>
    <t>中太</t>
  </si>
  <si>
    <r>
      <rPr>
        <sz val="10"/>
        <rFont val="Arial"/>
        <charset val="0"/>
      </rPr>
      <t>2022</t>
    </r>
    <r>
      <rPr>
        <sz val="10"/>
        <rFont val="宋体"/>
        <charset val="0"/>
      </rPr>
      <t>年</t>
    </r>
  </si>
  <si>
    <t>社保卡覆盖率</t>
  </si>
  <si>
    <t>年初社保卡卡均余额</t>
  </si>
  <si>
    <r>
      <rPr>
        <sz val="10"/>
        <rFont val="Arial"/>
        <charset val="0"/>
      </rPr>
      <t>2023</t>
    </r>
    <r>
      <rPr>
        <sz val="10"/>
        <rFont val="宋体"/>
        <charset val="0"/>
      </rPr>
      <t>年</t>
    </r>
    <r>
      <rPr>
        <sz val="10"/>
        <rFont val="Arial"/>
        <charset val="0"/>
      </rPr>
      <t>7</t>
    </r>
    <r>
      <rPr>
        <sz val="10"/>
        <rFont val="宋体"/>
        <charset val="0"/>
      </rPr>
      <t>月</t>
    </r>
  </si>
  <si>
    <t>社保卡卡均余额</t>
  </si>
  <si>
    <t>目前完成</t>
  </si>
  <si>
    <t>提长率</t>
  </si>
  <si>
    <t>净增</t>
  </si>
  <si>
    <t>目标</t>
  </si>
  <si>
    <t>社保卡交易笔数</t>
  </si>
  <si>
    <t>代发工资数</t>
  </si>
  <si>
    <t>财务部</t>
  </si>
  <si>
    <t>数据日期：2023-7-31</t>
  </si>
  <si>
    <t xml:space="preserve">机构名称 </t>
  </si>
  <si>
    <t xml:space="preserve">社保卡发卡量 </t>
  </si>
  <si>
    <t xml:space="preserve">社保卡日均余额 </t>
  </si>
  <si>
    <t xml:space="preserve">社保卡激活量 </t>
  </si>
  <si>
    <t xml:space="preserve">社保卡激活率 </t>
  </si>
  <si>
    <t xml:space="preserve">社保卡余额 </t>
  </si>
  <si>
    <t>二代卡</t>
  </si>
  <si>
    <t>比年初</t>
  </si>
  <si>
    <t>三代卡</t>
  </si>
  <si>
    <t>日均余额</t>
  </si>
  <si>
    <t>激活量</t>
  </si>
  <si>
    <t>激活率</t>
  </si>
  <si>
    <t>余额</t>
  </si>
  <si>
    <t>累计开卡</t>
  </si>
  <si>
    <t>卡均余额</t>
  </si>
  <si>
    <t>四川三台农村商业银行股份有限公司</t>
  </si>
  <si>
    <t>四川三台农村商业银行股份有限公司梓州支行本部</t>
  </si>
  <si>
    <t>四川三台农村商业银行股份有限公司灵兴分理处</t>
  </si>
  <si>
    <t>四川三台农村商业银行股份有限公司争胜分理处</t>
  </si>
  <si>
    <t>四川三台农村商业银行股份有限公司中新分理处</t>
  </si>
  <si>
    <t>四川三台农村商业银行股份有限公司乐加分理处</t>
  </si>
  <si>
    <t>四川三台农村商业银行股份有限公司上东街分理处</t>
  </si>
  <si>
    <t>四川三台农村商业银行股份有限公司东河路支行本部</t>
  </si>
  <si>
    <t>四川三台农村商业银行股份有限公司解放上街分理处</t>
  </si>
  <si>
    <t>四川三台农村商业银行股份有限公司幸福分理处</t>
  </si>
  <si>
    <t>四川三台农村商业银行股份有限公司水库分理处</t>
  </si>
  <si>
    <t>四川三台农村商业银行股份有限公司太林分理处</t>
  </si>
  <si>
    <t>四川三台农村商业银行股份有限公司安居分理处</t>
  </si>
  <si>
    <t>四川三台农村商业银行股份有限公司郪江分理处</t>
  </si>
  <si>
    <t>四川三台农村商业银行股份有限公司建中分理处</t>
  </si>
  <si>
    <t>四川三台农村商业银行股份有限公司新鲁分理处</t>
  </si>
  <si>
    <t>四川三台农村商业银行股份有限公司云同分理处</t>
  </si>
  <si>
    <t>四川三台农村商业银行股份有限公司长坪分理处</t>
  </si>
  <si>
    <t>四川三台农村商业银行股份有限公司广化支行本部</t>
  </si>
  <si>
    <t>四川三台农村商业银行股份有限公司塔山支行本部</t>
  </si>
  <si>
    <t>四川三台农村商业银行股份有限公司龙树分理处</t>
  </si>
  <si>
    <t>四川三台农村商业银行股份有限公司双胜分理处</t>
  </si>
  <si>
    <t>四川三台农村商业银行股份有限公司忠孝分理处</t>
  </si>
  <si>
    <t>四川三台农村商业银行股份有限公司富顺支行本部</t>
  </si>
  <si>
    <t>四川三台农村商业银行股份有限公司秋林分理处</t>
  </si>
  <si>
    <t>四川三台农村商业银行股份有限公司三元分理处</t>
  </si>
  <si>
    <t>四川三台农村商业银行股份有限公司石安支行本部</t>
  </si>
  <si>
    <t>四川三台农村商业银行股份有限公司永新分理处</t>
  </si>
  <si>
    <t>四川三台农村商业银行股份有限公司新德分理处</t>
  </si>
  <si>
    <t>四川三台农村商业银行股份有限公司新生支行本部</t>
  </si>
  <si>
    <t>四川三台农村商业银行股份有限公司断石分理处</t>
  </si>
  <si>
    <t>四川三台农村商业银行股份有限公司玉林分理处</t>
  </si>
  <si>
    <t>四川三台农村商业银行股份有限公司观桥支行本部</t>
  </si>
  <si>
    <t>四川三台农村商业银行股份有限公司观桥政府街分理处</t>
  </si>
  <si>
    <t>四川三台农村商业银行股份有限公司菊河分理处</t>
  </si>
  <si>
    <t>四川三台农村商业银行股份有限公司景福支行本部</t>
  </si>
  <si>
    <t>四川三台农村商业银行股份有限公司紫河分理处</t>
  </si>
  <si>
    <t>四川三台农村商业银行股份有限公司乐安支行本部</t>
  </si>
  <si>
    <t>四川三台农村商业银行股份有限公司建平分理处</t>
  </si>
  <si>
    <t>四川三台农村商业银行股份有限公司前锋分理处</t>
  </si>
  <si>
    <t>四川三台农村商业银行股份有限公司红星分理处</t>
  </si>
  <si>
    <t>四川三台农村商业银行股份有限公司西平支行本部</t>
  </si>
  <si>
    <t>四川三台农村商业银行股份有限公司八洞分理处</t>
  </si>
  <si>
    <t>四川三台农村商业银行股份有限公司上新分理处</t>
  </si>
  <si>
    <t>四川三台农村商业银行股份有限公司西平中街分理处</t>
  </si>
  <si>
    <t>四川三台农村商业银行股份有限公司万安分理处</t>
  </si>
  <si>
    <t>四川三台农村商业银行股份有限公司下新分理处</t>
  </si>
  <si>
    <t>四川三台农村商业银行股份有限公司古井支行本部</t>
  </si>
  <si>
    <t>四川三台农村商业银行股份有限公司刘营支行本部</t>
  </si>
  <si>
    <t>四川三台农村商业银行股份有限公司老马分理处</t>
  </si>
  <si>
    <t>四川三台农村商业银行股份有限公司里程分理处</t>
  </si>
  <si>
    <t>四川三台农村商业银行股份有限公司光辉分理处</t>
  </si>
  <si>
    <t>四川三台农村商业银行股份有限公司芦溪支行本部</t>
  </si>
  <si>
    <t>四川三台农村商业银行股份有限公司立新分理处</t>
  </si>
  <si>
    <t>四川三台农村商业银行股份有限公司四平分理处</t>
  </si>
  <si>
    <t>四川三台农村商业银行股份有限公司建新分理处</t>
  </si>
  <si>
    <t>四川三台农村商业银行股份有限公司芦溪南街分理处</t>
  </si>
  <si>
    <t>四川三台农村商业银行股份有限公司金石支行本部</t>
  </si>
  <si>
    <t>四川三台农村商业银行股份有限公司同德分理处</t>
  </si>
  <si>
    <t>四川三台农村商业银行股份有限公司黎曙分理处</t>
  </si>
  <si>
    <t>四川三台农村商业银行股份有限公司潼川支行本部</t>
  </si>
  <si>
    <t>四川三台农村商业银行股份有限公司梓锦新城分理处</t>
  </si>
  <si>
    <t>四川三台农村商业银行股份有限公司总行营业部</t>
  </si>
  <si>
    <t>四川三台农村商业银行股份有限公司花园支行本部</t>
  </si>
  <si>
    <t>四川三台农村商业银行股份有限公司建设分理处</t>
  </si>
  <si>
    <t>四川三台农村商业银行股份有限公司永明支行本部</t>
  </si>
  <si>
    <t>四川三台农村商业银行股份有限公司中太分理处</t>
  </si>
  <si>
    <t>四川三台农村商业银行股份有限公司百顷分理处</t>
  </si>
  <si>
    <t>四川三台农村商业银行股份有限公司东山分理处</t>
  </si>
  <si>
    <t>四川三台农村商业银行股份有限公司北坝支行</t>
  </si>
  <si>
    <t>张数</t>
  </si>
  <si>
    <t>柳池</t>
  </si>
  <si>
    <t>雄关</t>
  </si>
  <si>
    <t>建林</t>
  </si>
  <si>
    <t>跃进</t>
  </si>
  <si>
    <t>东塔</t>
  </si>
  <si>
    <t>高埝</t>
  </si>
  <si>
    <t>金鼓</t>
  </si>
  <si>
    <t>曙光</t>
  </si>
  <si>
    <t>宝泉</t>
  </si>
  <si>
    <t>双乐</t>
  </si>
  <si>
    <t>协和</t>
  </si>
  <si>
    <t>广利</t>
  </si>
  <si>
    <t>Inn_Org_ID</t>
  </si>
  <si>
    <t>Inn_Org_Nm</t>
  </si>
  <si>
    <t>有存款余额张数</t>
  </si>
  <si>
    <t>活期余额</t>
  </si>
  <si>
    <t>定期余额</t>
  </si>
  <si>
    <t>开通手机银行张数</t>
  </si>
  <si>
    <t>绑定微信张数</t>
  </si>
  <si>
    <t>绑定支付宝张数</t>
  </si>
  <si>
    <t>绑定云闪付张数</t>
  </si>
  <si>
    <t>绑定美团张数</t>
  </si>
  <si>
    <t>绑定京东支付张数</t>
  </si>
  <si>
    <t>绑定抖音支付张数</t>
  </si>
  <si>
    <t>绑定拼多多支付张数</t>
  </si>
  <si>
    <t>绑定惠支付张数</t>
  </si>
  <si>
    <t>绑定ETC张数</t>
  </si>
  <si>
    <t>第三方绑卡率</t>
  </si>
  <si>
    <t>有代扣医保社保张数</t>
  </si>
  <si>
    <t>有代扣生活缴费张数</t>
  </si>
  <si>
    <t>当年有代发工资张数</t>
  </si>
  <si>
    <t>当年交易总笔数</t>
  </si>
  <si>
    <t>当年有代发张数</t>
  </si>
  <si>
    <t>当年有代扣张数</t>
  </si>
  <si>
    <t>四川三台农村商业银行股份有限公司柳池分理处</t>
  </si>
  <si>
    <t>四川三台农村商业银行股份有限公司高埝分理处</t>
  </si>
  <si>
    <t>四川三台农村商业银行股份有限公司塔山雄关分理处</t>
  </si>
  <si>
    <t>四川三台农村商业银行股份有限公司建林分理处</t>
  </si>
  <si>
    <t>四川三台农村商业银行股份有限公司跃进分理处</t>
  </si>
  <si>
    <t>四川三台农村商业银行股份有限公司金鼓分理处</t>
  </si>
  <si>
    <t>四川三台农村商业银行股份有限公司曙光分理处</t>
  </si>
  <si>
    <t>四川三台农村商业银行股份有限公司宝泉分理处</t>
  </si>
  <si>
    <t>四川三台农村商业银行股份有限公司双乐分理处</t>
  </si>
  <si>
    <t>四川三台农村商业银行股份有限公司协和分理处</t>
  </si>
  <si>
    <t>四川三台农村商业银行股份有限公司广利分理处</t>
  </si>
  <si>
    <r>
      <rPr>
        <sz val="11"/>
        <color rgb="FF000000"/>
        <rFont val="宋体"/>
        <charset val="134"/>
      </rPr>
      <t>覆盖率</t>
    </r>
  </si>
  <si>
    <r>
      <rPr>
        <sz val="10"/>
        <color rgb="FF000000"/>
        <rFont val="宋体"/>
        <charset val="134"/>
      </rPr>
      <t>有制卡机具网点数</t>
    </r>
  </si>
  <si>
    <r>
      <rPr>
        <sz val="10"/>
        <color rgb="FF000000"/>
        <rFont val="宋体"/>
        <charset val="134"/>
      </rPr>
      <t>任务基数</t>
    </r>
  </si>
  <si>
    <r>
      <rPr>
        <sz val="10.5"/>
        <color rgb="FF000000"/>
        <rFont val="宋体"/>
        <charset val="134"/>
      </rPr>
      <t>网点个数</t>
    </r>
  </si>
  <si>
    <r>
      <rPr>
        <sz val="10.5"/>
        <color rgb="FF000000"/>
        <rFont val="宋体"/>
        <charset val="134"/>
      </rPr>
      <t>任务基数</t>
    </r>
  </si>
  <si>
    <r>
      <rPr>
        <sz val="10.5"/>
        <color rgb="FF000000"/>
        <rFont val="宋体"/>
        <charset val="134"/>
      </rPr>
      <t>有制卡机具的</t>
    </r>
  </si>
  <si>
    <r>
      <rPr>
        <sz val="10.5"/>
        <color rgb="FF000000"/>
        <rFont val="宋体"/>
        <charset val="134"/>
      </rPr>
      <t>新增任务</t>
    </r>
  </si>
  <si>
    <r>
      <rPr>
        <sz val="10"/>
        <color rgb="FF000000"/>
        <rFont val="宋体"/>
        <charset val="134"/>
      </rPr>
      <t>累计任务</t>
    </r>
  </si>
  <si>
    <t>任务提升率</t>
  </si>
  <si>
    <t>有制卡机具的产生任务</t>
  </si>
  <si>
    <t>任务提升率产生任务</t>
  </si>
  <si>
    <r>
      <rPr>
        <sz val="11"/>
        <color rgb="FF000000"/>
        <rFont val="宋体"/>
        <charset val="134"/>
      </rPr>
      <t>20%-30%</t>
    </r>
  </si>
  <si>
    <r>
      <rPr>
        <sz val="11"/>
        <color rgb="FF000000"/>
        <rFont val="宋体"/>
        <charset val="134"/>
      </rPr>
      <t>30%-40%</t>
    </r>
  </si>
  <si>
    <r>
      <rPr>
        <sz val="11"/>
        <color rgb="FF000000"/>
        <rFont val="宋体"/>
        <charset val="134"/>
      </rPr>
      <t>40%-50%</t>
    </r>
  </si>
  <si>
    <r>
      <rPr>
        <sz val="11"/>
        <color rgb="FF000000"/>
        <rFont val="宋体"/>
        <charset val="134"/>
      </rPr>
      <t>50%-60%</t>
    </r>
  </si>
  <si>
    <r>
      <rPr>
        <sz val="11"/>
        <color rgb="FF000000"/>
        <rFont val="宋体"/>
        <charset val="134"/>
      </rPr>
      <t>60%-70%</t>
    </r>
  </si>
  <si>
    <r>
      <rPr>
        <sz val="11"/>
        <color rgb="FF000000"/>
        <rFont val="宋体"/>
        <charset val="134"/>
      </rPr>
      <t>70%-80%</t>
    </r>
  </si>
  <si>
    <r>
      <rPr>
        <sz val="11"/>
        <color rgb="FF000000"/>
        <rFont val="宋体"/>
        <charset val="134"/>
      </rPr>
      <t>80%以上</t>
    </r>
  </si>
  <si>
    <r>
      <rPr>
        <sz val="11"/>
        <color rgb="FF000000"/>
        <rFont val="宋体"/>
        <charset val="134"/>
      </rPr>
      <t>累计</t>
    </r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</si>
</sst>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_ "/>
    <numFmt numFmtId="178" formatCode="0.00_ "/>
    <numFmt numFmtId="179" formatCode="0_);\(0\)"/>
    <numFmt numFmtId="180" formatCode="0_ ;[Red]\-0\ "/>
    <numFmt numFmtId="181" formatCode="0.00_);\(0.00\)"/>
  </numFmts>
  <fonts count="38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0.5"/>
      <color rgb="FF000000"/>
      <name val="宋体"/>
      <charset val="134"/>
    </font>
    <font>
      <sz val="8.25"/>
      <name val="Microsoft Sans Serif"/>
      <charset val="1"/>
    </font>
    <font>
      <sz val="10"/>
      <name val="Arial"/>
      <charset val="0"/>
    </font>
    <font>
      <sz val="10"/>
      <color rgb="FFFF0000"/>
      <name val="Arial"/>
      <charset val="0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0"/>
    </font>
    <font>
      <sz val="12"/>
      <name val="宋体"/>
      <charset val="134"/>
    </font>
    <font>
      <b/>
      <sz val="16"/>
      <color rgb="FFFF0000"/>
      <name val="宋体"/>
      <charset val="134"/>
    </font>
    <font>
      <sz val="10"/>
      <name val="宋体"/>
      <charset val="0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27" applyNumberFormat="0" applyAlignment="0" applyProtection="0">
      <alignment vertical="center"/>
    </xf>
    <xf numFmtId="0" fontId="27" fillId="5" borderId="28" applyNumberFormat="0" applyAlignment="0" applyProtection="0">
      <alignment vertical="center"/>
    </xf>
    <xf numFmtId="0" fontId="28" fillId="5" borderId="27" applyNumberFormat="0" applyAlignment="0" applyProtection="0">
      <alignment vertical="center"/>
    </xf>
    <xf numFmtId="0" fontId="29" fillId="6" borderId="29" applyNumberFormat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/>
    <xf numFmtId="0" fontId="5" fillId="0" borderId="0">
      <alignment vertical="top"/>
      <protection locked="0"/>
    </xf>
  </cellStyleXfs>
  <cellXfs count="1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vertical="center"/>
    </xf>
    <xf numFmtId="49" fontId="5" fillId="0" borderId="0" xfId="0" applyNumberFormat="1" applyFont="1" applyFill="1" applyBorder="1" applyAlignment="1" applyProtection="1">
      <alignment vertical="center" wrapText="1"/>
    </xf>
    <xf numFmtId="3" fontId="5" fillId="0" borderId="0" xfId="0" applyNumberFormat="1" applyFont="1" applyFill="1" applyBorder="1" applyAlignment="1" applyProtection="1">
      <alignment vertical="center"/>
    </xf>
    <xf numFmtId="4" fontId="5" fillId="0" borderId="0" xfId="0" applyNumberFormat="1" applyFont="1" applyFill="1" applyBorder="1" applyAlignment="1" applyProtection="1">
      <alignment vertical="center"/>
    </xf>
    <xf numFmtId="176" fontId="5" fillId="0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Border="1" applyAlignment="1" applyProtection="1">
      <alignment vertical="center" wrapText="1"/>
    </xf>
    <xf numFmtId="49" fontId="5" fillId="2" borderId="0" xfId="0" applyNumberFormat="1" applyFont="1" applyFill="1" applyBorder="1" applyAlignment="1" applyProtection="1">
      <alignment vertical="center" wrapText="1"/>
    </xf>
    <xf numFmtId="3" fontId="5" fillId="2" borderId="0" xfId="0" applyNumberFormat="1" applyFont="1" applyFill="1" applyBorder="1" applyAlignment="1" applyProtection="1">
      <alignment vertical="center"/>
    </xf>
    <xf numFmtId="4" fontId="5" fillId="2" borderId="0" xfId="0" applyNumberFormat="1" applyFont="1" applyFill="1" applyBorder="1" applyAlignment="1" applyProtection="1">
      <alignment vertical="center"/>
    </xf>
    <xf numFmtId="176" fontId="5" fillId="2" borderId="0" xfId="0" applyNumberFormat="1" applyFont="1" applyFill="1" applyBorder="1" applyAlignment="1" applyProtection="1">
      <alignment vertical="center"/>
    </xf>
    <xf numFmtId="177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 applyFill="1" applyBorder="1" applyAlignment="1"/>
    <xf numFmtId="0" fontId="6" fillId="2" borderId="0" xfId="0" applyNumberFormat="1" applyFont="1" applyFill="1" applyBorder="1" applyAlignment="1"/>
    <xf numFmtId="179" fontId="6" fillId="0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179" fontId="8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right" vertical="center" wrapText="1"/>
    </xf>
    <xf numFmtId="179" fontId="10" fillId="0" borderId="5" xfId="0" applyNumberFormat="1" applyFont="1" applyFill="1" applyBorder="1" applyAlignment="1">
      <alignment horizontal="center" vertical="center" wrapText="1"/>
    </xf>
    <xf numFmtId="179" fontId="10" fillId="0" borderId="6" xfId="0" applyNumberFormat="1" applyFont="1" applyFill="1" applyBorder="1" applyAlignment="1">
      <alignment horizontal="center" vertical="center" wrapText="1"/>
    </xf>
    <xf numFmtId="179" fontId="9" fillId="0" borderId="7" xfId="0" applyNumberFormat="1" applyFont="1" applyFill="1" applyBorder="1" applyAlignment="1">
      <alignment horizontal="center" vertical="center" wrapText="1"/>
    </xf>
    <xf numFmtId="179" fontId="10" fillId="0" borderId="8" xfId="0" applyNumberFormat="1" applyFont="1" applyFill="1" applyBorder="1" applyAlignment="1">
      <alignment horizontal="center" vertical="center" wrapText="1"/>
    </xf>
    <xf numFmtId="179" fontId="11" fillId="0" borderId="5" xfId="0" applyNumberFormat="1" applyFont="1" applyFill="1" applyBorder="1" applyAlignment="1">
      <alignment horizontal="center" vertical="center"/>
    </xf>
    <xf numFmtId="179" fontId="6" fillId="0" borderId="9" xfId="49" applyNumberFormat="1" applyFont="1" applyFill="1" applyBorder="1" applyAlignment="1">
      <alignment horizontal="center"/>
    </xf>
    <xf numFmtId="179" fontId="12" fillId="0" borderId="10" xfId="49" applyNumberFormat="1" applyFont="1" applyFill="1" applyBorder="1" applyAlignment="1">
      <alignment horizontal="center" vertical="center"/>
    </xf>
    <xf numFmtId="179" fontId="12" fillId="0" borderId="8" xfId="49" applyNumberFormat="1" applyFont="1" applyFill="1" applyBorder="1" applyAlignment="1">
      <alignment horizontal="center" vertical="center"/>
    </xf>
    <xf numFmtId="179" fontId="6" fillId="0" borderId="11" xfId="49" applyNumberFormat="1" applyFont="1" applyFill="1" applyBorder="1" applyAlignment="1">
      <alignment horizontal="center"/>
    </xf>
    <xf numFmtId="179" fontId="12" fillId="0" borderId="6" xfId="49" applyNumberFormat="1" applyFont="1" applyFill="1" applyBorder="1" applyAlignment="1">
      <alignment horizontal="center" vertical="center"/>
    </xf>
    <xf numFmtId="179" fontId="11" fillId="0" borderId="6" xfId="49" applyNumberFormat="1" applyFont="1" applyFill="1" applyBorder="1" applyAlignment="1">
      <alignment horizontal="center" vertical="center"/>
    </xf>
    <xf numFmtId="179" fontId="6" fillId="0" borderId="6" xfId="49" applyNumberFormat="1" applyFont="1" applyFill="1" applyBorder="1" applyAlignment="1">
      <alignment horizontal="center" vertical="center"/>
    </xf>
    <xf numFmtId="179" fontId="13" fillId="0" borderId="6" xfId="49" applyNumberFormat="1" applyFont="1" applyFill="1" applyBorder="1" applyAlignment="1">
      <alignment horizontal="center" vertical="center"/>
    </xf>
    <xf numFmtId="179" fontId="11" fillId="0" borderId="5" xfId="49" applyNumberFormat="1" applyFont="1" applyFill="1" applyBorder="1" applyAlignment="1">
      <alignment horizontal="center"/>
    </xf>
    <xf numFmtId="0" fontId="6" fillId="0" borderId="12" xfId="49" applyNumberFormat="1" applyFont="1" applyFill="1" applyBorder="1" applyAlignment="1">
      <alignment horizontal="center"/>
    </xf>
    <xf numFmtId="179" fontId="11" fillId="2" borderId="5" xfId="0" applyNumberFormat="1" applyFont="1" applyFill="1" applyBorder="1" applyAlignment="1">
      <alignment horizontal="center" vertical="center"/>
    </xf>
    <xf numFmtId="179" fontId="6" fillId="2" borderId="11" xfId="49" applyNumberFormat="1" applyFont="1" applyFill="1" applyBorder="1" applyAlignment="1">
      <alignment horizontal="center"/>
    </xf>
    <xf numFmtId="179" fontId="12" fillId="2" borderId="6" xfId="49" applyNumberFormat="1" applyFont="1" applyFill="1" applyBorder="1" applyAlignment="1">
      <alignment horizontal="center" vertical="center"/>
    </xf>
    <xf numFmtId="179" fontId="12" fillId="2" borderId="8" xfId="49" applyNumberFormat="1" applyFont="1" applyFill="1" applyBorder="1" applyAlignment="1">
      <alignment horizontal="center" vertical="center"/>
    </xf>
    <xf numFmtId="179" fontId="13" fillId="2" borderId="6" xfId="49" applyNumberFormat="1" applyFont="1" applyFill="1" applyBorder="1" applyAlignment="1">
      <alignment horizontal="center" vertical="center"/>
    </xf>
    <xf numFmtId="179" fontId="6" fillId="0" borderId="5" xfId="49" applyNumberFormat="1" applyFont="1" applyFill="1" applyBorder="1" applyAlignment="1">
      <alignment horizontal="center"/>
    </xf>
    <xf numFmtId="179" fontId="9" fillId="0" borderId="13" xfId="0" applyNumberFormat="1" applyFont="1" applyFill="1" applyBorder="1" applyAlignment="1">
      <alignment horizontal="center" vertical="center" wrapText="1"/>
    </xf>
    <xf numFmtId="179" fontId="9" fillId="0" borderId="14" xfId="0" applyNumberFormat="1" applyFont="1" applyFill="1" applyBorder="1" applyAlignment="1">
      <alignment horizontal="center" vertical="center" wrapText="1"/>
    </xf>
    <xf numFmtId="179" fontId="10" fillId="0" borderId="11" xfId="0" applyNumberFormat="1" applyFont="1" applyFill="1" applyBorder="1" applyAlignment="1">
      <alignment horizontal="center" vertical="center" wrapText="1"/>
    </xf>
    <xf numFmtId="179" fontId="14" fillId="0" borderId="5" xfId="0" applyNumberFormat="1" applyFont="1" applyFill="1" applyBorder="1" applyAlignment="1">
      <alignment horizontal="center" vertical="center" wrapText="1"/>
    </xf>
    <xf numFmtId="179" fontId="12" fillId="0" borderId="11" xfId="49" applyNumberFormat="1" applyFont="1" applyFill="1" applyBorder="1" applyAlignment="1">
      <alignment horizontal="center" vertical="center"/>
    </xf>
    <xf numFmtId="179" fontId="6" fillId="0" borderId="5" xfId="0" applyNumberFormat="1" applyFont="1" applyFill="1" applyBorder="1" applyAlignment="1">
      <alignment horizontal="center"/>
    </xf>
    <xf numFmtId="180" fontId="6" fillId="0" borderId="5" xfId="0" applyNumberFormat="1" applyFont="1" applyFill="1" applyBorder="1" applyAlignment="1">
      <alignment horizontal="center"/>
    </xf>
    <xf numFmtId="179" fontId="12" fillId="2" borderId="11" xfId="49" applyNumberFormat="1" applyFont="1" applyFill="1" applyBorder="1" applyAlignment="1">
      <alignment horizontal="center" vertical="center"/>
    </xf>
    <xf numFmtId="179" fontId="6" fillId="2" borderId="5" xfId="0" applyNumberFormat="1" applyFont="1" applyFill="1" applyBorder="1" applyAlignment="1">
      <alignment horizontal="center"/>
    </xf>
    <xf numFmtId="180" fontId="6" fillId="2" borderId="5" xfId="0" applyNumberFormat="1" applyFont="1" applyFill="1" applyBorder="1" applyAlignment="1">
      <alignment horizontal="center"/>
    </xf>
    <xf numFmtId="179" fontId="9" fillId="0" borderId="15" xfId="0" applyNumberFormat="1" applyFont="1" applyFill="1" applyBorder="1" applyAlignment="1">
      <alignment horizontal="center" vertical="center" wrapText="1"/>
    </xf>
    <xf numFmtId="179" fontId="9" fillId="0" borderId="16" xfId="0" applyNumberFormat="1" applyFont="1" applyFill="1" applyBorder="1" applyAlignment="1">
      <alignment horizontal="center" vertical="center" wrapText="1"/>
    </xf>
    <xf numFmtId="179" fontId="9" fillId="0" borderId="17" xfId="0" applyNumberFormat="1" applyFont="1" applyFill="1" applyBorder="1" applyAlignment="1">
      <alignment horizontal="center" vertical="center" wrapText="1"/>
    </xf>
    <xf numFmtId="179" fontId="11" fillId="2" borderId="18" xfId="0" applyNumberFormat="1" applyFont="1" applyFill="1" applyBorder="1" applyAlignment="1">
      <alignment horizontal="center" vertical="center" wrapText="1"/>
    </xf>
    <xf numFmtId="179" fontId="11" fillId="0" borderId="6" xfId="0" applyNumberFormat="1" applyFont="1" applyFill="1" applyBorder="1" applyAlignment="1">
      <alignment horizontal="center" vertical="center" wrapText="1"/>
    </xf>
    <xf numFmtId="10" fontId="6" fillId="2" borderId="18" xfId="0" applyNumberFormat="1" applyFont="1" applyFill="1" applyBorder="1" applyAlignment="1">
      <alignment horizontal="center"/>
    </xf>
    <xf numFmtId="179" fontId="6" fillId="0" borderId="8" xfId="0" applyNumberFormat="1" applyFont="1" applyFill="1" applyBorder="1" applyAlignment="1">
      <alignment horizontal="center"/>
    </xf>
    <xf numFmtId="179" fontId="6" fillId="0" borderId="11" xfId="0" applyNumberFormat="1" applyFont="1" applyFill="1" applyBorder="1" applyAlignment="1">
      <alignment horizontal="center"/>
    </xf>
    <xf numFmtId="179" fontId="6" fillId="2" borderId="8" xfId="0" applyNumberFormat="1" applyFont="1" applyFill="1" applyBorder="1" applyAlignment="1">
      <alignment horizontal="center"/>
    </xf>
    <xf numFmtId="179" fontId="6" fillId="2" borderId="11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177" fontId="9" fillId="0" borderId="0" xfId="0" applyNumberFormat="1" applyFont="1" applyFill="1" applyBorder="1" applyAlignment="1">
      <alignment horizontal="right" vertical="center" wrapText="1"/>
    </xf>
    <xf numFmtId="10" fontId="9" fillId="0" borderId="19" xfId="0" applyNumberFormat="1" applyFont="1" applyFill="1" applyBorder="1" applyAlignment="1">
      <alignment horizontal="center" vertical="center" wrapText="1"/>
    </xf>
    <xf numFmtId="177" fontId="9" fillId="0" borderId="7" xfId="0" applyNumberFormat="1" applyFont="1" applyFill="1" applyBorder="1" applyAlignment="1">
      <alignment horizontal="center" vertical="center" wrapText="1"/>
    </xf>
    <xf numFmtId="177" fontId="10" fillId="0" borderId="8" xfId="0" applyNumberFormat="1" applyFont="1" applyFill="1" applyBorder="1" applyAlignment="1">
      <alignment horizontal="center" vertical="center" wrapText="1"/>
    </xf>
    <xf numFmtId="177" fontId="6" fillId="0" borderId="8" xfId="0" applyNumberFormat="1" applyFont="1" applyFill="1" applyBorder="1" applyAlignment="1">
      <alignment horizontal="center"/>
    </xf>
    <xf numFmtId="177" fontId="6" fillId="2" borderId="8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right" vertical="center" wrapText="1"/>
    </xf>
    <xf numFmtId="0" fontId="9" fillId="0" borderId="13" xfId="0" applyNumberFormat="1" applyFont="1" applyFill="1" applyBorder="1" applyAlignment="1">
      <alignment horizontal="center" vertical="center" wrapText="1"/>
    </xf>
    <xf numFmtId="0" fontId="9" fillId="0" borderId="14" xfId="0" applyNumberFormat="1" applyFont="1" applyFill="1" applyBorder="1" applyAlignment="1">
      <alignment horizontal="center" vertical="center" wrapText="1"/>
    </xf>
    <xf numFmtId="10" fontId="9" fillId="0" borderId="15" xfId="0" applyNumberFormat="1" applyFont="1" applyFill="1" applyBorder="1" applyAlignment="1">
      <alignment horizontal="center" vertical="center" wrapText="1"/>
    </xf>
    <xf numFmtId="10" fontId="11" fillId="2" borderId="18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/>
    </xf>
    <xf numFmtId="177" fontId="6" fillId="0" borderId="5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center"/>
    </xf>
    <xf numFmtId="179" fontId="15" fillId="0" borderId="17" xfId="0" applyNumberFormat="1" applyFont="1" applyFill="1" applyBorder="1" applyAlignment="1">
      <alignment horizontal="center" vertical="center" wrapText="1"/>
    </xf>
    <xf numFmtId="179" fontId="12" fillId="0" borderId="6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/>
    </xf>
    <xf numFmtId="179" fontId="11" fillId="0" borderId="12" xfId="0" applyNumberFormat="1" applyFont="1" applyFill="1" applyBorder="1" applyAlignment="1">
      <alignment horizontal="center" vertical="center"/>
    </xf>
    <xf numFmtId="179" fontId="11" fillId="0" borderId="10" xfId="0" applyNumberFormat="1" applyFont="1" applyFill="1" applyBorder="1" applyAlignment="1">
      <alignment horizontal="center" vertical="center"/>
    </xf>
    <xf numFmtId="179" fontId="11" fillId="0" borderId="20" xfId="0" applyNumberFormat="1" applyFont="1" applyFill="1" applyBorder="1" applyAlignment="1">
      <alignment horizontal="center" vertical="center"/>
    </xf>
    <xf numFmtId="179" fontId="1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179" fontId="16" fillId="0" borderId="0" xfId="0" applyNumberFormat="1" applyFont="1" applyFill="1" applyBorder="1" applyAlignment="1">
      <alignment horizontal="center" vertical="center"/>
    </xf>
    <xf numFmtId="179" fontId="11" fillId="0" borderId="21" xfId="0" applyNumberFormat="1" applyFont="1" applyFill="1" applyBorder="1" applyAlignment="1">
      <alignment horizontal="center" vertical="center"/>
    </xf>
    <xf numFmtId="179" fontId="6" fillId="0" borderId="22" xfId="0" applyNumberFormat="1" applyFont="1" applyFill="1" applyBorder="1" applyAlignment="1">
      <alignment horizontal="center"/>
    </xf>
    <xf numFmtId="179" fontId="6" fillId="0" borderId="20" xfId="0" applyNumberFormat="1" applyFont="1" applyFill="1" applyBorder="1" applyAlignment="1">
      <alignment horizontal="center"/>
    </xf>
    <xf numFmtId="179" fontId="6" fillId="0" borderId="21" xfId="0" applyNumberFormat="1" applyFont="1" applyFill="1" applyBorder="1" applyAlignment="1">
      <alignment horizontal="center"/>
    </xf>
    <xf numFmtId="179" fontId="16" fillId="0" borderId="0" xfId="0" applyNumberFormat="1" applyFont="1" applyFill="1" applyBorder="1" applyAlignment="1">
      <alignment horizontal="center" wrapText="1"/>
    </xf>
    <xf numFmtId="181" fontId="6" fillId="0" borderId="0" xfId="0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/>
    </xf>
    <xf numFmtId="179" fontId="7" fillId="0" borderId="22" xfId="0" applyNumberFormat="1" applyFont="1" applyFill="1" applyBorder="1" applyAlignment="1">
      <alignment horizontal="center"/>
    </xf>
    <xf numFmtId="179" fontId="11" fillId="0" borderId="11" xfId="0" applyNumberFormat="1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 wrapText="1"/>
    </xf>
    <xf numFmtId="177" fontId="10" fillId="0" borderId="11" xfId="0" applyNumberFormat="1" applyFont="1" applyFill="1" applyBorder="1" applyAlignment="1">
      <alignment horizontal="center" vertical="center" wrapText="1"/>
    </xf>
    <xf numFmtId="177" fontId="6" fillId="0" borderId="11" xfId="0" applyNumberFormat="1" applyFont="1" applyFill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" xfId="50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/2023&#24180;&#30456;&#20851;&#36164;&#26009;/4.2023&#24180;&#32508;&#21512;&#31867;&#65288;&#25991;&#23383;&#65289;/2023&#24180;&#32463;&#33829;&#35745;&#21010;&#65288;&#31038;&#20445;&#21345;&#12289;&#20195;&#21457;&#19994;&#21153;&#65289;&#20998;&#37197;/1&#65306;&#20195;&#21457;&#24037;&#36164;&#20219;&#21153;&#33609;&#31295;&#34920;202305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/2023&#24180;&#30456;&#20851;&#36164;&#26009;/1.2023&#24180;&#30456;&#20851;&#25968;&#25454;/2023&#24180;6&#26376;&#25968;&#25454;/2023&#24180;&#32463;&#33829;&#32771;&#35780;&#25351;&#26631;&#25968;&#25454;&#34920;-&#32593;&#28857;202306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/2023&#24180;&#30456;&#20851;&#36164;&#26009;/1.2023&#24180;&#30456;&#20851;&#25968;&#25454;/2023&#24180;10&#26376;&#25968;&#25454;/20231031/20231031/&#31038;&#20445;&#21345;&#23384;&#27454;&#21450;&#20351;&#29992;&#24773;&#20917;&#32479;&#35745;&#34920;2023103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/2023&#24180;&#30456;&#20851;&#36164;&#26009;/1.2023&#24180;&#30456;&#20851;&#25968;&#25454;/2023&#24180;10&#26376;&#25968;&#25454;/20231031/20231031/2023&#24180;&#32463;&#33829;&#32771;&#35780;&#25351;&#26631;&#25968;&#25454;&#34920;-&#32593;&#28857;2023103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4"/>
    </sheetNames>
    <sheetDataSet>
      <sheetData sheetId="0">
        <row r="1">
          <cell r="B1" t="str">
            <v>机构号</v>
          </cell>
          <cell r="C1" t="str">
            <v>机构名称</v>
          </cell>
          <cell r="D1" t="str">
            <v>是否为镇管辖地</v>
          </cell>
          <cell r="E1" t="str">
            <v>2022年对公账户数</v>
          </cell>
          <cell r="F1" t="str">
            <v>2022年代发对公账户数</v>
          </cell>
          <cell r="G1" t="str">
            <v>代发占比</v>
          </cell>
          <cell r="H1" t="str">
            <v>2022年年末有效代发对公户数</v>
          </cell>
          <cell r="I1" t="str">
            <v>20230522去重后重新统计数</v>
          </cell>
        </row>
        <row r="2">
          <cell r="B2">
            <v>2440</v>
          </cell>
          <cell r="C2" t="str">
            <v>营业部</v>
          </cell>
          <cell r="D2">
            <v>0</v>
          </cell>
          <cell r="E2">
            <v>546</v>
          </cell>
          <cell r="F2">
            <v>40</v>
          </cell>
          <cell r="G2">
            <v>0.0732600732600733</v>
          </cell>
          <cell r="H2">
            <v>27</v>
          </cell>
          <cell r="I2">
            <v>26</v>
          </cell>
        </row>
        <row r="3">
          <cell r="B3">
            <v>2492</v>
          </cell>
          <cell r="C3" t="str">
            <v>潼川</v>
          </cell>
          <cell r="D3">
            <v>1</v>
          </cell>
          <cell r="E3">
            <v>381</v>
          </cell>
          <cell r="F3">
            <v>2</v>
          </cell>
          <cell r="G3">
            <v>0.005249343832021</v>
          </cell>
          <cell r="H3">
            <v>1</v>
          </cell>
          <cell r="I3">
            <v>1</v>
          </cell>
        </row>
        <row r="4">
          <cell r="B4">
            <v>2495</v>
          </cell>
          <cell r="C4" t="str">
            <v>梓锦</v>
          </cell>
          <cell r="D4">
            <v>0</v>
          </cell>
          <cell r="E4">
            <v>102</v>
          </cell>
          <cell r="F4">
            <v>1</v>
          </cell>
          <cell r="G4">
            <v>0.00980392156862745</v>
          </cell>
          <cell r="H4">
            <v>1</v>
          </cell>
          <cell r="I4">
            <v>1</v>
          </cell>
        </row>
        <row r="5">
          <cell r="B5">
            <v>2493</v>
          </cell>
          <cell r="C5" t="str">
            <v>百顷</v>
          </cell>
          <cell r="D5">
            <v>0</v>
          </cell>
          <cell r="E5">
            <v>32</v>
          </cell>
          <cell r="F5">
            <v>1</v>
          </cell>
          <cell r="G5">
            <v>0.03125</v>
          </cell>
          <cell r="H5">
            <v>2</v>
          </cell>
          <cell r="I5">
            <v>1</v>
          </cell>
        </row>
        <row r="6">
          <cell r="B6">
            <v>2496</v>
          </cell>
          <cell r="C6" t="str">
            <v>东山</v>
          </cell>
          <cell r="D6">
            <v>0</v>
          </cell>
          <cell r="E6">
            <v>62</v>
          </cell>
          <cell r="F6">
            <v>2</v>
          </cell>
          <cell r="G6">
            <v>0.032258064516129</v>
          </cell>
          <cell r="H6">
            <v>1</v>
          </cell>
          <cell r="I6">
            <v>1</v>
          </cell>
        </row>
        <row r="7">
          <cell r="B7">
            <v>2497</v>
          </cell>
          <cell r="C7" t="str">
            <v>北坝</v>
          </cell>
          <cell r="D7">
            <v>1</v>
          </cell>
          <cell r="E7">
            <v>190</v>
          </cell>
          <cell r="F7">
            <v>3</v>
          </cell>
          <cell r="G7">
            <v>0.0157894736842105</v>
          </cell>
          <cell r="H7">
            <v>2</v>
          </cell>
          <cell r="I7">
            <v>2</v>
          </cell>
        </row>
        <row r="8">
          <cell r="B8">
            <v>2498</v>
          </cell>
          <cell r="C8" t="str">
            <v>广化</v>
          </cell>
          <cell r="D8">
            <v>0</v>
          </cell>
          <cell r="E8">
            <v>252</v>
          </cell>
          <cell r="F8">
            <v>10</v>
          </cell>
          <cell r="G8">
            <v>0.0396825396825397</v>
          </cell>
          <cell r="H8">
            <v>5</v>
          </cell>
          <cell r="I8">
            <v>4</v>
          </cell>
        </row>
        <row r="9">
          <cell r="B9">
            <v>2494</v>
          </cell>
          <cell r="C9" t="str">
            <v>长坪</v>
          </cell>
          <cell r="D9">
            <v>0</v>
          </cell>
          <cell r="E9">
            <v>83</v>
          </cell>
          <cell r="F9">
            <v>0</v>
          </cell>
          <cell r="G9">
            <v>0</v>
          </cell>
          <cell r="H9">
            <v>2</v>
          </cell>
          <cell r="I9">
            <v>2</v>
          </cell>
        </row>
        <row r="10">
          <cell r="B10">
            <v>2448</v>
          </cell>
          <cell r="C10" t="str">
            <v>梓州</v>
          </cell>
          <cell r="D10">
            <v>0</v>
          </cell>
          <cell r="E10">
            <v>76</v>
          </cell>
          <cell r="F10">
            <v>3</v>
          </cell>
          <cell r="G10">
            <v>0.0394736842105263</v>
          </cell>
          <cell r="H10">
            <v>3</v>
          </cell>
          <cell r="I10">
            <v>3</v>
          </cell>
        </row>
        <row r="11">
          <cell r="B11">
            <v>2465</v>
          </cell>
          <cell r="C11" t="str">
            <v>灵兴</v>
          </cell>
          <cell r="D11">
            <v>1</v>
          </cell>
          <cell r="E11">
            <v>59</v>
          </cell>
          <cell r="F11">
            <v>2</v>
          </cell>
          <cell r="G11">
            <v>0.0338983050847458</v>
          </cell>
          <cell r="H11">
            <v>3</v>
          </cell>
          <cell r="I11">
            <v>2</v>
          </cell>
        </row>
        <row r="12">
          <cell r="B12">
            <v>2470</v>
          </cell>
          <cell r="C12" t="str">
            <v>争胜</v>
          </cell>
          <cell r="D12">
            <v>0</v>
          </cell>
          <cell r="E12">
            <v>17</v>
          </cell>
          <cell r="F12">
            <v>1</v>
          </cell>
          <cell r="G12">
            <v>0.0588235294117647</v>
          </cell>
          <cell r="H12">
            <v>1</v>
          </cell>
          <cell r="I12">
            <v>1</v>
          </cell>
        </row>
        <row r="13">
          <cell r="B13">
            <v>2501</v>
          </cell>
          <cell r="C13" t="str">
            <v>中新</v>
          </cell>
          <cell r="D13">
            <v>1</v>
          </cell>
          <cell r="E13">
            <v>59</v>
          </cell>
          <cell r="F13">
            <v>2</v>
          </cell>
          <cell r="G13">
            <v>0.0338983050847458</v>
          </cell>
          <cell r="H13">
            <v>1</v>
          </cell>
          <cell r="I13">
            <v>1</v>
          </cell>
        </row>
        <row r="14">
          <cell r="B14">
            <v>2515</v>
          </cell>
          <cell r="C14" t="str">
            <v>乐加</v>
          </cell>
          <cell r="D14">
            <v>0</v>
          </cell>
          <cell r="E14">
            <v>30</v>
          </cell>
          <cell r="F14">
            <v>1</v>
          </cell>
          <cell r="G14">
            <v>0.0333333333333333</v>
          </cell>
          <cell r="H14">
            <v>1</v>
          </cell>
          <cell r="I14">
            <v>1</v>
          </cell>
        </row>
        <row r="15">
          <cell r="B15">
            <v>2500</v>
          </cell>
          <cell r="C15" t="str">
            <v>东河路</v>
          </cell>
          <cell r="D15">
            <v>0</v>
          </cell>
          <cell r="E15">
            <v>118</v>
          </cell>
          <cell r="F15">
            <v>12</v>
          </cell>
          <cell r="G15">
            <v>0.101694915254237</v>
          </cell>
          <cell r="H15">
            <v>10</v>
          </cell>
          <cell r="I15">
            <v>10</v>
          </cell>
        </row>
        <row r="16">
          <cell r="B16">
            <v>2499</v>
          </cell>
          <cell r="C16" t="str">
            <v>上东街</v>
          </cell>
          <cell r="D16">
            <v>0</v>
          </cell>
          <cell r="E16">
            <v>48</v>
          </cell>
          <cell r="F16">
            <v>1</v>
          </cell>
          <cell r="G16">
            <v>0.0208333333333333</v>
          </cell>
          <cell r="H16">
            <v>1</v>
          </cell>
          <cell r="I16">
            <v>1</v>
          </cell>
        </row>
        <row r="17">
          <cell r="B17">
            <v>2502</v>
          </cell>
          <cell r="C17" t="str">
            <v>解放街</v>
          </cell>
          <cell r="D17">
            <v>0</v>
          </cell>
          <cell r="E17">
            <v>48</v>
          </cell>
          <cell r="F17">
            <v>2</v>
          </cell>
          <cell r="G17">
            <v>0.0416666666666667</v>
          </cell>
          <cell r="H17">
            <v>1</v>
          </cell>
          <cell r="I17">
            <v>1</v>
          </cell>
        </row>
        <row r="18">
          <cell r="B18">
            <v>2441</v>
          </cell>
          <cell r="C18" t="str">
            <v>塔山</v>
          </cell>
          <cell r="D18">
            <v>1</v>
          </cell>
          <cell r="E18">
            <v>140</v>
          </cell>
          <cell r="F18">
            <v>7</v>
          </cell>
          <cell r="G18">
            <v>0.05</v>
          </cell>
          <cell r="H18">
            <v>4</v>
          </cell>
          <cell r="I18">
            <v>3</v>
          </cell>
        </row>
        <row r="19">
          <cell r="B19">
            <v>2446</v>
          </cell>
          <cell r="C19" t="str">
            <v>忠孝</v>
          </cell>
          <cell r="D19">
            <v>1</v>
          </cell>
          <cell r="E19">
            <v>51</v>
          </cell>
          <cell r="F19">
            <v>3</v>
          </cell>
          <cell r="G19">
            <v>0.0588235294117647</v>
          </cell>
          <cell r="H19">
            <v>1</v>
          </cell>
          <cell r="I19">
            <v>1</v>
          </cell>
        </row>
        <row r="20">
          <cell r="B20">
            <v>2443</v>
          </cell>
          <cell r="C20" t="str">
            <v>龙树</v>
          </cell>
          <cell r="D20">
            <v>1</v>
          </cell>
          <cell r="E20">
            <v>79</v>
          </cell>
          <cell r="F20">
            <v>3</v>
          </cell>
          <cell r="G20">
            <v>0.0379746835443038</v>
          </cell>
          <cell r="H20">
            <v>2</v>
          </cell>
          <cell r="I20">
            <v>1</v>
          </cell>
        </row>
        <row r="21">
          <cell r="B21">
            <v>2444</v>
          </cell>
          <cell r="C21" t="str">
            <v>双胜</v>
          </cell>
          <cell r="D21">
            <v>0</v>
          </cell>
          <cell r="E21">
            <v>46</v>
          </cell>
          <cell r="F21">
            <v>1</v>
          </cell>
          <cell r="G21">
            <v>0.0217391304347826</v>
          </cell>
          <cell r="H21">
            <v>1</v>
          </cell>
          <cell r="I21">
            <v>1</v>
          </cell>
        </row>
        <row r="22">
          <cell r="B22">
            <v>2503</v>
          </cell>
          <cell r="C22" t="str">
            <v>富顺</v>
          </cell>
          <cell r="D22">
            <v>1</v>
          </cell>
          <cell r="E22">
            <v>87</v>
          </cell>
          <cell r="F22">
            <v>2</v>
          </cell>
          <cell r="G22">
            <v>0.0229885057471264</v>
          </cell>
          <cell r="H22">
            <v>2</v>
          </cell>
          <cell r="I22">
            <v>2</v>
          </cell>
        </row>
        <row r="23">
          <cell r="B23">
            <v>2505</v>
          </cell>
          <cell r="C23" t="str">
            <v>秋林</v>
          </cell>
          <cell r="D23">
            <v>1</v>
          </cell>
          <cell r="E23">
            <v>59</v>
          </cell>
          <cell r="F23">
            <v>1</v>
          </cell>
          <cell r="G23">
            <v>0.0169491525423729</v>
          </cell>
          <cell r="H23">
            <v>1</v>
          </cell>
          <cell r="I23">
            <v>1</v>
          </cell>
        </row>
        <row r="24">
          <cell r="B24">
            <v>2506</v>
          </cell>
          <cell r="C24" t="str">
            <v>三元</v>
          </cell>
          <cell r="D24">
            <v>1</v>
          </cell>
          <cell r="E24">
            <v>66</v>
          </cell>
          <cell r="F24">
            <v>3</v>
          </cell>
          <cell r="G24">
            <v>0.0454545454545455</v>
          </cell>
          <cell r="H24">
            <v>1</v>
          </cell>
          <cell r="I24">
            <v>1</v>
          </cell>
        </row>
        <row r="25">
          <cell r="B25">
            <v>2508</v>
          </cell>
          <cell r="C25" t="str">
            <v>石安</v>
          </cell>
          <cell r="D25">
            <v>1</v>
          </cell>
          <cell r="E25">
            <v>103</v>
          </cell>
          <cell r="F25">
            <v>1</v>
          </cell>
          <cell r="G25">
            <v>0.00970873786407767</v>
          </cell>
          <cell r="H25">
            <v>2</v>
          </cell>
          <cell r="I25">
            <v>1</v>
          </cell>
        </row>
        <row r="26">
          <cell r="B26">
            <v>2512</v>
          </cell>
          <cell r="C26" t="str">
            <v>新德</v>
          </cell>
          <cell r="D26">
            <v>1</v>
          </cell>
          <cell r="E26">
            <v>74</v>
          </cell>
          <cell r="F26">
            <v>1</v>
          </cell>
          <cell r="G26">
            <v>0.0135135135135135</v>
          </cell>
          <cell r="H26">
            <v>2</v>
          </cell>
          <cell r="I26">
            <v>1</v>
          </cell>
        </row>
        <row r="27">
          <cell r="B27">
            <v>2511</v>
          </cell>
          <cell r="C27" t="str">
            <v>永新</v>
          </cell>
          <cell r="D27">
            <v>0</v>
          </cell>
          <cell r="E27">
            <v>42</v>
          </cell>
          <cell r="F27">
            <v>1</v>
          </cell>
          <cell r="G27">
            <v>0.0238095238095238</v>
          </cell>
          <cell r="H27">
            <v>1</v>
          </cell>
          <cell r="I27">
            <v>1</v>
          </cell>
        </row>
        <row r="28">
          <cell r="B28">
            <v>2513</v>
          </cell>
          <cell r="C28" t="str">
            <v>新生</v>
          </cell>
          <cell r="D28">
            <v>1</v>
          </cell>
          <cell r="E28">
            <v>94</v>
          </cell>
          <cell r="F28">
            <v>2</v>
          </cell>
          <cell r="G28">
            <v>0.0212765957446809</v>
          </cell>
          <cell r="H28">
            <v>1</v>
          </cell>
          <cell r="I28">
            <v>1</v>
          </cell>
        </row>
        <row r="29">
          <cell r="B29">
            <v>2514</v>
          </cell>
          <cell r="C29" t="str">
            <v>断石</v>
          </cell>
          <cell r="D29">
            <v>1</v>
          </cell>
          <cell r="E29">
            <v>30</v>
          </cell>
          <cell r="F29">
            <v>1</v>
          </cell>
          <cell r="G29">
            <v>0.0333333333333333</v>
          </cell>
          <cell r="H29">
            <v>2</v>
          </cell>
          <cell r="I29">
            <v>1</v>
          </cell>
        </row>
        <row r="30">
          <cell r="B30">
            <v>2522</v>
          </cell>
          <cell r="C30" t="str">
            <v>玉林</v>
          </cell>
          <cell r="D30">
            <v>0</v>
          </cell>
          <cell r="E30">
            <v>23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>
            <v>2523</v>
          </cell>
          <cell r="C31" t="str">
            <v>观桥</v>
          </cell>
          <cell r="D31">
            <v>1</v>
          </cell>
          <cell r="E31">
            <v>82</v>
          </cell>
          <cell r="F31">
            <v>1</v>
          </cell>
          <cell r="G31">
            <v>0.0121951219512195</v>
          </cell>
          <cell r="H31">
            <v>0</v>
          </cell>
          <cell r="I31">
            <v>0</v>
          </cell>
        </row>
        <row r="32">
          <cell r="B32">
            <v>2524</v>
          </cell>
          <cell r="C32" t="str">
            <v>政府街</v>
          </cell>
          <cell r="D32">
            <v>0</v>
          </cell>
          <cell r="E32">
            <v>32</v>
          </cell>
          <cell r="F32">
            <v>3</v>
          </cell>
          <cell r="G32">
            <v>0.09375</v>
          </cell>
          <cell r="H32">
            <v>1</v>
          </cell>
          <cell r="I32">
            <v>1</v>
          </cell>
        </row>
        <row r="33">
          <cell r="B33">
            <v>2528</v>
          </cell>
          <cell r="C33" t="str">
            <v>菊河</v>
          </cell>
          <cell r="D33">
            <v>0</v>
          </cell>
          <cell r="E33">
            <v>28</v>
          </cell>
          <cell r="F33">
            <v>1</v>
          </cell>
          <cell r="G33">
            <v>0.0357142857142857</v>
          </cell>
          <cell r="H33">
            <v>1</v>
          </cell>
          <cell r="I33">
            <v>1</v>
          </cell>
        </row>
        <row r="34">
          <cell r="B34">
            <v>2534</v>
          </cell>
          <cell r="C34" t="str">
            <v>景福</v>
          </cell>
          <cell r="D34">
            <v>1</v>
          </cell>
          <cell r="E34">
            <v>173</v>
          </cell>
          <cell r="F34">
            <v>7</v>
          </cell>
          <cell r="G34">
            <v>0.0404624277456647</v>
          </cell>
          <cell r="H34">
            <v>4</v>
          </cell>
          <cell r="I34">
            <v>4</v>
          </cell>
        </row>
        <row r="35">
          <cell r="B35">
            <v>2539</v>
          </cell>
          <cell r="C35" t="str">
            <v>紫河</v>
          </cell>
          <cell r="D35">
            <v>1</v>
          </cell>
          <cell r="E35">
            <v>78</v>
          </cell>
          <cell r="F35">
            <v>3</v>
          </cell>
          <cell r="G35">
            <v>0.0384615384615385</v>
          </cell>
          <cell r="H35">
            <v>4</v>
          </cell>
          <cell r="I35">
            <v>3</v>
          </cell>
        </row>
        <row r="36">
          <cell r="B36">
            <v>2461</v>
          </cell>
          <cell r="C36" t="str">
            <v>幸福</v>
          </cell>
          <cell r="D36">
            <v>0</v>
          </cell>
          <cell r="E36">
            <v>42</v>
          </cell>
          <cell r="F36">
            <v>1</v>
          </cell>
          <cell r="G36">
            <v>0.0238095238095238</v>
          </cell>
          <cell r="H36">
            <v>2</v>
          </cell>
          <cell r="I36">
            <v>1</v>
          </cell>
        </row>
        <row r="37">
          <cell r="B37">
            <v>2519</v>
          </cell>
          <cell r="C37" t="str">
            <v>水库</v>
          </cell>
          <cell r="D37">
            <v>1</v>
          </cell>
          <cell r="E37">
            <v>41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2520</v>
          </cell>
          <cell r="C38" t="str">
            <v>太林</v>
          </cell>
          <cell r="D38">
            <v>0</v>
          </cell>
          <cell r="E38">
            <v>37</v>
          </cell>
          <cell r="F38">
            <v>2</v>
          </cell>
          <cell r="G38">
            <v>0.0540540540540541</v>
          </cell>
          <cell r="H38">
            <v>1</v>
          </cell>
          <cell r="I38">
            <v>1</v>
          </cell>
        </row>
        <row r="39">
          <cell r="B39">
            <v>2529</v>
          </cell>
          <cell r="C39" t="str">
            <v>安居</v>
          </cell>
          <cell r="D39">
            <v>0</v>
          </cell>
          <cell r="E39">
            <v>51</v>
          </cell>
          <cell r="F39">
            <v>3</v>
          </cell>
          <cell r="G39">
            <v>0.0588235294117647</v>
          </cell>
          <cell r="H39">
            <v>3</v>
          </cell>
          <cell r="I39">
            <v>2</v>
          </cell>
        </row>
        <row r="40">
          <cell r="B40">
            <v>2530</v>
          </cell>
          <cell r="C40" t="str">
            <v>郪江</v>
          </cell>
          <cell r="D40">
            <v>1</v>
          </cell>
          <cell r="E40">
            <v>40</v>
          </cell>
          <cell r="F40">
            <v>1</v>
          </cell>
          <cell r="G40">
            <v>0.025</v>
          </cell>
          <cell r="H40">
            <v>2</v>
          </cell>
          <cell r="I40">
            <v>1</v>
          </cell>
        </row>
        <row r="41">
          <cell r="B41">
            <v>2531</v>
          </cell>
          <cell r="C41" t="str">
            <v>建中</v>
          </cell>
          <cell r="D41">
            <v>1</v>
          </cell>
          <cell r="E41">
            <v>73</v>
          </cell>
          <cell r="F41">
            <v>1</v>
          </cell>
          <cell r="G41">
            <v>0.0136986301369863</v>
          </cell>
          <cell r="H41">
            <v>2</v>
          </cell>
          <cell r="I41">
            <v>1</v>
          </cell>
        </row>
        <row r="42">
          <cell r="B42">
            <v>2542</v>
          </cell>
          <cell r="C42" t="str">
            <v>乐安</v>
          </cell>
          <cell r="D42">
            <v>1</v>
          </cell>
          <cell r="E42">
            <v>124</v>
          </cell>
          <cell r="F42">
            <v>1</v>
          </cell>
          <cell r="G42">
            <v>0.00806451612903226</v>
          </cell>
          <cell r="H42">
            <v>2</v>
          </cell>
          <cell r="I42">
            <v>1</v>
          </cell>
        </row>
        <row r="43">
          <cell r="B43">
            <v>2544</v>
          </cell>
          <cell r="C43" t="str">
            <v>建平</v>
          </cell>
          <cell r="D43">
            <v>1</v>
          </cell>
          <cell r="E43">
            <v>67</v>
          </cell>
          <cell r="F43">
            <v>1</v>
          </cell>
          <cell r="G43">
            <v>0.0149253731343284</v>
          </cell>
          <cell r="H43">
            <v>1</v>
          </cell>
          <cell r="I43">
            <v>1</v>
          </cell>
        </row>
        <row r="44">
          <cell r="B44">
            <v>2545</v>
          </cell>
          <cell r="C44" t="str">
            <v>前锋</v>
          </cell>
          <cell r="D44">
            <v>0</v>
          </cell>
          <cell r="E44">
            <v>33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2546</v>
          </cell>
          <cell r="C45" t="str">
            <v>红星</v>
          </cell>
          <cell r="D45">
            <v>0</v>
          </cell>
          <cell r="E45">
            <v>26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>
            <v>2449</v>
          </cell>
          <cell r="C46" t="str">
            <v>西平</v>
          </cell>
          <cell r="D46">
            <v>1</v>
          </cell>
          <cell r="E46">
            <v>151</v>
          </cell>
          <cell r="F46">
            <v>4</v>
          </cell>
          <cell r="G46">
            <v>0.0264900662251656</v>
          </cell>
          <cell r="H46">
            <v>1</v>
          </cell>
          <cell r="I46">
            <v>1</v>
          </cell>
        </row>
        <row r="47">
          <cell r="B47">
            <v>2457</v>
          </cell>
          <cell r="C47" t="str">
            <v>中街</v>
          </cell>
          <cell r="D47">
            <v>0</v>
          </cell>
          <cell r="E47">
            <v>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B48">
            <v>2455</v>
          </cell>
          <cell r="C48" t="str">
            <v>上新</v>
          </cell>
          <cell r="D48">
            <v>0</v>
          </cell>
          <cell r="E48">
            <v>18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2450</v>
          </cell>
          <cell r="C49" t="str">
            <v>八洞</v>
          </cell>
          <cell r="D49">
            <v>1</v>
          </cell>
          <cell r="E49">
            <v>85</v>
          </cell>
          <cell r="F49">
            <v>1</v>
          </cell>
          <cell r="G49">
            <v>0.0117647058823529</v>
          </cell>
          <cell r="H49">
            <v>1</v>
          </cell>
          <cell r="I49">
            <v>1</v>
          </cell>
        </row>
        <row r="50">
          <cell r="B50">
            <v>2459</v>
          </cell>
          <cell r="C50" t="str">
            <v>万安</v>
          </cell>
          <cell r="D50">
            <v>0</v>
          </cell>
          <cell r="E50">
            <v>32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2460</v>
          </cell>
          <cell r="C51" t="str">
            <v>下新</v>
          </cell>
          <cell r="D51">
            <v>0</v>
          </cell>
          <cell r="E51">
            <v>32</v>
          </cell>
          <cell r="F51">
            <v>1</v>
          </cell>
          <cell r="G51">
            <v>0.03125</v>
          </cell>
          <cell r="H51">
            <v>2</v>
          </cell>
          <cell r="I51">
            <v>1</v>
          </cell>
        </row>
        <row r="52">
          <cell r="B52">
            <v>2463</v>
          </cell>
          <cell r="C52" t="str">
            <v>古井</v>
          </cell>
          <cell r="D52">
            <v>1</v>
          </cell>
          <cell r="E52">
            <v>87</v>
          </cell>
          <cell r="F52">
            <v>3</v>
          </cell>
          <cell r="G52">
            <v>0.0344827586206897</v>
          </cell>
          <cell r="H52">
            <v>1</v>
          </cell>
          <cell r="I52">
            <v>1</v>
          </cell>
        </row>
        <row r="53">
          <cell r="B53">
            <v>2477</v>
          </cell>
          <cell r="C53" t="str">
            <v>金石</v>
          </cell>
          <cell r="D53">
            <v>1</v>
          </cell>
          <cell r="E53">
            <v>112</v>
          </cell>
          <cell r="F53">
            <v>4</v>
          </cell>
          <cell r="G53">
            <v>0.0357142857142857</v>
          </cell>
          <cell r="H53">
            <v>1</v>
          </cell>
          <cell r="I53">
            <v>1</v>
          </cell>
        </row>
        <row r="54">
          <cell r="B54">
            <v>2479</v>
          </cell>
          <cell r="C54" t="str">
            <v>同德</v>
          </cell>
          <cell r="D54">
            <v>0</v>
          </cell>
          <cell r="E54">
            <v>30</v>
          </cell>
          <cell r="F54">
            <v>1</v>
          </cell>
          <cell r="G54">
            <v>0.0333333333333333</v>
          </cell>
          <cell r="H54">
            <v>0</v>
          </cell>
          <cell r="I54">
            <v>0</v>
          </cell>
        </row>
        <row r="55">
          <cell r="B55">
            <v>2483</v>
          </cell>
          <cell r="C55" t="str">
            <v>黎曙</v>
          </cell>
          <cell r="D55">
            <v>0</v>
          </cell>
          <cell r="E55">
            <v>42</v>
          </cell>
          <cell r="F55">
            <v>3</v>
          </cell>
          <cell r="G55">
            <v>0.0714285714285714</v>
          </cell>
          <cell r="H55">
            <v>1</v>
          </cell>
          <cell r="I55">
            <v>1</v>
          </cell>
        </row>
        <row r="56">
          <cell r="B56">
            <v>2481</v>
          </cell>
          <cell r="C56" t="str">
            <v>新鲁</v>
          </cell>
          <cell r="D56">
            <v>1</v>
          </cell>
          <cell r="E56">
            <v>109</v>
          </cell>
          <cell r="F56">
            <v>3</v>
          </cell>
          <cell r="G56">
            <v>0.0275229357798165</v>
          </cell>
          <cell r="H56">
            <v>1</v>
          </cell>
          <cell r="I56">
            <v>1</v>
          </cell>
        </row>
        <row r="57">
          <cell r="B57">
            <v>2482</v>
          </cell>
          <cell r="C57" t="str">
            <v>云同</v>
          </cell>
          <cell r="D57">
            <v>0</v>
          </cell>
          <cell r="E57">
            <v>29</v>
          </cell>
          <cell r="F57">
            <v>1</v>
          </cell>
          <cell r="G57">
            <v>0.0344827586206897</v>
          </cell>
          <cell r="H57">
            <v>1</v>
          </cell>
          <cell r="I57">
            <v>1</v>
          </cell>
        </row>
        <row r="58">
          <cell r="B58">
            <v>2471</v>
          </cell>
          <cell r="C58" t="str">
            <v>芦溪</v>
          </cell>
          <cell r="D58">
            <v>1</v>
          </cell>
          <cell r="E58">
            <v>151</v>
          </cell>
          <cell r="F58">
            <v>3</v>
          </cell>
          <cell r="G58">
            <v>0.0198675496688742</v>
          </cell>
          <cell r="H58">
            <v>2</v>
          </cell>
          <cell r="I58">
            <v>2</v>
          </cell>
        </row>
        <row r="59">
          <cell r="B59">
            <v>2474</v>
          </cell>
          <cell r="C59" t="str">
            <v>四平</v>
          </cell>
          <cell r="D59">
            <v>0</v>
          </cell>
          <cell r="E59">
            <v>22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B60">
            <v>2475</v>
          </cell>
          <cell r="C60" t="str">
            <v>建新</v>
          </cell>
          <cell r="D60">
            <v>0</v>
          </cell>
          <cell r="E60">
            <v>130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2476</v>
          </cell>
          <cell r="C61" t="str">
            <v>南街</v>
          </cell>
          <cell r="D61">
            <v>0</v>
          </cell>
          <cell r="E61">
            <v>42</v>
          </cell>
          <cell r="F61">
            <v>2</v>
          </cell>
          <cell r="G61">
            <v>0.0476190476190476</v>
          </cell>
          <cell r="H61">
            <v>1</v>
          </cell>
          <cell r="I61">
            <v>1</v>
          </cell>
        </row>
        <row r="62">
          <cell r="B62">
            <v>2473</v>
          </cell>
          <cell r="C62" t="str">
            <v>立新</v>
          </cell>
          <cell r="D62">
            <v>1</v>
          </cell>
          <cell r="E62">
            <v>102</v>
          </cell>
          <cell r="F62">
            <v>5</v>
          </cell>
          <cell r="G62">
            <v>0.0490196078431373</v>
          </cell>
          <cell r="H62">
            <v>1</v>
          </cell>
          <cell r="I62">
            <v>1</v>
          </cell>
        </row>
        <row r="63">
          <cell r="B63">
            <v>2464</v>
          </cell>
          <cell r="C63" t="str">
            <v>刘营</v>
          </cell>
          <cell r="D63">
            <v>1</v>
          </cell>
          <cell r="E63">
            <v>138</v>
          </cell>
          <cell r="F63">
            <v>3</v>
          </cell>
          <cell r="G63">
            <v>0.0217391304347826</v>
          </cell>
          <cell r="H63">
            <v>2</v>
          </cell>
          <cell r="I63">
            <v>2</v>
          </cell>
        </row>
        <row r="64">
          <cell r="B64">
            <v>2468</v>
          </cell>
          <cell r="C64" t="str">
            <v>老马</v>
          </cell>
          <cell r="D64">
            <v>1</v>
          </cell>
          <cell r="E64">
            <v>72</v>
          </cell>
          <cell r="F64">
            <v>3</v>
          </cell>
          <cell r="G64">
            <v>0.0416666666666667</v>
          </cell>
          <cell r="H64">
            <v>1</v>
          </cell>
          <cell r="I64">
            <v>1</v>
          </cell>
        </row>
        <row r="65">
          <cell r="B65">
            <v>2491</v>
          </cell>
          <cell r="C65" t="str">
            <v>光辉</v>
          </cell>
          <cell r="D65">
            <v>0</v>
          </cell>
          <cell r="E65">
            <v>30</v>
          </cell>
          <cell r="F65">
            <v>3</v>
          </cell>
          <cell r="G65">
            <v>0.1</v>
          </cell>
          <cell r="H65">
            <v>0</v>
          </cell>
          <cell r="I65">
            <v>0</v>
          </cell>
        </row>
        <row r="66">
          <cell r="B66">
            <v>2469</v>
          </cell>
          <cell r="C66" t="str">
            <v>里程</v>
          </cell>
          <cell r="D66">
            <v>0</v>
          </cell>
          <cell r="E66">
            <v>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>
            <v>2485</v>
          </cell>
          <cell r="C67" t="str">
            <v>花园</v>
          </cell>
          <cell r="D67">
            <v>0</v>
          </cell>
          <cell r="E67">
            <v>229</v>
          </cell>
          <cell r="F67">
            <v>8</v>
          </cell>
          <cell r="G67">
            <v>0.0349344978165939</v>
          </cell>
          <cell r="H67">
            <v>5</v>
          </cell>
          <cell r="I67">
            <v>4</v>
          </cell>
        </row>
        <row r="68">
          <cell r="B68">
            <v>2484</v>
          </cell>
          <cell r="C68" t="str">
            <v>建设</v>
          </cell>
          <cell r="D68">
            <v>0</v>
          </cell>
          <cell r="E68">
            <v>53</v>
          </cell>
          <cell r="F68">
            <v>1</v>
          </cell>
          <cell r="G68">
            <v>0.0188679245283019</v>
          </cell>
          <cell r="H68">
            <v>2</v>
          </cell>
          <cell r="I68">
            <v>1</v>
          </cell>
        </row>
        <row r="69">
          <cell r="B69">
            <v>2487</v>
          </cell>
          <cell r="C69" t="str">
            <v>永明</v>
          </cell>
          <cell r="D69">
            <v>1</v>
          </cell>
          <cell r="E69">
            <v>160</v>
          </cell>
          <cell r="F69">
            <v>3</v>
          </cell>
          <cell r="G69">
            <v>0.01875</v>
          </cell>
          <cell r="H69">
            <v>2</v>
          </cell>
          <cell r="I69">
            <v>1</v>
          </cell>
        </row>
        <row r="70">
          <cell r="B70">
            <v>2489</v>
          </cell>
          <cell r="C70" t="str">
            <v>中太</v>
          </cell>
          <cell r="D70">
            <v>1</v>
          </cell>
          <cell r="E70">
            <v>84</v>
          </cell>
          <cell r="F70">
            <v>4</v>
          </cell>
          <cell r="G70">
            <v>0.0476190476190476</v>
          </cell>
          <cell r="H70">
            <v>4</v>
          </cell>
          <cell r="I70">
            <v>2</v>
          </cell>
        </row>
        <row r="71">
          <cell r="B71">
            <v>2438</v>
          </cell>
        </row>
        <row r="71">
          <cell r="H71">
            <v>1</v>
          </cell>
          <cell r="I71">
            <v>1</v>
          </cell>
        </row>
        <row r="72">
          <cell r="E72">
            <v>5905</v>
          </cell>
          <cell r="F72">
            <v>190</v>
          </cell>
          <cell r="G72">
            <v>0.0321761219305673</v>
          </cell>
          <cell r="H72">
            <v>135</v>
          </cell>
          <cell r="I72">
            <v>114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C1" t="str">
            <v>客户指标</v>
          </cell>
        </row>
        <row r="2">
          <cell r="C2" t="str">
            <v>代发工资账户数</v>
          </cell>
        </row>
        <row r="2">
          <cell r="E2" t="str">
            <v>社保卡</v>
          </cell>
        </row>
        <row r="3">
          <cell r="A3" t="str">
            <v>机构号</v>
          </cell>
          <cell r="B3" t="str">
            <v>机构名称</v>
          </cell>
          <cell r="C3" t="str">
            <v>当前值</v>
          </cell>
          <cell r="D3" t="str">
            <v>净增</v>
          </cell>
          <cell r="E3" t="str">
            <v>行社社保卡发卡量</v>
          </cell>
          <cell r="F3" t="str">
            <v>区域户籍人口</v>
          </cell>
          <cell r="G3" t="str">
            <v>社保卡覆盖率</v>
          </cell>
          <cell r="H3" t="str">
            <v>社保卡存款余额</v>
          </cell>
          <cell r="I3" t="str">
            <v>社保卡卡均存款</v>
          </cell>
          <cell r="J3" t="str">
            <v>社保卡交易笔数</v>
          </cell>
        </row>
        <row r="4">
          <cell r="C4" t="str">
            <v>20230624</v>
          </cell>
          <cell r="D4" t="str">
            <v>20230624</v>
          </cell>
          <cell r="E4" t="str">
            <v>20230624</v>
          </cell>
          <cell r="F4" t="str">
            <v>20230625</v>
          </cell>
          <cell r="G4" t="str">
            <v>20230624</v>
          </cell>
          <cell r="H4" t="str">
            <v>20230624</v>
          </cell>
          <cell r="I4" t="str">
            <v>20230624</v>
          </cell>
          <cell r="J4" t="str">
            <v>20230624</v>
          </cell>
        </row>
        <row r="5">
          <cell r="A5">
            <v>2608</v>
          </cell>
          <cell r="B5" t="str">
            <v>四川三台农村商业银行股份有限公司</v>
          </cell>
          <cell r="C5">
            <v>70</v>
          </cell>
          <cell r="D5">
            <v>9</v>
          </cell>
          <cell r="E5">
            <v>752221</v>
          </cell>
          <cell r="F5">
            <v>1377781</v>
          </cell>
          <cell r="G5">
            <v>0.546</v>
          </cell>
          <cell r="H5">
            <v>215236.906778</v>
          </cell>
          <cell r="I5">
            <v>0.286135</v>
          </cell>
          <cell r="J5">
            <v>14334181</v>
          </cell>
        </row>
        <row r="6">
          <cell r="A6">
            <v>2438</v>
          </cell>
          <cell r="B6" t="str">
            <v>四川三台农村商业银行股份有限公司计划财务部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2547</v>
          </cell>
          <cell r="B7" t="str">
            <v>四川三台农村商业银行股份有限公司龙树管理支行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>
            <v>2548</v>
          </cell>
          <cell r="B8" t="str">
            <v>四川三台农村商业银行股份有限公司紫河管理支行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2549</v>
          </cell>
          <cell r="B9" t="str">
            <v>四川三台农村商业银行股份有限公司立新管理支行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260A</v>
          </cell>
          <cell r="B10" t="str">
            <v>四川三台农村商业银行股份有限公司梓州支行</v>
          </cell>
          <cell r="C10">
            <v>5</v>
          </cell>
          <cell r="D10">
            <v>1</v>
          </cell>
          <cell r="E10">
            <v>52114</v>
          </cell>
          <cell r="F10">
            <v>0</v>
          </cell>
          <cell r="G10">
            <v>0</v>
          </cell>
          <cell r="H10">
            <v>18857.822718</v>
          </cell>
          <cell r="I10">
            <v>0.361857</v>
          </cell>
          <cell r="J10">
            <v>1204515</v>
          </cell>
        </row>
        <row r="11">
          <cell r="A11">
            <v>2448</v>
          </cell>
          <cell r="B11" t="str">
            <v>四川三台农村商业银行股份有限公司梓州支行本部</v>
          </cell>
          <cell r="C11">
            <v>3</v>
          </cell>
          <cell r="D11">
            <v>0</v>
          </cell>
          <cell r="E11">
            <v>3208</v>
          </cell>
          <cell r="F11">
            <v>0</v>
          </cell>
          <cell r="G11">
            <v>0</v>
          </cell>
          <cell r="H11">
            <v>764.160228</v>
          </cell>
          <cell r="I11">
            <v>0.238205</v>
          </cell>
          <cell r="J11">
            <v>42890</v>
          </cell>
        </row>
        <row r="12">
          <cell r="A12">
            <v>2465</v>
          </cell>
          <cell r="B12" t="str">
            <v>四川三台农村商业银行股份有限公司灵兴分理处</v>
          </cell>
          <cell r="C12">
            <v>1</v>
          </cell>
          <cell r="D12">
            <v>0</v>
          </cell>
          <cell r="E12">
            <v>13746</v>
          </cell>
          <cell r="F12">
            <v>0</v>
          </cell>
          <cell r="G12">
            <v>0</v>
          </cell>
          <cell r="H12">
            <v>6579.332902</v>
          </cell>
          <cell r="I12">
            <v>0.478636</v>
          </cell>
          <cell r="J12">
            <v>300248</v>
          </cell>
        </row>
        <row r="13">
          <cell r="A13">
            <v>2470</v>
          </cell>
          <cell r="B13" t="str">
            <v>四川三台农村商业银行股份有限公司争胜分理处</v>
          </cell>
          <cell r="C13">
            <v>0</v>
          </cell>
          <cell r="D13">
            <v>0</v>
          </cell>
          <cell r="E13">
            <v>8146</v>
          </cell>
          <cell r="F13">
            <v>0</v>
          </cell>
          <cell r="G13">
            <v>0</v>
          </cell>
          <cell r="H13">
            <v>3416.518634</v>
          </cell>
          <cell r="I13">
            <v>0.419411</v>
          </cell>
          <cell r="J13">
            <v>184934</v>
          </cell>
        </row>
        <row r="14">
          <cell r="A14">
            <v>2501</v>
          </cell>
          <cell r="B14" t="str">
            <v>四川三台农村商业银行股份有限公司中新分理处</v>
          </cell>
          <cell r="C14">
            <v>1</v>
          </cell>
          <cell r="D14">
            <v>1</v>
          </cell>
          <cell r="E14">
            <v>15661</v>
          </cell>
          <cell r="F14">
            <v>0</v>
          </cell>
          <cell r="G14">
            <v>0</v>
          </cell>
          <cell r="H14">
            <v>5144.316881</v>
          </cell>
          <cell r="I14">
            <v>0.328479</v>
          </cell>
          <cell r="J14">
            <v>494510</v>
          </cell>
        </row>
        <row r="15">
          <cell r="A15">
            <v>2515</v>
          </cell>
          <cell r="B15" t="str">
            <v>四川三台农村商业银行股份有限公司乐加分理处</v>
          </cell>
          <cell r="C15">
            <v>0</v>
          </cell>
          <cell r="D15">
            <v>0</v>
          </cell>
          <cell r="E15">
            <v>11353</v>
          </cell>
          <cell r="F15">
            <v>0</v>
          </cell>
          <cell r="G15">
            <v>0</v>
          </cell>
          <cell r="H15">
            <v>2953.494073</v>
          </cell>
          <cell r="I15">
            <v>0.260151</v>
          </cell>
          <cell r="J15">
            <v>181933</v>
          </cell>
        </row>
        <row r="16">
          <cell r="A16" t="str">
            <v>260B</v>
          </cell>
          <cell r="B16" t="str">
            <v>四川三台农村商业银行股份有限公司东河路支行</v>
          </cell>
          <cell r="C16">
            <v>16</v>
          </cell>
          <cell r="D16">
            <v>4</v>
          </cell>
          <cell r="E16">
            <v>14560</v>
          </cell>
          <cell r="F16">
            <v>0</v>
          </cell>
          <cell r="G16">
            <v>0</v>
          </cell>
          <cell r="H16">
            <v>7532.840681</v>
          </cell>
          <cell r="I16">
            <v>0.517365</v>
          </cell>
          <cell r="J16">
            <v>487395</v>
          </cell>
        </row>
        <row r="17">
          <cell r="A17">
            <v>2499</v>
          </cell>
          <cell r="B17" t="str">
            <v>四川三台农村商业银行股份有限公司上东街分理处</v>
          </cell>
          <cell r="C17">
            <v>3</v>
          </cell>
          <cell r="D17">
            <v>2</v>
          </cell>
          <cell r="E17">
            <v>3223</v>
          </cell>
          <cell r="F17">
            <v>0</v>
          </cell>
          <cell r="G17">
            <v>0</v>
          </cell>
          <cell r="H17">
            <v>2714.480122</v>
          </cell>
          <cell r="I17">
            <v>0.842222</v>
          </cell>
          <cell r="J17">
            <v>172997</v>
          </cell>
        </row>
        <row r="18">
          <cell r="A18">
            <v>2500</v>
          </cell>
          <cell r="B18" t="str">
            <v>四川三台农村商业银行股份有限公司东河路支行本部</v>
          </cell>
          <cell r="C18">
            <v>12</v>
          </cell>
          <cell r="D18">
            <v>2</v>
          </cell>
          <cell r="E18">
            <v>8377</v>
          </cell>
          <cell r="F18">
            <v>0</v>
          </cell>
          <cell r="G18">
            <v>0</v>
          </cell>
          <cell r="H18">
            <v>3819.969795</v>
          </cell>
          <cell r="I18">
            <v>0.456007</v>
          </cell>
          <cell r="J18">
            <v>252401</v>
          </cell>
        </row>
        <row r="19">
          <cell r="A19">
            <v>2502</v>
          </cell>
          <cell r="B19" t="str">
            <v>四川三台农村商业银行股份有限公司解放上街分理处</v>
          </cell>
          <cell r="C19">
            <v>1</v>
          </cell>
          <cell r="D19">
            <v>0</v>
          </cell>
          <cell r="E19">
            <v>2960</v>
          </cell>
          <cell r="F19">
            <v>0</v>
          </cell>
          <cell r="G19">
            <v>0</v>
          </cell>
          <cell r="H19">
            <v>998.390764</v>
          </cell>
          <cell r="I19">
            <v>0.337294</v>
          </cell>
          <cell r="J19">
            <v>61997</v>
          </cell>
        </row>
        <row r="20">
          <cell r="A20" t="str">
            <v>260C</v>
          </cell>
          <cell r="B20" t="str">
            <v>四川三台农村商业银行股份有限公司鲁班支行</v>
          </cell>
          <cell r="C20">
            <v>0</v>
          </cell>
          <cell r="D20">
            <v>0</v>
          </cell>
          <cell r="E20">
            <v>40347</v>
          </cell>
          <cell r="F20">
            <v>0</v>
          </cell>
          <cell r="G20">
            <v>0</v>
          </cell>
          <cell r="H20">
            <v>12871.776715</v>
          </cell>
          <cell r="I20">
            <v>0.319027</v>
          </cell>
          <cell r="J20">
            <v>906802</v>
          </cell>
        </row>
        <row r="21">
          <cell r="A21">
            <v>2461</v>
          </cell>
          <cell r="B21" t="str">
            <v>四川三台农村商业银行股份有限公司幸福分理处</v>
          </cell>
          <cell r="C21">
            <v>0</v>
          </cell>
          <cell r="D21">
            <v>0</v>
          </cell>
          <cell r="E21">
            <v>13104</v>
          </cell>
          <cell r="F21">
            <v>0</v>
          </cell>
          <cell r="G21">
            <v>0</v>
          </cell>
          <cell r="H21">
            <v>4579.697523</v>
          </cell>
          <cell r="I21">
            <v>0.349489</v>
          </cell>
          <cell r="J21">
            <v>281955</v>
          </cell>
        </row>
        <row r="22">
          <cell r="A22">
            <v>2516</v>
          </cell>
          <cell r="B22" t="str">
            <v>四川三台农村商业银行股份有限公司鲁班分理处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2519</v>
          </cell>
          <cell r="B23" t="str">
            <v>四川三台农村商业银行股份有限公司水库分理处</v>
          </cell>
          <cell r="C23">
            <v>0</v>
          </cell>
          <cell r="D23">
            <v>0</v>
          </cell>
          <cell r="E23">
            <v>13482</v>
          </cell>
          <cell r="F23">
            <v>0</v>
          </cell>
          <cell r="G23">
            <v>0</v>
          </cell>
          <cell r="H23">
            <v>4480.864695</v>
          </cell>
          <cell r="I23">
            <v>0.332359</v>
          </cell>
          <cell r="J23">
            <v>318741</v>
          </cell>
        </row>
        <row r="24">
          <cell r="A24">
            <v>2520</v>
          </cell>
          <cell r="B24" t="str">
            <v>四川三台农村商业银行股份有限公司太林分理处</v>
          </cell>
          <cell r="C24">
            <v>0</v>
          </cell>
          <cell r="D24">
            <v>0</v>
          </cell>
          <cell r="E24">
            <v>13761</v>
          </cell>
          <cell r="F24">
            <v>0</v>
          </cell>
          <cell r="G24">
            <v>0</v>
          </cell>
          <cell r="H24">
            <v>3811.214497</v>
          </cell>
          <cell r="I24">
            <v>0.276958</v>
          </cell>
          <cell r="J24">
            <v>306106</v>
          </cell>
        </row>
        <row r="25">
          <cell r="A25" t="str">
            <v>260D</v>
          </cell>
          <cell r="B25" t="str">
            <v>四川三台农村商业银行股份有限公司郪江支行</v>
          </cell>
          <cell r="C25">
            <v>0</v>
          </cell>
          <cell r="D25">
            <v>0</v>
          </cell>
          <cell r="E25">
            <v>46360</v>
          </cell>
          <cell r="F25">
            <v>0</v>
          </cell>
          <cell r="G25">
            <v>0</v>
          </cell>
          <cell r="H25">
            <v>11423.188063</v>
          </cell>
          <cell r="I25">
            <v>0.246402</v>
          </cell>
          <cell r="J25">
            <v>928448</v>
          </cell>
        </row>
        <row r="26">
          <cell r="A26">
            <v>2529</v>
          </cell>
          <cell r="B26" t="str">
            <v>四川三台农村商业银行股份有限公司安居分理处</v>
          </cell>
          <cell r="C26">
            <v>0</v>
          </cell>
          <cell r="D26">
            <v>0</v>
          </cell>
          <cell r="E26">
            <v>17507</v>
          </cell>
          <cell r="F26">
            <v>0</v>
          </cell>
          <cell r="G26">
            <v>0</v>
          </cell>
          <cell r="H26">
            <v>4440.973234</v>
          </cell>
          <cell r="I26">
            <v>0.253668</v>
          </cell>
          <cell r="J26">
            <v>431699</v>
          </cell>
        </row>
        <row r="27">
          <cell r="A27">
            <v>2530</v>
          </cell>
          <cell r="B27" t="str">
            <v>四川三台农村商业银行股份有限公司郪江分理处</v>
          </cell>
          <cell r="C27">
            <v>0</v>
          </cell>
          <cell r="D27">
            <v>0</v>
          </cell>
          <cell r="E27">
            <v>9535</v>
          </cell>
          <cell r="F27">
            <v>0</v>
          </cell>
          <cell r="G27">
            <v>0</v>
          </cell>
          <cell r="H27">
            <v>2785.80684</v>
          </cell>
          <cell r="I27">
            <v>0.292166</v>
          </cell>
          <cell r="J27">
            <v>209799</v>
          </cell>
        </row>
        <row r="28">
          <cell r="A28">
            <v>2531</v>
          </cell>
          <cell r="B28" t="str">
            <v>四川三台农村商业银行股份有限公司建中分理处</v>
          </cell>
          <cell r="C28">
            <v>0</v>
          </cell>
          <cell r="D28">
            <v>0</v>
          </cell>
          <cell r="E28">
            <v>19318</v>
          </cell>
          <cell r="F28">
            <v>0</v>
          </cell>
          <cell r="G28">
            <v>0</v>
          </cell>
          <cell r="H28">
            <v>4196.407989</v>
          </cell>
          <cell r="I28">
            <v>0.217228</v>
          </cell>
          <cell r="J28">
            <v>286950</v>
          </cell>
        </row>
        <row r="29">
          <cell r="A29">
            <v>2532</v>
          </cell>
          <cell r="B29" t="str">
            <v>四川三台农村商业银行股份有限公司西丰分理处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>
            <v>2533</v>
          </cell>
          <cell r="B30" t="str">
            <v>四川三台农村商业银行股份有限公司宝泉分理处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260E</v>
          </cell>
          <cell r="B31" t="str">
            <v>四川三台农村商业银行股份有限公司新鲁支行</v>
          </cell>
          <cell r="C31">
            <v>0</v>
          </cell>
          <cell r="D31">
            <v>0</v>
          </cell>
          <cell r="E31">
            <v>24717</v>
          </cell>
          <cell r="F31">
            <v>0</v>
          </cell>
          <cell r="G31">
            <v>0</v>
          </cell>
          <cell r="H31">
            <v>8011.919635</v>
          </cell>
          <cell r="I31">
            <v>0.324146</v>
          </cell>
          <cell r="J31">
            <v>361473</v>
          </cell>
        </row>
        <row r="32">
          <cell r="A32">
            <v>2481</v>
          </cell>
          <cell r="B32" t="str">
            <v>四川三台农村商业银行股份有限公司新鲁分理处</v>
          </cell>
          <cell r="C32">
            <v>0</v>
          </cell>
          <cell r="D32">
            <v>0</v>
          </cell>
          <cell r="E32">
            <v>14865</v>
          </cell>
          <cell r="F32">
            <v>0</v>
          </cell>
          <cell r="G32">
            <v>0</v>
          </cell>
          <cell r="H32">
            <v>3338.684214</v>
          </cell>
          <cell r="I32">
            <v>0.2246</v>
          </cell>
          <cell r="J32">
            <v>174240</v>
          </cell>
        </row>
        <row r="33">
          <cell r="A33">
            <v>2482</v>
          </cell>
          <cell r="B33" t="str">
            <v>四川三台农村商业银行股份有限公司云同分理处</v>
          </cell>
          <cell r="C33">
            <v>0</v>
          </cell>
          <cell r="D33">
            <v>0</v>
          </cell>
          <cell r="E33">
            <v>9852</v>
          </cell>
          <cell r="F33">
            <v>0</v>
          </cell>
          <cell r="G33">
            <v>0</v>
          </cell>
          <cell r="H33">
            <v>4673.235421</v>
          </cell>
          <cell r="I33">
            <v>0.474344</v>
          </cell>
          <cell r="J33">
            <v>187233</v>
          </cell>
        </row>
        <row r="34">
          <cell r="A34" t="str">
            <v>260F</v>
          </cell>
          <cell r="B34" t="str">
            <v>四川三台农村商业银行股份有限公司会计运营部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2439</v>
          </cell>
          <cell r="B35" t="str">
            <v>四川三台农村商业银行股份有限公司清算中心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A9A3</v>
          </cell>
          <cell r="B36" t="str">
            <v>四川三台农村商业银行股份有限公司授权中心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A9AF</v>
          </cell>
          <cell r="B37" t="str">
            <v>四川三台农村商业银行股份有限公司后督中心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AAAM</v>
          </cell>
          <cell r="B38" t="str">
            <v>四川三台农村商业银行股份有限公司反洗钱监测中心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A98J</v>
          </cell>
          <cell r="B39" t="str">
            <v>四川三台农村商业银行股份有限公司纪检监察室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A99D</v>
          </cell>
          <cell r="B40" t="str">
            <v>四川三台农村商业银行股份有限公司领导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A99E</v>
          </cell>
          <cell r="B41" t="str">
            <v>四川三台农村商业银行股份有限公司办公室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A98A</v>
          </cell>
          <cell r="B42" t="str">
            <v>四川三台农村商业银行股份有限公司董事会办公室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A99F</v>
          </cell>
          <cell r="B43" t="str">
            <v>四川三台农村商业银行股份有限公司人力资源部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A99G</v>
          </cell>
          <cell r="B44" t="str">
            <v>四川三台农村商业银行股份有限公司审计部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A99N</v>
          </cell>
          <cell r="B45" t="str">
            <v>四川三台农村商业银行股份有限公司审计小组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A99H</v>
          </cell>
          <cell r="B46" t="str">
            <v>四川三台农村商业银行股份有限公司不良资产管理部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AAAH</v>
          </cell>
          <cell r="B47" t="str">
            <v>四川三台农村商业银行股份有限公司不良资产处置中心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A99I</v>
          </cell>
          <cell r="B48" t="str">
            <v>四川三台农村商业银行股份有限公司个人业务部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A99J</v>
          </cell>
          <cell r="B49" t="str">
            <v>四川三台农村商业银行股份有限公司电子科技部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A99L</v>
          </cell>
          <cell r="B50" t="str">
            <v>四川三台农村商业银行股份有限公司安全保卫部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A9A7</v>
          </cell>
          <cell r="B51" t="str">
            <v>四川三台农村商业银行股份有限公司监控中心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A9AD</v>
          </cell>
          <cell r="B52" t="str">
            <v>四川三台农村商业银行股份有限公司守押中心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A9A5</v>
          </cell>
          <cell r="B53" t="str">
            <v>四川三台农村商业银行股份有限公司金融市场部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A9A6</v>
          </cell>
          <cell r="B54" t="str">
            <v>四川三台农村商业银行股份有限公司风险与合规管理部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A99M</v>
          </cell>
          <cell r="B55" t="str">
            <v>四川三台农村商业银行股份有限公司风险管理中心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 t="str">
            <v>A9AA</v>
          </cell>
          <cell r="B56" t="str">
            <v>四川三台农村商业银行股份有限公司内控合规中心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A9AB</v>
          </cell>
          <cell r="B57" t="str">
            <v>四川三台农村商业银行股份有限公司案防办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A9A9</v>
          </cell>
          <cell r="B58" t="str">
            <v>四川三台农村商业银行股份有限公司广化支行</v>
          </cell>
          <cell r="C58">
            <v>3</v>
          </cell>
          <cell r="D58">
            <v>-1</v>
          </cell>
          <cell r="E58">
            <v>16548</v>
          </cell>
          <cell r="F58">
            <v>0</v>
          </cell>
          <cell r="G58">
            <v>0</v>
          </cell>
          <cell r="H58">
            <v>4297.962569</v>
          </cell>
          <cell r="I58">
            <v>0.259727</v>
          </cell>
          <cell r="J58">
            <v>335141</v>
          </cell>
        </row>
        <row r="59">
          <cell r="A59">
            <v>2494</v>
          </cell>
          <cell r="B59" t="str">
            <v>四川三台农村商业银行股份有限公司长坪分理处</v>
          </cell>
          <cell r="C59">
            <v>0</v>
          </cell>
          <cell r="D59">
            <v>0</v>
          </cell>
          <cell r="E59">
            <v>3024</v>
          </cell>
          <cell r="F59">
            <v>0</v>
          </cell>
          <cell r="G59">
            <v>0</v>
          </cell>
          <cell r="H59">
            <v>1077.006952</v>
          </cell>
          <cell r="I59">
            <v>0.356153</v>
          </cell>
          <cell r="J59">
            <v>138036</v>
          </cell>
        </row>
        <row r="60">
          <cell r="A60">
            <v>2498</v>
          </cell>
          <cell r="B60" t="str">
            <v>四川三台农村商业银行股份有限公司广化支行本部</v>
          </cell>
          <cell r="C60">
            <v>3</v>
          </cell>
          <cell r="D60">
            <v>-1</v>
          </cell>
          <cell r="E60">
            <v>13524</v>
          </cell>
          <cell r="F60">
            <v>0</v>
          </cell>
          <cell r="G60">
            <v>0</v>
          </cell>
          <cell r="H60">
            <v>3220.955617</v>
          </cell>
          <cell r="I60">
            <v>0.238166</v>
          </cell>
          <cell r="J60">
            <v>197105</v>
          </cell>
        </row>
        <row r="61">
          <cell r="A61" t="str">
            <v>A9A4</v>
          </cell>
          <cell r="B61" t="str">
            <v>四川三台农村商业银行股份有限公司微小贷款中心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A9A8</v>
          </cell>
          <cell r="B62" t="str">
            <v>四川三台农村商业银行股份有限公司小企业贷款中心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 t="str">
            <v>AAAE</v>
          </cell>
          <cell r="B63" t="str">
            <v>四川三台农村商业银行股份有限公司公司业务部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AAAI</v>
          </cell>
          <cell r="B64" t="str">
            <v>四川三台农村商业银行股份有限公司信贷管理部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AAAJ</v>
          </cell>
          <cell r="B65" t="str">
            <v>四川三台农村商业银行股份有限公司审查审批中心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AAAK</v>
          </cell>
          <cell r="B66" t="str">
            <v>四川三台农村商业银行股份有限公司放款审查中心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AAAL</v>
          </cell>
          <cell r="B67" t="str">
            <v>四川三台农村商业银行股份有限公司贷款管理中心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T397</v>
          </cell>
          <cell r="B68" t="str">
            <v>四川三台农村商业银行股份有限公司塔山支行</v>
          </cell>
          <cell r="C68">
            <v>1</v>
          </cell>
          <cell r="D68">
            <v>0</v>
          </cell>
          <cell r="E68">
            <v>33092</v>
          </cell>
          <cell r="F68">
            <v>0</v>
          </cell>
          <cell r="G68">
            <v>0</v>
          </cell>
          <cell r="H68">
            <v>6520.173262</v>
          </cell>
          <cell r="I68">
            <v>0.197032</v>
          </cell>
          <cell r="J68">
            <v>465547</v>
          </cell>
        </row>
        <row r="69">
          <cell r="A69">
            <v>2441</v>
          </cell>
          <cell r="B69" t="str">
            <v>四川三台农村商业银行股份有限公司塔山支行本部</v>
          </cell>
          <cell r="C69">
            <v>1</v>
          </cell>
          <cell r="D69">
            <v>1</v>
          </cell>
          <cell r="E69">
            <v>19820</v>
          </cell>
          <cell r="F69">
            <v>0</v>
          </cell>
          <cell r="G69">
            <v>0</v>
          </cell>
          <cell r="H69">
            <v>3717.320276</v>
          </cell>
          <cell r="I69">
            <v>0.187554</v>
          </cell>
          <cell r="J69">
            <v>288581</v>
          </cell>
        </row>
        <row r="70">
          <cell r="A70">
            <v>2442</v>
          </cell>
          <cell r="B70" t="str">
            <v>四川三台农村商业银行股份有限公司柳池分理处</v>
          </cell>
          <cell r="C70">
            <v>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>
            <v>2443</v>
          </cell>
          <cell r="B71" t="str">
            <v>四川三台农村商业银行股份有限公司龙树分理处</v>
          </cell>
          <cell r="C71">
            <v>0</v>
          </cell>
          <cell r="D71">
            <v>0</v>
          </cell>
          <cell r="E71">
            <v>7105</v>
          </cell>
          <cell r="F71">
            <v>0</v>
          </cell>
          <cell r="G71">
            <v>0</v>
          </cell>
          <cell r="H71">
            <v>1634.2141</v>
          </cell>
          <cell r="I71">
            <v>0.230009</v>
          </cell>
          <cell r="J71">
            <v>96056</v>
          </cell>
        </row>
        <row r="72">
          <cell r="A72">
            <v>2444</v>
          </cell>
          <cell r="B72" t="str">
            <v>四川三台农村商业银行股份有限公司双胜分理处</v>
          </cell>
          <cell r="C72">
            <v>0</v>
          </cell>
          <cell r="D72">
            <v>0</v>
          </cell>
          <cell r="E72">
            <v>3685</v>
          </cell>
          <cell r="F72">
            <v>0</v>
          </cell>
          <cell r="G72">
            <v>0</v>
          </cell>
          <cell r="H72">
            <v>721.950695</v>
          </cell>
          <cell r="I72">
            <v>0.195916</v>
          </cell>
          <cell r="J72">
            <v>44589</v>
          </cell>
        </row>
        <row r="73">
          <cell r="A73">
            <v>2445</v>
          </cell>
          <cell r="B73" t="str">
            <v>四川三台农村商业银行股份有限公司白雀分理处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2446</v>
          </cell>
          <cell r="B74" t="str">
            <v>四川三台农村商业银行股份有限公司忠孝分理处</v>
          </cell>
          <cell r="C74">
            <v>0</v>
          </cell>
          <cell r="D74">
            <v>0</v>
          </cell>
          <cell r="E74">
            <v>2482</v>
          </cell>
          <cell r="F74">
            <v>0</v>
          </cell>
          <cell r="G74">
            <v>0</v>
          </cell>
          <cell r="H74">
            <v>446.688191</v>
          </cell>
          <cell r="I74">
            <v>0.179971</v>
          </cell>
          <cell r="J74">
            <v>36321</v>
          </cell>
        </row>
        <row r="75">
          <cell r="A75">
            <v>2447</v>
          </cell>
          <cell r="B75" t="str">
            <v>四川三台农村商业银行股份有限公司塔山雄关分理处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>
            <v>2509</v>
          </cell>
          <cell r="B76" t="str">
            <v>四川三台农村商业银行股份有限公司高埝分理处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A99U</v>
          </cell>
          <cell r="B77" t="str">
            <v>四川三台农村商业银行股份有限公司塔山支行管理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T398</v>
          </cell>
          <cell r="B78" t="str">
            <v>四川三台农村商业银行股份有限公司富顺支行</v>
          </cell>
          <cell r="C78">
            <v>1</v>
          </cell>
          <cell r="D78">
            <v>0</v>
          </cell>
          <cell r="E78">
            <v>13750</v>
          </cell>
          <cell r="F78">
            <v>0</v>
          </cell>
          <cell r="G78">
            <v>0</v>
          </cell>
          <cell r="H78">
            <v>3317.034083</v>
          </cell>
          <cell r="I78">
            <v>0.241239</v>
          </cell>
          <cell r="J78">
            <v>238385</v>
          </cell>
        </row>
        <row r="79">
          <cell r="A79">
            <v>2503</v>
          </cell>
          <cell r="B79" t="str">
            <v>四川三台农村商业银行股份有限公司富顺支行本部</v>
          </cell>
          <cell r="C79">
            <v>1</v>
          </cell>
          <cell r="D79">
            <v>0</v>
          </cell>
          <cell r="E79">
            <v>5404</v>
          </cell>
          <cell r="F79">
            <v>0</v>
          </cell>
          <cell r="G79">
            <v>0</v>
          </cell>
          <cell r="H79">
            <v>1468.707258</v>
          </cell>
          <cell r="I79">
            <v>0.271782</v>
          </cell>
          <cell r="J79">
            <v>123324</v>
          </cell>
        </row>
        <row r="80">
          <cell r="A80">
            <v>2504</v>
          </cell>
          <cell r="B80" t="str">
            <v>四川三台农村商业银行股份有限公司金光分理处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>
            <v>2505</v>
          </cell>
          <cell r="B81" t="str">
            <v>四川三台农村商业银行股份有限公司秋林分理处</v>
          </cell>
          <cell r="C81">
            <v>0</v>
          </cell>
          <cell r="D81">
            <v>0</v>
          </cell>
          <cell r="E81">
            <v>4498</v>
          </cell>
          <cell r="F81">
            <v>0</v>
          </cell>
          <cell r="G81">
            <v>0</v>
          </cell>
          <cell r="H81">
            <v>998.59504</v>
          </cell>
          <cell r="I81">
            <v>0.222009</v>
          </cell>
          <cell r="J81">
            <v>67834</v>
          </cell>
        </row>
        <row r="82">
          <cell r="A82">
            <v>2506</v>
          </cell>
          <cell r="B82" t="str">
            <v>四川三台农村商业银行股份有限公司三元分理处</v>
          </cell>
          <cell r="C82">
            <v>0</v>
          </cell>
          <cell r="D82">
            <v>0</v>
          </cell>
          <cell r="E82">
            <v>3848</v>
          </cell>
          <cell r="F82">
            <v>0</v>
          </cell>
          <cell r="G82">
            <v>0</v>
          </cell>
          <cell r="H82">
            <v>849.731785</v>
          </cell>
          <cell r="I82">
            <v>0.220824</v>
          </cell>
          <cell r="J82">
            <v>47227</v>
          </cell>
        </row>
        <row r="83">
          <cell r="A83">
            <v>2507</v>
          </cell>
          <cell r="B83" t="str">
            <v>四川三台农村商业银行股份有限公司芦桥分理处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A99W</v>
          </cell>
          <cell r="B84" t="str">
            <v>四川三台农村商业银行股份有限公司富顺支行管理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T399</v>
          </cell>
          <cell r="B85" t="str">
            <v>四川三台农村商业银行股份有限公司石安支行</v>
          </cell>
          <cell r="C85">
            <v>0</v>
          </cell>
          <cell r="D85">
            <v>0</v>
          </cell>
          <cell r="E85">
            <v>17106</v>
          </cell>
          <cell r="F85">
            <v>0</v>
          </cell>
          <cell r="G85">
            <v>0</v>
          </cell>
          <cell r="H85">
            <v>4705.747762</v>
          </cell>
          <cell r="I85">
            <v>0.275093</v>
          </cell>
          <cell r="J85">
            <v>271955</v>
          </cell>
        </row>
        <row r="86">
          <cell r="A86">
            <v>2508</v>
          </cell>
          <cell r="B86" t="str">
            <v>四川三台农村商业银行股份有限公司石安支行本部</v>
          </cell>
          <cell r="C86">
            <v>0</v>
          </cell>
          <cell r="D86">
            <v>0</v>
          </cell>
          <cell r="E86">
            <v>9325</v>
          </cell>
          <cell r="F86">
            <v>0</v>
          </cell>
          <cell r="G86">
            <v>0</v>
          </cell>
          <cell r="H86">
            <v>2920.897922</v>
          </cell>
          <cell r="I86">
            <v>0.313233</v>
          </cell>
          <cell r="J86">
            <v>164094</v>
          </cell>
        </row>
        <row r="87">
          <cell r="A87">
            <v>2510</v>
          </cell>
          <cell r="B87" t="str">
            <v>四川三台农村商业银行股份有限公司金鼓分理处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>
            <v>2511</v>
          </cell>
          <cell r="B88" t="str">
            <v>四川三台农村商业银行股份有限公司永新分理处</v>
          </cell>
          <cell r="C88">
            <v>0</v>
          </cell>
          <cell r="D88">
            <v>0</v>
          </cell>
          <cell r="E88">
            <v>2890</v>
          </cell>
          <cell r="F88">
            <v>0</v>
          </cell>
          <cell r="G88">
            <v>0</v>
          </cell>
          <cell r="H88">
            <v>735.92449</v>
          </cell>
          <cell r="I88">
            <v>0.254645</v>
          </cell>
          <cell r="J88">
            <v>30897</v>
          </cell>
        </row>
        <row r="89">
          <cell r="A89">
            <v>2512</v>
          </cell>
          <cell r="B89" t="str">
            <v>四川三台农村商业银行股份有限公司新德分理处</v>
          </cell>
          <cell r="C89">
            <v>0</v>
          </cell>
          <cell r="D89">
            <v>0</v>
          </cell>
          <cell r="E89">
            <v>4891</v>
          </cell>
          <cell r="F89">
            <v>0</v>
          </cell>
          <cell r="G89">
            <v>0</v>
          </cell>
          <cell r="H89">
            <v>1048.92535</v>
          </cell>
          <cell r="I89">
            <v>0.21446</v>
          </cell>
          <cell r="J89">
            <v>76964</v>
          </cell>
        </row>
        <row r="90">
          <cell r="A90" t="str">
            <v>A99Z</v>
          </cell>
          <cell r="B90" t="str">
            <v>四川三台农村商业银行股份有限公司石安支行管理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T400</v>
          </cell>
          <cell r="B91" t="str">
            <v>四川三台农村商业银行股份有限公司新生支行</v>
          </cell>
          <cell r="C91">
            <v>1</v>
          </cell>
          <cell r="D91">
            <v>1</v>
          </cell>
          <cell r="E91">
            <v>54362</v>
          </cell>
          <cell r="F91">
            <v>0</v>
          </cell>
          <cell r="G91">
            <v>0</v>
          </cell>
          <cell r="H91">
            <v>14277.744792</v>
          </cell>
          <cell r="I91">
            <v>0.262642</v>
          </cell>
          <cell r="J91">
            <v>1062359</v>
          </cell>
        </row>
        <row r="92">
          <cell r="A92">
            <v>2513</v>
          </cell>
          <cell r="B92" t="str">
            <v>四川三台农村商业银行股份有限公司新生支行本部</v>
          </cell>
          <cell r="C92">
            <v>1</v>
          </cell>
          <cell r="D92">
            <v>1</v>
          </cell>
          <cell r="E92">
            <v>34930</v>
          </cell>
          <cell r="F92">
            <v>0</v>
          </cell>
          <cell r="G92">
            <v>0</v>
          </cell>
          <cell r="H92">
            <v>8718.681045</v>
          </cell>
          <cell r="I92">
            <v>0.249604</v>
          </cell>
          <cell r="J92">
            <v>620287</v>
          </cell>
        </row>
        <row r="93">
          <cell r="A93">
            <v>2514</v>
          </cell>
          <cell r="B93" t="str">
            <v>四川三台农村商业银行股份有限公司断石分理处</v>
          </cell>
          <cell r="C93">
            <v>0</v>
          </cell>
          <cell r="D93">
            <v>0</v>
          </cell>
          <cell r="E93">
            <v>9951</v>
          </cell>
          <cell r="F93">
            <v>0</v>
          </cell>
          <cell r="G93">
            <v>0</v>
          </cell>
          <cell r="H93">
            <v>2870.569049</v>
          </cell>
          <cell r="I93">
            <v>0.28847</v>
          </cell>
          <cell r="J93">
            <v>272922</v>
          </cell>
        </row>
        <row r="94">
          <cell r="A94">
            <v>2517</v>
          </cell>
          <cell r="B94" t="str">
            <v>四川三台农村商业银行股份有限公司三柏分理处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2518</v>
          </cell>
          <cell r="B95" t="str">
            <v>四川三台农村商业银行股份有限公司曙光分理处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2521</v>
          </cell>
          <cell r="B96" t="str">
            <v>四川三台农村商业银行股份有限公司星火分理处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>
            <v>2522</v>
          </cell>
          <cell r="B97" t="str">
            <v>四川三台农村商业银行股份有限公司玉林分理处</v>
          </cell>
          <cell r="C97">
            <v>0</v>
          </cell>
          <cell r="D97">
            <v>0</v>
          </cell>
          <cell r="E97">
            <v>9481</v>
          </cell>
          <cell r="F97">
            <v>0</v>
          </cell>
          <cell r="G97">
            <v>0</v>
          </cell>
          <cell r="H97">
            <v>2688.494698</v>
          </cell>
          <cell r="I97">
            <v>0.283567</v>
          </cell>
          <cell r="J97">
            <v>169150</v>
          </cell>
        </row>
        <row r="98">
          <cell r="A98" t="str">
            <v>A9A1</v>
          </cell>
          <cell r="B98" t="str">
            <v>四川三台农村商业银行股份有限公司新生支行管理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T401</v>
          </cell>
          <cell r="B99" t="str">
            <v>四川三台农村商业银行股份有限公司观桥支行</v>
          </cell>
          <cell r="C99">
            <v>0</v>
          </cell>
          <cell r="D99">
            <v>0</v>
          </cell>
          <cell r="E99">
            <v>47064</v>
          </cell>
          <cell r="F99">
            <v>0</v>
          </cell>
          <cell r="G99">
            <v>0</v>
          </cell>
          <cell r="H99">
            <v>12092.233619</v>
          </cell>
          <cell r="I99">
            <v>0.256932</v>
          </cell>
          <cell r="J99">
            <v>956405</v>
          </cell>
        </row>
        <row r="100">
          <cell r="A100">
            <v>2523</v>
          </cell>
          <cell r="B100" t="str">
            <v>四川三台农村商业银行股份有限公司观桥支行本部</v>
          </cell>
          <cell r="C100">
            <v>0</v>
          </cell>
          <cell r="D100">
            <v>0</v>
          </cell>
          <cell r="E100">
            <v>33930</v>
          </cell>
          <cell r="F100">
            <v>0</v>
          </cell>
          <cell r="G100">
            <v>0</v>
          </cell>
          <cell r="H100">
            <v>8195.228698</v>
          </cell>
          <cell r="I100">
            <v>0.241533</v>
          </cell>
          <cell r="J100">
            <v>666907</v>
          </cell>
        </row>
        <row r="101">
          <cell r="A101">
            <v>2524</v>
          </cell>
          <cell r="B101" t="str">
            <v>四川三台农村商业银行股份有限公司观桥政府街分理处</v>
          </cell>
          <cell r="C101">
            <v>0</v>
          </cell>
          <cell r="D101">
            <v>0</v>
          </cell>
          <cell r="E101">
            <v>3394</v>
          </cell>
          <cell r="F101">
            <v>0</v>
          </cell>
          <cell r="G101">
            <v>0</v>
          </cell>
          <cell r="H101">
            <v>1020.086235</v>
          </cell>
          <cell r="I101">
            <v>0.300556</v>
          </cell>
          <cell r="J101">
            <v>79796</v>
          </cell>
        </row>
        <row r="102">
          <cell r="A102">
            <v>2525</v>
          </cell>
          <cell r="B102" t="str">
            <v>四川三台农村商业银行股份有限公司方井分理处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>
            <v>2526</v>
          </cell>
          <cell r="B103" t="str">
            <v>四川三台农村商业银行股份有限公司文台分理处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>
            <v>2527</v>
          </cell>
          <cell r="B104" t="str">
            <v>四川三台农村商业银行股份有限公司石亭分理处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>
            <v>2528</v>
          </cell>
          <cell r="B105" t="str">
            <v>四川三台农村商业银行股份有限公司菊河分理处</v>
          </cell>
          <cell r="C105">
            <v>0</v>
          </cell>
          <cell r="D105">
            <v>0</v>
          </cell>
          <cell r="E105">
            <v>9740</v>
          </cell>
          <cell r="F105">
            <v>0</v>
          </cell>
          <cell r="G105">
            <v>0</v>
          </cell>
          <cell r="H105">
            <v>2876.918686</v>
          </cell>
          <cell r="I105">
            <v>0.295372</v>
          </cell>
          <cell r="J105">
            <v>209702</v>
          </cell>
        </row>
        <row r="106">
          <cell r="A106" t="str">
            <v>A99O</v>
          </cell>
          <cell r="B106" t="str">
            <v>四川三台农村商业银行股份有限公司观桥支行管理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T402</v>
          </cell>
          <cell r="B107" t="str">
            <v>四川三台农村商业银行股份有限公司景福支行</v>
          </cell>
          <cell r="C107">
            <v>4</v>
          </cell>
          <cell r="D107">
            <v>1</v>
          </cell>
          <cell r="E107">
            <v>73074</v>
          </cell>
          <cell r="F107">
            <v>0</v>
          </cell>
          <cell r="G107">
            <v>0</v>
          </cell>
          <cell r="H107">
            <v>15847.897489</v>
          </cell>
          <cell r="I107">
            <v>0.216875</v>
          </cell>
          <cell r="J107">
            <v>1212123</v>
          </cell>
        </row>
        <row r="108">
          <cell r="A108">
            <v>2534</v>
          </cell>
          <cell r="B108" t="str">
            <v>四川三台农村商业银行股份有限公司景福支行本部</v>
          </cell>
          <cell r="C108">
            <v>3</v>
          </cell>
          <cell r="D108">
            <v>1</v>
          </cell>
          <cell r="E108">
            <v>44051</v>
          </cell>
          <cell r="F108">
            <v>0</v>
          </cell>
          <cell r="G108">
            <v>0</v>
          </cell>
          <cell r="H108">
            <v>9960.285892</v>
          </cell>
          <cell r="I108">
            <v>0.226108</v>
          </cell>
          <cell r="J108">
            <v>759463</v>
          </cell>
        </row>
        <row r="109">
          <cell r="A109">
            <v>2535</v>
          </cell>
          <cell r="B109" t="str">
            <v>四川三台农村商业银行股份有限公司方垭分理处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A110">
            <v>2536</v>
          </cell>
          <cell r="B110" t="str">
            <v>四川三台农村商业银行股份有限公司茂隆分理处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>
            <v>2537</v>
          </cell>
          <cell r="B111" t="str">
            <v>四川三台农村商业银行股份有限公司金星分理处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>
            <v>2538</v>
          </cell>
          <cell r="B112" t="str">
            <v>四川三台农村商业银行股份有限公司双乐分理处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>
            <v>2539</v>
          </cell>
          <cell r="B113" t="str">
            <v>四川三台农村商业银行股份有限公司紫河分理处</v>
          </cell>
          <cell r="C113">
            <v>1</v>
          </cell>
          <cell r="D113">
            <v>0</v>
          </cell>
          <cell r="E113">
            <v>29023</v>
          </cell>
          <cell r="F113">
            <v>0</v>
          </cell>
          <cell r="G113">
            <v>0</v>
          </cell>
          <cell r="H113">
            <v>5887.611597</v>
          </cell>
          <cell r="I113">
            <v>0.20286</v>
          </cell>
          <cell r="J113">
            <v>452660</v>
          </cell>
        </row>
        <row r="114">
          <cell r="A114">
            <v>2540</v>
          </cell>
          <cell r="B114" t="str">
            <v>四川三台农村商业银行股份有限公司协和分理处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2541</v>
          </cell>
          <cell r="B115" t="str">
            <v>四川三台农村商业银行股份有限公司广利分理处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</row>
        <row r="116">
          <cell r="A116" t="str">
            <v>A99S</v>
          </cell>
          <cell r="B116" t="str">
            <v>四川三台农村商业银行股份有限公司景福支行管理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T403</v>
          </cell>
          <cell r="B117" t="str">
            <v>四川三台农村商业银行股份有限公司乐安支行</v>
          </cell>
          <cell r="C117">
            <v>2</v>
          </cell>
          <cell r="D117">
            <v>2</v>
          </cell>
          <cell r="E117">
            <v>31057</v>
          </cell>
          <cell r="F117">
            <v>0</v>
          </cell>
          <cell r="G117">
            <v>0</v>
          </cell>
          <cell r="H117">
            <v>6851.089486</v>
          </cell>
          <cell r="I117">
            <v>0.220597</v>
          </cell>
          <cell r="J117">
            <v>518446</v>
          </cell>
        </row>
        <row r="118">
          <cell r="A118">
            <v>2462</v>
          </cell>
          <cell r="B118" t="str">
            <v>四川三台农村商业银行股份有限公司进都分理处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>
            <v>2542</v>
          </cell>
          <cell r="B119" t="str">
            <v>四川三台农村商业银行股份有限公司乐安支行本部</v>
          </cell>
          <cell r="C119">
            <v>1</v>
          </cell>
          <cell r="D119">
            <v>1</v>
          </cell>
          <cell r="E119">
            <v>17477</v>
          </cell>
          <cell r="F119">
            <v>0</v>
          </cell>
          <cell r="G119">
            <v>0</v>
          </cell>
          <cell r="H119">
            <v>3838.421967</v>
          </cell>
          <cell r="I119">
            <v>0.219627</v>
          </cell>
          <cell r="J119">
            <v>310314</v>
          </cell>
        </row>
        <row r="120">
          <cell r="A120">
            <v>2544</v>
          </cell>
          <cell r="B120" t="str">
            <v>四川三台农村商业银行股份有限公司建平分理处</v>
          </cell>
          <cell r="C120">
            <v>1</v>
          </cell>
          <cell r="D120">
            <v>1</v>
          </cell>
          <cell r="E120">
            <v>7425</v>
          </cell>
          <cell r="F120">
            <v>0</v>
          </cell>
          <cell r="G120">
            <v>0</v>
          </cell>
          <cell r="H120">
            <v>1705.857677</v>
          </cell>
          <cell r="I120">
            <v>0.229745</v>
          </cell>
          <cell r="J120">
            <v>116561</v>
          </cell>
        </row>
        <row r="121">
          <cell r="A121">
            <v>2545</v>
          </cell>
          <cell r="B121" t="str">
            <v>四川三台农村商业银行股份有限公司前锋分理处</v>
          </cell>
          <cell r="C121">
            <v>0</v>
          </cell>
          <cell r="D121">
            <v>0</v>
          </cell>
          <cell r="E121">
            <v>3171</v>
          </cell>
          <cell r="F121">
            <v>0</v>
          </cell>
          <cell r="G121">
            <v>0</v>
          </cell>
          <cell r="H121">
            <v>596.247283</v>
          </cell>
          <cell r="I121">
            <v>0.188031</v>
          </cell>
          <cell r="J121">
            <v>38816</v>
          </cell>
        </row>
        <row r="122">
          <cell r="A122">
            <v>2546</v>
          </cell>
          <cell r="B122" t="str">
            <v>四川三台农村商业银行股份有限公司红星分理处</v>
          </cell>
          <cell r="C122">
            <v>0</v>
          </cell>
          <cell r="D122">
            <v>0</v>
          </cell>
          <cell r="E122">
            <v>2984</v>
          </cell>
          <cell r="F122">
            <v>0</v>
          </cell>
          <cell r="G122">
            <v>0</v>
          </cell>
          <cell r="H122">
            <v>710.562559</v>
          </cell>
          <cell r="I122">
            <v>0.238124</v>
          </cell>
          <cell r="J122">
            <v>52755</v>
          </cell>
        </row>
        <row r="123">
          <cell r="A123" t="str">
            <v>A99Y</v>
          </cell>
          <cell r="B123" t="str">
            <v>四川三台农村商业银行股份有限公司乐安支行管理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A124" t="str">
            <v>T404</v>
          </cell>
          <cell r="B124" t="str">
            <v>四川三台农村商业银行股份有限公司西平支行</v>
          </cell>
          <cell r="C124">
            <v>0</v>
          </cell>
          <cell r="D124">
            <v>0</v>
          </cell>
          <cell r="E124">
            <v>81610</v>
          </cell>
          <cell r="F124">
            <v>0</v>
          </cell>
          <cell r="G124">
            <v>0</v>
          </cell>
          <cell r="H124">
            <v>27094.348922</v>
          </cell>
          <cell r="I124">
            <v>0.331998</v>
          </cell>
          <cell r="J124">
            <v>1633711</v>
          </cell>
        </row>
        <row r="125">
          <cell r="A125">
            <v>2449</v>
          </cell>
          <cell r="B125" t="str">
            <v>四川三台农村商业银行股份有限公司西平支行本部</v>
          </cell>
          <cell r="C125">
            <v>0</v>
          </cell>
          <cell r="D125">
            <v>0</v>
          </cell>
          <cell r="E125">
            <v>52643</v>
          </cell>
          <cell r="F125">
            <v>0</v>
          </cell>
          <cell r="G125">
            <v>0</v>
          </cell>
          <cell r="H125">
            <v>17095.315883</v>
          </cell>
          <cell r="I125">
            <v>0.324741</v>
          </cell>
          <cell r="J125">
            <v>1085428</v>
          </cell>
        </row>
        <row r="126">
          <cell r="A126">
            <v>2450</v>
          </cell>
          <cell r="B126" t="str">
            <v>四川三台农村商业银行股份有限公司八洞分理处</v>
          </cell>
          <cell r="C126">
            <v>0</v>
          </cell>
          <cell r="D126">
            <v>0</v>
          </cell>
          <cell r="E126">
            <v>8649</v>
          </cell>
          <cell r="F126">
            <v>0</v>
          </cell>
          <cell r="G126">
            <v>0</v>
          </cell>
          <cell r="H126">
            <v>1807.586701</v>
          </cell>
          <cell r="I126">
            <v>0.208994</v>
          </cell>
          <cell r="J126">
            <v>112367</v>
          </cell>
        </row>
        <row r="127">
          <cell r="A127">
            <v>2451</v>
          </cell>
          <cell r="B127" t="str">
            <v>四川三台农村商业银行股份有限公司群益分理处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>
            <v>2452</v>
          </cell>
          <cell r="B128" t="str">
            <v>四川三台农村商业银行股份有限公司建林分理处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>
            <v>2453</v>
          </cell>
          <cell r="B129" t="str">
            <v>四川三台农村商业银行股份有限公司朱君分理处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>
            <v>2454</v>
          </cell>
          <cell r="B130" t="str">
            <v>四川三台农村商业银行股份有限公司峨山分理处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>
            <v>2455</v>
          </cell>
          <cell r="B131" t="str">
            <v>四川三台农村商业银行股份有限公司上新分理处</v>
          </cell>
          <cell r="C131">
            <v>0</v>
          </cell>
          <cell r="D131">
            <v>0</v>
          </cell>
          <cell r="E131">
            <v>12049</v>
          </cell>
          <cell r="F131">
            <v>0</v>
          </cell>
          <cell r="G131">
            <v>0</v>
          </cell>
          <cell r="H131">
            <v>3495.892949</v>
          </cell>
          <cell r="I131">
            <v>0.29014</v>
          </cell>
          <cell r="J131">
            <v>229577</v>
          </cell>
        </row>
        <row r="132">
          <cell r="A132">
            <v>2456</v>
          </cell>
          <cell r="B132" t="str">
            <v>四川三台农村商业银行股份有限公司跃进分理处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A133">
            <v>2457</v>
          </cell>
          <cell r="B133" t="str">
            <v>四川三台农村商业银行股份有限公司西平中街分理处</v>
          </cell>
          <cell r="C133">
            <v>0</v>
          </cell>
          <cell r="D133">
            <v>0</v>
          </cell>
          <cell r="E133">
            <v>8269</v>
          </cell>
          <cell r="F133">
            <v>0</v>
          </cell>
          <cell r="G133">
            <v>0</v>
          </cell>
          <cell r="H133">
            <v>4695.553389</v>
          </cell>
          <cell r="I133">
            <v>0.56785</v>
          </cell>
          <cell r="J133">
            <v>206339</v>
          </cell>
        </row>
        <row r="134">
          <cell r="A134" t="str">
            <v>A99P</v>
          </cell>
          <cell r="B134" t="str">
            <v>四川三台农村商业银行股份有限公司西平支行管理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T405</v>
          </cell>
          <cell r="B135" t="str">
            <v>四川三台农村商业银行股份有限公司古井支行</v>
          </cell>
          <cell r="C135">
            <v>1</v>
          </cell>
          <cell r="D135">
            <v>1</v>
          </cell>
          <cell r="E135">
            <v>44249</v>
          </cell>
          <cell r="F135">
            <v>0</v>
          </cell>
          <cell r="G135">
            <v>0</v>
          </cell>
          <cell r="H135">
            <v>11603.577184</v>
          </cell>
          <cell r="I135">
            <v>0.262234</v>
          </cell>
          <cell r="J135">
            <v>804045</v>
          </cell>
        </row>
        <row r="136">
          <cell r="A136">
            <v>2458</v>
          </cell>
          <cell r="B136" t="str">
            <v>四川三台农村商业银行股份有限公司心妙分理处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>
            <v>2459</v>
          </cell>
          <cell r="B137" t="str">
            <v>四川三台农村商业银行股份有限公司万安分理处</v>
          </cell>
          <cell r="C137">
            <v>0</v>
          </cell>
          <cell r="D137">
            <v>0</v>
          </cell>
          <cell r="E137">
            <v>7515</v>
          </cell>
          <cell r="F137">
            <v>0</v>
          </cell>
          <cell r="G137">
            <v>0</v>
          </cell>
          <cell r="H137">
            <v>2500.80262</v>
          </cell>
          <cell r="I137">
            <v>0.332775</v>
          </cell>
          <cell r="J137">
            <v>151453</v>
          </cell>
        </row>
        <row r="138">
          <cell r="A138">
            <v>2460</v>
          </cell>
          <cell r="B138" t="str">
            <v>四川三台农村商业银行股份有限公司下新分理处</v>
          </cell>
          <cell r="C138">
            <v>0</v>
          </cell>
          <cell r="D138">
            <v>0</v>
          </cell>
          <cell r="E138">
            <v>8114</v>
          </cell>
          <cell r="F138">
            <v>0</v>
          </cell>
          <cell r="G138">
            <v>0</v>
          </cell>
          <cell r="H138">
            <v>2120.894081</v>
          </cell>
          <cell r="I138">
            <v>0.261387</v>
          </cell>
          <cell r="J138">
            <v>138027</v>
          </cell>
        </row>
        <row r="139">
          <cell r="A139">
            <v>2463</v>
          </cell>
          <cell r="B139" t="str">
            <v>四川三台农村商业银行股份有限公司古井支行本部</v>
          </cell>
          <cell r="C139">
            <v>1</v>
          </cell>
          <cell r="D139">
            <v>1</v>
          </cell>
          <cell r="E139">
            <v>28620</v>
          </cell>
          <cell r="F139">
            <v>0</v>
          </cell>
          <cell r="G139">
            <v>0</v>
          </cell>
          <cell r="H139">
            <v>6981.880483</v>
          </cell>
          <cell r="I139">
            <v>0.243951</v>
          </cell>
          <cell r="J139">
            <v>514565</v>
          </cell>
        </row>
        <row r="140">
          <cell r="A140" t="str">
            <v>A99Q</v>
          </cell>
          <cell r="B140" t="str">
            <v>四川三台农村商业银行股份有限公司古井支行管理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T406</v>
          </cell>
          <cell r="B141" t="str">
            <v>四川三台农村商业银行股份有限公司刘营支行</v>
          </cell>
          <cell r="C141">
            <v>1</v>
          </cell>
          <cell r="D141">
            <v>0</v>
          </cell>
          <cell r="E141">
            <v>32893</v>
          </cell>
          <cell r="F141">
            <v>0</v>
          </cell>
          <cell r="G141">
            <v>0</v>
          </cell>
          <cell r="H141">
            <v>13370.310914</v>
          </cell>
          <cell r="I141">
            <v>0.406479</v>
          </cell>
          <cell r="J141">
            <v>769445</v>
          </cell>
        </row>
        <row r="142">
          <cell r="A142">
            <v>2464</v>
          </cell>
          <cell r="B142" t="str">
            <v>四川三台农村商业银行股份有限公司刘营支行本部</v>
          </cell>
          <cell r="C142">
            <v>1</v>
          </cell>
          <cell r="D142">
            <v>0</v>
          </cell>
          <cell r="E142">
            <v>14526</v>
          </cell>
          <cell r="F142">
            <v>0</v>
          </cell>
          <cell r="G142">
            <v>0</v>
          </cell>
          <cell r="H142">
            <v>4637.560503</v>
          </cell>
          <cell r="I142">
            <v>0.319259</v>
          </cell>
          <cell r="J142">
            <v>307495</v>
          </cell>
        </row>
        <row r="143">
          <cell r="A143">
            <v>2466</v>
          </cell>
          <cell r="B143" t="str">
            <v>四川三台农村商业银行股份有限公司安宁分理处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>
            <v>2467</v>
          </cell>
          <cell r="B144" t="str">
            <v>四川三台农村商业银行股份有限公司新乐分理处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>
            <v>2468</v>
          </cell>
          <cell r="B145" t="str">
            <v>四川三台农村商业银行股份有限公司老马分理处</v>
          </cell>
          <cell r="C145">
            <v>0</v>
          </cell>
          <cell r="D145">
            <v>0</v>
          </cell>
          <cell r="E145">
            <v>5309</v>
          </cell>
          <cell r="F145">
            <v>0</v>
          </cell>
          <cell r="G145">
            <v>0</v>
          </cell>
          <cell r="H145">
            <v>1512.886087</v>
          </cell>
          <cell r="I145">
            <v>0.284966</v>
          </cell>
          <cell r="J145">
            <v>107264</v>
          </cell>
        </row>
        <row r="146">
          <cell r="A146">
            <v>2469</v>
          </cell>
          <cell r="B146" t="str">
            <v>四川三台农村商业银行股份有限公司里程分理处</v>
          </cell>
          <cell r="C146">
            <v>0</v>
          </cell>
          <cell r="D146">
            <v>0</v>
          </cell>
          <cell r="E146">
            <v>8719</v>
          </cell>
          <cell r="F146">
            <v>0</v>
          </cell>
          <cell r="G146">
            <v>0</v>
          </cell>
          <cell r="H146">
            <v>6365.870907</v>
          </cell>
          <cell r="I146">
            <v>0.730115</v>
          </cell>
          <cell r="J146">
            <v>285206</v>
          </cell>
        </row>
        <row r="147">
          <cell r="A147">
            <v>2491</v>
          </cell>
          <cell r="B147" t="str">
            <v>四川三台农村商业银行股份有限公司光辉分理处</v>
          </cell>
          <cell r="C147">
            <v>0</v>
          </cell>
          <cell r="D147">
            <v>0</v>
          </cell>
          <cell r="E147">
            <v>4339</v>
          </cell>
          <cell r="F147">
            <v>0</v>
          </cell>
          <cell r="G147">
            <v>0</v>
          </cell>
          <cell r="H147">
            <v>853.993417</v>
          </cell>
          <cell r="I147">
            <v>0.196818</v>
          </cell>
          <cell r="J147">
            <v>69480</v>
          </cell>
        </row>
        <row r="148">
          <cell r="A148" t="str">
            <v>A99V</v>
          </cell>
          <cell r="B148" t="str">
            <v>四川三台农村商业银行股份有限公司刘营支行管理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T407</v>
          </cell>
          <cell r="B149" t="str">
            <v>四川三台农村商业银行股份有限公司芦溪支行</v>
          </cell>
          <cell r="C149">
            <v>1</v>
          </cell>
          <cell r="D149">
            <v>-1</v>
          </cell>
          <cell r="E149">
            <v>30425</v>
          </cell>
          <cell r="F149">
            <v>0</v>
          </cell>
          <cell r="G149">
            <v>0</v>
          </cell>
          <cell r="H149">
            <v>10384.014839</v>
          </cell>
          <cell r="I149">
            <v>0.341299</v>
          </cell>
          <cell r="J149">
            <v>532650</v>
          </cell>
        </row>
        <row r="150">
          <cell r="A150">
            <v>2471</v>
          </cell>
          <cell r="B150" t="str">
            <v>四川三台农村商业银行股份有限公司芦溪支行本部</v>
          </cell>
          <cell r="C150">
            <v>0</v>
          </cell>
          <cell r="D150">
            <v>0</v>
          </cell>
          <cell r="E150">
            <v>5230</v>
          </cell>
          <cell r="F150">
            <v>0</v>
          </cell>
          <cell r="G150">
            <v>0</v>
          </cell>
          <cell r="H150">
            <v>1961.813322</v>
          </cell>
          <cell r="I150">
            <v>0.375108</v>
          </cell>
          <cell r="J150">
            <v>111589</v>
          </cell>
        </row>
        <row r="151">
          <cell r="A151">
            <v>2472</v>
          </cell>
          <cell r="B151" t="str">
            <v>四川三台农村商业银行股份有限公司栏河分理处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>
            <v>2473</v>
          </cell>
          <cell r="B152" t="str">
            <v>四川三台农村商业银行股份有限公司立新分理处</v>
          </cell>
          <cell r="C152">
            <v>0</v>
          </cell>
          <cell r="D152">
            <v>0</v>
          </cell>
          <cell r="E152">
            <v>7169</v>
          </cell>
          <cell r="F152">
            <v>0</v>
          </cell>
          <cell r="G152">
            <v>0</v>
          </cell>
          <cell r="H152">
            <v>2748.342826</v>
          </cell>
          <cell r="I152">
            <v>0.383365</v>
          </cell>
          <cell r="J152">
            <v>150468</v>
          </cell>
        </row>
        <row r="153">
          <cell r="A153">
            <v>2474</v>
          </cell>
          <cell r="B153" t="str">
            <v>四川三台农村商业银行股份有限公司四平分理处</v>
          </cell>
          <cell r="C153">
            <v>0</v>
          </cell>
          <cell r="D153">
            <v>0</v>
          </cell>
          <cell r="E153">
            <v>4035</v>
          </cell>
          <cell r="F153">
            <v>0</v>
          </cell>
          <cell r="G153">
            <v>0</v>
          </cell>
          <cell r="H153">
            <v>912.566402</v>
          </cell>
          <cell r="I153">
            <v>0.226163</v>
          </cell>
          <cell r="J153">
            <v>67873</v>
          </cell>
        </row>
        <row r="154">
          <cell r="A154">
            <v>2475</v>
          </cell>
          <cell r="B154" t="str">
            <v>四川三台农村商业银行股份有限公司建新分理处</v>
          </cell>
          <cell r="C154">
            <v>1</v>
          </cell>
          <cell r="D154">
            <v>1</v>
          </cell>
          <cell r="E154">
            <v>9839</v>
          </cell>
          <cell r="F154">
            <v>0</v>
          </cell>
          <cell r="G154">
            <v>0</v>
          </cell>
          <cell r="H154">
            <v>2871.952217</v>
          </cell>
          <cell r="I154">
            <v>0.291895</v>
          </cell>
          <cell r="J154">
            <v>132362</v>
          </cell>
        </row>
        <row r="155">
          <cell r="A155">
            <v>2476</v>
          </cell>
          <cell r="B155" t="str">
            <v>四川三台农村商业银行股份有限公司芦溪南街分理处</v>
          </cell>
          <cell r="C155">
            <v>0</v>
          </cell>
          <cell r="D155">
            <v>0</v>
          </cell>
          <cell r="E155">
            <v>4152</v>
          </cell>
          <cell r="F155">
            <v>0</v>
          </cell>
          <cell r="G155">
            <v>0</v>
          </cell>
          <cell r="H155">
            <v>1889.340072</v>
          </cell>
          <cell r="I155">
            <v>0.455043</v>
          </cell>
          <cell r="J155">
            <v>70358</v>
          </cell>
        </row>
        <row r="156">
          <cell r="A156" t="str">
            <v>A99T</v>
          </cell>
          <cell r="B156" t="str">
            <v>四川三台农村商业银行股份有限公司芦溪支行管理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A9K9</v>
          </cell>
          <cell r="B157" t="str">
            <v>四川三台农村商业银行股份有限公司公司类贷款业务二部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T408</v>
          </cell>
          <cell r="B158" t="str">
            <v>四川三台农村商业银行股份有限公司金石支行</v>
          </cell>
          <cell r="C158">
            <v>0</v>
          </cell>
          <cell r="D158">
            <v>0</v>
          </cell>
          <cell r="E158">
            <v>21653</v>
          </cell>
          <cell r="F158">
            <v>0</v>
          </cell>
          <cell r="G158">
            <v>0</v>
          </cell>
          <cell r="H158">
            <v>4543.565529</v>
          </cell>
          <cell r="I158">
            <v>0.209835</v>
          </cell>
          <cell r="J158">
            <v>291218</v>
          </cell>
        </row>
        <row r="159">
          <cell r="A159">
            <v>2477</v>
          </cell>
          <cell r="B159" t="str">
            <v>四川三台农村商业银行股份有限公司金石支行本部</v>
          </cell>
          <cell r="C159">
            <v>0</v>
          </cell>
          <cell r="D159">
            <v>0</v>
          </cell>
          <cell r="E159">
            <v>11759</v>
          </cell>
          <cell r="F159">
            <v>0</v>
          </cell>
          <cell r="G159">
            <v>0</v>
          </cell>
          <cell r="H159">
            <v>2631.491094</v>
          </cell>
          <cell r="I159">
            <v>0.223785</v>
          </cell>
          <cell r="J159">
            <v>164108</v>
          </cell>
        </row>
        <row r="160">
          <cell r="A160">
            <v>2478</v>
          </cell>
          <cell r="B160" t="str">
            <v>四川三台农村商业银行股份有限公司三秀分理处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>
            <v>2479</v>
          </cell>
          <cell r="B161" t="str">
            <v>四川三台农村商业银行股份有限公司同德分理处</v>
          </cell>
          <cell r="C161">
            <v>0</v>
          </cell>
          <cell r="D161">
            <v>0</v>
          </cell>
          <cell r="E161">
            <v>4956</v>
          </cell>
          <cell r="F161">
            <v>0</v>
          </cell>
          <cell r="G161">
            <v>0</v>
          </cell>
          <cell r="H161">
            <v>974.822508</v>
          </cell>
          <cell r="I161">
            <v>0.196695</v>
          </cell>
          <cell r="J161">
            <v>68802</v>
          </cell>
        </row>
        <row r="162">
          <cell r="A162">
            <v>2480</v>
          </cell>
          <cell r="B162" t="str">
            <v>四川三台农村商业银行股份有限公司龙桥分理处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3">
          <cell r="A163">
            <v>2483</v>
          </cell>
          <cell r="B163" t="str">
            <v>四川三台农村商业银行股份有限公司黎曙分理处</v>
          </cell>
          <cell r="C163">
            <v>0</v>
          </cell>
          <cell r="D163">
            <v>0</v>
          </cell>
          <cell r="E163">
            <v>4938</v>
          </cell>
          <cell r="F163">
            <v>0</v>
          </cell>
          <cell r="G163">
            <v>0</v>
          </cell>
          <cell r="H163">
            <v>937.251927</v>
          </cell>
          <cell r="I163">
            <v>0.189804</v>
          </cell>
          <cell r="J163">
            <v>58308</v>
          </cell>
        </row>
        <row r="164">
          <cell r="A164" t="str">
            <v>A99X</v>
          </cell>
          <cell r="B164" t="str">
            <v>四川三台农村商业银行股份有限公司金石支行管理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T410</v>
          </cell>
          <cell r="B165" t="str">
            <v>四川三台农村商业银行股份有限公司潼川支行</v>
          </cell>
          <cell r="C165">
            <v>3</v>
          </cell>
          <cell r="D165">
            <v>1</v>
          </cell>
          <cell r="E165">
            <v>19355</v>
          </cell>
          <cell r="F165">
            <v>0</v>
          </cell>
          <cell r="G165">
            <v>0</v>
          </cell>
          <cell r="H165">
            <v>5876.244568</v>
          </cell>
          <cell r="I165">
            <v>0.303603</v>
          </cell>
          <cell r="J165">
            <v>467338</v>
          </cell>
        </row>
        <row r="166">
          <cell r="A166">
            <v>2492</v>
          </cell>
          <cell r="B166" t="str">
            <v>四川三台农村商业银行股份有限公司潼川支行本部</v>
          </cell>
          <cell r="C166">
            <v>2</v>
          </cell>
          <cell r="D166">
            <v>1</v>
          </cell>
          <cell r="E166">
            <v>12191</v>
          </cell>
          <cell r="F166">
            <v>0</v>
          </cell>
          <cell r="G166">
            <v>0</v>
          </cell>
          <cell r="H166">
            <v>3456.605736</v>
          </cell>
          <cell r="I166">
            <v>0.283538</v>
          </cell>
          <cell r="J166">
            <v>277060</v>
          </cell>
        </row>
        <row r="167">
          <cell r="A167">
            <v>2495</v>
          </cell>
          <cell r="B167" t="str">
            <v>四川三台农村商业银行股份有限公司梓锦新城分理处</v>
          </cell>
          <cell r="C167">
            <v>1</v>
          </cell>
          <cell r="D167">
            <v>0</v>
          </cell>
          <cell r="E167">
            <v>7164</v>
          </cell>
          <cell r="F167">
            <v>0</v>
          </cell>
          <cell r="G167">
            <v>0</v>
          </cell>
          <cell r="H167">
            <v>2419.638832</v>
          </cell>
          <cell r="I167">
            <v>0.33775</v>
          </cell>
          <cell r="J167">
            <v>190278</v>
          </cell>
        </row>
        <row r="168">
          <cell r="A168" t="str">
            <v>A9A0</v>
          </cell>
          <cell r="B168" t="str">
            <v>四川三台农村商业银行股份有限公司潼川支行管理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T411</v>
          </cell>
          <cell r="B169" t="str">
            <v>四川三台农村商业银行股份有限公司营业部</v>
          </cell>
          <cell r="C169">
            <v>26</v>
          </cell>
          <cell r="D169">
            <v>1</v>
          </cell>
          <cell r="E169">
            <v>8597</v>
          </cell>
          <cell r="F169">
            <v>0</v>
          </cell>
          <cell r="G169">
            <v>0</v>
          </cell>
          <cell r="H169">
            <v>3131.283223</v>
          </cell>
          <cell r="I169">
            <v>0.36423</v>
          </cell>
          <cell r="J169">
            <v>161825</v>
          </cell>
        </row>
        <row r="170">
          <cell r="A170">
            <v>2440</v>
          </cell>
          <cell r="B170" t="str">
            <v>四川三台农村商业银行股份有限公司总行营业部</v>
          </cell>
          <cell r="C170">
            <v>26</v>
          </cell>
          <cell r="D170">
            <v>1</v>
          </cell>
          <cell r="E170">
            <v>8597</v>
          </cell>
          <cell r="F170">
            <v>0</v>
          </cell>
          <cell r="G170">
            <v>0</v>
          </cell>
          <cell r="H170">
            <v>3131.283223</v>
          </cell>
          <cell r="I170">
            <v>0.36423</v>
          </cell>
          <cell r="J170">
            <v>161825</v>
          </cell>
        </row>
        <row r="171">
          <cell r="A171" t="str">
            <v>A99K</v>
          </cell>
          <cell r="B171" t="str">
            <v>四川三台农村商业银行股份有限公司公司业务中心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A172" t="str">
            <v>A9A2</v>
          </cell>
          <cell r="B172" t="str">
            <v>四川三台农村商业银行股份有限公司总行营业部管理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TF33</v>
          </cell>
          <cell r="B173" t="str">
            <v>四川三台农村商业银行股份有限公司花园支行</v>
          </cell>
          <cell r="C173">
            <v>3</v>
          </cell>
          <cell r="D173">
            <v>0</v>
          </cell>
          <cell r="E173">
            <v>12438</v>
          </cell>
          <cell r="F173">
            <v>0</v>
          </cell>
          <cell r="G173">
            <v>0</v>
          </cell>
          <cell r="H173">
            <v>3994.806443</v>
          </cell>
          <cell r="I173">
            <v>0.321178</v>
          </cell>
          <cell r="J173">
            <v>157587</v>
          </cell>
        </row>
        <row r="174">
          <cell r="A174">
            <v>2485</v>
          </cell>
          <cell r="B174" t="str">
            <v>四川三台农村商业银行股份有限公司花园支行本部</v>
          </cell>
          <cell r="C174">
            <v>3</v>
          </cell>
          <cell r="D174">
            <v>0</v>
          </cell>
          <cell r="E174">
            <v>12438</v>
          </cell>
          <cell r="F174">
            <v>0</v>
          </cell>
          <cell r="G174">
            <v>0</v>
          </cell>
          <cell r="H174">
            <v>3994.806443</v>
          </cell>
          <cell r="I174">
            <v>0.321178</v>
          </cell>
          <cell r="J174">
            <v>157587</v>
          </cell>
        </row>
        <row r="175">
          <cell r="A175">
            <v>2486</v>
          </cell>
          <cell r="B175" t="str">
            <v>四川三台农村商业银行股份有限公司光明分理处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A99R</v>
          </cell>
          <cell r="B176" t="str">
            <v>四川三台农村商业银行股份有限公司花园支行管理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TF34</v>
          </cell>
          <cell r="B177" t="str">
            <v>四川三台农村商业银行股份有限公司永明支行</v>
          </cell>
          <cell r="C177">
            <v>0</v>
          </cell>
          <cell r="D177">
            <v>0</v>
          </cell>
          <cell r="E177">
            <v>21490</v>
          </cell>
          <cell r="F177">
            <v>0</v>
          </cell>
          <cell r="G177">
            <v>0</v>
          </cell>
          <cell r="H177">
            <v>5009.960523</v>
          </cell>
          <cell r="I177">
            <v>0.23313</v>
          </cell>
          <cell r="J177">
            <v>244099</v>
          </cell>
        </row>
        <row r="178">
          <cell r="A178">
            <v>2484</v>
          </cell>
          <cell r="B178" t="str">
            <v>四川三台农村商业银行股份有限公司建设分理处</v>
          </cell>
          <cell r="C178">
            <v>0</v>
          </cell>
          <cell r="D178">
            <v>0</v>
          </cell>
          <cell r="E178">
            <v>4181</v>
          </cell>
          <cell r="F178">
            <v>0</v>
          </cell>
          <cell r="G178">
            <v>0</v>
          </cell>
          <cell r="H178">
            <v>815.230648</v>
          </cell>
          <cell r="I178">
            <v>0.194985</v>
          </cell>
          <cell r="J178">
            <v>44544</v>
          </cell>
        </row>
        <row r="179">
          <cell r="A179">
            <v>2487</v>
          </cell>
          <cell r="B179" t="str">
            <v>四川三台农村商业银行股份有限公司永明支行本部</v>
          </cell>
          <cell r="C179">
            <v>0</v>
          </cell>
          <cell r="D179">
            <v>0</v>
          </cell>
          <cell r="E179">
            <v>9493</v>
          </cell>
          <cell r="F179">
            <v>0</v>
          </cell>
          <cell r="G179">
            <v>0</v>
          </cell>
          <cell r="H179">
            <v>2531.846926</v>
          </cell>
          <cell r="I179">
            <v>0.266707</v>
          </cell>
          <cell r="J179">
            <v>109742</v>
          </cell>
        </row>
        <row r="180">
          <cell r="A180">
            <v>2488</v>
          </cell>
          <cell r="B180" t="str">
            <v>四川三台农村商业银行股份有限公司白庙分理处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>
            <v>2489</v>
          </cell>
          <cell r="B181" t="str">
            <v>四川三台农村商业银行股份有限公司中太分理处</v>
          </cell>
          <cell r="C181">
            <v>0</v>
          </cell>
          <cell r="D181">
            <v>0</v>
          </cell>
          <cell r="E181">
            <v>7816</v>
          </cell>
          <cell r="F181">
            <v>0</v>
          </cell>
          <cell r="G181">
            <v>0</v>
          </cell>
          <cell r="H181">
            <v>1662.882949</v>
          </cell>
          <cell r="I181">
            <v>0.212754</v>
          </cell>
          <cell r="J181">
            <v>89813</v>
          </cell>
        </row>
        <row r="182">
          <cell r="A182">
            <v>2490</v>
          </cell>
          <cell r="B182" t="str">
            <v>四川三台农村商业银行股份有限公司长乐分理处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 t="str">
            <v>A9AE</v>
          </cell>
          <cell r="B183" t="str">
            <v>四川三台农村商业银行股份有限公司永明支行管理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A184" t="str">
            <v>TF35</v>
          </cell>
          <cell r="B184" t="str">
            <v>四川三台农村商业银行股份有限公司东塔支行</v>
          </cell>
          <cell r="C184">
            <v>2</v>
          </cell>
          <cell r="D184">
            <v>0</v>
          </cell>
          <cell r="E184">
            <v>15360</v>
          </cell>
          <cell r="F184">
            <v>0</v>
          </cell>
          <cell r="G184">
            <v>0</v>
          </cell>
          <cell r="H184">
            <v>3621.363759</v>
          </cell>
          <cell r="I184">
            <v>0.235766</v>
          </cell>
          <cell r="J184">
            <v>323269</v>
          </cell>
        </row>
        <row r="185">
          <cell r="A185">
            <v>2493</v>
          </cell>
          <cell r="B185" t="str">
            <v>四川三台农村商业银行股份有限公司百顷分理处</v>
          </cell>
          <cell r="C185">
            <v>0</v>
          </cell>
          <cell r="D185">
            <v>0</v>
          </cell>
          <cell r="E185">
            <v>3746</v>
          </cell>
          <cell r="F185">
            <v>0</v>
          </cell>
          <cell r="G185">
            <v>0</v>
          </cell>
          <cell r="H185">
            <v>730.071344</v>
          </cell>
          <cell r="I185">
            <v>0.194894</v>
          </cell>
          <cell r="J185">
            <v>61497</v>
          </cell>
        </row>
        <row r="186">
          <cell r="A186">
            <v>2496</v>
          </cell>
          <cell r="B186" t="str">
            <v>四川三台农村商业银行股份有限公司东山分理处</v>
          </cell>
          <cell r="C186">
            <v>1</v>
          </cell>
          <cell r="D186">
            <v>1</v>
          </cell>
          <cell r="E186">
            <v>4866</v>
          </cell>
          <cell r="F186">
            <v>0</v>
          </cell>
          <cell r="G186">
            <v>0</v>
          </cell>
          <cell r="H186">
            <v>1172.170191</v>
          </cell>
          <cell r="I186">
            <v>0.24089</v>
          </cell>
          <cell r="J186">
            <v>72565</v>
          </cell>
        </row>
        <row r="187">
          <cell r="A187">
            <v>2497</v>
          </cell>
          <cell r="B187" t="str">
            <v>四川三台农村商业银行股份有限公司北坝支行</v>
          </cell>
          <cell r="C187">
            <v>1</v>
          </cell>
          <cell r="D187">
            <v>-1</v>
          </cell>
          <cell r="E187">
            <v>6748</v>
          </cell>
          <cell r="F187">
            <v>0</v>
          </cell>
          <cell r="G187">
            <v>0</v>
          </cell>
          <cell r="H187">
            <v>1719.122224</v>
          </cell>
          <cell r="I187">
            <v>0.25476</v>
          </cell>
          <cell r="J187">
            <v>189207</v>
          </cell>
        </row>
        <row r="188">
          <cell r="A188" t="str">
            <v>A9AC</v>
          </cell>
          <cell r="B188" t="str">
            <v>四川三台农村商业银行股份有限公司东塔支行管理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>
            <v>45103</v>
          </cell>
          <cell r="B189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页面1_1"/>
      <sheetName val="Sheet1"/>
      <sheetName val="Sheet2"/>
    </sheetNames>
    <sheetDataSet>
      <sheetData sheetId="0"/>
      <sheetData sheetId="1">
        <row r="1">
          <cell r="A1" t="str">
            <v>社保卡存款及使用情况统计表</v>
          </cell>
        </row>
        <row r="3">
          <cell r="A3" t="str">
            <v>数据日期：2023-10-31</v>
          </cell>
        </row>
        <row r="4">
          <cell r="A4" t="str">
            <v>机构号</v>
          </cell>
          <cell r="B4" t="str">
            <v>机构名称 </v>
          </cell>
          <cell r="C4" t="str">
            <v>社保卡发卡量 </v>
          </cell>
        </row>
        <row r="4">
          <cell r="G4" t="str">
            <v>社保卡日均余额 </v>
          </cell>
        </row>
        <row r="4">
          <cell r="I4" t="str">
            <v>社保卡激活量 </v>
          </cell>
        </row>
        <row r="4">
          <cell r="K4" t="str">
            <v>社保卡激活率 </v>
          </cell>
        </row>
        <row r="4">
          <cell r="M4" t="str">
            <v>社保卡余额 </v>
          </cell>
        </row>
        <row r="5">
          <cell r="C5" t="str">
            <v>二代卡</v>
          </cell>
          <cell r="D5" t="str">
            <v>比年初</v>
          </cell>
          <cell r="E5" t="str">
            <v>三代卡</v>
          </cell>
          <cell r="F5" t="str">
            <v>比年初</v>
          </cell>
          <cell r="G5" t="str">
            <v>日均余额</v>
          </cell>
          <cell r="H5" t="str">
            <v>比年初</v>
          </cell>
          <cell r="I5" t="str">
            <v>激活量</v>
          </cell>
          <cell r="J5" t="str">
            <v>比年初</v>
          </cell>
          <cell r="K5" t="str">
            <v>激活率</v>
          </cell>
          <cell r="L5" t="str">
            <v>比年初</v>
          </cell>
          <cell r="M5" t="str">
            <v>余额</v>
          </cell>
          <cell r="N5" t="str">
            <v>比年初</v>
          </cell>
        </row>
        <row r="6">
          <cell r="A6">
            <v>2608</v>
          </cell>
          <cell r="B6" t="str">
            <v>四川三台农村商业银行股份有限公司</v>
          </cell>
          <cell r="C6">
            <v>706663</v>
          </cell>
          <cell r="D6">
            <v>-8059</v>
          </cell>
          <cell r="E6">
            <v>47897</v>
          </cell>
          <cell r="F6">
            <v>13267</v>
          </cell>
          <cell r="G6">
            <v>2173344077.26</v>
          </cell>
          <cell r="H6">
            <v>454413270.6</v>
          </cell>
          <cell r="I6">
            <v>746248</v>
          </cell>
          <cell r="J6">
            <v>6006</v>
          </cell>
          <cell r="K6">
            <v>0.988984</v>
          </cell>
          <cell r="L6">
            <v>0.001141</v>
          </cell>
          <cell r="M6">
            <v>2428279780.19</v>
          </cell>
          <cell r="N6">
            <v>523303317.59</v>
          </cell>
          <cell r="O6">
            <v>754560</v>
          </cell>
        </row>
        <row r="7">
          <cell r="A7" t="str">
            <v>260A</v>
          </cell>
          <cell r="B7" t="str">
            <v>四川三台农村商业银行股份有限公司梓州支行</v>
          </cell>
          <cell r="C7">
            <v>49043</v>
          </cell>
          <cell r="D7">
            <v>-650</v>
          </cell>
          <cell r="E7">
            <v>3207</v>
          </cell>
          <cell r="F7">
            <v>968</v>
          </cell>
          <cell r="G7">
            <v>186800544.82</v>
          </cell>
          <cell r="H7">
            <v>44102014.44</v>
          </cell>
          <cell r="I7">
            <v>51875</v>
          </cell>
          <cell r="J7">
            <v>357</v>
          </cell>
          <cell r="K7">
            <v>0.992823</v>
          </cell>
          <cell r="L7">
            <v>0.000795</v>
          </cell>
          <cell r="M7">
            <v>203626377.92</v>
          </cell>
          <cell r="N7">
            <v>44193652.65</v>
          </cell>
          <cell r="O7">
            <v>52250</v>
          </cell>
        </row>
        <row r="8">
          <cell r="A8">
            <v>2448</v>
          </cell>
          <cell r="B8" t="str">
            <v>四川三台农村商业银行股份有限公司梓州支行本部</v>
          </cell>
          <cell r="C8">
            <v>2497</v>
          </cell>
          <cell r="D8">
            <v>-23</v>
          </cell>
          <cell r="E8">
            <v>814</v>
          </cell>
          <cell r="F8">
            <v>258</v>
          </cell>
          <cell r="G8">
            <v>8108190.19</v>
          </cell>
          <cell r="H8">
            <v>1996777.49</v>
          </cell>
          <cell r="I8">
            <v>3297</v>
          </cell>
          <cell r="J8">
            <v>231</v>
          </cell>
          <cell r="K8">
            <v>0.995772</v>
          </cell>
          <cell r="L8">
            <v>-0.000977</v>
          </cell>
          <cell r="M8">
            <v>8998893.77</v>
          </cell>
          <cell r="N8">
            <v>1944203.56</v>
          </cell>
          <cell r="O8">
            <v>3311</v>
          </cell>
        </row>
        <row r="9">
          <cell r="A9">
            <v>2465</v>
          </cell>
          <cell r="B9" t="str">
            <v>四川三台农村商业银行股份有限公司灵兴分理处</v>
          </cell>
          <cell r="C9">
            <v>13041</v>
          </cell>
          <cell r="D9">
            <v>-192</v>
          </cell>
          <cell r="E9">
            <v>717</v>
          </cell>
          <cell r="F9">
            <v>239</v>
          </cell>
          <cell r="G9">
            <v>63563131.83</v>
          </cell>
          <cell r="H9">
            <v>20507098.39</v>
          </cell>
          <cell r="I9">
            <v>13697</v>
          </cell>
          <cell r="J9">
            <v>51</v>
          </cell>
          <cell r="K9">
            <v>0.995566</v>
          </cell>
          <cell r="L9">
            <v>0.000307</v>
          </cell>
          <cell r="M9">
            <v>66011981.88</v>
          </cell>
          <cell r="N9">
            <v>14734047.2</v>
          </cell>
          <cell r="O9">
            <v>13758</v>
          </cell>
        </row>
        <row r="10">
          <cell r="A10">
            <v>2470</v>
          </cell>
          <cell r="B10" t="str">
            <v>四川三台农村商业银行股份有限公司争胜分理处</v>
          </cell>
          <cell r="C10">
            <v>7799</v>
          </cell>
          <cell r="D10">
            <v>-96</v>
          </cell>
          <cell r="E10">
            <v>344</v>
          </cell>
          <cell r="F10">
            <v>81</v>
          </cell>
          <cell r="G10">
            <v>35721493.25</v>
          </cell>
          <cell r="H10">
            <v>5752315.12</v>
          </cell>
          <cell r="I10">
            <v>8055</v>
          </cell>
          <cell r="J10">
            <v>-1</v>
          </cell>
          <cell r="K10">
            <v>0.989193</v>
          </cell>
          <cell r="L10">
            <v>0.001696</v>
          </cell>
          <cell r="M10">
            <v>39442254.84</v>
          </cell>
          <cell r="N10">
            <v>7407582.85</v>
          </cell>
          <cell r="O10">
            <v>8143</v>
          </cell>
        </row>
        <row r="11">
          <cell r="A11">
            <v>2501</v>
          </cell>
          <cell r="B11" t="str">
            <v>四川三台农村商业银行股份有限公司中新分理处</v>
          </cell>
          <cell r="C11">
            <v>14767</v>
          </cell>
          <cell r="D11">
            <v>-204</v>
          </cell>
          <cell r="E11">
            <v>927</v>
          </cell>
          <cell r="F11">
            <v>299</v>
          </cell>
          <cell r="G11">
            <v>50210969.26</v>
          </cell>
          <cell r="H11">
            <v>9764743.5</v>
          </cell>
          <cell r="I11">
            <v>15650</v>
          </cell>
          <cell r="J11">
            <v>107</v>
          </cell>
          <cell r="K11">
            <v>0.997196</v>
          </cell>
          <cell r="L11">
            <v>0.000786</v>
          </cell>
          <cell r="M11">
            <v>57118315.86</v>
          </cell>
          <cell r="N11">
            <v>14419843.43</v>
          </cell>
          <cell r="O11">
            <v>15694</v>
          </cell>
        </row>
        <row r="12">
          <cell r="A12">
            <v>2515</v>
          </cell>
          <cell r="B12" t="str">
            <v>四川三台农村商业银行股份有限公司乐加分理处</v>
          </cell>
          <cell r="C12">
            <v>10939</v>
          </cell>
          <cell r="D12">
            <v>-135</v>
          </cell>
          <cell r="E12">
            <v>405</v>
          </cell>
          <cell r="F12">
            <v>91</v>
          </cell>
          <cell r="G12">
            <v>29196760.29</v>
          </cell>
          <cell r="H12">
            <v>6081079.94</v>
          </cell>
          <cell r="I12">
            <v>11176</v>
          </cell>
          <cell r="J12">
            <v>-31</v>
          </cell>
          <cell r="K12">
            <v>0.98519</v>
          </cell>
          <cell r="L12">
            <v>0.001084</v>
          </cell>
          <cell r="M12">
            <v>32054931.57</v>
          </cell>
          <cell r="N12">
            <v>5687975.61</v>
          </cell>
          <cell r="O12">
            <v>11344</v>
          </cell>
        </row>
        <row r="13">
          <cell r="A13" t="str">
            <v>260B</v>
          </cell>
          <cell r="B13" t="str">
            <v>四川三台农村商业银行股份有限公司东河路支行</v>
          </cell>
          <cell r="C13">
            <v>13935</v>
          </cell>
          <cell r="D13">
            <v>-171</v>
          </cell>
          <cell r="E13">
            <v>716</v>
          </cell>
          <cell r="F13">
            <v>301</v>
          </cell>
          <cell r="G13">
            <v>78603093.03</v>
          </cell>
          <cell r="H13">
            <v>14416667.7</v>
          </cell>
          <cell r="I13">
            <v>14541</v>
          </cell>
          <cell r="J13">
            <v>137</v>
          </cell>
          <cell r="K13">
            <v>0.992492</v>
          </cell>
          <cell r="L13">
            <v>0.000549</v>
          </cell>
          <cell r="M13">
            <v>87497240.45</v>
          </cell>
          <cell r="N13">
            <v>18390349.99</v>
          </cell>
          <cell r="O13">
            <v>14651</v>
          </cell>
        </row>
        <row r="14">
          <cell r="A14">
            <v>2499</v>
          </cell>
          <cell r="B14" t="str">
            <v>四川三台农村商业银行股份有限公司上东街分理处</v>
          </cell>
          <cell r="C14">
            <v>3085</v>
          </cell>
          <cell r="D14">
            <v>-53</v>
          </cell>
          <cell r="E14">
            <v>160</v>
          </cell>
          <cell r="F14">
            <v>69</v>
          </cell>
          <cell r="G14">
            <v>29183811.12</v>
          </cell>
          <cell r="H14">
            <v>5835585.03</v>
          </cell>
          <cell r="I14">
            <v>3187</v>
          </cell>
          <cell r="J14">
            <v>21</v>
          </cell>
          <cell r="K14">
            <v>0.982126</v>
          </cell>
          <cell r="L14">
            <v>0.001637</v>
          </cell>
          <cell r="M14">
            <v>32730151.72</v>
          </cell>
          <cell r="N14">
            <v>9373546.25</v>
          </cell>
          <cell r="O14">
            <v>3245</v>
          </cell>
        </row>
        <row r="15">
          <cell r="A15">
            <v>2500</v>
          </cell>
          <cell r="B15" t="str">
            <v>四川三台农村商业银行股份有限公司樟树路分理处</v>
          </cell>
          <cell r="C15">
            <v>8077</v>
          </cell>
          <cell r="D15">
            <v>-84</v>
          </cell>
          <cell r="E15">
            <v>337</v>
          </cell>
          <cell r="F15">
            <v>130</v>
          </cell>
          <cell r="G15">
            <v>39219323.36</v>
          </cell>
          <cell r="H15">
            <v>6679256.42</v>
          </cell>
          <cell r="I15">
            <v>8393</v>
          </cell>
          <cell r="J15">
            <v>46</v>
          </cell>
          <cell r="K15">
            <v>0.997504</v>
          </cell>
          <cell r="L15">
            <v>1.4e-5</v>
          </cell>
          <cell r="M15">
            <v>42176031.93</v>
          </cell>
          <cell r="N15">
            <v>5029119.51</v>
          </cell>
          <cell r="O15">
            <v>8414</v>
          </cell>
        </row>
        <row r="16">
          <cell r="A16">
            <v>2502</v>
          </cell>
          <cell r="B16" t="str">
            <v>四川三台农村商业银行股份有限公司解放上街分理处</v>
          </cell>
          <cell r="C16">
            <v>2773</v>
          </cell>
          <cell r="D16">
            <v>-34</v>
          </cell>
          <cell r="E16">
            <v>219</v>
          </cell>
          <cell r="F16">
            <v>102</v>
          </cell>
          <cell r="G16">
            <v>10199958.55</v>
          </cell>
          <cell r="H16">
            <v>1901826.25</v>
          </cell>
          <cell r="I16">
            <v>2961</v>
          </cell>
          <cell r="J16">
            <v>70</v>
          </cell>
          <cell r="K16">
            <v>0.989639</v>
          </cell>
          <cell r="L16">
            <v>0.000925</v>
          </cell>
          <cell r="M16">
            <v>12591056.8</v>
          </cell>
          <cell r="N16">
            <v>3987684.23</v>
          </cell>
          <cell r="O16">
            <v>2992</v>
          </cell>
        </row>
        <row r="17">
          <cell r="A17" t="str">
            <v>260C</v>
          </cell>
          <cell r="B17" t="str">
            <v>四川三台农村商业银行股份有限公司鲁班支行</v>
          </cell>
          <cell r="C17">
            <v>38635</v>
          </cell>
          <cell r="D17">
            <v>-372</v>
          </cell>
          <cell r="E17">
            <v>1734</v>
          </cell>
          <cell r="F17">
            <v>430</v>
          </cell>
          <cell r="G17">
            <v>129945493.06</v>
          </cell>
          <cell r="H17">
            <v>22115676.71</v>
          </cell>
          <cell r="I17">
            <v>39946</v>
          </cell>
          <cell r="J17">
            <v>106</v>
          </cell>
          <cell r="K17">
            <v>0.989522</v>
          </cell>
          <cell r="L17">
            <v>0.001206</v>
          </cell>
          <cell r="M17">
            <v>141069710.3</v>
          </cell>
          <cell r="N17">
            <v>23798527.22</v>
          </cell>
          <cell r="O17">
            <v>40369</v>
          </cell>
        </row>
        <row r="18">
          <cell r="A18">
            <v>2461</v>
          </cell>
          <cell r="B18" t="str">
            <v>四川三台农村商业银行股份有限公司幸福分理处</v>
          </cell>
          <cell r="C18">
            <v>12590</v>
          </cell>
          <cell r="D18">
            <v>-86</v>
          </cell>
          <cell r="E18">
            <v>519</v>
          </cell>
          <cell r="F18">
            <v>107</v>
          </cell>
          <cell r="G18">
            <v>46138287.49</v>
          </cell>
          <cell r="H18">
            <v>8269906.28</v>
          </cell>
          <cell r="I18">
            <v>12956</v>
          </cell>
          <cell r="J18">
            <v>37</v>
          </cell>
          <cell r="K18">
            <v>0.988329</v>
          </cell>
          <cell r="L18">
            <v>0.001241</v>
          </cell>
          <cell r="M18">
            <v>49674015.77</v>
          </cell>
          <cell r="N18">
            <v>8575297.93</v>
          </cell>
          <cell r="O18">
            <v>13109</v>
          </cell>
        </row>
        <row r="19">
          <cell r="A19">
            <v>2519</v>
          </cell>
          <cell r="B19" t="str">
            <v>四川三台农村商业银行股份有限公司水库分理处</v>
          </cell>
          <cell r="C19">
            <v>13014</v>
          </cell>
          <cell r="D19">
            <v>-133</v>
          </cell>
          <cell r="E19">
            <v>476</v>
          </cell>
          <cell r="F19">
            <v>131</v>
          </cell>
          <cell r="G19">
            <v>44650639.23</v>
          </cell>
          <cell r="H19">
            <v>7850364.08</v>
          </cell>
          <cell r="I19">
            <v>13347</v>
          </cell>
          <cell r="J19">
            <v>18</v>
          </cell>
          <cell r="K19">
            <v>0.9894</v>
          </cell>
          <cell r="L19">
            <v>0.001481</v>
          </cell>
          <cell r="M19">
            <v>49698960.95</v>
          </cell>
          <cell r="N19">
            <v>9847395.2</v>
          </cell>
          <cell r="O19">
            <v>13490</v>
          </cell>
        </row>
        <row r="20">
          <cell r="A20">
            <v>2520</v>
          </cell>
          <cell r="B20" t="str">
            <v>四川三台农村商业银行股份有限公司太林分理处</v>
          </cell>
          <cell r="C20">
            <v>13031</v>
          </cell>
          <cell r="D20">
            <v>-153</v>
          </cell>
          <cell r="E20">
            <v>739</v>
          </cell>
          <cell r="F20">
            <v>192</v>
          </cell>
          <cell r="G20">
            <v>39156566.34</v>
          </cell>
          <cell r="H20">
            <v>5995406.35</v>
          </cell>
          <cell r="I20">
            <v>13643</v>
          </cell>
          <cell r="J20">
            <v>51</v>
          </cell>
          <cell r="K20">
            <v>0.990777</v>
          </cell>
          <cell r="L20">
            <v>0.0009</v>
          </cell>
          <cell r="M20">
            <v>41696733.58</v>
          </cell>
          <cell r="N20">
            <v>5375834.09</v>
          </cell>
          <cell r="O20">
            <v>13770</v>
          </cell>
        </row>
        <row r="21">
          <cell r="A21" t="str">
            <v>260D</v>
          </cell>
          <cell r="B21" t="str">
            <v>四川三台农村商业银行股份有限公司郪江支行</v>
          </cell>
          <cell r="C21">
            <v>44082</v>
          </cell>
          <cell r="D21">
            <v>-500</v>
          </cell>
          <cell r="E21">
            <v>2320</v>
          </cell>
          <cell r="F21">
            <v>596</v>
          </cell>
          <cell r="G21">
            <v>116227913.1</v>
          </cell>
          <cell r="H21">
            <v>20160109.98</v>
          </cell>
          <cell r="I21">
            <v>45867</v>
          </cell>
          <cell r="J21">
            <v>148</v>
          </cell>
          <cell r="K21">
            <v>0.98847</v>
          </cell>
          <cell r="L21">
            <v>0.001147</v>
          </cell>
          <cell r="M21">
            <v>126621376.1</v>
          </cell>
          <cell r="N21">
            <v>21699855.94</v>
          </cell>
          <cell r="O21">
            <v>46402</v>
          </cell>
        </row>
        <row r="22">
          <cell r="A22">
            <v>2529</v>
          </cell>
          <cell r="B22" t="str">
            <v>四川三台农村商业银行股份有限公司安居分理处</v>
          </cell>
          <cell r="C22">
            <v>16643</v>
          </cell>
          <cell r="D22">
            <v>7256</v>
          </cell>
          <cell r="E22">
            <v>872</v>
          </cell>
          <cell r="F22">
            <v>432</v>
          </cell>
          <cell r="G22">
            <v>46427622.65</v>
          </cell>
          <cell r="H22">
            <v>21343115.43</v>
          </cell>
          <cell r="I22">
            <v>17426</v>
          </cell>
          <cell r="J22">
            <v>7664</v>
          </cell>
          <cell r="K22">
            <v>0.994919</v>
          </cell>
          <cell r="L22">
            <v>0.001533</v>
          </cell>
          <cell r="M22">
            <v>50534812.03</v>
          </cell>
          <cell r="N22">
            <v>23015124.46</v>
          </cell>
          <cell r="O22">
            <v>17515</v>
          </cell>
        </row>
        <row r="23">
          <cell r="A23">
            <v>2530</v>
          </cell>
          <cell r="B23" t="str">
            <v>四川三台农村商业银行股份有限公司郪江古镇分理处</v>
          </cell>
          <cell r="C23">
            <v>9153</v>
          </cell>
          <cell r="D23">
            <v>-125</v>
          </cell>
          <cell r="E23">
            <v>388</v>
          </cell>
          <cell r="F23">
            <v>119</v>
          </cell>
          <cell r="G23">
            <v>28215374.49</v>
          </cell>
          <cell r="H23">
            <v>5859760.64</v>
          </cell>
          <cell r="I23">
            <v>9386</v>
          </cell>
          <cell r="J23">
            <v>6</v>
          </cell>
          <cell r="K23">
            <v>0.983754</v>
          </cell>
          <cell r="L23">
            <v>0.001247</v>
          </cell>
          <cell r="M23">
            <v>30632033.47</v>
          </cell>
          <cell r="N23">
            <v>6194868.45</v>
          </cell>
          <cell r="O23">
            <v>9541</v>
          </cell>
        </row>
        <row r="24">
          <cell r="A24">
            <v>2531</v>
          </cell>
          <cell r="B24" t="str">
            <v>四川三台农村商业银行股份有限公司建中分理处</v>
          </cell>
          <cell r="C24">
            <v>18286</v>
          </cell>
          <cell r="D24">
            <v>-192</v>
          </cell>
          <cell r="E24">
            <v>1060</v>
          </cell>
          <cell r="F24">
            <v>259</v>
          </cell>
          <cell r="G24">
            <v>41584915.96</v>
          </cell>
          <cell r="H24">
            <v>7428207.34</v>
          </cell>
          <cell r="I24">
            <v>19055</v>
          </cell>
          <cell r="J24">
            <v>96</v>
          </cell>
          <cell r="K24">
            <v>0.984958</v>
          </cell>
          <cell r="L24">
            <v>0.001557</v>
          </cell>
          <cell r="M24">
            <v>45454530.6</v>
          </cell>
          <cell r="N24">
            <v>8155322.65</v>
          </cell>
          <cell r="O24">
            <v>19346</v>
          </cell>
        </row>
        <row r="25">
          <cell r="A25" t="str">
            <v>260E</v>
          </cell>
          <cell r="B25" t="str">
            <v>四川三台农村商业银行股份有限公司新鲁支行</v>
          </cell>
          <cell r="C25">
            <v>23467</v>
          </cell>
          <cell r="D25">
            <v>-269</v>
          </cell>
          <cell r="E25">
            <v>1312</v>
          </cell>
          <cell r="F25">
            <v>423</v>
          </cell>
          <cell r="G25">
            <v>81211943.6</v>
          </cell>
          <cell r="H25">
            <v>15587767.79</v>
          </cell>
          <cell r="I25">
            <v>24614</v>
          </cell>
          <cell r="J25">
            <v>173</v>
          </cell>
          <cell r="K25">
            <v>0.993341</v>
          </cell>
          <cell r="L25">
            <v>0.000813</v>
          </cell>
          <cell r="M25">
            <v>87614156.84</v>
          </cell>
          <cell r="N25">
            <v>16982899.53</v>
          </cell>
          <cell r="O25">
            <v>24779</v>
          </cell>
        </row>
        <row r="26">
          <cell r="A26">
            <v>2481</v>
          </cell>
          <cell r="B26" t="str">
            <v>四川三台农村商业银行股份有限公司新鲁分理处</v>
          </cell>
          <cell r="C26">
            <v>14006</v>
          </cell>
          <cell r="D26">
            <v>-159</v>
          </cell>
          <cell r="E26">
            <v>906</v>
          </cell>
          <cell r="F26">
            <v>286</v>
          </cell>
          <cell r="G26">
            <v>33519537.72</v>
          </cell>
          <cell r="H26">
            <v>8519905.37</v>
          </cell>
          <cell r="I26">
            <v>14841</v>
          </cell>
          <cell r="J26">
            <v>135</v>
          </cell>
          <cell r="K26">
            <v>0.995239</v>
          </cell>
          <cell r="L26">
            <v>0.000582</v>
          </cell>
          <cell r="M26">
            <v>36814471.47</v>
          </cell>
          <cell r="N26">
            <v>8287949.15</v>
          </cell>
          <cell r="O26">
            <v>14912</v>
          </cell>
        </row>
        <row r="27">
          <cell r="A27">
            <v>2482</v>
          </cell>
          <cell r="B27" t="str">
            <v>四川三台农村商业银行股份有限公司云同分理处</v>
          </cell>
          <cell r="C27">
            <v>9461</v>
          </cell>
          <cell r="D27">
            <v>-110</v>
          </cell>
          <cell r="E27">
            <v>406</v>
          </cell>
          <cell r="F27">
            <v>137</v>
          </cell>
          <cell r="G27">
            <v>47692405.88</v>
          </cell>
          <cell r="H27">
            <v>7067862.42</v>
          </cell>
          <cell r="I27">
            <v>9773</v>
          </cell>
          <cell r="J27">
            <v>38</v>
          </cell>
          <cell r="K27">
            <v>0.990473</v>
          </cell>
          <cell r="L27">
            <v>0.001144</v>
          </cell>
          <cell r="M27">
            <v>50799685.37</v>
          </cell>
          <cell r="N27">
            <v>8694950.38</v>
          </cell>
          <cell r="O27">
            <v>9867</v>
          </cell>
        </row>
        <row r="28">
          <cell r="A28" t="str">
            <v>A9A9</v>
          </cell>
          <cell r="B28" t="str">
            <v>四川三台农村商业银行股份有限公司广化支行</v>
          </cell>
          <cell r="C28">
            <v>14143</v>
          </cell>
          <cell r="D28">
            <v>-194</v>
          </cell>
          <cell r="E28">
            <v>2511</v>
          </cell>
          <cell r="F28">
            <v>649</v>
          </cell>
          <cell r="G28">
            <v>42830062.88</v>
          </cell>
          <cell r="H28">
            <v>9856968.91</v>
          </cell>
          <cell r="I28">
            <v>16557</v>
          </cell>
          <cell r="J28">
            <v>461</v>
          </cell>
          <cell r="K28">
            <v>0.994176</v>
          </cell>
          <cell r="L28">
            <v>0.000534</v>
          </cell>
          <cell r="M28">
            <v>57230851.31</v>
          </cell>
          <cell r="N28">
            <v>19858762.19</v>
          </cell>
          <cell r="O28">
            <v>16654</v>
          </cell>
        </row>
        <row r="29">
          <cell r="A29">
            <v>2494</v>
          </cell>
          <cell r="B29" t="str">
            <v>四川三台农村商业银行股份有限公司长坪分理处</v>
          </cell>
          <cell r="C29">
            <v>2909</v>
          </cell>
          <cell r="D29">
            <v>-37</v>
          </cell>
          <cell r="E29">
            <v>158</v>
          </cell>
          <cell r="F29">
            <v>101</v>
          </cell>
          <cell r="G29">
            <v>10494081.08</v>
          </cell>
          <cell r="H29">
            <v>1559727.06</v>
          </cell>
          <cell r="I29">
            <v>3025</v>
          </cell>
          <cell r="J29">
            <v>69</v>
          </cell>
          <cell r="K29">
            <v>0.986306</v>
          </cell>
          <cell r="L29">
            <v>0.001957</v>
          </cell>
          <cell r="M29">
            <v>15067304.47</v>
          </cell>
          <cell r="N29">
            <v>5388974.1</v>
          </cell>
          <cell r="O29">
            <v>3067</v>
          </cell>
        </row>
        <row r="30">
          <cell r="A30">
            <v>2498</v>
          </cell>
          <cell r="B30" t="str">
            <v>四川三台农村商业银行股份有限公司广化支行本部</v>
          </cell>
          <cell r="C30">
            <v>11234</v>
          </cell>
          <cell r="D30">
            <v>-157</v>
          </cell>
          <cell r="E30">
            <v>2353</v>
          </cell>
          <cell r="F30">
            <v>548</v>
          </cell>
          <cell r="G30">
            <v>32335981.8</v>
          </cell>
          <cell r="H30">
            <v>8297241.85</v>
          </cell>
          <cell r="I30">
            <v>13532</v>
          </cell>
          <cell r="J30">
            <v>392</v>
          </cell>
          <cell r="K30">
            <v>0.995952</v>
          </cell>
          <cell r="L30">
            <v>0.000196</v>
          </cell>
          <cell r="M30">
            <v>42163546.84</v>
          </cell>
          <cell r="N30">
            <v>14469788.09</v>
          </cell>
          <cell r="O30">
            <v>13587</v>
          </cell>
        </row>
        <row r="31">
          <cell r="A31" t="str">
            <v>T397</v>
          </cell>
          <cell r="B31" t="str">
            <v>四川三台农村商业银行股份有限公司塔山支行</v>
          </cell>
          <cell r="C31">
            <v>31119</v>
          </cell>
          <cell r="D31">
            <v>-393</v>
          </cell>
          <cell r="E31">
            <v>2034</v>
          </cell>
          <cell r="F31">
            <v>604</v>
          </cell>
          <cell r="G31">
            <v>67862810.54</v>
          </cell>
          <cell r="H31">
            <v>14358601.5</v>
          </cell>
          <cell r="I31">
            <v>32858</v>
          </cell>
          <cell r="J31">
            <v>241</v>
          </cell>
          <cell r="K31">
            <v>0.991102</v>
          </cell>
          <cell r="L31">
            <v>0.000968</v>
          </cell>
          <cell r="M31">
            <v>71930645.59</v>
          </cell>
          <cell r="N31">
            <v>11174494.82</v>
          </cell>
          <cell r="O31">
            <v>33153</v>
          </cell>
        </row>
        <row r="32">
          <cell r="A32">
            <v>2441</v>
          </cell>
          <cell r="B32" t="str">
            <v>四川三台农村商业银行股份有限公司塔山支行本部</v>
          </cell>
          <cell r="C32">
            <v>18387</v>
          </cell>
          <cell r="D32">
            <v>5256</v>
          </cell>
          <cell r="E32">
            <v>1482</v>
          </cell>
          <cell r="F32">
            <v>658</v>
          </cell>
          <cell r="G32">
            <v>39399145.15</v>
          </cell>
          <cell r="H32">
            <v>19146517.61</v>
          </cell>
          <cell r="I32">
            <v>19757</v>
          </cell>
          <cell r="J32">
            <v>5910</v>
          </cell>
          <cell r="K32">
            <v>0.994363</v>
          </cell>
          <cell r="L32">
            <v>0.002102</v>
          </cell>
          <cell r="M32">
            <v>43280232.61</v>
          </cell>
          <cell r="N32">
            <v>19623322.82</v>
          </cell>
          <cell r="O32">
            <v>19869</v>
          </cell>
        </row>
        <row r="33">
          <cell r="A33">
            <v>2443</v>
          </cell>
          <cell r="B33" t="str">
            <v>四川三台农村商业银行股份有限公司龙树分理处</v>
          </cell>
          <cell r="C33">
            <v>6827</v>
          </cell>
          <cell r="D33">
            <v>-83</v>
          </cell>
          <cell r="E33">
            <v>289</v>
          </cell>
          <cell r="F33">
            <v>99</v>
          </cell>
          <cell r="G33">
            <v>16326669.84</v>
          </cell>
          <cell r="H33">
            <v>2951023.2</v>
          </cell>
          <cell r="I33">
            <v>6983</v>
          </cell>
          <cell r="J33">
            <v>30</v>
          </cell>
          <cell r="K33">
            <v>0.98131</v>
          </cell>
          <cell r="L33">
            <v>0.002014</v>
          </cell>
          <cell r="M33">
            <v>16143924.96</v>
          </cell>
          <cell r="N33">
            <v>1470307.59</v>
          </cell>
          <cell r="O33">
            <v>7116</v>
          </cell>
        </row>
        <row r="34">
          <cell r="A34">
            <v>2444</v>
          </cell>
          <cell r="B34" t="str">
            <v>四川三台农村商业银行股份有限公司双胜分理处</v>
          </cell>
          <cell r="C34">
            <v>3555</v>
          </cell>
          <cell r="D34">
            <v>-41</v>
          </cell>
          <cell r="E34">
            <v>129</v>
          </cell>
          <cell r="F34">
            <v>32</v>
          </cell>
          <cell r="G34">
            <v>7540184.69</v>
          </cell>
          <cell r="H34">
            <v>914879.41</v>
          </cell>
          <cell r="I34">
            <v>3660</v>
          </cell>
          <cell r="J34">
            <v>-9</v>
          </cell>
          <cell r="K34">
            <v>0.993485</v>
          </cell>
          <cell r="L34">
            <v>-1.6e-5</v>
          </cell>
          <cell r="M34">
            <v>7917333.78</v>
          </cell>
          <cell r="N34">
            <v>799372.15</v>
          </cell>
          <cell r="O34">
            <v>3684</v>
          </cell>
        </row>
        <row r="35">
          <cell r="A35">
            <v>2446</v>
          </cell>
          <cell r="B35" t="str">
            <v>四川三台农村商业银行股份有限公司忠孝分理处</v>
          </cell>
          <cell r="C35">
            <v>2350</v>
          </cell>
          <cell r="D35">
            <v>-25</v>
          </cell>
          <cell r="E35">
            <v>134</v>
          </cell>
          <cell r="F35">
            <v>38</v>
          </cell>
          <cell r="G35">
            <v>4596810.86</v>
          </cell>
          <cell r="H35">
            <v>1052198.01</v>
          </cell>
          <cell r="I35">
            <v>2458</v>
          </cell>
          <cell r="J35">
            <v>15</v>
          </cell>
          <cell r="K35">
            <v>0.989533</v>
          </cell>
          <cell r="L35">
            <v>0.000864</v>
          </cell>
          <cell r="M35">
            <v>4589154.24</v>
          </cell>
          <cell r="N35">
            <v>637976.45</v>
          </cell>
          <cell r="O35">
            <v>2484</v>
          </cell>
        </row>
        <row r="36">
          <cell r="A36" t="str">
            <v>T398</v>
          </cell>
          <cell r="B36" t="str">
            <v>四川三台农村商业银行股份有限公司富顺支行</v>
          </cell>
          <cell r="C36">
            <v>12685</v>
          </cell>
          <cell r="D36">
            <v>-139</v>
          </cell>
          <cell r="E36">
            <v>1510</v>
          </cell>
          <cell r="F36">
            <v>703</v>
          </cell>
          <cell r="G36">
            <v>35045377.08</v>
          </cell>
          <cell r="H36">
            <v>10490049.11</v>
          </cell>
          <cell r="I36">
            <v>14018</v>
          </cell>
          <cell r="J36">
            <v>579</v>
          </cell>
          <cell r="K36">
            <v>0.987531</v>
          </cell>
          <cell r="L36">
            <v>0.001616</v>
          </cell>
          <cell r="M36">
            <v>43958708.11</v>
          </cell>
          <cell r="N36">
            <v>16320990.86</v>
          </cell>
          <cell r="O36">
            <v>14195</v>
          </cell>
        </row>
        <row r="37">
          <cell r="A37">
            <v>2503</v>
          </cell>
          <cell r="B37" t="str">
            <v>四川三台农村商业银行股份有限公司富顺支行本部</v>
          </cell>
          <cell r="C37">
            <v>4786</v>
          </cell>
          <cell r="D37">
            <v>-58</v>
          </cell>
          <cell r="E37">
            <v>921</v>
          </cell>
          <cell r="F37">
            <v>441</v>
          </cell>
          <cell r="G37">
            <v>15233460.09</v>
          </cell>
          <cell r="H37">
            <v>4965365.04</v>
          </cell>
          <cell r="I37">
            <v>5672</v>
          </cell>
          <cell r="J37">
            <v>387</v>
          </cell>
          <cell r="K37">
            <v>0.993867</v>
          </cell>
          <cell r="L37">
            <v>0.001192</v>
          </cell>
          <cell r="M37">
            <v>21189409.48</v>
          </cell>
          <cell r="N37">
            <v>9850760.64</v>
          </cell>
          <cell r="O37">
            <v>5707</v>
          </cell>
        </row>
        <row r="38">
          <cell r="A38">
            <v>2505</v>
          </cell>
          <cell r="B38" t="str">
            <v>四川三台农村商业银行股份有限公司秋林分理处</v>
          </cell>
          <cell r="C38">
            <v>4226</v>
          </cell>
          <cell r="D38">
            <v>-41</v>
          </cell>
          <cell r="E38">
            <v>329</v>
          </cell>
          <cell r="F38">
            <v>136</v>
          </cell>
          <cell r="G38">
            <v>10887998.62</v>
          </cell>
          <cell r="H38">
            <v>3356902.38</v>
          </cell>
          <cell r="I38">
            <v>4492</v>
          </cell>
          <cell r="J38">
            <v>99</v>
          </cell>
          <cell r="K38">
            <v>0.986169</v>
          </cell>
          <cell r="L38">
            <v>0.001191</v>
          </cell>
          <cell r="M38">
            <v>12385921.4</v>
          </cell>
          <cell r="N38">
            <v>3708124.38</v>
          </cell>
          <cell r="O38">
            <v>4555</v>
          </cell>
        </row>
        <row r="39">
          <cell r="A39">
            <v>2506</v>
          </cell>
          <cell r="B39" t="str">
            <v>四川三台农村商业银行股份有限公司三元分理处</v>
          </cell>
          <cell r="C39">
            <v>3673</v>
          </cell>
          <cell r="D39">
            <v>-40</v>
          </cell>
          <cell r="E39">
            <v>260</v>
          </cell>
          <cell r="F39">
            <v>126</v>
          </cell>
          <cell r="G39">
            <v>8923918.37</v>
          </cell>
          <cell r="H39">
            <v>2167781.69</v>
          </cell>
          <cell r="I39">
            <v>3854</v>
          </cell>
          <cell r="J39">
            <v>93</v>
          </cell>
          <cell r="K39">
            <v>0.979914</v>
          </cell>
          <cell r="L39">
            <v>0.002269</v>
          </cell>
          <cell r="M39">
            <v>10383377.23</v>
          </cell>
          <cell r="N39">
            <v>2762105.84</v>
          </cell>
          <cell r="O39">
            <v>3933</v>
          </cell>
        </row>
        <row r="40">
          <cell r="A40" t="str">
            <v>T399</v>
          </cell>
          <cell r="B40" t="str">
            <v>四川三台农村商业银行股份有限公司石安支行</v>
          </cell>
          <cell r="C40">
            <v>15731</v>
          </cell>
          <cell r="D40">
            <v>-193</v>
          </cell>
          <cell r="E40">
            <v>1550</v>
          </cell>
          <cell r="F40">
            <v>505</v>
          </cell>
          <cell r="G40">
            <v>46292441.32</v>
          </cell>
          <cell r="H40">
            <v>12821952.3</v>
          </cell>
          <cell r="I40">
            <v>17172</v>
          </cell>
          <cell r="J40">
            <v>320</v>
          </cell>
          <cell r="K40">
            <v>0.993692</v>
          </cell>
          <cell r="L40">
            <v>0.000587</v>
          </cell>
          <cell r="M40">
            <v>54897538.78</v>
          </cell>
          <cell r="N40">
            <v>20237802.45</v>
          </cell>
          <cell r="O40">
            <v>17281</v>
          </cell>
        </row>
        <row r="41">
          <cell r="A41">
            <v>2508</v>
          </cell>
          <cell r="B41" t="str">
            <v>四川三台农村商业银行股份有限公司石安支行本部</v>
          </cell>
          <cell r="C41">
            <v>8375</v>
          </cell>
          <cell r="D41">
            <v>1484</v>
          </cell>
          <cell r="E41">
            <v>1096</v>
          </cell>
          <cell r="F41">
            <v>409</v>
          </cell>
          <cell r="G41">
            <v>28822860.51</v>
          </cell>
          <cell r="H41">
            <v>11348306.83</v>
          </cell>
          <cell r="I41">
            <v>9419</v>
          </cell>
          <cell r="J41">
            <v>1884</v>
          </cell>
          <cell r="K41">
            <v>0.99451</v>
          </cell>
          <cell r="L41">
            <v>0.000184</v>
          </cell>
          <cell r="M41">
            <v>34952337.2</v>
          </cell>
          <cell r="N41">
            <v>17235628.97</v>
          </cell>
          <cell r="O41">
            <v>9471</v>
          </cell>
        </row>
        <row r="42">
          <cell r="A42">
            <v>2511</v>
          </cell>
          <cell r="B42" t="str">
            <v>四川三台农村商业银行股份有限公司永新分理处</v>
          </cell>
          <cell r="C42">
            <v>2787</v>
          </cell>
          <cell r="D42">
            <v>-30</v>
          </cell>
          <cell r="E42">
            <v>108</v>
          </cell>
          <cell r="F42">
            <v>41</v>
          </cell>
          <cell r="G42">
            <v>7168831.16</v>
          </cell>
          <cell r="H42">
            <v>1697920.04</v>
          </cell>
          <cell r="I42">
            <v>2870</v>
          </cell>
          <cell r="J42">
            <v>12</v>
          </cell>
          <cell r="K42">
            <v>0.991364</v>
          </cell>
          <cell r="L42">
            <v>0.00038</v>
          </cell>
          <cell r="M42">
            <v>9166634.19</v>
          </cell>
          <cell r="N42">
            <v>3691932.41</v>
          </cell>
          <cell r="O42">
            <v>2895</v>
          </cell>
        </row>
        <row r="43">
          <cell r="A43">
            <v>2512</v>
          </cell>
          <cell r="B43" t="str">
            <v>四川三台农村商业银行股份有限公司新德分理处</v>
          </cell>
          <cell r="C43">
            <v>4569</v>
          </cell>
          <cell r="D43">
            <v>-53</v>
          </cell>
          <cell r="E43">
            <v>346</v>
          </cell>
          <cell r="F43">
            <v>85</v>
          </cell>
          <cell r="G43">
            <v>10300749.65</v>
          </cell>
          <cell r="H43">
            <v>2655529.1</v>
          </cell>
          <cell r="I43">
            <v>4883</v>
          </cell>
          <cell r="J43">
            <v>34</v>
          </cell>
          <cell r="K43">
            <v>0.993489</v>
          </cell>
          <cell r="L43">
            <v>0.000452</v>
          </cell>
          <cell r="M43">
            <v>10778567.39</v>
          </cell>
          <cell r="N43">
            <v>2495597.09</v>
          </cell>
          <cell r="O43">
            <v>4915</v>
          </cell>
        </row>
        <row r="44">
          <cell r="A44" t="str">
            <v>T400</v>
          </cell>
          <cell r="B44" t="str">
            <v>四川三台农村商业银行股份有限公司新生支行</v>
          </cell>
          <cell r="C44">
            <v>51739</v>
          </cell>
          <cell r="D44">
            <v>-557</v>
          </cell>
          <cell r="E44">
            <v>2629</v>
          </cell>
          <cell r="F44">
            <v>658</v>
          </cell>
          <cell r="G44">
            <v>146779564.21</v>
          </cell>
          <cell r="H44">
            <v>28622032.22</v>
          </cell>
          <cell r="I44">
            <v>53882</v>
          </cell>
          <cell r="J44">
            <v>158</v>
          </cell>
          <cell r="K44">
            <v>0.991061</v>
          </cell>
          <cell r="L44">
            <v>0.001067</v>
          </cell>
          <cell r="M44">
            <v>155547107.88</v>
          </cell>
          <cell r="N44">
            <v>27395045.12</v>
          </cell>
          <cell r="O44">
            <v>54368</v>
          </cell>
        </row>
        <row r="45">
          <cell r="A45">
            <v>2513</v>
          </cell>
          <cell r="B45" t="str">
            <v>四川三台农村商业银行股份有限公司新生支行本部</v>
          </cell>
          <cell r="C45">
            <v>33158</v>
          </cell>
          <cell r="D45">
            <v>7881</v>
          </cell>
          <cell r="E45">
            <v>1773</v>
          </cell>
          <cell r="F45">
            <v>581</v>
          </cell>
          <cell r="G45">
            <v>89069925.5</v>
          </cell>
          <cell r="H45">
            <v>34504793.76</v>
          </cell>
          <cell r="I45">
            <v>34724</v>
          </cell>
          <cell r="J45">
            <v>8444</v>
          </cell>
          <cell r="K45">
            <v>0.994074</v>
          </cell>
          <cell r="L45">
            <v>0.001214</v>
          </cell>
          <cell r="M45">
            <v>94861959.36</v>
          </cell>
          <cell r="N45">
            <v>34262730.37</v>
          </cell>
          <cell r="O45">
            <v>34931</v>
          </cell>
        </row>
        <row r="46">
          <cell r="A46">
            <v>2514</v>
          </cell>
          <cell r="B46" t="str">
            <v>四川三台农村商业银行股份有限公司断石分理处</v>
          </cell>
          <cell r="C46">
            <v>9532</v>
          </cell>
          <cell r="D46">
            <v>-108</v>
          </cell>
          <cell r="E46">
            <v>417</v>
          </cell>
          <cell r="F46">
            <v>120</v>
          </cell>
          <cell r="G46">
            <v>29456129.87</v>
          </cell>
          <cell r="H46">
            <v>4587581.17</v>
          </cell>
          <cell r="I46">
            <v>9840</v>
          </cell>
          <cell r="J46">
            <v>28</v>
          </cell>
          <cell r="K46">
            <v>0.989044</v>
          </cell>
          <cell r="L46">
            <v>0.001623</v>
          </cell>
          <cell r="M46">
            <v>30835307.02</v>
          </cell>
          <cell r="N46">
            <v>5044642.76</v>
          </cell>
          <cell r="O46">
            <v>9949</v>
          </cell>
        </row>
        <row r="47">
          <cell r="A47">
            <v>2522</v>
          </cell>
          <cell r="B47" t="str">
            <v>四川三台农村商业银行股份有限公司玉林分理处</v>
          </cell>
          <cell r="C47">
            <v>9049</v>
          </cell>
          <cell r="D47">
            <v>-96</v>
          </cell>
          <cell r="E47">
            <v>439</v>
          </cell>
          <cell r="F47">
            <v>122</v>
          </cell>
          <cell r="G47">
            <v>28253508.84</v>
          </cell>
          <cell r="H47">
            <v>4275618.76</v>
          </cell>
          <cell r="I47">
            <v>9318</v>
          </cell>
          <cell r="J47">
            <v>45</v>
          </cell>
          <cell r="K47">
            <v>0.982083</v>
          </cell>
          <cell r="L47">
            <v>0.002057</v>
          </cell>
          <cell r="M47">
            <v>29849841.5</v>
          </cell>
          <cell r="N47">
            <v>4359900.72</v>
          </cell>
          <cell r="O47">
            <v>9488</v>
          </cell>
        </row>
        <row r="48">
          <cell r="A48" t="str">
            <v>T401</v>
          </cell>
          <cell r="B48" t="str">
            <v>四川三台农村商业银行股份有限公司观桥支行</v>
          </cell>
          <cell r="C48">
            <v>44353</v>
          </cell>
          <cell r="D48">
            <v>-540</v>
          </cell>
          <cell r="E48">
            <v>2781</v>
          </cell>
          <cell r="F48">
            <v>709</v>
          </cell>
          <cell r="G48">
            <v>124324533.36</v>
          </cell>
          <cell r="H48">
            <v>20267702.42</v>
          </cell>
          <cell r="I48">
            <v>46422</v>
          </cell>
          <cell r="J48">
            <v>217</v>
          </cell>
          <cell r="K48">
            <v>0.984894</v>
          </cell>
          <cell r="L48">
            <v>0.001076</v>
          </cell>
          <cell r="M48">
            <v>138437317.42</v>
          </cell>
          <cell r="N48">
            <v>20747566.6</v>
          </cell>
          <cell r="O48">
            <v>47134</v>
          </cell>
        </row>
        <row r="49">
          <cell r="A49">
            <v>2523</v>
          </cell>
          <cell r="B49" t="str">
            <v>四川三台农村商业银行股份有限公司观桥支行本部</v>
          </cell>
          <cell r="C49">
            <v>32239</v>
          </cell>
          <cell r="D49">
            <v>-406</v>
          </cell>
          <cell r="E49">
            <v>1734</v>
          </cell>
          <cell r="F49">
            <v>440</v>
          </cell>
          <cell r="G49">
            <v>83698922.64</v>
          </cell>
          <cell r="H49">
            <v>13561917.56</v>
          </cell>
          <cell r="I49">
            <v>33727</v>
          </cell>
          <cell r="J49">
            <v>59</v>
          </cell>
          <cell r="K49">
            <v>0.992759</v>
          </cell>
          <cell r="L49">
            <v>0.000744</v>
          </cell>
          <cell r="M49">
            <v>92818932.54</v>
          </cell>
          <cell r="N49">
            <v>12912635.24</v>
          </cell>
          <cell r="O49">
            <v>33973</v>
          </cell>
        </row>
        <row r="50">
          <cell r="A50">
            <v>2524</v>
          </cell>
          <cell r="B50" t="str">
            <v>四川三台农村商业银行股份有限公司观桥政府街分理处</v>
          </cell>
          <cell r="C50">
            <v>2741</v>
          </cell>
          <cell r="D50">
            <v>-40</v>
          </cell>
          <cell r="E50">
            <v>674</v>
          </cell>
          <cell r="F50">
            <v>174</v>
          </cell>
          <cell r="G50">
            <v>10070358.27</v>
          </cell>
          <cell r="H50">
            <v>2113144.45</v>
          </cell>
          <cell r="I50">
            <v>3414</v>
          </cell>
          <cell r="J50">
            <v>133</v>
          </cell>
          <cell r="K50">
            <v>0.999707</v>
          </cell>
          <cell r="L50">
            <v>-0.000293</v>
          </cell>
          <cell r="M50">
            <v>12493585.05</v>
          </cell>
          <cell r="N50">
            <v>3604261.29</v>
          </cell>
          <cell r="O50">
            <v>3415</v>
          </cell>
        </row>
        <row r="51">
          <cell r="A51">
            <v>2528</v>
          </cell>
          <cell r="B51" t="str">
            <v>四川三台农村商业银行股份有限公司菊河分理处</v>
          </cell>
          <cell r="C51">
            <v>9373</v>
          </cell>
          <cell r="D51">
            <v>-94</v>
          </cell>
          <cell r="E51">
            <v>373</v>
          </cell>
          <cell r="F51">
            <v>95</v>
          </cell>
          <cell r="G51">
            <v>30555252.45</v>
          </cell>
          <cell r="H51">
            <v>4592640.41</v>
          </cell>
          <cell r="I51">
            <v>9281</v>
          </cell>
          <cell r="J51">
            <v>25</v>
          </cell>
          <cell r="K51">
            <v>0.952288</v>
          </cell>
          <cell r="L51">
            <v>0.002468</v>
          </cell>
          <cell r="M51">
            <v>33124799.83</v>
          </cell>
          <cell r="N51">
            <v>4230670.07</v>
          </cell>
          <cell r="O51">
            <v>9746</v>
          </cell>
        </row>
        <row r="52">
          <cell r="A52" t="str">
            <v>T402</v>
          </cell>
          <cell r="B52" t="str">
            <v>四川三台农村商业银行股份有限公司景福支行</v>
          </cell>
          <cell r="C52">
            <v>68642</v>
          </cell>
          <cell r="D52">
            <v>-892</v>
          </cell>
          <cell r="E52">
            <v>4485</v>
          </cell>
          <cell r="F52">
            <v>1162</v>
          </cell>
          <cell r="G52">
            <v>160611566.25</v>
          </cell>
          <cell r="H52">
            <v>32546569.53</v>
          </cell>
          <cell r="I52">
            <v>72221</v>
          </cell>
          <cell r="J52">
            <v>378</v>
          </cell>
          <cell r="K52">
            <v>0.987611</v>
          </cell>
          <cell r="L52">
            <v>0.001528</v>
          </cell>
          <cell r="M52">
            <v>179014192.64</v>
          </cell>
          <cell r="N52">
            <v>39325099.47</v>
          </cell>
          <cell r="O52">
            <v>73127</v>
          </cell>
        </row>
        <row r="53">
          <cell r="A53">
            <v>2534</v>
          </cell>
          <cell r="B53" t="str">
            <v>四川三台农村商业银行股份有限公司景福支行本部</v>
          </cell>
          <cell r="C53">
            <v>41237</v>
          </cell>
          <cell r="D53">
            <v>8524</v>
          </cell>
          <cell r="E53">
            <v>2824</v>
          </cell>
          <cell r="F53">
            <v>1030</v>
          </cell>
          <cell r="G53">
            <v>99884151.36</v>
          </cell>
          <cell r="H53">
            <v>36841186.22</v>
          </cell>
          <cell r="I53">
            <v>43706</v>
          </cell>
          <cell r="J53">
            <v>9477</v>
          </cell>
          <cell r="K53">
            <v>0.991943</v>
          </cell>
          <cell r="L53">
            <v>-1e-6</v>
          </cell>
          <cell r="M53">
            <v>112366270.83</v>
          </cell>
          <cell r="N53">
            <v>43688209.54</v>
          </cell>
          <cell r="O53">
            <v>44061</v>
          </cell>
        </row>
        <row r="54">
          <cell r="A54">
            <v>2539</v>
          </cell>
          <cell r="B54" t="str">
            <v>四川三台农村商业银行股份有限公司紫河分理处</v>
          </cell>
          <cell r="C54">
            <v>27405</v>
          </cell>
          <cell r="D54">
            <v>14838</v>
          </cell>
          <cell r="E54">
            <v>1661</v>
          </cell>
          <cell r="F54">
            <v>1093</v>
          </cell>
          <cell r="G54">
            <v>60727414.89</v>
          </cell>
          <cell r="H54">
            <v>40214348.98</v>
          </cell>
          <cell r="I54">
            <v>28515</v>
          </cell>
          <cell r="J54">
            <v>15804</v>
          </cell>
          <cell r="K54">
            <v>0.981043</v>
          </cell>
          <cell r="L54">
            <v>0.013323</v>
          </cell>
          <cell r="M54">
            <v>66647921.81</v>
          </cell>
          <cell r="N54">
            <v>44551531.34</v>
          </cell>
          <cell r="O54">
            <v>29066</v>
          </cell>
        </row>
        <row r="55">
          <cell r="A55" t="str">
            <v>T403</v>
          </cell>
          <cell r="B55" t="str">
            <v>四川三台农村商业银行股份有限公司乐安支行</v>
          </cell>
          <cell r="C55">
            <v>29050</v>
          </cell>
          <cell r="D55">
            <v>-345</v>
          </cell>
          <cell r="E55">
            <v>2148</v>
          </cell>
          <cell r="F55">
            <v>709</v>
          </cell>
          <cell r="G55">
            <v>70604572.16</v>
          </cell>
          <cell r="H55">
            <v>16394394.2</v>
          </cell>
          <cell r="I55">
            <v>30948</v>
          </cell>
          <cell r="J55">
            <v>377</v>
          </cell>
          <cell r="K55">
            <v>0.991987</v>
          </cell>
          <cell r="L55">
            <v>0.000516</v>
          </cell>
          <cell r="M55">
            <v>81794983.63</v>
          </cell>
          <cell r="N55">
            <v>21066895.97</v>
          </cell>
          <cell r="O55">
            <v>31198</v>
          </cell>
        </row>
        <row r="56">
          <cell r="A56">
            <v>2542</v>
          </cell>
          <cell r="B56" t="str">
            <v>四川三台农村商业银行股份有限公司乐安支行本部</v>
          </cell>
          <cell r="C56">
            <v>16305</v>
          </cell>
          <cell r="D56">
            <v>-213</v>
          </cell>
          <cell r="E56">
            <v>1238</v>
          </cell>
          <cell r="F56">
            <v>383</v>
          </cell>
          <cell r="G56">
            <v>39206927.21</v>
          </cell>
          <cell r="H56">
            <v>8510482.68</v>
          </cell>
          <cell r="I56">
            <v>17349</v>
          </cell>
          <cell r="J56">
            <v>181</v>
          </cell>
          <cell r="K56">
            <v>0.988941</v>
          </cell>
          <cell r="L56">
            <v>0.000741</v>
          </cell>
          <cell r="M56">
            <v>44997766.95</v>
          </cell>
          <cell r="N56">
            <v>10478871.07</v>
          </cell>
          <cell r="O56">
            <v>17543</v>
          </cell>
        </row>
        <row r="57">
          <cell r="A57">
            <v>2544</v>
          </cell>
          <cell r="B57" t="str">
            <v>四川三台农村商业银行股份有限公司建平分理处</v>
          </cell>
          <cell r="C57">
            <v>6868</v>
          </cell>
          <cell r="D57">
            <v>-75</v>
          </cell>
          <cell r="E57">
            <v>582</v>
          </cell>
          <cell r="F57">
            <v>169</v>
          </cell>
          <cell r="G57">
            <v>17300990.77</v>
          </cell>
          <cell r="H57">
            <v>4301377.34</v>
          </cell>
          <cell r="I57">
            <v>7436</v>
          </cell>
          <cell r="J57">
            <v>95</v>
          </cell>
          <cell r="K57">
            <v>0.998121</v>
          </cell>
          <cell r="L57">
            <v>0.00016</v>
          </cell>
          <cell r="M57">
            <v>20064578.62</v>
          </cell>
          <cell r="N57">
            <v>5754567.83</v>
          </cell>
          <cell r="O57">
            <v>7450</v>
          </cell>
        </row>
        <row r="58">
          <cell r="A58">
            <v>2545</v>
          </cell>
          <cell r="B58" t="str">
            <v>四川三台农村商业银行股份有限公司前锋分理处</v>
          </cell>
          <cell r="C58">
            <v>3029</v>
          </cell>
          <cell r="D58">
            <v>-24</v>
          </cell>
          <cell r="E58">
            <v>162</v>
          </cell>
          <cell r="F58">
            <v>69</v>
          </cell>
          <cell r="G58">
            <v>6195900.76</v>
          </cell>
          <cell r="H58">
            <v>1696418.7</v>
          </cell>
          <cell r="I58">
            <v>3176</v>
          </cell>
          <cell r="J58">
            <v>46</v>
          </cell>
          <cell r="K58">
            <v>0.995299</v>
          </cell>
          <cell r="L58">
            <v>0.000385</v>
          </cell>
          <cell r="M58">
            <v>7628603.24</v>
          </cell>
          <cell r="N58">
            <v>2543677.14</v>
          </cell>
          <cell r="O58">
            <v>3191</v>
          </cell>
        </row>
        <row r="59">
          <cell r="A59">
            <v>2546</v>
          </cell>
          <cell r="B59" t="str">
            <v>四川三台农村商业银行股份有限公司红星分理处</v>
          </cell>
          <cell r="C59">
            <v>2848</v>
          </cell>
          <cell r="D59">
            <v>-33</v>
          </cell>
          <cell r="E59">
            <v>166</v>
          </cell>
          <cell r="F59">
            <v>88</v>
          </cell>
          <cell r="G59">
            <v>7900753.42</v>
          </cell>
          <cell r="H59">
            <v>1886115.48</v>
          </cell>
          <cell r="I59">
            <v>2987</v>
          </cell>
          <cell r="J59">
            <v>55</v>
          </cell>
          <cell r="K59">
            <v>0.991042</v>
          </cell>
          <cell r="L59">
            <v>0.000167</v>
          </cell>
          <cell r="M59">
            <v>9104034.82</v>
          </cell>
          <cell r="N59">
            <v>2289779.93</v>
          </cell>
          <cell r="O59">
            <v>3014</v>
          </cell>
        </row>
        <row r="60">
          <cell r="A60" t="str">
            <v>T404</v>
          </cell>
          <cell r="B60" t="str">
            <v>四川三台农村商业银行股份有限公司西平支行</v>
          </cell>
          <cell r="C60">
            <v>76938</v>
          </cell>
          <cell r="D60">
            <v>-818</v>
          </cell>
          <cell r="E60">
            <v>4798</v>
          </cell>
          <cell r="F60">
            <v>1208</v>
          </cell>
          <cell r="G60">
            <v>272833773.98</v>
          </cell>
          <cell r="H60">
            <v>51615728.28</v>
          </cell>
          <cell r="I60">
            <v>80519</v>
          </cell>
          <cell r="J60">
            <v>512</v>
          </cell>
          <cell r="K60">
            <v>0.985111</v>
          </cell>
          <cell r="L60">
            <v>0.001571</v>
          </cell>
          <cell r="M60">
            <v>304779462.3</v>
          </cell>
          <cell r="N60">
            <v>58005513.67</v>
          </cell>
          <cell r="O60">
            <v>81736</v>
          </cell>
        </row>
        <row r="61">
          <cell r="A61">
            <v>2449</v>
          </cell>
          <cell r="B61" t="str">
            <v>四川三台农村商业银行股份有限公司西平支行本部</v>
          </cell>
          <cell r="C61">
            <v>49595</v>
          </cell>
          <cell r="D61">
            <v>15235</v>
          </cell>
          <cell r="E61">
            <v>3090</v>
          </cell>
          <cell r="F61">
            <v>1404</v>
          </cell>
          <cell r="G61">
            <v>172021947.89</v>
          </cell>
          <cell r="H61">
            <v>80015155.31</v>
          </cell>
          <cell r="I61">
            <v>51836</v>
          </cell>
          <cell r="J61">
            <v>16565</v>
          </cell>
          <cell r="K61">
            <v>0.983885</v>
          </cell>
          <cell r="L61">
            <v>0.005386</v>
          </cell>
          <cell r="M61">
            <v>189532809.71</v>
          </cell>
          <cell r="N61">
            <v>85863166.21</v>
          </cell>
          <cell r="O61">
            <v>52685</v>
          </cell>
        </row>
        <row r="62">
          <cell r="A62">
            <v>2450</v>
          </cell>
          <cell r="B62" t="str">
            <v>四川三台农村商业银行股份有限公司八洞分理处</v>
          </cell>
          <cell r="C62">
            <v>8028</v>
          </cell>
          <cell r="D62">
            <v>-112</v>
          </cell>
          <cell r="E62">
            <v>684</v>
          </cell>
          <cell r="F62">
            <v>224</v>
          </cell>
          <cell r="G62">
            <v>19020436.37</v>
          </cell>
          <cell r="H62">
            <v>4649995.33</v>
          </cell>
          <cell r="I62">
            <v>8572</v>
          </cell>
          <cell r="J62">
            <v>115</v>
          </cell>
          <cell r="K62">
            <v>0.98393</v>
          </cell>
          <cell r="L62">
            <v>0.000558</v>
          </cell>
          <cell r="M62">
            <v>21902687.82</v>
          </cell>
          <cell r="N62">
            <v>4923851.29</v>
          </cell>
          <cell r="O62">
            <v>8712</v>
          </cell>
        </row>
        <row r="63">
          <cell r="A63">
            <v>2455</v>
          </cell>
          <cell r="B63" t="str">
            <v>四川三台农村商业银行股份有限公司上新分理处</v>
          </cell>
          <cell r="C63">
            <v>11477</v>
          </cell>
          <cell r="D63">
            <v>-110</v>
          </cell>
          <cell r="E63">
            <v>584</v>
          </cell>
          <cell r="F63">
            <v>146</v>
          </cell>
          <cell r="G63">
            <v>34804318.65</v>
          </cell>
          <cell r="H63">
            <v>6394887.98</v>
          </cell>
          <cell r="I63">
            <v>11869</v>
          </cell>
          <cell r="J63">
            <v>61</v>
          </cell>
          <cell r="K63">
            <v>0.984081</v>
          </cell>
          <cell r="L63">
            <v>0.002127</v>
          </cell>
          <cell r="M63">
            <v>39761349.98</v>
          </cell>
          <cell r="N63">
            <v>8693750.68</v>
          </cell>
          <cell r="O63">
            <v>12061</v>
          </cell>
        </row>
        <row r="64">
          <cell r="A64">
            <v>2457</v>
          </cell>
          <cell r="B64" t="str">
            <v>四川三台农村商业银行股份有限公司西平中街分理处</v>
          </cell>
          <cell r="C64">
            <v>7838</v>
          </cell>
          <cell r="D64">
            <v>-77</v>
          </cell>
          <cell r="E64">
            <v>440</v>
          </cell>
          <cell r="F64">
            <v>101</v>
          </cell>
          <cell r="G64">
            <v>46987071.07</v>
          </cell>
          <cell r="H64">
            <v>8574962.43</v>
          </cell>
          <cell r="I64">
            <v>8242</v>
          </cell>
          <cell r="J64">
            <v>27</v>
          </cell>
          <cell r="K64">
            <v>0.995651</v>
          </cell>
          <cell r="L64">
            <v>0.000376</v>
          </cell>
          <cell r="M64">
            <v>53582614.79</v>
          </cell>
          <cell r="N64">
            <v>10412963.17</v>
          </cell>
          <cell r="O64">
            <v>8278</v>
          </cell>
        </row>
        <row r="65">
          <cell r="A65" t="str">
            <v>T405</v>
          </cell>
          <cell r="B65" t="str">
            <v>四川三台农村商业银行股份有限公司古井支行</v>
          </cell>
          <cell r="C65">
            <v>42069</v>
          </cell>
          <cell r="D65">
            <v>-395</v>
          </cell>
          <cell r="E65">
            <v>2209</v>
          </cell>
          <cell r="F65">
            <v>483</v>
          </cell>
          <cell r="G65">
            <v>118311605.28</v>
          </cell>
          <cell r="H65">
            <v>19265671.1</v>
          </cell>
          <cell r="I65">
            <v>43784</v>
          </cell>
          <cell r="J65">
            <v>149</v>
          </cell>
          <cell r="K65">
            <v>0.988843</v>
          </cell>
          <cell r="L65">
            <v>0.001403</v>
          </cell>
          <cell r="M65">
            <v>133379971.36</v>
          </cell>
          <cell r="N65">
            <v>24401054.12</v>
          </cell>
          <cell r="O65">
            <v>44278</v>
          </cell>
        </row>
        <row r="66">
          <cell r="A66">
            <v>2459</v>
          </cell>
          <cell r="B66" t="str">
            <v>四川三台农村商业银行股份有限公司万安分理处</v>
          </cell>
          <cell r="C66">
            <v>7198</v>
          </cell>
          <cell r="D66">
            <v>-61</v>
          </cell>
          <cell r="E66">
            <v>319</v>
          </cell>
          <cell r="F66">
            <v>72</v>
          </cell>
          <cell r="G66">
            <v>25233033.04</v>
          </cell>
          <cell r="H66">
            <v>3553700.09</v>
          </cell>
          <cell r="I66">
            <v>7468</v>
          </cell>
          <cell r="J66">
            <v>14</v>
          </cell>
          <cell r="K66">
            <v>0.993481</v>
          </cell>
          <cell r="L66">
            <v>0.000409</v>
          </cell>
          <cell r="M66">
            <v>27809056.21</v>
          </cell>
          <cell r="N66">
            <v>4474590.81</v>
          </cell>
          <cell r="O66">
            <v>7517</v>
          </cell>
        </row>
        <row r="67">
          <cell r="A67">
            <v>2460</v>
          </cell>
          <cell r="B67" t="str">
            <v>四川三台农村商业银行股份有限公司下新分理处</v>
          </cell>
          <cell r="C67">
            <v>7786</v>
          </cell>
          <cell r="D67">
            <v>-86</v>
          </cell>
          <cell r="E67">
            <v>326</v>
          </cell>
          <cell r="F67">
            <v>81</v>
          </cell>
          <cell r="G67">
            <v>22031576.81</v>
          </cell>
          <cell r="H67">
            <v>3065911.71</v>
          </cell>
          <cell r="I67">
            <v>8063</v>
          </cell>
          <cell r="J67">
            <v>3</v>
          </cell>
          <cell r="K67">
            <v>0.99396</v>
          </cell>
          <cell r="L67">
            <v>0.000982</v>
          </cell>
          <cell r="M67">
            <v>24715827.6</v>
          </cell>
          <cell r="N67">
            <v>3522255.01</v>
          </cell>
          <cell r="O67">
            <v>8112</v>
          </cell>
        </row>
        <row r="68">
          <cell r="A68">
            <v>2463</v>
          </cell>
          <cell r="B68" t="str">
            <v>四川三台农村商业银行股份有限公司古井支行本部</v>
          </cell>
          <cell r="C68">
            <v>27085</v>
          </cell>
          <cell r="D68">
            <v>-248</v>
          </cell>
          <cell r="E68">
            <v>1564</v>
          </cell>
          <cell r="F68">
            <v>330</v>
          </cell>
          <cell r="G68">
            <v>71046995.43</v>
          </cell>
          <cell r="H68">
            <v>12646059.3</v>
          </cell>
          <cell r="I68">
            <v>28253</v>
          </cell>
          <cell r="J68">
            <v>132</v>
          </cell>
          <cell r="K68">
            <v>0.986178</v>
          </cell>
          <cell r="L68">
            <v>0.00179</v>
          </cell>
          <cell r="M68">
            <v>80855087.55</v>
          </cell>
          <cell r="N68">
            <v>16404208.3</v>
          </cell>
          <cell r="O68">
            <v>28649</v>
          </cell>
        </row>
        <row r="69">
          <cell r="A69" t="str">
            <v>T406</v>
          </cell>
          <cell r="B69" t="str">
            <v>四川三台农村商业银行股份有限公司刘营支行</v>
          </cell>
          <cell r="C69">
            <v>30746</v>
          </cell>
          <cell r="D69">
            <v>-326</v>
          </cell>
          <cell r="E69">
            <v>2358</v>
          </cell>
          <cell r="F69">
            <v>727</v>
          </cell>
          <cell r="G69">
            <v>133526777.4</v>
          </cell>
          <cell r="H69">
            <v>32836852.36</v>
          </cell>
          <cell r="I69">
            <v>32843</v>
          </cell>
          <cell r="J69">
            <v>413</v>
          </cell>
          <cell r="K69">
            <v>0.992116</v>
          </cell>
          <cell r="L69">
            <v>0.000464</v>
          </cell>
          <cell r="M69">
            <v>147310260.45</v>
          </cell>
          <cell r="N69">
            <v>41975858.74</v>
          </cell>
          <cell r="O69">
            <v>33104</v>
          </cell>
        </row>
        <row r="70">
          <cell r="A70">
            <v>2464</v>
          </cell>
          <cell r="B70" t="str">
            <v>四川三台农村商业银行股份有限公司刘营支行本部</v>
          </cell>
          <cell r="C70">
            <v>13363</v>
          </cell>
          <cell r="D70">
            <v>-138</v>
          </cell>
          <cell r="E70">
            <v>1275</v>
          </cell>
          <cell r="F70">
            <v>360</v>
          </cell>
          <cell r="G70">
            <v>46663010.97</v>
          </cell>
          <cell r="H70">
            <v>12675712.72</v>
          </cell>
          <cell r="I70">
            <v>14508</v>
          </cell>
          <cell r="J70">
            <v>230</v>
          </cell>
          <cell r="K70">
            <v>0.991119</v>
          </cell>
          <cell r="L70">
            <v>0.000692</v>
          </cell>
          <cell r="M70">
            <v>52813515.76</v>
          </cell>
          <cell r="N70">
            <v>15543317.64</v>
          </cell>
          <cell r="O70">
            <v>14638</v>
          </cell>
        </row>
        <row r="71">
          <cell r="A71">
            <v>2468</v>
          </cell>
          <cell r="B71" t="str">
            <v>四川三台农村商业银行股份有限公司老马分理处</v>
          </cell>
          <cell r="C71">
            <v>4973</v>
          </cell>
          <cell r="D71">
            <v>-44</v>
          </cell>
          <cell r="E71">
            <v>402</v>
          </cell>
          <cell r="F71">
            <v>153</v>
          </cell>
          <cell r="G71">
            <v>15071340.53</v>
          </cell>
          <cell r="H71">
            <v>4644309.48</v>
          </cell>
          <cell r="I71">
            <v>5340</v>
          </cell>
          <cell r="J71">
            <v>108</v>
          </cell>
          <cell r="K71">
            <v>0.993488</v>
          </cell>
          <cell r="L71">
            <v>-5.5e-5</v>
          </cell>
          <cell r="M71">
            <v>18354908.67</v>
          </cell>
          <cell r="N71">
            <v>7288941.52</v>
          </cell>
          <cell r="O71">
            <v>5375</v>
          </cell>
        </row>
        <row r="72">
          <cell r="A72">
            <v>2469</v>
          </cell>
          <cell r="B72" t="str">
            <v>四川三台农村商业银行股份有限公司里程分理处</v>
          </cell>
          <cell r="C72">
            <v>8384</v>
          </cell>
          <cell r="D72">
            <v>-85</v>
          </cell>
          <cell r="E72">
            <v>345</v>
          </cell>
          <cell r="F72">
            <v>104</v>
          </cell>
          <cell r="G72">
            <v>63317954.52</v>
          </cell>
          <cell r="H72">
            <v>13051179</v>
          </cell>
          <cell r="I72">
            <v>8718</v>
          </cell>
          <cell r="J72">
            <v>18</v>
          </cell>
          <cell r="K72">
            <v>0.99874</v>
          </cell>
          <cell r="L72">
            <v>-0.000112</v>
          </cell>
          <cell r="M72">
            <v>66005227.24</v>
          </cell>
          <cell r="N72">
            <v>16140275.95</v>
          </cell>
          <cell r="O72">
            <v>8729</v>
          </cell>
        </row>
        <row r="73">
          <cell r="A73">
            <v>2491</v>
          </cell>
          <cell r="B73" t="str">
            <v>四川三台农村商业银行股份有限公司光辉分理处</v>
          </cell>
          <cell r="C73">
            <v>4026</v>
          </cell>
          <cell r="D73">
            <v>-59</v>
          </cell>
          <cell r="E73">
            <v>336</v>
          </cell>
          <cell r="F73">
            <v>110</v>
          </cell>
          <cell r="G73">
            <v>8474471.38</v>
          </cell>
          <cell r="H73">
            <v>2465651.16</v>
          </cell>
          <cell r="I73">
            <v>4277</v>
          </cell>
          <cell r="J73">
            <v>57</v>
          </cell>
          <cell r="K73">
            <v>0.980514</v>
          </cell>
          <cell r="L73">
            <v>0.001622</v>
          </cell>
          <cell r="M73">
            <v>10136608.78</v>
          </cell>
          <cell r="N73">
            <v>3003323.63</v>
          </cell>
          <cell r="O73">
            <v>4362</v>
          </cell>
        </row>
        <row r="74">
          <cell r="A74" t="str">
            <v>T407</v>
          </cell>
          <cell r="B74" t="str">
            <v>四川三台农村商业银行股份有限公司芦溪支行</v>
          </cell>
          <cell r="C74">
            <v>28105</v>
          </cell>
          <cell r="D74">
            <v>-282</v>
          </cell>
          <cell r="E74">
            <v>2596</v>
          </cell>
          <cell r="F74">
            <v>736</v>
          </cell>
          <cell r="G74">
            <v>103972842.04</v>
          </cell>
          <cell r="H74">
            <v>23789466.61</v>
          </cell>
          <cell r="I74">
            <v>30503</v>
          </cell>
          <cell r="J74">
            <v>485</v>
          </cell>
          <cell r="K74">
            <v>0.993551</v>
          </cell>
          <cell r="L74">
            <v>0.001122</v>
          </cell>
          <cell r="M74">
            <v>114112195.86</v>
          </cell>
          <cell r="N74">
            <v>21277761.67</v>
          </cell>
          <cell r="O74">
            <v>30701</v>
          </cell>
        </row>
        <row r="75">
          <cell r="A75">
            <v>2471</v>
          </cell>
          <cell r="B75" t="str">
            <v>四川三台农村商业银行股份有限公司芦溪支行本部</v>
          </cell>
          <cell r="C75">
            <v>4998</v>
          </cell>
          <cell r="D75">
            <v>-37</v>
          </cell>
          <cell r="E75">
            <v>250</v>
          </cell>
          <cell r="F75">
            <v>69</v>
          </cell>
          <cell r="G75">
            <v>19390849.75</v>
          </cell>
          <cell r="H75">
            <v>3867032.4</v>
          </cell>
          <cell r="I75">
            <v>5141</v>
          </cell>
          <cell r="J75">
            <v>48</v>
          </cell>
          <cell r="K75">
            <v>0.979611</v>
          </cell>
          <cell r="L75">
            <v>0.003193</v>
          </cell>
          <cell r="M75">
            <v>21913319.67</v>
          </cell>
          <cell r="N75">
            <v>3863745.13</v>
          </cell>
          <cell r="O75">
            <v>5248</v>
          </cell>
        </row>
        <row r="76">
          <cell r="A76">
            <v>2473</v>
          </cell>
          <cell r="B76" t="str">
            <v>四川三台农村商业银行股份有限公司立新分理处</v>
          </cell>
          <cell r="C76">
            <v>6686</v>
          </cell>
          <cell r="D76">
            <v>-71</v>
          </cell>
          <cell r="E76">
            <v>566</v>
          </cell>
          <cell r="F76">
            <v>193</v>
          </cell>
          <cell r="G76">
            <v>27465363.32</v>
          </cell>
          <cell r="H76">
            <v>6806685.46</v>
          </cell>
          <cell r="I76">
            <v>7176</v>
          </cell>
          <cell r="J76">
            <v>137</v>
          </cell>
          <cell r="K76">
            <v>0.98952</v>
          </cell>
          <cell r="L76">
            <v>0.002283</v>
          </cell>
          <cell r="M76">
            <v>29043562.1</v>
          </cell>
          <cell r="N76">
            <v>5370852.39</v>
          </cell>
          <cell r="O76">
            <v>7252</v>
          </cell>
        </row>
        <row r="77">
          <cell r="A77">
            <v>2474</v>
          </cell>
          <cell r="B77" t="str">
            <v>四川三台农村商业银行股份有限公司四平分理处</v>
          </cell>
          <cell r="C77">
            <v>3730</v>
          </cell>
          <cell r="D77">
            <v>-34</v>
          </cell>
          <cell r="E77">
            <v>399</v>
          </cell>
          <cell r="F77">
            <v>155</v>
          </cell>
          <cell r="G77">
            <v>9680835.85</v>
          </cell>
          <cell r="H77">
            <v>2276031.26</v>
          </cell>
          <cell r="I77">
            <v>4120</v>
          </cell>
          <cell r="J77">
            <v>121</v>
          </cell>
          <cell r="K77">
            <v>0.99782</v>
          </cell>
          <cell r="L77">
            <v>6.6e-5</v>
          </cell>
          <cell r="M77">
            <v>11903068.16</v>
          </cell>
          <cell r="N77">
            <v>3481604.62</v>
          </cell>
          <cell r="O77">
            <v>4129</v>
          </cell>
        </row>
        <row r="78">
          <cell r="A78">
            <v>2475</v>
          </cell>
          <cell r="B78" t="str">
            <v>四川三台农村商业银行股份有限公司建新分理处</v>
          </cell>
          <cell r="C78">
            <v>8957</v>
          </cell>
          <cell r="D78">
            <v>-100</v>
          </cell>
          <cell r="E78">
            <v>938</v>
          </cell>
          <cell r="F78">
            <v>239</v>
          </cell>
          <cell r="G78">
            <v>27841754.59</v>
          </cell>
          <cell r="H78">
            <v>8186096.98</v>
          </cell>
          <cell r="I78">
            <v>9895</v>
          </cell>
          <cell r="J78">
            <v>139</v>
          </cell>
          <cell r="K78">
            <v>1</v>
          </cell>
          <cell r="L78">
            <v>0</v>
          </cell>
          <cell r="M78">
            <v>31716932.6</v>
          </cell>
          <cell r="N78">
            <v>10073629.92</v>
          </cell>
          <cell r="O78">
            <v>9895</v>
          </cell>
        </row>
        <row r="79">
          <cell r="A79">
            <v>2476</v>
          </cell>
          <cell r="B79" t="str">
            <v>四川三台农村商业银行股份有限公司芦溪南街分理处</v>
          </cell>
          <cell r="C79">
            <v>3734</v>
          </cell>
          <cell r="D79">
            <v>-40</v>
          </cell>
          <cell r="E79">
            <v>443</v>
          </cell>
          <cell r="F79">
            <v>80</v>
          </cell>
          <cell r="G79">
            <v>19594038.53</v>
          </cell>
          <cell r="H79">
            <v>2653620.51</v>
          </cell>
          <cell r="I79">
            <v>4171</v>
          </cell>
          <cell r="J79">
            <v>40</v>
          </cell>
          <cell r="K79">
            <v>0.998564</v>
          </cell>
          <cell r="L79">
            <v>1.4e-5</v>
          </cell>
          <cell r="M79">
            <v>19535313.33</v>
          </cell>
          <cell r="N79">
            <v>-1512070.39</v>
          </cell>
          <cell r="O79">
            <v>4177</v>
          </cell>
        </row>
        <row r="80">
          <cell r="A80" t="str">
            <v>T408</v>
          </cell>
          <cell r="B80" t="str">
            <v>四川三台农村商业银行股份有限公司金石支行</v>
          </cell>
          <cell r="C80">
            <v>19992</v>
          </cell>
          <cell r="D80">
            <v>-217</v>
          </cell>
          <cell r="E80">
            <v>1725</v>
          </cell>
          <cell r="F80">
            <v>377</v>
          </cell>
          <cell r="G80">
            <v>46046342.76</v>
          </cell>
          <cell r="H80">
            <v>10039219.01</v>
          </cell>
          <cell r="I80">
            <v>21552</v>
          </cell>
          <cell r="J80">
            <v>177</v>
          </cell>
          <cell r="K80">
            <v>0.992402</v>
          </cell>
          <cell r="L80">
            <v>0.000845</v>
          </cell>
          <cell r="M80">
            <v>51281702.39</v>
          </cell>
          <cell r="N80">
            <v>12517113.92</v>
          </cell>
          <cell r="O80">
            <v>21717</v>
          </cell>
        </row>
        <row r="81">
          <cell r="A81">
            <v>2477</v>
          </cell>
          <cell r="B81" t="str">
            <v>四川三台农村商业银行股份有限公司金石支行本部</v>
          </cell>
          <cell r="C81">
            <v>10477</v>
          </cell>
          <cell r="D81">
            <v>-130</v>
          </cell>
          <cell r="E81">
            <v>1300</v>
          </cell>
          <cell r="F81">
            <v>238</v>
          </cell>
          <cell r="G81">
            <v>26443312.87</v>
          </cell>
          <cell r="H81">
            <v>6272201.52</v>
          </cell>
          <cell r="I81">
            <v>11660</v>
          </cell>
          <cell r="J81">
            <v>120</v>
          </cell>
          <cell r="K81">
            <v>0.990065</v>
          </cell>
          <cell r="L81">
            <v>0.00112</v>
          </cell>
          <cell r="M81">
            <v>29470521.46</v>
          </cell>
          <cell r="N81">
            <v>7160957.77</v>
          </cell>
          <cell r="O81">
            <v>11777</v>
          </cell>
        </row>
        <row r="82">
          <cell r="A82">
            <v>2479</v>
          </cell>
          <cell r="B82" t="str">
            <v>四川三台农村商业银行股份有限公司同德分理处</v>
          </cell>
          <cell r="C82">
            <v>4750</v>
          </cell>
          <cell r="D82">
            <v>-39</v>
          </cell>
          <cell r="E82">
            <v>215</v>
          </cell>
          <cell r="F82">
            <v>55</v>
          </cell>
          <cell r="G82">
            <v>9976058.64</v>
          </cell>
          <cell r="H82">
            <v>1715329.16</v>
          </cell>
          <cell r="I82">
            <v>4935</v>
          </cell>
          <cell r="J82">
            <v>18</v>
          </cell>
          <cell r="K82">
            <v>0.993958</v>
          </cell>
          <cell r="L82">
            <v>0.000424</v>
          </cell>
          <cell r="M82">
            <v>11085051.23</v>
          </cell>
          <cell r="N82">
            <v>2888670.7</v>
          </cell>
          <cell r="O82">
            <v>4965</v>
          </cell>
        </row>
        <row r="83">
          <cell r="A83">
            <v>2483</v>
          </cell>
          <cell r="B83" t="str">
            <v>四川三台农村商业银行股份有限公司黎曙分理处</v>
          </cell>
          <cell r="C83">
            <v>4765</v>
          </cell>
          <cell r="D83">
            <v>-48</v>
          </cell>
          <cell r="E83">
            <v>210</v>
          </cell>
          <cell r="F83">
            <v>84</v>
          </cell>
          <cell r="G83">
            <v>9626971.25</v>
          </cell>
          <cell r="H83">
            <v>2051688.33</v>
          </cell>
          <cell r="I83">
            <v>4957</v>
          </cell>
          <cell r="J83">
            <v>39</v>
          </cell>
          <cell r="K83">
            <v>0.996382</v>
          </cell>
          <cell r="L83">
            <v>0.000634</v>
          </cell>
          <cell r="M83">
            <v>10726129.7</v>
          </cell>
          <cell r="N83">
            <v>2467485.45</v>
          </cell>
          <cell r="O83">
            <v>4975</v>
          </cell>
        </row>
        <row r="84">
          <cell r="A84" t="str">
            <v>T410</v>
          </cell>
          <cell r="B84" t="str">
            <v>四川三台农村商业银行股份有限公司潼川支行</v>
          </cell>
          <cell r="C84">
            <v>18498</v>
          </cell>
          <cell r="D84">
            <v>-195</v>
          </cell>
          <cell r="E84">
            <v>930</v>
          </cell>
          <cell r="F84">
            <v>357</v>
          </cell>
          <cell r="G84">
            <v>56454765.98</v>
          </cell>
          <cell r="H84">
            <v>12844313.69</v>
          </cell>
          <cell r="I84">
            <v>19046</v>
          </cell>
          <cell r="J84">
            <v>201</v>
          </cell>
          <cell r="K84">
            <v>0.980338</v>
          </cell>
          <cell r="L84">
            <v>0.00219</v>
          </cell>
          <cell r="M84">
            <v>64320332.18</v>
          </cell>
          <cell r="N84">
            <v>12605493.28</v>
          </cell>
          <cell r="O84">
            <v>19428</v>
          </cell>
        </row>
        <row r="85">
          <cell r="A85">
            <v>2492</v>
          </cell>
          <cell r="B85" t="str">
            <v>四川三台农村商业银行股份有限公司潼川支行本部</v>
          </cell>
          <cell r="C85">
            <v>11550</v>
          </cell>
          <cell r="D85">
            <v>-119</v>
          </cell>
          <cell r="E85">
            <v>657</v>
          </cell>
          <cell r="F85">
            <v>198</v>
          </cell>
          <cell r="G85">
            <v>35940966.5</v>
          </cell>
          <cell r="H85">
            <v>7662189.57</v>
          </cell>
          <cell r="I85">
            <v>11969</v>
          </cell>
          <cell r="J85">
            <v>105</v>
          </cell>
          <cell r="K85">
            <v>0.980503</v>
          </cell>
          <cell r="L85">
            <v>0.002271</v>
          </cell>
          <cell r="M85">
            <v>40456113.15</v>
          </cell>
          <cell r="N85">
            <v>7087014.54</v>
          </cell>
          <cell r="O85">
            <v>12207</v>
          </cell>
        </row>
        <row r="86">
          <cell r="A86">
            <v>2495</v>
          </cell>
          <cell r="B86" t="str">
            <v>四川三台农村商业银行股份有限公司梓锦新城分理处</v>
          </cell>
          <cell r="C86">
            <v>6948</v>
          </cell>
          <cell r="D86">
            <v>-76</v>
          </cell>
          <cell r="E86">
            <v>273</v>
          </cell>
          <cell r="F86">
            <v>159</v>
          </cell>
          <cell r="G86">
            <v>20513799.48</v>
          </cell>
          <cell r="H86">
            <v>5182124.12</v>
          </cell>
          <cell r="I86">
            <v>7077</v>
          </cell>
          <cell r="J86">
            <v>96</v>
          </cell>
          <cell r="K86">
            <v>0.980058</v>
          </cell>
          <cell r="L86">
            <v>0.002053</v>
          </cell>
          <cell r="M86">
            <v>23864219.03</v>
          </cell>
          <cell r="N86">
            <v>5518478.74</v>
          </cell>
          <cell r="O86">
            <v>7221</v>
          </cell>
        </row>
        <row r="87">
          <cell r="A87" t="str">
            <v>T411</v>
          </cell>
          <cell r="B87" t="str">
            <v>四川三台农村商业银行股份有限公司营业部</v>
          </cell>
          <cell r="C87">
            <v>7713</v>
          </cell>
          <cell r="D87">
            <v>-101</v>
          </cell>
          <cell r="E87">
            <v>933</v>
          </cell>
          <cell r="F87">
            <v>119</v>
          </cell>
          <cell r="G87">
            <v>31891417.6</v>
          </cell>
          <cell r="H87">
            <v>8310326.15</v>
          </cell>
          <cell r="I87">
            <v>8551</v>
          </cell>
          <cell r="J87">
            <v>30</v>
          </cell>
          <cell r="K87">
            <v>0.989012</v>
          </cell>
          <cell r="L87">
            <v>0.001414</v>
          </cell>
          <cell r="M87">
            <v>36913171.49</v>
          </cell>
          <cell r="N87">
            <v>8376338.82</v>
          </cell>
          <cell r="O87">
            <v>8646</v>
          </cell>
        </row>
        <row r="88">
          <cell r="A88">
            <v>2440</v>
          </cell>
          <cell r="B88" t="str">
            <v>四川三台农村商业银行股份有限公司总行营业部</v>
          </cell>
          <cell r="C88">
            <v>7713</v>
          </cell>
          <cell r="D88">
            <v>-101</v>
          </cell>
          <cell r="E88">
            <v>933</v>
          </cell>
          <cell r="F88">
            <v>119</v>
          </cell>
          <cell r="G88">
            <v>31891417.6</v>
          </cell>
          <cell r="H88">
            <v>8310326.15</v>
          </cell>
          <cell r="I88">
            <v>8551</v>
          </cell>
          <cell r="J88">
            <v>30</v>
          </cell>
          <cell r="K88">
            <v>0.989012</v>
          </cell>
          <cell r="L88">
            <v>0.001414</v>
          </cell>
          <cell r="M88">
            <v>36913171.49</v>
          </cell>
          <cell r="N88">
            <v>8376338.82</v>
          </cell>
          <cell r="O88">
            <v>8646</v>
          </cell>
        </row>
        <row r="89">
          <cell r="A89" t="str">
            <v>TF33</v>
          </cell>
          <cell r="B89" t="str">
            <v>四川三台农村商业银行股份有限公司花园支行</v>
          </cell>
          <cell r="C89">
            <v>11473</v>
          </cell>
          <cell r="D89">
            <v>-129</v>
          </cell>
          <cell r="E89">
            <v>1008</v>
          </cell>
          <cell r="F89">
            <v>223</v>
          </cell>
          <cell r="G89">
            <v>36650845.63</v>
          </cell>
          <cell r="H89">
            <v>12226306.47</v>
          </cell>
          <cell r="I89">
            <v>12432</v>
          </cell>
          <cell r="J89">
            <v>97</v>
          </cell>
          <cell r="K89">
            <v>0.996074</v>
          </cell>
          <cell r="L89">
            <v>0.000272</v>
          </cell>
          <cell r="M89">
            <v>46246826.92</v>
          </cell>
          <cell r="N89">
            <v>18752171.02</v>
          </cell>
          <cell r="O89">
            <v>12481</v>
          </cell>
        </row>
        <row r="90">
          <cell r="A90">
            <v>2485</v>
          </cell>
          <cell r="B90" t="str">
            <v>四川三台农村商业银行股份有限公司花园支行本部</v>
          </cell>
          <cell r="C90">
            <v>11473</v>
          </cell>
          <cell r="D90">
            <v>-129</v>
          </cell>
          <cell r="E90">
            <v>1008</v>
          </cell>
          <cell r="F90">
            <v>223</v>
          </cell>
          <cell r="G90">
            <v>36650845.63</v>
          </cell>
          <cell r="H90">
            <v>12226306.47</v>
          </cell>
          <cell r="I90">
            <v>12432</v>
          </cell>
          <cell r="J90">
            <v>97</v>
          </cell>
          <cell r="K90">
            <v>0.996074</v>
          </cell>
          <cell r="L90">
            <v>0.000272</v>
          </cell>
          <cell r="M90">
            <v>46246826.92</v>
          </cell>
          <cell r="N90">
            <v>18752171.02</v>
          </cell>
          <cell r="O90">
            <v>12481</v>
          </cell>
        </row>
        <row r="91">
          <cell r="A91" t="str">
            <v>TF34</v>
          </cell>
          <cell r="B91" t="str">
            <v>四川三台农村商业银行股份有限公司永明支行</v>
          </cell>
          <cell r="C91">
            <v>19925</v>
          </cell>
          <cell r="D91">
            <v>-244</v>
          </cell>
          <cell r="E91">
            <v>1611</v>
          </cell>
          <cell r="F91">
            <v>379</v>
          </cell>
          <cell r="G91">
            <v>51361678.7</v>
          </cell>
          <cell r="H91">
            <v>14172905.96</v>
          </cell>
          <cell r="I91">
            <v>21324</v>
          </cell>
          <cell r="J91">
            <v>151</v>
          </cell>
          <cell r="K91">
            <v>0.990156</v>
          </cell>
          <cell r="L91">
            <v>0.00081</v>
          </cell>
          <cell r="M91">
            <v>61999780.45</v>
          </cell>
          <cell r="N91">
            <v>16993805.14</v>
          </cell>
          <cell r="O91">
            <v>21536</v>
          </cell>
        </row>
        <row r="92">
          <cell r="A92">
            <v>2484</v>
          </cell>
          <cell r="B92" t="str">
            <v>四川三台农村商业银行股份有限公司建设分理处</v>
          </cell>
          <cell r="C92">
            <v>3972</v>
          </cell>
          <cell r="D92">
            <v>-43</v>
          </cell>
          <cell r="E92">
            <v>218</v>
          </cell>
          <cell r="F92">
            <v>58</v>
          </cell>
          <cell r="G92">
            <v>8697772.8</v>
          </cell>
          <cell r="H92">
            <v>2504866.9</v>
          </cell>
          <cell r="I92">
            <v>4137</v>
          </cell>
          <cell r="J92">
            <v>20</v>
          </cell>
          <cell r="K92">
            <v>0.987351</v>
          </cell>
          <cell r="L92">
            <v>0.001243</v>
          </cell>
          <cell r="M92">
            <v>10823143.13</v>
          </cell>
          <cell r="N92">
            <v>3141635.01</v>
          </cell>
          <cell r="O92">
            <v>4190</v>
          </cell>
        </row>
        <row r="93">
          <cell r="A93">
            <v>2487</v>
          </cell>
          <cell r="B93" t="str">
            <v>四川三台农村商业银行股份有限公司永明支行本部</v>
          </cell>
          <cell r="C93">
            <v>8509</v>
          </cell>
          <cell r="D93">
            <v>-118</v>
          </cell>
          <cell r="E93">
            <v>1026</v>
          </cell>
          <cell r="F93">
            <v>239</v>
          </cell>
          <cell r="G93">
            <v>25188983.63</v>
          </cell>
          <cell r="H93">
            <v>7667539.94</v>
          </cell>
          <cell r="I93">
            <v>9486</v>
          </cell>
          <cell r="J93">
            <v>125</v>
          </cell>
          <cell r="K93">
            <v>0.994861</v>
          </cell>
          <cell r="L93">
            <v>0.000491</v>
          </cell>
          <cell r="M93">
            <v>30733730.41</v>
          </cell>
          <cell r="N93">
            <v>7920059.81</v>
          </cell>
          <cell r="O93">
            <v>9535</v>
          </cell>
        </row>
        <row r="94">
          <cell r="A94">
            <v>2489</v>
          </cell>
          <cell r="B94" t="str">
            <v>四川三台农村商业银行股份有限公司中太分理处</v>
          </cell>
          <cell r="C94">
            <v>7444</v>
          </cell>
          <cell r="D94">
            <v>-83</v>
          </cell>
          <cell r="E94">
            <v>367</v>
          </cell>
          <cell r="F94">
            <v>82</v>
          </cell>
          <cell r="G94">
            <v>17474922.27</v>
          </cell>
          <cell r="H94">
            <v>4000499.12</v>
          </cell>
          <cell r="I94">
            <v>7701</v>
          </cell>
          <cell r="J94">
            <v>6</v>
          </cell>
          <cell r="K94">
            <v>0.985917</v>
          </cell>
          <cell r="L94">
            <v>0.000894</v>
          </cell>
          <cell r="M94">
            <v>20442906.91</v>
          </cell>
          <cell r="N94">
            <v>5932110.32</v>
          </cell>
          <cell r="O94">
            <v>7811</v>
          </cell>
        </row>
        <row r="95">
          <cell r="A95" t="str">
            <v>TF35</v>
          </cell>
          <cell r="B95" t="str">
            <v>四川三台农村商业银行股份有限公司东塔支行</v>
          </cell>
          <cell r="C95">
            <v>14580</v>
          </cell>
          <cell r="D95">
            <v>-137</v>
          </cell>
          <cell r="E95">
            <v>792</v>
          </cell>
          <cell r="F95">
            <v>241</v>
          </cell>
          <cell r="G95">
            <v>35154112.48</v>
          </cell>
          <cell r="H95">
            <v>7571974.16</v>
          </cell>
          <cell r="I95">
            <v>14773</v>
          </cell>
          <cell r="J95">
            <v>139</v>
          </cell>
          <cell r="K95">
            <v>0.961033</v>
          </cell>
          <cell r="L95">
            <v>0.002558</v>
          </cell>
          <cell r="M95">
            <v>38695869.82</v>
          </cell>
          <cell r="N95">
            <v>7206264.4</v>
          </cell>
          <cell r="O95">
            <v>15372</v>
          </cell>
        </row>
        <row r="96">
          <cell r="A96">
            <v>2493</v>
          </cell>
          <cell r="B96" t="str">
            <v>四川三台农村商业银行股份有限公司百顷分理处</v>
          </cell>
          <cell r="C96">
            <v>3590</v>
          </cell>
          <cell r="D96">
            <v>-32</v>
          </cell>
          <cell r="E96">
            <v>155</v>
          </cell>
          <cell r="F96">
            <v>32</v>
          </cell>
          <cell r="G96">
            <v>7621972.68</v>
          </cell>
          <cell r="H96">
            <v>1042534.95</v>
          </cell>
          <cell r="I96">
            <v>3717</v>
          </cell>
          <cell r="J96">
            <v>0</v>
          </cell>
          <cell r="K96">
            <v>0.992523</v>
          </cell>
          <cell r="L96">
            <v>0</v>
          </cell>
          <cell r="M96">
            <v>7744667.73</v>
          </cell>
          <cell r="N96">
            <v>374119.37</v>
          </cell>
          <cell r="O96">
            <v>3745</v>
          </cell>
        </row>
        <row r="97">
          <cell r="A97">
            <v>2496</v>
          </cell>
          <cell r="B97" t="str">
            <v>四川三台农村商业银行股份有限公司东山分理处</v>
          </cell>
          <cell r="C97">
            <v>4777</v>
          </cell>
          <cell r="D97">
            <v>-45</v>
          </cell>
          <cell r="E97">
            <v>83</v>
          </cell>
          <cell r="F97">
            <v>27</v>
          </cell>
          <cell r="G97">
            <v>11615198.85</v>
          </cell>
          <cell r="H97">
            <v>2417112.88</v>
          </cell>
          <cell r="I97">
            <v>4620</v>
          </cell>
          <cell r="J97">
            <v>-2</v>
          </cell>
          <cell r="K97">
            <v>0.950617</v>
          </cell>
          <cell r="L97">
            <v>0.003098</v>
          </cell>
          <cell r="M97">
            <v>12739929.28</v>
          </cell>
          <cell r="N97">
            <v>2857410.03</v>
          </cell>
          <cell r="O97">
            <v>4860</v>
          </cell>
        </row>
        <row r="98">
          <cell r="A98">
            <v>2497</v>
          </cell>
          <cell r="B98" t="str">
            <v>四川三台农村商业银行股份有限公司北坝支行</v>
          </cell>
          <cell r="C98">
            <v>6213</v>
          </cell>
          <cell r="D98">
            <v>-60</v>
          </cell>
          <cell r="E98">
            <v>554</v>
          </cell>
          <cell r="F98">
            <v>182</v>
          </cell>
          <cell r="G98">
            <v>15916940.95</v>
          </cell>
          <cell r="H98">
            <v>4112326.33</v>
          </cell>
          <cell r="I98">
            <v>6436</v>
          </cell>
          <cell r="J98">
            <v>141</v>
          </cell>
          <cell r="K98">
            <v>0.951086</v>
          </cell>
          <cell r="L98">
            <v>0.003757</v>
          </cell>
          <cell r="M98">
            <v>18211272.81</v>
          </cell>
          <cell r="N98">
            <v>3974735</v>
          </cell>
          <cell r="O98">
            <v>6767</v>
          </cell>
        </row>
        <row r="99">
          <cell r="A99">
            <v>45232</v>
          </cell>
        </row>
        <row r="99">
          <cell r="F99">
            <v>1</v>
          </cell>
        </row>
        <row r="99">
          <cell r="K99">
            <v>0.36231481</v>
          </cell>
        </row>
        <row r="99">
          <cell r="O99">
            <v>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2023年经营考评指标数据表-网点</v>
          </cell>
        </row>
        <row r="2">
          <cell r="A2" t="str">
            <v>查询机构： 2608, 2438, 2543, 2547, 2548, 2549, 260A, 260B, 260C, 260D, 260E, 260F, A98J, A99D, A99E, A99F, A99G, A99H, A99I, A99J, A99L, A9A5, A9A6, A9A9, AAAE, AAAI, T397, T398, T399, T400, T401, T402, T403, T404, T405, T406, T407, T408, T409, T410, T411, TD66, TF33, TF34, TF35, TF36, TF37,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2544, 2545, 2546, 260G, 260H, 260I, 260J, 260K, A98A, A98B, A98C, A98D, A98E, A98F, A98G, A98H, A98I, A98K, A98L, A98M, A98W, A99K, A99M, A99N, A99O, A99P, A99Q, A99R, A99S, A99T, A99U, A99V, A99W, A99X, A99Y, A99Z, A9A0, A9A1, A9A2, A9A3, A9A4, A9A7, A9A8, A9AA, A9AB, A9AC, A9AD, A9AE, A9AF, A9K9, AAAF, AAAG, AAAH, AAAJ, AAAK, AAAL, AAAM    查询日期： 20231031</v>
          </cell>
          <cell r="B2" t="str">
            <v>单位：万元、户</v>
          </cell>
        </row>
        <row r="4">
          <cell r="C4" t="str">
            <v>客户指标</v>
          </cell>
        </row>
        <row r="5">
          <cell r="C5" t="str">
            <v>代发工资账户数</v>
          </cell>
        </row>
        <row r="5">
          <cell r="E5" t="str">
            <v>社保卡</v>
          </cell>
        </row>
        <row r="6">
          <cell r="A6" t="str">
            <v>机构号</v>
          </cell>
          <cell r="B6" t="str">
            <v>机构名称</v>
          </cell>
          <cell r="C6" t="str">
            <v>当前值</v>
          </cell>
          <cell r="D6" t="str">
            <v>净增</v>
          </cell>
          <cell r="E6" t="str">
            <v>行社社保卡发卡量</v>
          </cell>
          <cell r="F6" t="str">
            <v>区域户籍人口</v>
          </cell>
          <cell r="G6" t="str">
            <v>社保卡覆盖率</v>
          </cell>
          <cell r="H6" t="str">
            <v>社保卡存款余额</v>
          </cell>
          <cell r="I6" t="str">
            <v>社保卡卡均存款</v>
          </cell>
          <cell r="J6" t="str">
            <v>社保卡交易笔数</v>
          </cell>
          <cell r="K6" t="str">
            <v>社保卡卡均交易笔数</v>
          </cell>
        </row>
        <row r="7">
          <cell r="C7" t="str">
            <v>20231031</v>
          </cell>
          <cell r="D7" t="str">
            <v>20231031</v>
          </cell>
          <cell r="E7" t="str">
            <v>20231031</v>
          </cell>
          <cell r="F7" t="str">
            <v>20231031</v>
          </cell>
          <cell r="G7" t="str">
            <v>20231031</v>
          </cell>
          <cell r="H7" t="str">
            <v>20231031</v>
          </cell>
          <cell r="I7" t="str">
            <v>20231031</v>
          </cell>
          <cell r="J7" t="str">
            <v>20231031</v>
          </cell>
          <cell r="K7" t="str">
            <v>20231031</v>
          </cell>
        </row>
        <row r="8">
          <cell r="A8">
            <v>2608</v>
          </cell>
          <cell r="B8" t="str">
            <v>四川三台农村商业银行股份有限公司</v>
          </cell>
          <cell r="C8">
            <v>86</v>
          </cell>
          <cell r="D8">
            <v>28</v>
          </cell>
          <cell r="E8">
            <v>754560</v>
          </cell>
          <cell r="F8">
            <v>1377781</v>
          </cell>
          <cell r="G8">
            <v>0.5477</v>
          </cell>
          <cell r="H8">
            <v>242827.978019</v>
          </cell>
          <cell r="I8">
            <v>0.321814</v>
          </cell>
          <cell r="J8">
            <v>25538198</v>
          </cell>
          <cell r="K8">
            <v>33.85</v>
          </cell>
        </row>
        <row r="9">
          <cell r="A9">
            <v>2438</v>
          </cell>
          <cell r="B9" t="str">
            <v>四川三台农村商业银行股份有限公司计划财务部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2547</v>
          </cell>
          <cell r="B10" t="str">
            <v>四川三台农村商业银行股份有限公司龙树管理支行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2548</v>
          </cell>
          <cell r="B11" t="str">
            <v>四川三台农村商业银行股份有限公司紫河管理支行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2549</v>
          </cell>
          <cell r="B12" t="str">
            <v>四川三台农村商业银行股份有限公司立新管理支行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260A</v>
          </cell>
          <cell r="B13" t="str">
            <v>四川三台农村商业银行股份有限公司梓州支行</v>
          </cell>
          <cell r="C13">
            <v>5</v>
          </cell>
          <cell r="D13">
            <v>1</v>
          </cell>
          <cell r="E13">
            <v>52250</v>
          </cell>
          <cell r="F13">
            <v>0</v>
          </cell>
          <cell r="G13">
            <v>0</v>
          </cell>
          <cell r="H13">
            <v>20362.637792</v>
          </cell>
          <cell r="I13">
            <v>0.389716</v>
          </cell>
          <cell r="J13">
            <v>2134852</v>
          </cell>
          <cell r="K13">
            <v>40.86</v>
          </cell>
        </row>
        <row r="14">
          <cell r="A14">
            <v>2448</v>
          </cell>
          <cell r="B14" t="str">
            <v>四川三台农村商业银行股份有限公司梓州支行本部</v>
          </cell>
          <cell r="C14">
            <v>3</v>
          </cell>
          <cell r="D14">
            <v>0</v>
          </cell>
          <cell r="E14">
            <v>3311</v>
          </cell>
          <cell r="F14">
            <v>0</v>
          </cell>
          <cell r="G14">
            <v>0</v>
          </cell>
          <cell r="H14">
            <v>899.889377</v>
          </cell>
          <cell r="I14">
            <v>0.271788</v>
          </cell>
          <cell r="J14">
            <v>82223</v>
          </cell>
          <cell r="K14">
            <v>24.83</v>
          </cell>
        </row>
        <row r="15">
          <cell r="A15">
            <v>2465</v>
          </cell>
          <cell r="B15" t="str">
            <v>四川三台农村商业银行股份有限公司灵兴分理处</v>
          </cell>
          <cell r="C15">
            <v>1</v>
          </cell>
          <cell r="D15">
            <v>0</v>
          </cell>
          <cell r="E15">
            <v>13758</v>
          </cell>
          <cell r="F15">
            <v>0</v>
          </cell>
          <cell r="G15">
            <v>0</v>
          </cell>
          <cell r="H15">
            <v>6601.198188</v>
          </cell>
          <cell r="I15">
            <v>0.479808</v>
          </cell>
          <cell r="J15">
            <v>530165</v>
          </cell>
          <cell r="K15">
            <v>38.54</v>
          </cell>
        </row>
        <row r="16">
          <cell r="A16">
            <v>2470</v>
          </cell>
          <cell r="B16" t="str">
            <v>四川三台农村商业银行股份有限公司争胜分理处</v>
          </cell>
          <cell r="C16">
            <v>0</v>
          </cell>
          <cell r="D16">
            <v>0</v>
          </cell>
          <cell r="E16">
            <v>8143</v>
          </cell>
          <cell r="F16">
            <v>0</v>
          </cell>
          <cell r="G16">
            <v>0</v>
          </cell>
          <cell r="H16">
            <v>3944.225484</v>
          </cell>
          <cell r="I16">
            <v>0.48437</v>
          </cell>
          <cell r="J16">
            <v>326128</v>
          </cell>
          <cell r="K16">
            <v>40.05</v>
          </cell>
        </row>
        <row r="17">
          <cell r="A17">
            <v>2501</v>
          </cell>
          <cell r="B17" t="str">
            <v>四川三台农村商业银行股份有限公司中新分理处</v>
          </cell>
          <cell r="C17">
            <v>1</v>
          </cell>
          <cell r="D17">
            <v>1</v>
          </cell>
          <cell r="E17">
            <v>15694</v>
          </cell>
          <cell r="F17">
            <v>0</v>
          </cell>
          <cell r="G17">
            <v>0</v>
          </cell>
          <cell r="H17">
            <v>5711.831586</v>
          </cell>
          <cell r="I17">
            <v>0.36395</v>
          </cell>
          <cell r="J17">
            <v>871958</v>
          </cell>
          <cell r="K17">
            <v>55.56</v>
          </cell>
        </row>
        <row r="18">
          <cell r="A18">
            <v>2515</v>
          </cell>
          <cell r="B18" t="str">
            <v>四川三台农村商业银行股份有限公司乐加分理处</v>
          </cell>
          <cell r="C18">
            <v>0</v>
          </cell>
          <cell r="D18">
            <v>0</v>
          </cell>
          <cell r="E18">
            <v>11344</v>
          </cell>
          <cell r="F18">
            <v>0</v>
          </cell>
          <cell r="G18">
            <v>0</v>
          </cell>
          <cell r="H18">
            <v>3205.493157</v>
          </cell>
          <cell r="I18">
            <v>0.282572</v>
          </cell>
          <cell r="J18">
            <v>324378</v>
          </cell>
          <cell r="K18">
            <v>28.59</v>
          </cell>
        </row>
        <row r="19">
          <cell r="A19" t="str">
            <v>260B</v>
          </cell>
          <cell r="B19" t="str">
            <v>四川三台农村商业银行股份有限公司东河路支行</v>
          </cell>
          <cell r="C19">
            <v>18</v>
          </cell>
          <cell r="D19">
            <v>7</v>
          </cell>
          <cell r="E19">
            <v>14651</v>
          </cell>
          <cell r="F19">
            <v>0</v>
          </cell>
          <cell r="G19">
            <v>0</v>
          </cell>
          <cell r="H19">
            <v>8749.724045</v>
          </cell>
          <cell r="I19">
            <v>0.59721</v>
          </cell>
          <cell r="J19">
            <v>869324</v>
          </cell>
          <cell r="K19">
            <v>59.34</v>
          </cell>
        </row>
        <row r="20">
          <cell r="A20">
            <v>2499</v>
          </cell>
          <cell r="B20" t="str">
            <v>四川三台农村商业银行股份有限公司上东街分理处</v>
          </cell>
          <cell r="C20">
            <v>3</v>
          </cell>
          <cell r="D20">
            <v>3</v>
          </cell>
          <cell r="E20">
            <v>3245</v>
          </cell>
          <cell r="F20">
            <v>0</v>
          </cell>
          <cell r="G20">
            <v>0</v>
          </cell>
          <cell r="H20">
            <v>3273.015172</v>
          </cell>
          <cell r="I20">
            <v>1.008633</v>
          </cell>
          <cell r="J20">
            <v>312641</v>
          </cell>
          <cell r="K20">
            <v>96.35</v>
          </cell>
        </row>
        <row r="21">
          <cell r="A21">
            <v>2500</v>
          </cell>
          <cell r="B21" t="str">
            <v>四川三台农村商业银行股份有限公司樟树路分理处</v>
          </cell>
          <cell r="C21">
            <v>14</v>
          </cell>
          <cell r="D21">
            <v>4</v>
          </cell>
          <cell r="E21">
            <v>8414</v>
          </cell>
          <cell r="F21">
            <v>0</v>
          </cell>
          <cell r="G21">
            <v>0</v>
          </cell>
          <cell r="H21">
            <v>4217.603193</v>
          </cell>
          <cell r="I21">
            <v>0.50126</v>
          </cell>
          <cell r="J21">
            <v>446904</v>
          </cell>
          <cell r="K21">
            <v>53.11</v>
          </cell>
        </row>
        <row r="22">
          <cell r="A22">
            <v>2502</v>
          </cell>
          <cell r="B22" t="str">
            <v>四川三台农村商业银行股份有限公司解放上街分理处</v>
          </cell>
          <cell r="C22">
            <v>1</v>
          </cell>
          <cell r="D22">
            <v>0</v>
          </cell>
          <cell r="E22">
            <v>2992</v>
          </cell>
          <cell r="F22">
            <v>0</v>
          </cell>
          <cell r="G22">
            <v>0</v>
          </cell>
          <cell r="H22">
            <v>1259.10568</v>
          </cell>
          <cell r="I22">
            <v>0.420824</v>
          </cell>
          <cell r="J22">
            <v>109779</v>
          </cell>
          <cell r="K22">
            <v>36.69</v>
          </cell>
        </row>
        <row r="23">
          <cell r="A23" t="str">
            <v>260C</v>
          </cell>
          <cell r="B23" t="str">
            <v>四川三台农村商业银行股份有限公司鲁班支行</v>
          </cell>
          <cell r="C23">
            <v>0</v>
          </cell>
          <cell r="D23">
            <v>0</v>
          </cell>
          <cell r="E23">
            <v>40369</v>
          </cell>
          <cell r="F23">
            <v>0</v>
          </cell>
          <cell r="G23">
            <v>0</v>
          </cell>
          <cell r="H23">
            <v>14106.97103</v>
          </cell>
          <cell r="I23">
            <v>0.349451</v>
          </cell>
          <cell r="J23">
            <v>1581070</v>
          </cell>
          <cell r="K23">
            <v>39.17</v>
          </cell>
        </row>
        <row r="24">
          <cell r="A24">
            <v>2461</v>
          </cell>
          <cell r="B24" t="str">
            <v>四川三台农村商业银行股份有限公司幸福分理处</v>
          </cell>
          <cell r="C24">
            <v>0</v>
          </cell>
          <cell r="D24">
            <v>0</v>
          </cell>
          <cell r="E24">
            <v>13109</v>
          </cell>
          <cell r="F24">
            <v>0</v>
          </cell>
          <cell r="G24">
            <v>0</v>
          </cell>
          <cell r="H24">
            <v>4967.401577</v>
          </cell>
          <cell r="I24">
            <v>0.378931</v>
          </cell>
          <cell r="J24">
            <v>477959</v>
          </cell>
          <cell r="K24">
            <v>36.46</v>
          </cell>
        </row>
        <row r="25">
          <cell r="A25">
            <v>2516</v>
          </cell>
          <cell r="B25" t="str">
            <v>四川三台农村商业银行股份有限公司鲁班分理处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2519</v>
          </cell>
          <cell r="B26" t="str">
            <v>四川三台农村商业银行股份有限公司水库分理处</v>
          </cell>
          <cell r="C26">
            <v>0</v>
          </cell>
          <cell r="D26">
            <v>0</v>
          </cell>
          <cell r="E26">
            <v>13490</v>
          </cell>
          <cell r="F26">
            <v>0</v>
          </cell>
          <cell r="G26">
            <v>0</v>
          </cell>
          <cell r="H26">
            <v>4969.896095</v>
          </cell>
          <cell r="I26">
            <v>0.368413</v>
          </cell>
          <cell r="J26">
            <v>559725</v>
          </cell>
          <cell r="K26">
            <v>41.49</v>
          </cell>
        </row>
        <row r="27">
          <cell r="A27">
            <v>2520</v>
          </cell>
          <cell r="B27" t="str">
            <v>四川三台农村商业银行股份有限公司太林分理处</v>
          </cell>
          <cell r="C27">
            <v>0</v>
          </cell>
          <cell r="D27">
            <v>0</v>
          </cell>
          <cell r="E27">
            <v>13770</v>
          </cell>
          <cell r="F27">
            <v>0</v>
          </cell>
          <cell r="G27">
            <v>0</v>
          </cell>
          <cell r="H27">
            <v>4169.673358</v>
          </cell>
          <cell r="I27">
            <v>0.302809</v>
          </cell>
          <cell r="J27">
            <v>543386</v>
          </cell>
          <cell r="K27">
            <v>39.46</v>
          </cell>
        </row>
        <row r="28">
          <cell r="A28" t="str">
            <v>260D</v>
          </cell>
          <cell r="B28" t="str">
            <v>四川三台农村商业银行股份有限公司郪江支行</v>
          </cell>
          <cell r="C28">
            <v>0</v>
          </cell>
          <cell r="D28">
            <v>0</v>
          </cell>
          <cell r="E28">
            <v>46402</v>
          </cell>
          <cell r="F28">
            <v>0</v>
          </cell>
          <cell r="G28">
            <v>0</v>
          </cell>
          <cell r="H28">
            <v>12662.13761</v>
          </cell>
          <cell r="I28">
            <v>0.272879</v>
          </cell>
          <cell r="J28">
            <v>1650241</v>
          </cell>
          <cell r="K28">
            <v>35.56</v>
          </cell>
        </row>
        <row r="29">
          <cell r="A29">
            <v>2529</v>
          </cell>
          <cell r="B29" t="str">
            <v>四川三台农村商业银行股份有限公司安居分理处</v>
          </cell>
          <cell r="C29">
            <v>0</v>
          </cell>
          <cell r="D29">
            <v>0</v>
          </cell>
          <cell r="E29">
            <v>17515</v>
          </cell>
          <cell r="F29">
            <v>0</v>
          </cell>
          <cell r="G29">
            <v>0</v>
          </cell>
          <cell r="H29">
            <v>5053.481203</v>
          </cell>
          <cell r="I29">
            <v>0.288523</v>
          </cell>
          <cell r="J29">
            <v>750973</v>
          </cell>
          <cell r="K29">
            <v>42.88</v>
          </cell>
        </row>
        <row r="30">
          <cell r="A30">
            <v>2530</v>
          </cell>
          <cell r="B30" t="str">
            <v>四川三台农村商业银行股份有限公司郪江古镇分理处</v>
          </cell>
          <cell r="C30">
            <v>0</v>
          </cell>
          <cell r="D30">
            <v>0</v>
          </cell>
          <cell r="E30">
            <v>9541</v>
          </cell>
          <cell r="F30">
            <v>0</v>
          </cell>
          <cell r="G30">
            <v>0</v>
          </cell>
          <cell r="H30">
            <v>3063.203347</v>
          </cell>
          <cell r="I30">
            <v>0.321057</v>
          </cell>
          <cell r="J30">
            <v>385021</v>
          </cell>
          <cell r="K30">
            <v>40.35</v>
          </cell>
        </row>
        <row r="31">
          <cell r="A31">
            <v>2531</v>
          </cell>
          <cell r="B31" t="str">
            <v>四川三台农村商业银行股份有限公司建中分理处</v>
          </cell>
          <cell r="C31">
            <v>0</v>
          </cell>
          <cell r="D31">
            <v>0</v>
          </cell>
          <cell r="E31">
            <v>19346</v>
          </cell>
          <cell r="F31">
            <v>0</v>
          </cell>
          <cell r="G31">
            <v>0</v>
          </cell>
          <cell r="H31">
            <v>4545.45306</v>
          </cell>
          <cell r="I31">
            <v>0.234956</v>
          </cell>
          <cell r="J31">
            <v>514247</v>
          </cell>
          <cell r="K31">
            <v>26.58</v>
          </cell>
        </row>
        <row r="32">
          <cell r="A32">
            <v>2532</v>
          </cell>
          <cell r="B32" t="str">
            <v>四川三台农村商业银行股份有限公司西丰分理处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2533</v>
          </cell>
          <cell r="B33" t="str">
            <v>四川三台农村商业银行股份有限公司宝泉分理处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260E</v>
          </cell>
          <cell r="B34" t="str">
            <v>四川三台农村商业银行股份有限公司新鲁支行</v>
          </cell>
          <cell r="C34">
            <v>1</v>
          </cell>
          <cell r="D34">
            <v>1</v>
          </cell>
          <cell r="E34">
            <v>24779</v>
          </cell>
          <cell r="F34">
            <v>0</v>
          </cell>
          <cell r="G34">
            <v>0</v>
          </cell>
          <cell r="H34">
            <v>8761.415684</v>
          </cell>
          <cell r="I34">
            <v>0.353582</v>
          </cell>
          <cell r="J34">
            <v>670097</v>
          </cell>
          <cell r="K34">
            <v>27.04</v>
          </cell>
        </row>
        <row r="35">
          <cell r="A35">
            <v>2481</v>
          </cell>
          <cell r="B35" t="str">
            <v>四川三台农村商业银行股份有限公司新鲁分理处</v>
          </cell>
          <cell r="C35">
            <v>1</v>
          </cell>
          <cell r="D35">
            <v>1</v>
          </cell>
          <cell r="E35">
            <v>14912</v>
          </cell>
          <cell r="F35">
            <v>0</v>
          </cell>
          <cell r="G35">
            <v>0</v>
          </cell>
          <cell r="H35">
            <v>3681.447147</v>
          </cell>
          <cell r="I35">
            <v>0.246878</v>
          </cell>
          <cell r="J35">
            <v>322087</v>
          </cell>
          <cell r="K35">
            <v>21.6</v>
          </cell>
        </row>
        <row r="36">
          <cell r="A36">
            <v>2482</v>
          </cell>
          <cell r="B36" t="str">
            <v>四川三台农村商业银行股份有限公司云同分理处</v>
          </cell>
          <cell r="C36">
            <v>0</v>
          </cell>
          <cell r="D36">
            <v>0</v>
          </cell>
          <cell r="E36">
            <v>9867</v>
          </cell>
          <cell r="F36">
            <v>0</v>
          </cell>
          <cell r="G36">
            <v>0</v>
          </cell>
          <cell r="H36">
            <v>5079.968537</v>
          </cell>
          <cell r="I36">
            <v>0.514844</v>
          </cell>
          <cell r="J36">
            <v>348010</v>
          </cell>
          <cell r="K36">
            <v>35.27</v>
          </cell>
        </row>
        <row r="37">
          <cell r="A37" t="str">
            <v>260F</v>
          </cell>
          <cell r="B37" t="str">
            <v>四川三台农村商业银行股份有限公司会计运营部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2439</v>
          </cell>
          <cell r="B38" t="str">
            <v>四川三台农村商业银行股份有限公司清算中心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 t="str">
            <v>260G</v>
          </cell>
          <cell r="B39" t="str">
            <v>四川三台农村商业银行股份有限公司会计管理中心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A9A3</v>
          </cell>
          <cell r="B40" t="str">
            <v>四川三台农村商业银行股份有限公司授权中心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 t="str">
            <v>A9AF</v>
          </cell>
          <cell r="B41" t="str">
            <v>四川三台农村商业银行股份有限公司后督中心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 t="str">
            <v>AAAM</v>
          </cell>
          <cell r="B42" t="str">
            <v>四川三台农村商业银行股份有限公司反洗钱监测中心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A98J</v>
          </cell>
          <cell r="B43" t="str">
            <v>四川三台农村商业银行股份有限公司纪检监察室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A99D</v>
          </cell>
          <cell r="B44" t="str">
            <v>四川三台农村商业银行股份有限公司领导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A99E</v>
          </cell>
          <cell r="B45" t="str">
            <v>四川三台农村商业银行股份有限公司办公室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A98A</v>
          </cell>
          <cell r="B46" t="str">
            <v>四川三台农村商业银行股份有限公司董事会办公室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A47" t="str">
            <v>A99F</v>
          </cell>
          <cell r="B47" t="str">
            <v>四川三台农村商业银行股份有限公司人力资源部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 t="str">
            <v>A99G</v>
          </cell>
          <cell r="B48" t="str">
            <v>四川三台农村商业银行股份有限公司审计部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 t="str">
            <v>A99N</v>
          </cell>
          <cell r="B49" t="str">
            <v>四川三台农村商业银行股份有限公司审计小组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 t="str">
            <v>A99H</v>
          </cell>
          <cell r="B50" t="str">
            <v>四川三台农村商业银行股份有限公司不良资产管理部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 t="str">
            <v>AAAH</v>
          </cell>
          <cell r="B51" t="str">
            <v>四川三台农村商业银行股份有限公司不良资产处置中心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 t="str">
            <v>A99I</v>
          </cell>
          <cell r="B52" t="str">
            <v>四川三台农村商业银行股份有限公司个人业务部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A99J</v>
          </cell>
          <cell r="B53" t="str">
            <v>四川三台农村商业银行股份有限公司电子科技部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A99L</v>
          </cell>
          <cell r="B54" t="str">
            <v>四川三台农村商业银行股份有限公司安全保卫部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 t="str">
            <v>A9A7</v>
          </cell>
          <cell r="B55" t="str">
            <v>四川三台农村商业银行股份有限公司监控中心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 t="str">
            <v>A9AD</v>
          </cell>
          <cell r="B56" t="str">
            <v>四川三台农村商业银行股份有限公司守押中心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 t="str">
            <v>A9A5</v>
          </cell>
          <cell r="B57" t="str">
            <v>四川三台农村商业银行股份有限公司金融市场部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 t="str">
            <v>A9A6</v>
          </cell>
          <cell r="B58" t="str">
            <v>四川三台农村商业银行股份有限公司风险与合规管理部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 t="str">
            <v>A99M</v>
          </cell>
          <cell r="B59" t="str">
            <v>四川三台农村商业银行股份有限公司风险管理中心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A9AA</v>
          </cell>
          <cell r="B60" t="str">
            <v>四川三台农村商业银行股份有限公司内控合规中心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A9AB</v>
          </cell>
          <cell r="B61" t="str">
            <v>四川三台农村商业银行股份有限公司案防办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A9A9</v>
          </cell>
          <cell r="B62" t="str">
            <v>四川三台农村商业银行股份有限公司广化支行</v>
          </cell>
          <cell r="C62">
            <v>3</v>
          </cell>
          <cell r="D62">
            <v>-1</v>
          </cell>
          <cell r="E62">
            <v>16654</v>
          </cell>
          <cell r="F62">
            <v>0</v>
          </cell>
          <cell r="G62">
            <v>0</v>
          </cell>
          <cell r="H62">
            <v>5723.085131</v>
          </cell>
          <cell r="I62">
            <v>0.343646</v>
          </cell>
          <cell r="J62">
            <v>612589</v>
          </cell>
          <cell r="K62">
            <v>36.78</v>
          </cell>
        </row>
        <row r="63">
          <cell r="A63">
            <v>2494</v>
          </cell>
          <cell r="B63" t="str">
            <v>四川三台农村商业银行股份有限公司长坪分理处</v>
          </cell>
          <cell r="C63">
            <v>0</v>
          </cell>
          <cell r="D63">
            <v>0</v>
          </cell>
          <cell r="E63">
            <v>3067</v>
          </cell>
          <cell r="F63">
            <v>0</v>
          </cell>
          <cell r="G63">
            <v>0</v>
          </cell>
          <cell r="H63">
            <v>1506.730447</v>
          </cell>
          <cell r="I63">
            <v>0.491272</v>
          </cell>
          <cell r="J63">
            <v>248753</v>
          </cell>
          <cell r="K63">
            <v>81.11</v>
          </cell>
        </row>
        <row r="64">
          <cell r="A64">
            <v>2498</v>
          </cell>
          <cell r="B64" t="str">
            <v>四川三台农村商业银行股份有限公司广化支行本部</v>
          </cell>
          <cell r="C64">
            <v>3</v>
          </cell>
          <cell r="D64">
            <v>-1</v>
          </cell>
          <cell r="E64">
            <v>13587</v>
          </cell>
          <cell r="F64">
            <v>0</v>
          </cell>
          <cell r="G64">
            <v>0</v>
          </cell>
          <cell r="H64">
            <v>4216.354684</v>
          </cell>
          <cell r="I64">
            <v>0.310323</v>
          </cell>
          <cell r="J64">
            <v>363836</v>
          </cell>
          <cell r="K64">
            <v>26.78</v>
          </cell>
        </row>
        <row r="65">
          <cell r="A65" t="str">
            <v>A9A4</v>
          </cell>
          <cell r="B65" t="str">
            <v>四川三台农村商业银行股份有限公司微小贷款中心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 t="str">
            <v>A9A8</v>
          </cell>
          <cell r="B66" t="str">
            <v>四川三台农村商业银行股份有限公司小企业贷款中心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AAAE</v>
          </cell>
          <cell r="B67" t="str">
            <v>四川三台农村商业银行股份有限公司公司业务部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AAAI</v>
          </cell>
          <cell r="B68" t="str">
            <v>四川三台农村商业银行股份有限公司信贷管理部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 t="str">
            <v>AAAJ</v>
          </cell>
          <cell r="B69" t="str">
            <v>四川三台农村商业银行股份有限公司审查审批中心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AAAK</v>
          </cell>
          <cell r="B70" t="str">
            <v>四川三台农村商业银行股份有限公司放款审查中心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AAAL</v>
          </cell>
          <cell r="B71" t="str">
            <v>四川三台农村商业银行股份有限公司贷款管理中心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 t="str">
            <v>T397</v>
          </cell>
          <cell r="B72" t="str">
            <v>四川三台农村商业银行股份有限公司塔山支行</v>
          </cell>
          <cell r="C72">
            <v>2</v>
          </cell>
          <cell r="D72">
            <v>1</v>
          </cell>
          <cell r="E72">
            <v>33153</v>
          </cell>
          <cell r="F72">
            <v>0</v>
          </cell>
          <cell r="G72">
            <v>0</v>
          </cell>
          <cell r="H72">
            <v>7193.064559</v>
          </cell>
          <cell r="I72">
            <v>0.216966</v>
          </cell>
          <cell r="J72">
            <v>826232</v>
          </cell>
          <cell r="K72">
            <v>24.92</v>
          </cell>
        </row>
        <row r="73">
          <cell r="A73">
            <v>2441</v>
          </cell>
          <cell r="B73" t="str">
            <v>四川三台农村商业银行股份有限公司塔山支行本部</v>
          </cell>
          <cell r="C73">
            <v>1</v>
          </cell>
          <cell r="D73">
            <v>1</v>
          </cell>
          <cell r="E73">
            <v>19869</v>
          </cell>
          <cell r="F73">
            <v>0</v>
          </cell>
          <cell r="G73">
            <v>0</v>
          </cell>
          <cell r="H73">
            <v>4328.023261</v>
          </cell>
          <cell r="I73">
            <v>0.217828</v>
          </cell>
          <cell r="J73">
            <v>497985</v>
          </cell>
          <cell r="K73">
            <v>25.06</v>
          </cell>
        </row>
        <row r="74">
          <cell r="A74">
            <v>2442</v>
          </cell>
          <cell r="B74" t="str">
            <v>四川三台农村商业银行股份有限公司柳池分理处</v>
          </cell>
          <cell r="C74">
            <v>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2443</v>
          </cell>
          <cell r="B75" t="str">
            <v>四川三台农村商业银行股份有限公司龙树分理处</v>
          </cell>
          <cell r="C75">
            <v>1</v>
          </cell>
          <cell r="D75">
            <v>1</v>
          </cell>
          <cell r="E75">
            <v>7116</v>
          </cell>
          <cell r="F75">
            <v>0</v>
          </cell>
          <cell r="G75">
            <v>0</v>
          </cell>
          <cell r="H75">
            <v>1614.392496</v>
          </cell>
          <cell r="I75">
            <v>0.226868</v>
          </cell>
          <cell r="J75">
            <v>186296</v>
          </cell>
          <cell r="K75">
            <v>26.18</v>
          </cell>
        </row>
        <row r="76">
          <cell r="A76">
            <v>2444</v>
          </cell>
          <cell r="B76" t="str">
            <v>四川三台农村商业银行股份有限公司双胜分理处</v>
          </cell>
          <cell r="C76">
            <v>0</v>
          </cell>
          <cell r="D76">
            <v>0</v>
          </cell>
          <cell r="E76">
            <v>3684</v>
          </cell>
          <cell r="F76">
            <v>0</v>
          </cell>
          <cell r="G76">
            <v>0</v>
          </cell>
          <cell r="H76">
            <v>791.733378</v>
          </cell>
          <cell r="I76">
            <v>0.214911</v>
          </cell>
          <cell r="J76">
            <v>80809</v>
          </cell>
          <cell r="K76">
            <v>21.94</v>
          </cell>
        </row>
        <row r="77">
          <cell r="A77">
            <v>2445</v>
          </cell>
          <cell r="B77" t="str">
            <v>四川三台农村商业银行股份有限公司白雀分理处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2446</v>
          </cell>
          <cell r="B78" t="str">
            <v>四川三台农村商业银行股份有限公司忠孝分理处</v>
          </cell>
          <cell r="C78">
            <v>0</v>
          </cell>
          <cell r="D78">
            <v>0</v>
          </cell>
          <cell r="E78">
            <v>2484</v>
          </cell>
          <cell r="F78">
            <v>0</v>
          </cell>
          <cell r="G78">
            <v>0</v>
          </cell>
          <cell r="H78">
            <v>458.915424</v>
          </cell>
          <cell r="I78">
            <v>0.184749</v>
          </cell>
          <cell r="J78">
            <v>61142</v>
          </cell>
          <cell r="K78">
            <v>24.61</v>
          </cell>
        </row>
        <row r="79">
          <cell r="A79">
            <v>2447</v>
          </cell>
          <cell r="B79" t="str">
            <v>四川三台农村商业银行股份有限公司塔山雄关分理处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2509</v>
          </cell>
          <cell r="B80" t="str">
            <v>四川三台农村商业银行股份有限公司高埝分理处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 t="str">
            <v>A99U</v>
          </cell>
          <cell r="B81" t="str">
            <v>四川三台农村商业银行股份有限公司塔山支行管理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 t="str">
            <v>T398</v>
          </cell>
          <cell r="B82" t="str">
            <v>四川三台农村商业银行股份有限公司富顺支行</v>
          </cell>
          <cell r="C82">
            <v>1</v>
          </cell>
          <cell r="D82">
            <v>0</v>
          </cell>
          <cell r="E82">
            <v>14195</v>
          </cell>
          <cell r="F82">
            <v>0</v>
          </cell>
          <cell r="G82">
            <v>0</v>
          </cell>
          <cell r="H82">
            <v>4395.870811</v>
          </cell>
          <cell r="I82">
            <v>0.309677</v>
          </cell>
          <cell r="J82">
            <v>436674</v>
          </cell>
          <cell r="K82">
            <v>30.76</v>
          </cell>
        </row>
        <row r="83">
          <cell r="A83">
            <v>2503</v>
          </cell>
          <cell r="B83" t="str">
            <v>四川三台农村商业银行股份有限公司富顺支行本部</v>
          </cell>
          <cell r="C83">
            <v>1</v>
          </cell>
          <cell r="D83">
            <v>0</v>
          </cell>
          <cell r="E83">
            <v>5707</v>
          </cell>
          <cell r="F83">
            <v>0</v>
          </cell>
          <cell r="G83">
            <v>0</v>
          </cell>
          <cell r="H83">
            <v>2118.940948</v>
          </cell>
          <cell r="I83">
            <v>0.371288</v>
          </cell>
          <cell r="J83">
            <v>226668</v>
          </cell>
          <cell r="K83">
            <v>39.72</v>
          </cell>
        </row>
        <row r="84">
          <cell r="A84">
            <v>2504</v>
          </cell>
          <cell r="B84" t="str">
            <v>四川三台农村商业银行股份有限公司金光分理处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2505</v>
          </cell>
          <cell r="B85" t="str">
            <v>四川三台农村商业银行股份有限公司秋林分理处</v>
          </cell>
          <cell r="C85">
            <v>0</v>
          </cell>
          <cell r="D85">
            <v>0</v>
          </cell>
          <cell r="E85">
            <v>4555</v>
          </cell>
          <cell r="F85">
            <v>0</v>
          </cell>
          <cell r="G85">
            <v>0</v>
          </cell>
          <cell r="H85">
            <v>1238.59214</v>
          </cell>
          <cell r="I85">
            <v>0.271919</v>
          </cell>
          <cell r="J85">
            <v>124719</v>
          </cell>
          <cell r="K85">
            <v>27.38</v>
          </cell>
        </row>
        <row r="86">
          <cell r="A86">
            <v>2506</v>
          </cell>
          <cell r="B86" t="str">
            <v>四川三台农村商业银行股份有限公司三元分理处</v>
          </cell>
          <cell r="C86">
            <v>0</v>
          </cell>
          <cell r="D86">
            <v>0</v>
          </cell>
          <cell r="E86">
            <v>3933</v>
          </cell>
          <cell r="F86">
            <v>0</v>
          </cell>
          <cell r="G86">
            <v>0</v>
          </cell>
          <cell r="H86">
            <v>1038.337723</v>
          </cell>
          <cell r="I86">
            <v>0.264007</v>
          </cell>
          <cell r="J86">
            <v>85287</v>
          </cell>
          <cell r="K86">
            <v>21.68</v>
          </cell>
        </row>
        <row r="87">
          <cell r="A87">
            <v>2507</v>
          </cell>
          <cell r="B87" t="str">
            <v>四川三台农村商业银行股份有限公司芦桥分理处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 t="str">
            <v>A99W</v>
          </cell>
          <cell r="B88" t="str">
            <v>四川三台农村商业银行股份有限公司富顺支行管理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 t="str">
            <v>T399</v>
          </cell>
          <cell r="B89" t="str">
            <v>四川三台农村商业银行股份有限公司石安支行</v>
          </cell>
          <cell r="C89">
            <v>0</v>
          </cell>
          <cell r="D89">
            <v>0</v>
          </cell>
          <cell r="E89">
            <v>17281</v>
          </cell>
          <cell r="F89">
            <v>0</v>
          </cell>
          <cell r="G89">
            <v>0</v>
          </cell>
          <cell r="H89">
            <v>5489.753878</v>
          </cell>
          <cell r="I89">
            <v>0.317676</v>
          </cell>
          <cell r="J89">
            <v>487605</v>
          </cell>
          <cell r="K89">
            <v>28.22</v>
          </cell>
        </row>
        <row r="90">
          <cell r="A90">
            <v>2508</v>
          </cell>
          <cell r="B90" t="str">
            <v>四川三台农村商业银行股份有限公司石安支行本部</v>
          </cell>
          <cell r="C90">
            <v>0</v>
          </cell>
          <cell r="D90">
            <v>0</v>
          </cell>
          <cell r="E90">
            <v>9471</v>
          </cell>
          <cell r="F90">
            <v>0</v>
          </cell>
          <cell r="G90">
            <v>0</v>
          </cell>
          <cell r="H90">
            <v>3495.23372</v>
          </cell>
          <cell r="I90">
            <v>0.369046</v>
          </cell>
          <cell r="J90">
            <v>292030</v>
          </cell>
          <cell r="K90">
            <v>30.83</v>
          </cell>
        </row>
        <row r="91">
          <cell r="A91">
            <v>2510</v>
          </cell>
          <cell r="B91" t="str">
            <v>四川三台农村商业银行股份有限公司金鼓分理处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2511</v>
          </cell>
          <cell r="B92" t="str">
            <v>四川三台农村商业银行股份有限公司永新分理处</v>
          </cell>
          <cell r="C92">
            <v>0</v>
          </cell>
          <cell r="D92">
            <v>0</v>
          </cell>
          <cell r="E92">
            <v>2895</v>
          </cell>
          <cell r="F92">
            <v>0</v>
          </cell>
          <cell r="G92">
            <v>0</v>
          </cell>
          <cell r="H92">
            <v>916.663419</v>
          </cell>
          <cell r="I92">
            <v>0.316637</v>
          </cell>
          <cell r="J92">
            <v>58252</v>
          </cell>
          <cell r="K92">
            <v>20.12</v>
          </cell>
        </row>
        <row r="93">
          <cell r="A93">
            <v>2512</v>
          </cell>
          <cell r="B93" t="str">
            <v>四川三台农村商业银行股份有限公司新德分理处</v>
          </cell>
          <cell r="C93">
            <v>0</v>
          </cell>
          <cell r="D93">
            <v>0</v>
          </cell>
          <cell r="E93">
            <v>4915</v>
          </cell>
          <cell r="F93">
            <v>0</v>
          </cell>
          <cell r="G93">
            <v>0</v>
          </cell>
          <cell r="H93">
            <v>1077.856739</v>
          </cell>
          <cell r="I93">
            <v>0.219299</v>
          </cell>
          <cell r="J93">
            <v>137323</v>
          </cell>
          <cell r="K93">
            <v>27.94</v>
          </cell>
        </row>
        <row r="94">
          <cell r="A94" t="str">
            <v>A99Z</v>
          </cell>
          <cell r="B94" t="str">
            <v>四川三台农村商业银行股份有限公司石安支行管理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T400</v>
          </cell>
          <cell r="B95" t="str">
            <v>四川三台农村商业银行股份有限公司新生支行</v>
          </cell>
          <cell r="C95">
            <v>1</v>
          </cell>
          <cell r="D95">
            <v>1</v>
          </cell>
          <cell r="E95">
            <v>54368</v>
          </cell>
          <cell r="F95">
            <v>0</v>
          </cell>
          <cell r="G95">
            <v>0</v>
          </cell>
          <cell r="H95">
            <v>15554.710788</v>
          </cell>
          <cell r="I95">
            <v>0.2861</v>
          </cell>
          <cell r="J95">
            <v>1871422</v>
          </cell>
          <cell r="K95">
            <v>34.42</v>
          </cell>
        </row>
        <row r="96">
          <cell r="A96">
            <v>2513</v>
          </cell>
          <cell r="B96" t="str">
            <v>四川三台农村商业银行股份有限公司新生支行本部</v>
          </cell>
          <cell r="C96">
            <v>1</v>
          </cell>
          <cell r="D96">
            <v>1</v>
          </cell>
          <cell r="E96">
            <v>34931</v>
          </cell>
          <cell r="F96">
            <v>0</v>
          </cell>
          <cell r="G96">
            <v>0</v>
          </cell>
          <cell r="H96">
            <v>9486.195936</v>
          </cell>
          <cell r="I96">
            <v>0.27157</v>
          </cell>
          <cell r="J96">
            <v>1099041</v>
          </cell>
          <cell r="K96">
            <v>31.46</v>
          </cell>
        </row>
        <row r="97">
          <cell r="A97">
            <v>2514</v>
          </cell>
          <cell r="B97" t="str">
            <v>四川三台农村商业银行股份有限公司断石分理处</v>
          </cell>
          <cell r="C97">
            <v>0</v>
          </cell>
          <cell r="D97">
            <v>0</v>
          </cell>
          <cell r="E97">
            <v>9949</v>
          </cell>
          <cell r="F97">
            <v>0</v>
          </cell>
          <cell r="G97">
            <v>0</v>
          </cell>
          <cell r="H97">
            <v>3083.530702</v>
          </cell>
          <cell r="I97">
            <v>0.309934</v>
          </cell>
          <cell r="J97">
            <v>478751</v>
          </cell>
          <cell r="K97">
            <v>48.12</v>
          </cell>
        </row>
        <row r="98">
          <cell r="A98">
            <v>2517</v>
          </cell>
          <cell r="B98" t="str">
            <v>四川三台农村商业银行股份有限公司三柏分理处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2518</v>
          </cell>
          <cell r="B99" t="str">
            <v>四川三台农村商业银行股份有限公司曙光分理处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2521</v>
          </cell>
          <cell r="B100" t="str">
            <v>四川三台农村商业银行股份有限公司星火分理处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2522</v>
          </cell>
          <cell r="B101" t="str">
            <v>四川三台农村商业银行股份有限公司玉林分理处</v>
          </cell>
          <cell r="C101">
            <v>0</v>
          </cell>
          <cell r="D101">
            <v>0</v>
          </cell>
          <cell r="E101">
            <v>9488</v>
          </cell>
          <cell r="F101">
            <v>0</v>
          </cell>
          <cell r="G101">
            <v>0</v>
          </cell>
          <cell r="H101">
            <v>2984.98415</v>
          </cell>
          <cell r="I101">
            <v>0.314606</v>
          </cell>
          <cell r="J101">
            <v>293630</v>
          </cell>
          <cell r="K101">
            <v>30.95</v>
          </cell>
        </row>
        <row r="102">
          <cell r="A102" t="str">
            <v>A9A1</v>
          </cell>
          <cell r="B102" t="str">
            <v>四川三台农村商业银行股份有限公司新生支行管理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T401</v>
          </cell>
          <cell r="B103" t="str">
            <v>四川三台农村商业银行股份有限公司观桥支行</v>
          </cell>
          <cell r="C103">
            <v>0</v>
          </cell>
          <cell r="D103">
            <v>0</v>
          </cell>
          <cell r="E103">
            <v>47134</v>
          </cell>
          <cell r="F103">
            <v>0</v>
          </cell>
          <cell r="G103">
            <v>0</v>
          </cell>
          <cell r="H103">
            <v>13843.731742</v>
          </cell>
          <cell r="I103">
            <v>0.29371</v>
          </cell>
          <cell r="J103">
            <v>1697180</v>
          </cell>
          <cell r="K103">
            <v>36.01</v>
          </cell>
        </row>
        <row r="104">
          <cell r="A104">
            <v>2523</v>
          </cell>
          <cell r="B104" t="str">
            <v>四川三台农村商业银行股份有限公司观桥支行本部</v>
          </cell>
          <cell r="C104">
            <v>0</v>
          </cell>
          <cell r="D104">
            <v>0</v>
          </cell>
          <cell r="E104">
            <v>33973</v>
          </cell>
          <cell r="F104">
            <v>0</v>
          </cell>
          <cell r="G104">
            <v>0</v>
          </cell>
          <cell r="H104">
            <v>9281.893254</v>
          </cell>
          <cell r="I104">
            <v>0.273214</v>
          </cell>
          <cell r="J104">
            <v>1189008</v>
          </cell>
          <cell r="K104">
            <v>35</v>
          </cell>
        </row>
        <row r="105">
          <cell r="A105">
            <v>2524</v>
          </cell>
          <cell r="B105" t="str">
            <v>四川三台农村商业银行股份有限公司观桥政府街分理处</v>
          </cell>
          <cell r="C105">
            <v>0</v>
          </cell>
          <cell r="D105">
            <v>0</v>
          </cell>
          <cell r="E105">
            <v>3415</v>
          </cell>
          <cell r="F105">
            <v>0</v>
          </cell>
          <cell r="G105">
            <v>0</v>
          </cell>
          <cell r="H105">
            <v>1249.358505</v>
          </cell>
          <cell r="I105">
            <v>0.365844</v>
          </cell>
          <cell r="J105">
            <v>142299</v>
          </cell>
          <cell r="K105">
            <v>41.67</v>
          </cell>
        </row>
        <row r="106">
          <cell r="A106">
            <v>2525</v>
          </cell>
          <cell r="B106" t="str">
            <v>四川三台农村商业银行股份有限公司方井分理处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2526</v>
          </cell>
          <cell r="B107" t="str">
            <v>四川三台农村商业银行股份有限公司文台分理处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2527</v>
          </cell>
          <cell r="B108" t="str">
            <v>四川三台农村商业银行股份有限公司石亭分理处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2528</v>
          </cell>
          <cell r="B109" t="str">
            <v>四川三台农村商业银行股份有限公司菊河分理处</v>
          </cell>
          <cell r="C109">
            <v>0</v>
          </cell>
          <cell r="D109">
            <v>0</v>
          </cell>
          <cell r="E109">
            <v>9746</v>
          </cell>
          <cell r="F109">
            <v>0</v>
          </cell>
          <cell r="G109">
            <v>0</v>
          </cell>
          <cell r="H109">
            <v>3312.479983</v>
          </cell>
          <cell r="I109">
            <v>0.339881</v>
          </cell>
          <cell r="J109">
            <v>365873</v>
          </cell>
          <cell r="K109">
            <v>37.54</v>
          </cell>
        </row>
        <row r="110">
          <cell r="A110" t="str">
            <v>A99O</v>
          </cell>
          <cell r="B110" t="str">
            <v>四川三台农村商业银行股份有限公司观桥支行管理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 t="str">
            <v>T402</v>
          </cell>
          <cell r="B111" t="str">
            <v>四川三台农村商业银行股份有限公司景福支行</v>
          </cell>
          <cell r="C111">
            <v>3</v>
          </cell>
          <cell r="D111">
            <v>0</v>
          </cell>
          <cell r="E111">
            <v>73127</v>
          </cell>
          <cell r="F111">
            <v>0</v>
          </cell>
          <cell r="G111">
            <v>0</v>
          </cell>
          <cell r="H111">
            <v>17901.419264</v>
          </cell>
          <cell r="I111">
            <v>0.244799</v>
          </cell>
          <cell r="J111">
            <v>2195737</v>
          </cell>
          <cell r="K111">
            <v>30.03</v>
          </cell>
        </row>
        <row r="112">
          <cell r="A112">
            <v>2534</v>
          </cell>
          <cell r="B112" t="str">
            <v>四川三台农村商业银行股份有限公司景福支行本部</v>
          </cell>
          <cell r="C112">
            <v>2</v>
          </cell>
          <cell r="D112">
            <v>0</v>
          </cell>
          <cell r="E112">
            <v>44061</v>
          </cell>
          <cell r="F112">
            <v>0</v>
          </cell>
          <cell r="G112">
            <v>0</v>
          </cell>
          <cell r="H112">
            <v>11236.627083</v>
          </cell>
          <cell r="I112">
            <v>0.255024</v>
          </cell>
          <cell r="J112">
            <v>1390482</v>
          </cell>
          <cell r="K112">
            <v>31.56</v>
          </cell>
        </row>
        <row r="113">
          <cell r="A113">
            <v>2535</v>
          </cell>
          <cell r="B113" t="str">
            <v>四川三台农村商业银行股份有限公司方垭分理处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2536</v>
          </cell>
          <cell r="B114" t="str">
            <v>四川三台农村商业银行股份有限公司茂隆分理处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2537</v>
          </cell>
          <cell r="B115" t="str">
            <v>四川三台农村商业银行股份有限公司金星分理处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2538</v>
          </cell>
          <cell r="B116" t="str">
            <v>四川三台农村商业银行股份有限公司双乐分理处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2539</v>
          </cell>
          <cell r="B117" t="str">
            <v>四川三台农村商业银行股份有限公司紫河分理处</v>
          </cell>
          <cell r="C117">
            <v>1</v>
          </cell>
          <cell r="D117">
            <v>0</v>
          </cell>
          <cell r="E117">
            <v>29066</v>
          </cell>
          <cell r="F117">
            <v>0</v>
          </cell>
          <cell r="G117">
            <v>0</v>
          </cell>
          <cell r="H117">
            <v>6664.792181</v>
          </cell>
          <cell r="I117">
            <v>0.229299</v>
          </cell>
          <cell r="J117">
            <v>805255</v>
          </cell>
          <cell r="K117">
            <v>27.7</v>
          </cell>
        </row>
        <row r="118">
          <cell r="A118">
            <v>2540</v>
          </cell>
          <cell r="B118" t="str">
            <v>四川三台农村商业银行股份有限公司协和分理处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2541</v>
          </cell>
          <cell r="B119" t="str">
            <v>四川三台农村商业银行股份有限公司广利分理处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A99S</v>
          </cell>
          <cell r="B120" t="str">
            <v>四川三台农村商业银行股份有限公司景福支行管理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T403</v>
          </cell>
          <cell r="B121" t="str">
            <v>四川三台农村商业银行股份有限公司乐安支行</v>
          </cell>
          <cell r="C121">
            <v>2</v>
          </cell>
          <cell r="D121">
            <v>2</v>
          </cell>
          <cell r="E121">
            <v>31198</v>
          </cell>
          <cell r="F121">
            <v>0</v>
          </cell>
          <cell r="G121">
            <v>0</v>
          </cell>
          <cell r="H121">
            <v>8179.498363</v>
          </cell>
          <cell r="I121">
            <v>0.26218</v>
          </cell>
          <cell r="J121">
            <v>935118</v>
          </cell>
          <cell r="K121">
            <v>29.97</v>
          </cell>
        </row>
        <row r="122">
          <cell r="A122">
            <v>2462</v>
          </cell>
          <cell r="B122" t="str">
            <v>四川三台农村商业银行股份有限公司进都分理处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2542</v>
          </cell>
          <cell r="B123" t="str">
            <v>四川三台农村商业银行股份有限公司乐安支行本部</v>
          </cell>
          <cell r="C123">
            <v>1</v>
          </cell>
          <cell r="D123">
            <v>1</v>
          </cell>
          <cell r="E123">
            <v>17543</v>
          </cell>
          <cell r="F123">
            <v>0</v>
          </cell>
          <cell r="G123">
            <v>0</v>
          </cell>
          <cell r="H123">
            <v>4499.776695</v>
          </cell>
          <cell r="I123">
            <v>0.2565</v>
          </cell>
          <cell r="J123">
            <v>564253</v>
          </cell>
          <cell r="K123">
            <v>32.16</v>
          </cell>
        </row>
        <row r="124">
          <cell r="A124">
            <v>2544</v>
          </cell>
          <cell r="B124" t="str">
            <v>四川三台农村商业银行股份有限公司建平分理处</v>
          </cell>
          <cell r="C124">
            <v>1</v>
          </cell>
          <cell r="D124">
            <v>1</v>
          </cell>
          <cell r="E124">
            <v>7450</v>
          </cell>
          <cell r="F124">
            <v>0</v>
          </cell>
          <cell r="G124">
            <v>0</v>
          </cell>
          <cell r="H124">
            <v>2006.457862</v>
          </cell>
          <cell r="I124">
            <v>0.269323</v>
          </cell>
          <cell r="J124">
            <v>209883</v>
          </cell>
          <cell r="K124">
            <v>28.17</v>
          </cell>
        </row>
        <row r="125">
          <cell r="A125">
            <v>2545</v>
          </cell>
          <cell r="B125" t="str">
            <v>四川三台农村商业银行股份有限公司前锋分理处</v>
          </cell>
          <cell r="C125">
            <v>0</v>
          </cell>
          <cell r="D125">
            <v>0</v>
          </cell>
          <cell r="E125">
            <v>3191</v>
          </cell>
          <cell r="F125">
            <v>0</v>
          </cell>
          <cell r="G125">
            <v>0</v>
          </cell>
          <cell r="H125">
            <v>762.860324</v>
          </cell>
          <cell r="I125">
            <v>0.239066</v>
          </cell>
          <cell r="J125">
            <v>64935</v>
          </cell>
          <cell r="K125">
            <v>20.35</v>
          </cell>
        </row>
        <row r="126">
          <cell r="A126">
            <v>2546</v>
          </cell>
          <cell r="B126" t="str">
            <v>四川三台农村商业银行股份有限公司红星分理处</v>
          </cell>
          <cell r="C126">
            <v>0</v>
          </cell>
          <cell r="D126">
            <v>0</v>
          </cell>
          <cell r="E126">
            <v>3014</v>
          </cell>
          <cell r="F126">
            <v>0</v>
          </cell>
          <cell r="G126">
            <v>0</v>
          </cell>
          <cell r="H126">
            <v>910.403482</v>
          </cell>
          <cell r="I126">
            <v>0.302058</v>
          </cell>
          <cell r="J126">
            <v>96047</v>
          </cell>
          <cell r="K126">
            <v>31.87</v>
          </cell>
        </row>
        <row r="127">
          <cell r="A127" t="str">
            <v>A99Y</v>
          </cell>
          <cell r="B127" t="str">
            <v>四川三台农村商业银行股份有限公司乐安支行管理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T404</v>
          </cell>
          <cell r="B128" t="str">
            <v>四川三台农村商业银行股份有限公司西平支行</v>
          </cell>
          <cell r="C128">
            <v>2</v>
          </cell>
          <cell r="D128">
            <v>2</v>
          </cell>
          <cell r="E128">
            <v>81736</v>
          </cell>
          <cell r="F128">
            <v>0</v>
          </cell>
          <cell r="G128">
            <v>0</v>
          </cell>
          <cell r="H128">
            <v>30477.94623</v>
          </cell>
          <cell r="I128">
            <v>0.372883</v>
          </cell>
          <cell r="J128">
            <v>2850275</v>
          </cell>
          <cell r="K128">
            <v>34.87</v>
          </cell>
        </row>
        <row r="129">
          <cell r="A129">
            <v>2449</v>
          </cell>
          <cell r="B129" t="str">
            <v>四川三台农村商业银行股份有限公司西平支行本部</v>
          </cell>
          <cell r="C129">
            <v>1</v>
          </cell>
          <cell r="D129">
            <v>1</v>
          </cell>
          <cell r="E129">
            <v>52685</v>
          </cell>
          <cell r="F129">
            <v>0</v>
          </cell>
          <cell r="G129">
            <v>0</v>
          </cell>
          <cell r="H129">
            <v>18953.280971</v>
          </cell>
          <cell r="I129">
            <v>0.359747</v>
          </cell>
          <cell r="J129">
            <v>1876786</v>
          </cell>
          <cell r="K129">
            <v>35.62</v>
          </cell>
        </row>
        <row r="130">
          <cell r="A130">
            <v>2450</v>
          </cell>
          <cell r="B130" t="str">
            <v>四川三台农村商业银行股份有限公司八洞分理处</v>
          </cell>
          <cell r="C130">
            <v>1</v>
          </cell>
          <cell r="D130">
            <v>1</v>
          </cell>
          <cell r="E130">
            <v>8712</v>
          </cell>
          <cell r="F130">
            <v>0</v>
          </cell>
          <cell r="G130">
            <v>0</v>
          </cell>
          <cell r="H130">
            <v>2190.268782</v>
          </cell>
          <cell r="I130">
            <v>0.251408</v>
          </cell>
          <cell r="J130">
            <v>199612</v>
          </cell>
          <cell r="K130">
            <v>22.91</v>
          </cell>
        </row>
        <row r="131">
          <cell r="A131">
            <v>2451</v>
          </cell>
          <cell r="B131" t="str">
            <v>四川三台农村商业银行股份有限公司群益分理处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2452</v>
          </cell>
          <cell r="B132" t="str">
            <v>四川三台农村商业银行股份有限公司建林分理处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2453</v>
          </cell>
          <cell r="B133" t="str">
            <v>四川三台农村商业银行股份有限公司朱君分理处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2454</v>
          </cell>
          <cell r="B134" t="str">
            <v>四川三台农村商业银行股份有限公司峨山分理处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2455</v>
          </cell>
          <cell r="B135" t="str">
            <v>四川三台农村商业银行股份有限公司上新分理处</v>
          </cell>
          <cell r="C135">
            <v>0</v>
          </cell>
          <cell r="D135">
            <v>0</v>
          </cell>
          <cell r="E135">
            <v>12061</v>
          </cell>
          <cell r="F135">
            <v>0</v>
          </cell>
          <cell r="G135">
            <v>0</v>
          </cell>
          <cell r="H135">
            <v>3976.134998</v>
          </cell>
          <cell r="I135">
            <v>0.329669</v>
          </cell>
          <cell r="J135">
            <v>406803</v>
          </cell>
          <cell r="K135">
            <v>33.73</v>
          </cell>
        </row>
        <row r="136">
          <cell r="A136">
            <v>2456</v>
          </cell>
          <cell r="B136" t="str">
            <v>四川三台农村商业银行股份有限公司跃进分理处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2457</v>
          </cell>
          <cell r="B137" t="str">
            <v>四川三台农村商业银行股份有限公司西平中街分理处</v>
          </cell>
          <cell r="C137">
            <v>0</v>
          </cell>
          <cell r="D137">
            <v>0</v>
          </cell>
          <cell r="E137">
            <v>8278</v>
          </cell>
          <cell r="F137">
            <v>0</v>
          </cell>
          <cell r="G137">
            <v>0</v>
          </cell>
          <cell r="H137">
            <v>5358.261479</v>
          </cell>
          <cell r="I137">
            <v>0.647289</v>
          </cell>
          <cell r="J137">
            <v>367074</v>
          </cell>
          <cell r="K137">
            <v>44.34</v>
          </cell>
        </row>
        <row r="138">
          <cell r="A138" t="str">
            <v>A99P</v>
          </cell>
          <cell r="B138" t="str">
            <v>四川三台农村商业银行股份有限公司西平支行管理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T405</v>
          </cell>
          <cell r="B139" t="str">
            <v>四川三台农村商业银行股份有限公司古井支行</v>
          </cell>
          <cell r="C139">
            <v>1</v>
          </cell>
          <cell r="D139">
            <v>1</v>
          </cell>
          <cell r="E139">
            <v>44278</v>
          </cell>
          <cell r="F139">
            <v>0</v>
          </cell>
          <cell r="G139">
            <v>0</v>
          </cell>
          <cell r="H139">
            <v>13337.997136</v>
          </cell>
          <cell r="I139">
            <v>0.301233</v>
          </cell>
          <cell r="J139">
            <v>1405015</v>
          </cell>
          <cell r="K139">
            <v>31.73</v>
          </cell>
        </row>
        <row r="140">
          <cell r="A140">
            <v>2458</v>
          </cell>
          <cell r="B140" t="str">
            <v>四川三台农村商业银行股份有限公司心妙分理处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2459</v>
          </cell>
          <cell r="B141" t="str">
            <v>四川三台农村商业银行股份有限公司万安分理处</v>
          </cell>
          <cell r="C141">
            <v>0</v>
          </cell>
          <cell r="D141">
            <v>0</v>
          </cell>
          <cell r="E141">
            <v>7517</v>
          </cell>
          <cell r="F141">
            <v>0</v>
          </cell>
          <cell r="G141">
            <v>0</v>
          </cell>
          <cell r="H141">
            <v>2780.905621</v>
          </cell>
          <cell r="I141">
            <v>0.369949</v>
          </cell>
          <cell r="J141">
            <v>270218</v>
          </cell>
          <cell r="K141">
            <v>35.95</v>
          </cell>
        </row>
        <row r="142">
          <cell r="A142">
            <v>2460</v>
          </cell>
          <cell r="B142" t="str">
            <v>四川三台农村商业银行股份有限公司下新分理处</v>
          </cell>
          <cell r="C142">
            <v>0</v>
          </cell>
          <cell r="D142">
            <v>0</v>
          </cell>
          <cell r="E142">
            <v>8112</v>
          </cell>
          <cell r="F142">
            <v>0</v>
          </cell>
          <cell r="G142">
            <v>0</v>
          </cell>
          <cell r="H142">
            <v>2471.58276</v>
          </cell>
          <cell r="I142">
            <v>0.304682</v>
          </cell>
          <cell r="J142">
            <v>240957</v>
          </cell>
          <cell r="K142">
            <v>29.7</v>
          </cell>
        </row>
        <row r="143">
          <cell r="A143">
            <v>2463</v>
          </cell>
          <cell r="B143" t="str">
            <v>四川三台农村商业银行股份有限公司古井支行本部</v>
          </cell>
          <cell r="C143">
            <v>1</v>
          </cell>
          <cell r="D143">
            <v>1</v>
          </cell>
          <cell r="E143">
            <v>28649</v>
          </cell>
          <cell r="F143">
            <v>0</v>
          </cell>
          <cell r="G143">
            <v>0</v>
          </cell>
          <cell r="H143">
            <v>8085.508755</v>
          </cell>
          <cell r="I143">
            <v>0.282227</v>
          </cell>
          <cell r="J143">
            <v>893840</v>
          </cell>
          <cell r="K143">
            <v>31.2</v>
          </cell>
        </row>
        <row r="144">
          <cell r="A144" t="str">
            <v>A99Q</v>
          </cell>
          <cell r="B144" t="str">
            <v>四川三台农村商业银行股份有限公司古井支行管理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 t="str">
            <v>T406</v>
          </cell>
          <cell r="B145" t="str">
            <v>四川三台农村商业银行股份有限公司刘营支行</v>
          </cell>
          <cell r="C145">
            <v>2</v>
          </cell>
          <cell r="D145">
            <v>1</v>
          </cell>
          <cell r="E145">
            <v>33104</v>
          </cell>
          <cell r="F145">
            <v>0</v>
          </cell>
          <cell r="G145">
            <v>0</v>
          </cell>
          <cell r="H145">
            <v>14731.026045</v>
          </cell>
          <cell r="I145">
            <v>0.444992</v>
          </cell>
          <cell r="J145">
            <v>1389885</v>
          </cell>
          <cell r="K145">
            <v>41.99</v>
          </cell>
        </row>
        <row r="146">
          <cell r="A146">
            <v>2464</v>
          </cell>
          <cell r="B146" t="str">
            <v>四川三台农村商业银行股份有限公司刘营支行本部</v>
          </cell>
          <cell r="C146">
            <v>1</v>
          </cell>
          <cell r="D146">
            <v>0</v>
          </cell>
          <cell r="E146">
            <v>14638</v>
          </cell>
          <cell r="F146">
            <v>0</v>
          </cell>
          <cell r="G146">
            <v>0</v>
          </cell>
          <cell r="H146">
            <v>5281.351576</v>
          </cell>
          <cell r="I146">
            <v>0.360797</v>
          </cell>
          <cell r="J146">
            <v>557132</v>
          </cell>
          <cell r="K146">
            <v>38.06</v>
          </cell>
        </row>
        <row r="147">
          <cell r="A147">
            <v>2466</v>
          </cell>
          <cell r="B147" t="str">
            <v>四川三台农村商业银行股份有限公司安宁分理处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2467</v>
          </cell>
          <cell r="B148" t="str">
            <v>四川三台农村商业银行股份有限公司新乐分理处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2468</v>
          </cell>
          <cell r="B149" t="str">
            <v>四川三台农村商业银行股份有限公司老马分理处</v>
          </cell>
          <cell r="C149">
            <v>1</v>
          </cell>
          <cell r="D149">
            <v>1</v>
          </cell>
          <cell r="E149">
            <v>5375</v>
          </cell>
          <cell r="F149">
            <v>0</v>
          </cell>
          <cell r="G149">
            <v>0</v>
          </cell>
          <cell r="H149">
            <v>1835.490867</v>
          </cell>
          <cell r="I149">
            <v>0.341487</v>
          </cell>
          <cell r="J149">
            <v>191240</v>
          </cell>
          <cell r="K149">
            <v>35.58</v>
          </cell>
        </row>
        <row r="150">
          <cell r="A150">
            <v>2469</v>
          </cell>
          <cell r="B150" t="str">
            <v>四川三台农村商业银行股份有限公司里程分理处</v>
          </cell>
          <cell r="C150">
            <v>0</v>
          </cell>
          <cell r="D150">
            <v>0</v>
          </cell>
          <cell r="E150">
            <v>8729</v>
          </cell>
          <cell r="F150">
            <v>0</v>
          </cell>
          <cell r="G150">
            <v>0</v>
          </cell>
          <cell r="H150">
            <v>6600.522724</v>
          </cell>
          <cell r="I150">
            <v>0.75616</v>
          </cell>
          <cell r="J150">
            <v>514571</v>
          </cell>
          <cell r="K150">
            <v>58.95</v>
          </cell>
        </row>
        <row r="151">
          <cell r="A151">
            <v>2491</v>
          </cell>
          <cell r="B151" t="str">
            <v>四川三台农村商业银行股份有限公司光辉分理处</v>
          </cell>
          <cell r="C151">
            <v>0</v>
          </cell>
          <cell r="D151">
            <v>0</v>
          </cell>
          <cell r="E151">
            <v>4362</v>
          </cell>
          <cell r="F151">
            <v>0</v>
          </cell>
          <cell r="G151">
            <v>0</v>
          </cell>
          <cell r="H151">
            <v>1013.660878</v>
          </cell>
          <cell r="I151">
            <v>0.232384</v>
          </cell>
          <cell r="J151">
            <v>126942</v>
          </cell>
          <cell r="K151">
            <v>29.1</v>
          </cell>
        </row>
        <row r="152">
          <cell r="A152" t="str">
            <v>A99V</v>
          </cell>
          <cell r="B152" t="str">
            <v>四川三台农村商业银行股份有限公司刘营支行管理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T407</v>
          </cell>
          <cell r="B153" t="str">
            <v>四川三台农村商业银行股份有限公司芦溪支行</v>
          </cell>
          <cell r="C153">
            <v>4</v>
          </cell>
          <cell r="D153">
            <v>2</v>
          </cell>
          <cell r="E153">
            <v>30701</v>
          </cell>
          <cell r="F153">
            <v>0</v>
          </cell>
          <cell r="G153">
            <v>0</v>
          </cell>
          <cell r="H153">
            <v>11411.219586</v>
          </cell>
          <cell r="I153">
            <v>0.371689</v>
          </cell>
          <cell r="J153">
            <v>963808</v>
          </cell>
          <cell r="K153">
            <v>31.39</v>
          </cell>
        </row>
        <row r="154">
          <cell r="A154">
            <v>2471</v>
          </cell>
          <cell r="B154" t="str">
            <v>四川三台农村商业银行股份有限公司芦溪支行本部</v>
          </cell>
          <cell r="C154">
            <v>1</v>
          </cell>
          <cell r="D154">
            <v>-1</v>
          </cell>
          <cell r="E154">
            <v>5248</v>
          </cell>
          <cell r="F154">
            <v>0</v>
          </cell>
          <cell r="G154">
            <v>0</v>
          </cell>
          <cell r="H154">
            <v>2191.331967</v>
          </cell>
          <cell r="I154">
            <v>0.417556</v>
          </cell>
          <cell r="J154">
            <v>192148</v>
          </cell>
          <cell r="K154">
            <v>36.61</v>
          </cell>
        </row>
        <row r="155">
          <cell r="A155">
            <v>2472</v>
          </cell>
          <cell r="B155" t="str">
            <v>四川三台农村商业银行股份有限公司栏河分理处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2473</v>
          </cell>
          <cell r="B156" t="str">
            <v>四川三台农村商业银行股份有限公司立新分理处</v>
          </cell>
          <cell r="C156">
            <v>1</v>
          </cell>
          <cell r="D156">
            <v>1</v>
          </cell>
          <cell r="E156">
            <v>7252</v>
          </cell>
          <cell r="F156">
            <v>0</v>
          </cell>
          <cell r="G156">
            <v>0</v>
          </cell>
          <cell r="H156">
            <v>2904.35621</v>
          </cell>
          <cell r="I156">
            <v>0.40049</v>
          </cell>
          <cell r="J156">
            <v>283775</v>
          </cell>
          <cell r="K156">
            <v>39.13</v>
          </cell>
        </row>
        <row r="157">
          <cell r="A157">
            <v>2474</v>
          </cell>
          <cell r="B157" t="str">
            <v>四川三台农村商业银行股份有限公司四平分理处</v>
          </cell>
          <cell r="C157">
            <v>0</v>
          </cell>
          <cell r="D157">
            <v>0</v>
          </cell>
          <cell r="E157">
            <v>4129</v>
          </cell>
          <cell r="F157">
            <v>0</v>
          </cell>
          <cell r="G157">
            <v>0</v>
          </cell>
          <cell r="H157">
            <v>1190.306816</v>
          </cell>
          <cell r="I157">
            <v>0.28828</v>
          </cell>
          <cell r="J157">
            <v>125896</v>
          </cell>
          <cell r="K157">
            <v>30.49</v>
          </cell>
        </row>
        <row r="158">
          <cell r="A158">
            <v>2475</v>
          </cell>
          <cell r="B158" t="str">
            <v>四川三台农村商业银行股份有限公司建新分理处</v>
          </cell>
          <cell r="C158">
            <v>2</v>
          </cell>
          <cell r="D158">
            <v>2</v>
          </cell>
          <cell r="E158">
            <v>9895</v>
          </cell>
          <cell r="F158">
            <v>0</v>
          </cell>
          <cell r="G158">
            <v>0</v>
          </cell>
          <cell r="H158">
            <v>3171.69326</v>
          </cell>
          <cell r="I158">
            <v>0.320535</v>
          </cell>
          <cell r="J158">
            <v>237831</v>
          </cell>
          <cell r="K158">
            <v>24.04</v>
          </cell>
        </row>
        <row r="159">
          <cell r="A159">
            <v>2476</v>
          </cell>
          <cell r="B159" t="str">
            <v>四川三台农村商业银行股份有限公司芦溪南街分理处</v>
          </cell>
          <cell r="C159">
            <v>0</v>
          </cell>
          <cell r="D159">
            <v>0</v>
          </cell>
          <cell r="E159">
            <v>4177</v>
          </cell>
          <cell r="F159">
            <v>0</v>
          </cell>
          <cell r="G159">
            <v>0</v>
          </cell>
          <cell r="H159">
            <v>1953.531333</v>
          </cell>
          <cell r="I159">
            <v>0.467688</v>
          </cell>
          <cell r="J159">
            <v>124158</v>
          </cell>
          <cell r="K159">
            <v>29.72</v>
          </cell>
        </row>
        <row r="160">
          <cell r="A160" t="str">
            <v>A99T</v>
          </cell>
          <cell r="B160" t="str">
            <v>四川三台农村商业银行股份有限公司芦溪支行管理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 t="str">
            <v>A9K9</v>
          </cell>
          <cell r="B161" t="str">
            <v>四川三台农村商业银行股份有限公司公司类贷款业务二部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 t="str">
            <v>T408</v>
          </cell>
          <cell r="B162" t="str">
            <v>四川三台农村商业银行股份有限公司金石支行</v>
          </cell>
          <cell r="C162">
            <v>1</v>
          </cell>
          <cell r="D162">
            <v>1</v>
          </cell>
          <cell r="E162">
            <v>21717</v>
          </cell>
          <cell r="F162">
            <v>0</v>
          </cell>
          <cell r="G162">
            <v>0</v>
          </cell>
          <cell r="H162">
            <v>5128.170239</v>
          </cell>
          <cell r="I162">
            <v>0.236136</v>
          </cell>
          <cell r="J162">
            <v>526494</v>
          </cell>
          <cell r="K162">
            <v>24.24</v>
          </cell>
        </row>
        <row r="163">
          <cell r="A163">
            <v>2477</v>
          </cell>
          <cell r="B163" t="str">
            <v>四川三台农村商业银行股份有限公司金石支行本部</v>
          </cell>
          <cell r="C163">
            <v>0</v>
          </cell>
          <cell r="D163">
            <v>0</v>
          </cell>
          <cell r="E163">
            <v>11777</v>
          </cell>
          <cell r="F163">
            <v>0</v>
          </cell>
          <cell r="G163">
            <v>0</v>
          </cell>
          <cell r="H163">
            <v>2947.052146</v>
          </cell>
          <cell r="I163">
            <v>0.250238</v>
          </cell>
          <cell r="J163">
            <v>302736</v>
          </cell>
          <cell r="K163">
            <v>25.71</v>
          </cell>
        </row>
        <row r="164">
          <cell r="A164">
            <v>2478</v>
          </cell>
          <cell r="B164" t="str">
            <v>四川三台农村商业银行股份有限公司三秀分理处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2479</v>
          </cell>
          <cell r="B165" t="str">
            <v>四川三台农村商业银行股份有限公司同德分理处</v>
          </cell>
          <cell r="C165">
            <v>1</v>
          </cell>
          <cell r="D165">
            <v>1</v>
          </cell>
          <cell r="E165">
            <v>4965</v>
          </cell>
          <cell r="F165">
            <v>0</v>
          </cell>
          <cell r="G165">
            <v>0</v>
          </cell>
          <cell r="H165">
            <v>1108.505123</v>
          </cell>
          <cell r="I165">
            <v>0.223264</v>
          </cell>
          <cell r="J165">
            <v>118947</v>
          </cell>
          <cell r="K165">
            <v>23.96</v>
          </cell>
        </row>
        <row r="166">
          <cell r="A166">
            <v>2480</v>
          </cell>
          <cell r="B166" t="str">
            <v>四川三台农村商业银行股份有限公司龙桥分理处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2483</v>
          </cell>
          <cell r="B167" t="str">
            <v>四川三台农村商业银行股份有限公司黎曙分理处</v>
          </cell>
          <cell r="C167">
            <v>0</v>
          </cell>
          <cell r="D167">
            <v>0</v>
          </cell>
          <cell r="E167">
            <v>4975</v>
          </cell>
          <cell r="F167">
            <v>0</v>
          </cell>
          <cell r="G167">
            <v>0</v>
          </cell>
          <cell r="H167">
            <v>1072.61297</v>
          </cell>
          <cell r="I167">
            <v>0.215601</v>
          </cell>
          <cell r="J167">
            <v>104811</v>
          </cell>
          <cell r="K167">
            <v>21.07</v>
          </cell>
        </row>
        <row r="168">
          <cell r="A168" t="str">
            <v>A99X</v>
          </cell>
          <cell r="B168" t="str">
            <v>四川三台农村商业银行股份有限公司金石支行管理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 t="str">
            <v>T410</v>
          </cell>
          <cell r="B169" t="str">
            <v>四川三台农村商业银行股份有限公司潼川支行</v>
          </cell>
          <cell r="C169">
            <v>3</v>
          </cell>
          <cell r="D169">
            <v>1</v>
          </cell>
          <cell r="E169">
            <v>19428</v>
          </cell>
          <cell r="F169">
            <v>0</v>
          </cell>
          <cell r="G169">
            <v>0</v>
          </cell>
          <cell r="H169">
            <v>6432.033218</v>
          </cell>
          <cell r="I169">
            <v>0.33107</v>
          </cell>
          <cell r="J169">
            <v>828786</v>
          </cell>
          <cell r="K169">
            <v>42.66</v>
          </cell>
        </row>
        <row r="170">
          <cell r="A170">
            <v>2492</v>
          </cell>
          <cell r="B170" t="str">
            <v>四川三台农村商业银行股份有限公司潼川支行本部</v>
          </cell>
          <cell r="C170">
            <v>2</v>
          </cell>
          <cell r="D170">
            <v>1</v>
          </cell>
          <cell r="E170">
            <v>12207</v>
          </cell>
          <cell r="F170">
            <v>0</v>
          </cell>
          <cell r="G170">
            <v>0</v>
          </cell>
          <cell r="H170">
            <v>4045.611315</v>
          </cell>
          <cell r="I170">
            <v>0.331417</v>
          </cell>
          <cell r="J170">
            <v>480264</v>
          </cell>
          <cell r="K170">
            <v>39.34</v>
          </cell>
        </row>
        <row r="171">
          <cell r="A171">
            <v>2495</v>
          </cell>
          <cell r="B171" t="str">
            <v>四川三台农村商业银行股份有限公司梓锦新城分理处</v>
          </cell>
          <cell r="C171">
            <v>1</v>
          </cell>
          <cell r="D171">
            <v>0</v>
          </cell>
          <cell r="E171">
            <v>7221</v>
          </cell>
          <cell r="F171">
            <v>0</v>
          </cell>
          <cell r="G171">
            <v>0</v>
          </cell>
          <cell r="H171">
            <v>2386.421903</v>
          </cell>
          <cell r="I171">
            <v>0.330484</v>
          </cell>
          <cell r="J171">
            <v>348522</v>
          </cell>
          <cell r="K171">
            <v>48.27</v>
          </cell>
        </row>
        <row r="172">
          <cell r="A172" t="str">
            <v>A9A0</v>
          </cell>
          <cell r="B172" t="str">
            <v>四川三台农村商业银行股份有限公司潼川支行管理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T411</v>
          </cell>
          <cell r="B173" t="str">
            <v>四川三台农村商业银行股份有限公司营业部</v>
          </cell>
          <cell r="C173">
            <v>28</v>
          </cell>
          <cell r="D173">
            <v>4</v>
          </cell>
          <cell r="E173">
            <v>8646</v>
          </cell>
          <cell r="F173">
            <v>0</v>
          </cell>
          <cell r="G173">
            <v>0</v>
          </cell>
          <cell r="H173">
            <v>3691.317149</v>
          </cell>
          <cell r="I173">
            <v>0.426939</v>
          </cell>
          <cell r="J173">
            <v>306879</v>
          </cell>
          <cell r="K173">
            <v>35.49</v>
          </cell>
        </row>
        <row r="174">
          <cell r="A174">
            <v>2440</v>
          </cell>
          <cell r="B174" t="str">
            <v>四川三台农村商业银行股份有限公司总行营业部</v>
          </cell>
          <cell r="C174">
            <v>28</v>
          </cell>
          <cell r="D174">
            <v>4</v>
          </cell>
          <cell r="E174">
            <v>8646</v>
          </cell>
          <cell r="F174">
            <v>0</v>
          </cell>
          <cell r="G174">
            <v>0</v>
          </cell>
          <cell r="H174">
            <v>3691.317149</v>
          </cell>
          <cell r="I174">
            <v>0.426939</v>
          </cell>
          <cell r="J174">
            <v>306879</v>
          </cell>
          <cell r="K174">
            <v>35.49</v>
          </cell>
        </row>
        <row r="175">
          <cell r="A175" t="str">
            <v>A99K</v>
          </cell>
          <cell r="B175" t="str">
            <v>四川三台农村商业银行股份有限公司公司业务中心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 t="str">
            <v>A9A2</v>
          </cell>
          <cell r="B176" t="str">
            <v>四川三台农村商业银行股份有限公司总行营业部管理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TF33</v>
          </cell>
          <cell r="B177" t="str">
            <v>四川三台农村商业银行股份有限公司花园支行</v>
          </cell>
          <cell r="C177">
            <v>5</v>
          </cell>
          <cell r="D177">
            <v>2</v>
          </cell>
          <cell r="E177">
            <v>12481</v>
          </cell>
          <cell r="F177">
            <v>0</v>
          </cell>
          <cell r="G177">
            <v>0</v>
          </cell>
          <cell r="H177">
            <v>4624.682692</v>
          </cell>
          <cell r="I177">
            <v>0.370538</v>
          </cell>
          <cell r="J177">
            <v>282028</v>
          </cell>
          <cell r="K177">
            <v>22.6</v>
          </cell>
        </row>
        <row r="178">
          <cell r="A178">
            <v>2485</v>
          </cell>
          <cell r="B178" t="str">
            <v>四川三台农村商业银行股份有限公司花园支行本部</v>
          </cell>
          <cell r="C178">
            <v>5</v>
          </cell>
          <cell r="D178">
            <v>2</v>
          </cell>
          <cell r="E178">
            <v>12481</v>
          </cell>
          <cell r="F178">
            <v>0</v>
          </cell>
          <cell r="G178">
            <v>0</v>
          </cell>
          <cell r="H178">
            <v>4624.682692</v>
          </cell>
          <cell r="I178">
            <v>0.370538</v>
          </cell>
          <cell r="J178">
            <v>282028</v>
          </cell>
          <cell r="K178">
            <v>22.6</v>
          </cell>
        </row>
        <row r="179">
          <cell r="A179">
            <v>2486</v>
          </cell>
          <cell r="B179" t="str">
            <v>四川三台农村商业银行股份有限公司光明分理处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 t="str">
            <v>A99R</v>
          </cell>
          <cell r="B180" t="str">
            <v>四川三台农村商业银行股份有限公司花园支行管理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 t="str">
            <v>TF34</v>
          </cell>
          <cell r="B181" t="str">
            <v>四川三台农村商业银行股份有限公司永明支行</v>
          </cell>
          <cell r="C181">
            <v>2</v>
          </cell>
          <cell r="D181">
            <v>1</v>
          </cell>
          <cell r="E181">
            <v>21536</v>
          </cell>
          <cell r="F181">
            <v>0</v>
          </cell>
          <cell r="G181">
            <v>0</v>
          </cell>
          <cell r="H181">
            <v>6199.978045</v>
          </cell>
          <cell r="I181">
            <v>0.287889</v>
          </cell>
          <cell r="J181">
            <v>437054</v>
          </cell>
          <cell r="K181">
            <v>20.29</v>
          </cell>
        </row>
        <row r="182">
          <cell r="A182">
            <v>2484</v>
          </cell>
          <cell r="B182" t="str">
            <v>四川三台农村商业银行股份有限公司建设分理处</v>
          </cell>
          <cell r="C182">
            <v>0</v>
          </cell>
          <cell r="D182">
            <v>0</v>
          </cell>
          <cell r="E182">
            <v>4190</v>
          </cell>
          <cell r="F182">
            <v>0</v>
          </cell>
          <cell r="G182">
            <v>0</v>
          </cell>
          <cell r="H182">
            <v>1082.314313</v>
          </cell>
          <cell r="I182">
            <v>0.258309</v>
          </cell>
          <cell r="J182">
            <v>86108</v>
          </cell>
          <cell r="K182">
            <v>20.55</v>
          </cell>
        </row>
        <row r="183">
          <cell r="A183">
            <v>2487</v>
          </cell>
          <cell r="B183" t="str">
            <v>四川三台农村商业银行股份有限公司永明支行本部</v>
          </cell>
          <cell r="C183">
            <v>1</v>
          </cell>
          <cell r="D183">
            <v>1</v>
          </cell>
          <cell r="E183">
            <v>9535</v>
          </cell>
          <cell r="F183">
            <v>0</v>
          </cell>
          <cell r="G183">
            <v>0</v>
          </cell>
          <cell r="H183">
            <v>3073.373041</v>
          </cell>
          <cell r="I183">
            <v>0.322325</v>
          </cell>
          <cell r="J183">
            <v>197546</v>
          </cell>
          <cell r="K183">
            <v>20.72</v>
          </cell>
        </row>
        <row r="184">
          <cell r="A184">
            <v>2488</v>
          </cell>
          <cell r="B184" t="str">
            <v>四川三台农村商业银行股份有限公司白庙分理处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2489</v>
          </cell>
          <cell r="B185" t="str">
            <v>四川三台农村商业银行股份有限公司中太分理处</v>
          </cell>
          <cell r="C185">
            <v>1</v>
          </cell>
          <cell r="D185">
            <v>0</v>
          </cell>
          <cell r="E185">
            <v>7811</v>
          </cell>
          <cell r="F185">
            <v>0</v>
          </cell>
          <cell r="G185">
            <v>0</v>
          </cell>
          <cell r="H185">
            <v>2044.290691</v>
          </cell>
          <cell r="I185">
            <v>0.261719</v>
          </cell>
          <cell r="J185">
            <v>153400</v>
          </cell>
          <cell r="K185">
            <v>19.64</v>
          </cell>
        </row>
        <row r="186">
          <cell r="A186">
            <v>2490</v>
          </cell>
          <cell r="B186" t="str">
            <v>四川三台农村商业银行股份有限公司长乐分理处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 t="str">
            <v>A9AE</v>
          </cell>
          <cell r="B187" t="str">
            <v>四川三台农村商业银行股份有限公司永明支行管理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 t="str">
            <v>TF35</v>
          </cell>
          <cell r="B188" t="str">
            <v>四川三台农村商业银行股份有限公司东塔支行</v>
          </cell>
          <cell r="C188">
            <v>2</v>
          </cell>
          <cell r="D188">
            <v>1</v>
          </cell>
          <cell r="E188">
            <v>15372</v>
          </cell>
          <cell r="F188">
            <v>0</v>
          </cell>
          <cell r="G188">
            <v>0</v>
          </cell>
          <cell r="H188">
            <v>3869.586982</v>
          </cell>
          <cell r="I188">
            <v>0.25173</v>
          </cell>
          <cell r="J188">
            <v>579833</v>
          </cell>
          <cell r="K188">
            <v>37.72</v>
          </cell>
        </row>
        <row r="189">
          <cell r="A189">
            <v>2493</v>
          </cell>
          <cell r="B189" t="str">
            <v>四川三台农村商业银行股份有限公司百顷分理处</v>
          </cell>
          <cell r="C189">
            <v>0</v>
          </cell>
          <cell r="D189">
            <v>0</v>
          </cell>
          <cell r="E189">
            <v>3745</v>
          </cell>
          <cell r="F189">
            <v>0</v>
          </cell>
          <cell r="G189">
            <v>0</v>
          </cell>
          <cell r="H189">
            <v>774.466773</v>
          </cell>
          <cell r="I189">
            <v>0.2068</v>
          </cell>
          <cell r="J189">
            <v>106910</v>
          </cell>
          <cell r="K189">
            <v>28.55</v>
          </cell>
        </row>
        <row r="190">
          <cell r="A190">
            <v>2496</v>
          </cell>
          <cell r="B190" t="str">
            <v>四川三台农村商业银行股份有限公司东山分理处</v>
          </cell>
          <cell r="C190">
            <v>1</v>
          </cell>
          <cell r="D190">
            <v>1</v>
          </cell>
          <cell r="E190">
            <v>4860</v>
          </cell>
          <cell r="F190">
            <v>0</v>
          </cell>
          <cell r="G190">
            <v>0</v>
          </cell>
          <cell r="H190">
            <v>1273.992928</v>
          </cell>
          <cell r="I190">
            <v>0.262138</v>
          </cell>
          <cell r="J190">
            <v>135408</v>
          </cell>
          <cell r="K190">
            <v>27.86</v>
          </cell>
        </row>
        <row r="191">
          <cell r="A191">
            <v>2497</v>
          </cell>
          <cell r="B191" t="str">
            <v>四川三台农村商业银行股份有限公司北坝支行</v>
          </cell>
          <cell r="C191">
            <v>1</v>
          </cell>
          <cell r="D191">
            <v>0</v>
          </cell>
          <cell r="E191">
            <v>6767</v>
          </cell>
          <cell r="F191">
            <v>0</v>
          </cell>
          <cell r="G191">
            <v>0</v>
          </cell>
          <cell r="H191">
            <v>1821.127281</v>
          </cell>
          <cell r="I191">
            <v>0.269119</v>
          </cell>
          <cell r="J191">
            <v>337515</v>
          </cell>
          <cell r="K191">
            <v>49.88</v>
          </cell>
        </row>
        <row r="192">
          <cell r="A192" t="str">
            <v>A9AC</v>
          </cell>
          <cell r="B192" t="str">
            <v>四川三台农村商业银行股份有限公司东塔支行管理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45232</v>
          </cell>
          <cell r="B19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opLeftCell="J1" workbookViewId="0">
      <pane ySplit="4" topLeftCell="A5" activePane="bottomLeft" state="frozen"/>
      <selection/>
      <selection pane="bottomLeft" activeCell="P48" sqref="P48"/>
    </sheetView>
  </sheetViews>
  <sheetFormatPr defaultColWidth="9" defaultRowHeight="15.2"/>
  <cols>
    <col min="1" max="1" width="9.125" style="37" customWidth="1"/>
    <col min="2" max="2" width="11.75" style="37" customWidth="1"/>
    <col min="3" max="3" width="7.625" style="38" customWidth="1"/>
    <col min="4" max="4" width="8.125" style="38" customWidth="1"/>
    <col min="5" max="5" width="8.5" style="38" customWidth="1"/>
    <col min="6" max="7" width="10.875" style="38" customWidth="1"/>
    <col min="8" max="9" width="9.125" style="38" customWidth="1"/>
    <col min="10" max="10" width="12.125" style="38" customWidth="1"/>
    <col min="11" max="12" width="9.875" style="38" customWidth="1"/>
    <col min="13" max="13" width="8.25" style="38" customWidth="1"/>
    <col min="14" max="14" width="9.375" style="39" customWidth="1"/>
    <col min="15" max="16" width="8.5" style="40" customWidth="1"/>
    <col min="17" max="17" width="8.5" style="41" customWidth="1"/>
    <col min="18" max="18" width="8.375" style="41" customWidth="1"/>
    <col min="19" max="19" width="7.375" style="39" customWidth="1"/>
    <col min="20" max="20" width="9" style="35" customWidth="1"/>
    <col min="21" max="21" width="7.125" style="35" customWidth="1"/>
    <col min="22" max="22" width="9" style="35" customWidth="1"/>
    <col min="23" max="23" width="9" style="42" customWidth="1"/>
    <col min="24" max="24" width="9" style="35" customWidth="1"/>
    <col min="25" max="25" width="12.375" style="35" customWidth="1"/>
    <col min="26" max="16384" width="9" style="35"/>
  </cols>
  <sheetData>
    <row r="1" s="35" customFormat="1" ht="24" customHeight="1" spans="1:23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86"/>
      <c r="O1" s="87"/>
      <c r="P1" s="87"/>
      <c r="Q1" s="95"/>
      <c r="R1" s="95"/>
      <c r="S1" s="86"/>
      <c r="W1" s="42"/>
    </row>
    <row r="2" s="35" customFormat="1" ht="19" customHeight="1" spans="1:2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88"/>
      <c r="O2" s="89"/>
      <c r="P2" s="89"/>
      <c r="Q2" s="96"/>
      <c r="R2" s="96"/>
      <c r="S2" s="88"/>
      <c r="W2" s="42"/>
    </row>
    <row r="3" s="35" customFormat="1" ht="19" customHeight="1" spans="1:25">
      <c r="A3" s="45" t="s">
        <v>1</v>
      </c>
      <c r="B3" s="45"/>
      <c r="C3" s="66" t="s">
        <v>2</v>
      </c>
      <c r="D3" s="66"/>
      <c r="E3" s="67"/>
      <c r="F3" s="67"/>
      <c r="G3" s="67"/>
      <c r="H3" s="76"/>
      <c r="I3" s="77" t="s">
        <v>3</v>
      </c>
      <c r="J3" s="78"/>
      <c r="K3" s="78"/>
      <c r="L3" s="78"/>
      <c r="M3" s="78"/>
      <c r="N3" s="90"/>
      <c r="O3" s="91" t="s">
        <v>4</v>
      </c>
      <c r="P3" s="127"/>
      <c r="Q3" s="97"/>
      <c r="R3" s="98"/>
      <c r="S3" s="99"/>
      <c r="T3" s="77" t="s">
        <v>5</v>
      </c>
      <c r="U3" s="78"/>
      <c r="V3" s="78"/>
      <c r="W3" s="104"/>
      <c r="X3" s="78"/>
      <c r="Y3" s="90"/>
    </row>
    <row r="4" s="35" customFormat="1" ht="24.95" customHeight="1" spans="1:25">
      <c r="A4" s="45"/>
      <c r="B4" s="68"/>
      <c r="C4" s="68" t="s">
        <v>6</v>
      </c>
      <c r="D4" s="68" t="s">
        <v>7</v>
      </c>
      <c r="E4" s="69" t="s">
        <v>8</v>
      </c>
      <c r="F4" s="69" t="s">
        <v>9</v>
      </c>
      <c r="G4" s="69" t="s">
        <v>10</v>
      </c>
      <c r="H4" s="79" t="s">
        <v>11</v>
      </c>
      <c r="I4" s="48" t="s">
        <v>6</v>
      </c>
      <c r="J4" s="68" t="s">
        <v>7</v>
      </c>
      <c r="K4" s="80" t="s">
        <v>12</v>
      </c>
      <c r="L4" s="80" t="s">
        <v>13</v>
      </c>
      <c r="M4" s="69" t="s">
        <v>10</v>
      </c>
      <c r="N4" s="79" t="s">
        <v>11</v>
      </c>
      <c r="O4" s="92" t="s">
        <v>6</v>
      </c>
      <c r="P4" s="128" t="s">
        <v>7</v>
      </c>
      <c r="Q4" s="68" t="s">
        <v>14</v>
      </c>
      <c r="R4" s="69" t="s">
        <v>10</v>
      </c>
      <c r="S4" s="100" t="s">
        <v>11</v>
      </c>
      <c r="T4" s="48" t="s">
        <v>6</v>
      </c>
      <c r="U4" s="68" t="s">
        <v>7</v>
      </c>
      <c r="V4" s="80" t="s">
        <v>15</v>
      </c>
      <c r="W4" s="105" t="s">
        <v>16</v>
      </c>
      <c r="X4" s="69" t="s">
        <v>10</v>
      </c>
      <c r="Y4" s="79" t="s">
        <v>11</v>
      </c>
    </row>
    <row r="5" s="35" customFormat="1" ht="15.95" customHeight="1" spans="1:25">
      <c r="A5" s="49" t="s">
        <v>17</v>
      </c>
      <c r="B5" s="126" t="s">
        <v>18</v>
      </c>
      <c r="C5" s="52">
        <v>30</v>
      </c>
      <c r="D5" s="71">
        <f>网点进度表!E5</f>
        <v>30</v>
      </c>
      <c r="E5" s="71">
        <f>网点进度表!F5</f>
        <v>8628</v>
      </c>
      <c r="F5" s="71">
        <f>网点进度表!G5</f>
        <v>8646</v>
      </c>
      <c r="G5" s="72">
        <f t="shared" ref="G5:G36" si="0">F5-E5</f>
        <v>18</v>
      </c>
      <c r="H5" s="81">
        <f t="shared" ref="H5:H37" si="1">G5/D5</f>
        <v>0.6</v>
      </c>
      <c r="I5" s="82">
        <v>793</v>
      </c>
      <c r="J5" s="71">
        <f>网点进度表!K5</f>
        <v>793</v>
      </c>
      <c r="K5" s="71">
        <f>网点进度表!L5</f>
        <v>2853.683267</v>
      </c>
      <c r="L5" s="71">
        <f>网点进度表!M5</f>
        <v>3691.317149</v>
      </c>
      <c r="M5" s="72">
        <f t="shared" ref="M5:M37" si="2">L5-K5</f>
        <v>837.633882000001</v>
      </c>
      <c r="N5" s="81">
        <f t="shared" ref="N5:N37" si="3">M5/J5</f>
        <v>1.05628484489281</v>
      </c>
      <c r="O5" s="93">
        <v>39.6616530407209</v>
      </c>
      <c r="P5" s="129">
        <f>O5*0.9</f>
        <v>35.6954877366488</v>
      </c>
      <c r="Q5" s="101">
        <f>基础表!D2</f>
        <v>306879</v>
      </c>
      <c r="R5" s="102">
        <f>Q5/F5</f>
        <v>35.4937543372658</v>
      </c>
      <c r="S5" s="81">
        <f t="shared" ref="S5:S37" si="4">R5/P5</f>
        <v>0.994348490182531</v>
      </c>
      <c r="T5" s="82">
        <v>4</v>
      </c>
      <c r="U5" s="83">
        <v>4</v>
      </c>
      <c r="V5" s="106">
        <f>网点进度表!V5</f>
        <v>24</v>
      </c>
      <c r="W5" s="106">
        <f>网点进度表!W5</f>
        <v>28</v>
      </c>
      <c r="X5" s="72">
        <f t="shared" ref="X5:X37" si="5">W5-V5</f>
        <v>4</v>
      </c>
      <c r="Y5" s="81">
        <f t="shared" ref="Y5:Y37" si="6">X5/U5</f>
        <v>1</v>
      </c>
    </row>
    <row r="6" s="35" customFormat="1" ht="15.95" customHeight="1" spans="1:25">
      <c r="A6" s="49" t="s">
        <v>19</v>
      </c>
      <c r="B6" s="126" t="s">
        <v>20</v>
      </c>
      <c r="C6" s="52">
        <v>85</v>
      </c>
      <c r="D6" s="71">
        <f>网点进度表!E6+网点进度表!E7</f>
        <v>85</v>
      </c>
      <c r="E6" s="71">
        <f>网点进度表!F6+网点进度表!F7</f>
        <v>19266</v>
      </c>
      <c r="F6" s="71">
        <f>网点进度表!G6+网点进度表!G7</f>
        <v>19428</v>
      </c>
      <c r="G6" s="72">
        <f t="shared" si="0"/>
        <v>162</v>
      </c>
      <c r="H6" s="81">
        <f t="shared" si="1"/>
        <v>1.90588235294118</v>
      </c>
      <c r="I6" s="82">
        <v>1579</v>
      </c>
      <c r="J6" s="71">
        <f>网点进度表!K6+网点进度表!K7</f>
        <v>1579</v>
      </c>
      <c r="K6" s="71">
        <f>网点进度表!L6+网点进度表!L7</f>
        <v>5171.48389</v>
      </c>
      <c r="L6" s="71">
        <f>网点进度表!M6+网点进度表!M7</f>
        <v>6432.033218</v>
      </c>
      <c r="M6" s="72">
        <f t="shared" si="2"/>
        <v>1260.549328</v>
      </c>
      <c r="N6" s="81">
        <f t="shared" si="3"/>
        <v>0.798321297023432</v>
      </c>
      <c r="O6" s="93">
        <v>52.760577534294</v>
      </c>
      <c r="P6" s="129">
        <f t="shared" ref="P6:P37" si="7">O6*0.9</f>
        <v>47.4845197808646</v>
      </c>
      <c r="Q6" s="101">
        <f>基础表!D3+基础表!D4</f>
        <v>828786</v>
      </c>
      <c r="R6" s="102">
        <f>Q6/F6</f>
        <v>42.6593576281655</v>
      </c>
      <c r="S6" s="81">
        <f t="shared" si="4"/>
        <v>0.898384522472448</v>
      </c>
      <c r="T6" s="82">
        <v>2</v>
      </c>
      <c r="U6" s="83">
        <v>2</v>
      </c>
      <c r="V6" s="106">
        <f>网点进度表!V6+网点进度表!V7</f>
        <v>2</v>
      </c>
      <c r="W6" s="106">
        <f>网点进度表!W6+网点进度表!W7</f>
        <v>3</v>
      </c>
      <c r="X6" s="72">
        <f t="shared" si="5"/>
        <v>1</v>
      </c>
      <c r="Y6" s="81">
        <f t="shared" si="6"/>
        <v>0.5</v>
      </c>
    </row>
    <row r="7" s="35" customFormat="1" ht="15.95" customHeight="1" spans="1:25">
      <c r="A7" s="49" t="s">
        <v>21</v>
      </c>
      <c r="B7" s="126" t="s">
        <v>22</v>
      </c>
      <c r="C7" s="52">
        <v>165</v>
      </c>
      <c r="D7" s="71">
        <f>网点进度表!E8+网点进度表!E9+网点进度表!E10</f>
        <v>165</v>
      </c>
      <c r="E7" s="71">
        <f>网点进度表!F8+网点进度表!F9+网点进度表!F10</f>
        <v>15268</v>
      </c>
      <c r="F7" s="71">
        <f>网点进度表!G8+网点进度表!G9+网点进度表!G10</f>
        <v>15372</v>
      </c>
      <c r="G7" s="72">
        <f t="shared" si="0"/>
        <v>104</v>
      </c>
      <c r="H7" s="81">
        <f t="shared" si="1"/>
        <v>0.63030303030303</v>
      </c>
      <c r="I7" s="82">
        <v>1755</v>
      </c>
      <c r="J7" s="71">
        <f>网点进度表!K8+网点进度表!K9+网点进度表!K10</f>
        <v>1755</v>
      </c>
      <c r="K7" s="71">
        <f>网点进度表!L8+网点进度表!L9+网点进度表!L10</f>
        <v>3148.960542</v>
      </c>
      <c r="L7" s="71">
        <f>网点进度表!M8+网点进度表!M9+网点进度表!M10</f>
        <v>3869.586982</v>
      </c>
      <c r="M7" s="72">
        <f t="shared" si="2"/>
        <v>720.62644</v>
      </c>
      <c r="N7" s="81">
        <f t="shared" si="3"/>
        <v>0.410613356125356</v>
      </c>
      <c r="O7" s="93">
        <v>45.3710283837855</v>
      </c>
      <c r="P7" s="129">
        <f t="shared" si="7"/>
        <v>40.8339255454069</v>
      </c>
      <c r="Q7" s="101">
        <f>基础表!D5+基础表!D6+基础表!D7</f>
        <v>579833</v>
      </c>
      <c r="R7" s="102">
        <f>Q7/F7</f>
        <v>37.7200754618787</v>
      </c>
      <c r="S7" s="81">
        <f t="shared" si="4"/>
        <v>0.92374355289291</v>
      </c>
      <c r="T7" s="82">
        <v>2</v>
      </c>
      <c r="U7" s="83">
        <v>2</v>
      </c>
      <c r="V7" s="106">
        <f>网点进度表!V8+网点进度表!V9+网点进度表!V10</f>
        <v>1</v>
      </c>
      <c r="W7" s="106">
        <f>网点进度表!W8+网点进度表!W9+网点进度表!W10</f>
        <v>2</v>
      </c>
      <c r="X7" s="72">
        <f t="shared" si="5"/>
        <v>1</v>
      </c>
      <c r="Y7" s="81">
        <f t="shared" si="6"/>
        <v>0.5</v>
      </c>
    </row>
    <row r="8" s="35" customFormat="1" ht="15.95" customHeight="1" spans="1:25">
      <c r="A8" s="49" t="s">
        <v>23</v>
      </c>
      <c r="B8" s="126" t="s">
        <v>24</v>
      </c>
      <c r="C8" s="52">
        <v>305</v>
      </c>
      <c r="D8" s="71">
        <f>网点进度表!E11+网点进度表!E12</f>
        <v>305</v>
      </c>
      <c r="E8" s="71">
        <f>网点进度表!F11+网点进度表!F12</f>
        <v>16199</v>
      </c>
      <c r="F8" s="71">
        <f>网点进度表!G11+网点进度表!G12</f>
        <v>16654</v>
      </c>
      <c r="G8" s="72">
        <f t="shared" si="0"/>
        <v>455</v>
      </c>
      <c r="H8" s="81">
        <f t="shared" si="1"/>
        <v>1.49180327868852</v>
      </c>
      <c r="I8" s="82">
        <v>1650</v>
      </c>
      <c r="J8" s="71">
        <f>网点进度表!K11+网点进度表!K12</f>
        <v>1650</v>
      </c>
      <c r="K8" s="71">
        <f>网点进度表!L11+网点进度表!L12</f>
        <v>3737.208912</v>
      </c>
      <c r="L8" s="71">
        <f>网点进度表!M11+网点进度表!M12</f>
        <v>5723.085131</v>
      </c>
      <c r="M8" s="72">
        <f t="shared" si="2"/>
        <v>1985.876219</v>
      </c>
      <c r="N8" s="81">
        <f t="shared" si="3"/>
        <v>1.20356134484848</v>
      </c>
      <c r="O8" s="93">
        <v>38.9241916677005</v>
      </c>
      <c r="P8" s="129">
        <f t="shared" si="7"/>
        <v>35.0317725009305</v>
      </c>
      <c r="Q8" s="101">
        <f>基础表!D8+基础表!D9</f>
        <v>612589</v>
      </c>
      <c r="R8" s="102">
        <f>Q8/F8</f>
        <v>36.7832953044314</v>
      </c>
      <c r="S8" s="81">
        <f t="shared" si="4"/>
        <v>1.04999812109006</v>
      </c>
      <c r="T8" s="82">
        <v>2</v>
      </c>
      <c r="U8" s="83">
        <v>2</v>
      </c>
      <c r="V8" s="106">
        <f>网点进度表!V11+网点进度表!V12</f>
        <v>4</v>
      </c>
      <c r="W8" s="106">
        <f>网点进度表!W11+网点进度表!W12</f>
        <v>3</v>
      </c>
      <c r="X8" s="72">
        <f t="shared" si="5"/>
        <v>-1</v>
      </c>
      <c r="Y8" s="81">
        <f t="shared" si="6"/>
        <v>-0.5</v>
      </c>
    </row>
    <row r="9" s="35" customFormat="1" ht="15.95" customHeight="1" spans="1:25">
      <c r="A9" s="58" t="s">
        <v>25</v>
      </c>
      <c r="B9" s="126" t="s">
        <v>26</v>
      </c>
      <c r="C9" s="52">
        <v>139</v>
      </c>
      <c r="D9" s="71">
        <f>网点进度表!E13</f>
        <v>139</v>
      </c>
      <c r="E9" s="71">
        <f>网点进度表!F13</f>
        <v>3076</v>
      </c>
      <c r="F9" s="71">
        <f>网点进度表!G13</f>
        <v>3311</v>
      </c>
      <c r="G9" s="72">
        <f t="shared" si="0"/>
        <v>235</v>
      </c>
      <c r="H9" s="81">
        <f t="shared" si="1"/>
        <v>1.69064748201439</v>
      </c>
      <c r="I9" s="82">
        <v>395</v>
      </c>
      <c r="J9" s="71">
        <f>网点进度表!K13</f>
        <v>395</v>
      </c>
      <c r="K9" s="71">
        <f>网点进度表!L13</f>
        <v>705.469021</v>
      </c>
      <c r="L9" s="71">
        <f>网点进度表!M13</f>
        <v>899.889377</v>
      </c>
      <c r="M9" s="72">
        <f t="shared" si="2"/>
        <v>194.420356</v>
      </c>
      <c r="N9" s="81">
        <f t="shared" si="3"/>
        <v>0.492203432911392</v>
      </c>
      <c r="O9" s="93">
        <v>27.3050736344395</v>
      </c>
      <c r="P9" s="129">
        <f t="shared" si="7"/>
        <v>24.5745662709956</v>
      </c>
      <c r="Q9" s="101">
        <f>基础表!D10</f>
        <v>82223</v>
      </c>
      <c r="R9" s="102">
        <f t="shared" ref="R9:R16" si="8">Q9/F9</f>
        <v>24.8332829960737</v>
      </c>
      <c r="S9" s="81">
        <f t="shared" si="4"/>
        <v>1.01052782467146</v>
      </c>
      <c r="T9" s="82">
        <v>2</v>
      </c>
      <c r="U9" s="83">
        <v>2</v>
      </c>
      <c r="V9" s="106">
        <f>网点进度表!V13</f>
        <v>3</v>
      </c>
      <c r="W9" s="106">
        <f>网点进度表!W13</f>
        <v>3</v>
      </c>
      <c r="X9" s="72">
        <f t="shared" si="5"/>
        <v>0</v>
      </c>
      <c r="Y9" s="81">
        <f t="shared" si="6"/>
        <v>0</v>
      </c>
    </row>
    <row r="10" s="35" customFormat="1" ht="15.95" customHeight="1" spans="1:25">
      <c r="A10" s="58" t="s">
        <v>27</v>
      </c>
      <c r="B10" s="126" t="s">
        <v>28</v>
      </c>
      <c r="C10" s="52">
        <v>45</v>
      </c>
      <c r="D10" s="71">
        <f>网点进度表!E14+网点进度表!E15</f>
        <v>45</v>
      </c>
      <c r="E10" s="71">
        <f>网点进度表!F14+网点进度表!F15</f>
        <v>21869</v>
      </c>
      <c r="F10" s="71">
        <f>网点进度表!G14+网点进度表!G15</f>
        <v>21901</v>
      </c>
      <c r="G10" s="72">
        <f t="shared" si="0"/>
        <v>32</v>
      </c>
      <c r="H10" s="81">
        <f t="shared" si="1"/>
        <v>0.711111111111111</v>
      </c>
      <c r="I10" s="82">
        <v>1024</v>
      </c>
      <c r="J10" s="71">
        <f>网点进度表!K14+网点进度表!K15</f>
        <v>1024</v>
      </c>
      <c r="K10" s="71">
        <f>网点进度表!L14+网点进度表!L15</f>
        <v>8331.260667</v>
      </c>
      <c r="L10" s="71">
        <f>网点进度表!M14+网点进度表!M15</f>
        <v>10545.423672</v>
      </c>
      <c r="M10" s="72">
        <f t="shared" si="2"/>
        <v>2214.163005</v>
      </c>
      <c r="N10" s="81">
        <f t="shared" si="3"/>
        <v>2.16226855957031</v>
      </c>
      <c r="O10" s="93">
        <v>52.4497284553281</v>
      </c>
      <c r="P10" s="129">
        <f t="shared" si="7"/>
        <v>47.2047556097953</v>
      </c>
      <c r="Q10" s="101">
        <f>基础表!D11+基础表!D12</f>
        <v>856293</v>
      </c>
      <c r="R10" s="102">
        <f t="shared" si="8"/>
        <v>39.0983516734396</v>
      </c>
      <c r="S10" s="81">
        <f t="shared" si="4"/>
        <v>0.828271456304847</v>
      </c>
      <c r="T10" s="82">
        <v>1</v>
      </c>
      <c r="U10" s="83">
        <v>1</v>
      </c>
      <c r="V10" s="106">
        <f>网点进度表!V14+网点进度表!V15</f>
        <v>1</v>
      </c>
      <c r="W10" s="106">
        <f>网点进度表!W14+网点进度表!W15</f>
        <v>1</v>
      </c>
      <c r="X10" s="72">
        <f t="shared" si="5"/>
        <v>0</v>
      </c>
      <c r="Y10" s="81">
        <f t="shared" si="6"/>
        <v>0</v>
      </c>
    </row>
    <row r="11" s="35" customFormat="1" ht="15.95" customHeight="1" spans="1:25">
      <c r="A11" s="58" t="s">
        <v>29</v>
      </c>
      <c r="B11" s="126" t="s">
        <v>30</v>
      </c>
      <c r="C11" s="52">
        <v>65</v>
      </c>
      <c r="D11" s="71">
        <f>网点进度表!E16+网点进度表!E17</f>
        <v>65</v>
      </c>
      <c r="E11" s="71">
        <f>网点进度表!F16+网点进度表!F17</f>
        <v>26987</v>
      </c>
      <c r="F11" s="71">
        <f>网点进度表!G16+网点进度表!G17</f>
        <v>27038</v>
      </c>
      <c r="G11" s="72">
        <f t="shared" si="0"/>
        <v>51</v>
      </c>
      <c r="H11" s="81">
        <f t="shared" si="1"/>
        <v>0.784615384615385</v>
      </c>
      <c r="I11" s="82">
        <v>841</v>
      </c>
      <c r="J11" s="71">
        <f>网点进度表!K16+网点进度表!K17</f>
        <v>841</v>
      </c>
      <c r="K11" s="71">
        <f>网点进度表!L16+网点进度表!L17</f>
        <v>6906.542839</v>
      </c>
      <c r="L11" s="71">
        <f>网点进度表!M16+网点进度表!M17</f>
        <v>8917.324743</v>
      </c>
      <c r="M11" s="72">
        <f t="shared" si="2"/>
        <v>2010.781904</v>
      </c>
      <c r="N11" s="81">
        <f t="shared" si="3"/>
        <v>2.39094162187872</v>
      </c>
      <c r="O11" s="93">
        <v>55.824842538952</v>
      </c>
      <c r="P11" s="129">
        <f t="shared" si="7"/>
        <v>50.2423582850568</v>
      </c>
      <c r="Q11" s="101">
        <f>基础表!D13+基础表!D14</f>
        <v>1196336</v>
      </c>
      <c r="R11" s="102">
        <f t="shared" si="8"/>
        <v>44.2464679340188</v>
      </c>
      <c r="S11" s="81">
        <f t="shared" si="4"/>
        <v>0.880660650580542</v>
      </c>
      <c r="T11" s="82">
        <v>1</v>
      </c>
      <c r="U11" s="83">
        <v>1</v>
      </c>
      <c r="V11" s="106">
        <f>网点进度表!V16+网点进度表!V17</f>
        <v>0</v>
      </c>
      <c r="W11" s="106">
        <f>网点进度表!W16+网点进度表!W17</f>
        <v>1</v>
      </c>
      <c r="X11" s="72">
        <f t="shared" si="5"/>
        <v>1</v>
      </c>
      <c r="Y11" s="81">
        <f t="shared" si="6"/>
        <v>1</v>
      </c>
    </row>
    <row r="12" s="35" customFormat="1" ht="16" customHeight="1" spans="1:25">
      <c r="A12" s="49" t="s">
        <v>31</v>
      </c>
      <c r="B12" s="126" t="s">
        <v>32</v>
      </c>
      <c r="C12" s="52">
        <v>90</v>
      </c>
      <c r="D12" s="71">
        <f>网点进度表!E18+网点进度表!E19+网点进度表!E20</f>
        <v>90</v>
      </c>
      <c r="E12" s="71">
        <f>网点进度表!F18+网点进度表!F19+网点进度表!F20</f>
        <v>14521</v>
      </c>
      <c r="F12" s="71">
        <f>网点进度表!G18+网点进度表!G19+网点进度表!G20</f>
        <v>14651</v>
      </c>
      <c r="G12" s="72">
        <f t="shared" si="0"/>
        <v>130</v>
      </c>
      <c r="H12" s="81">
        <f t="shared" si="1"/>
        <v>1.44444444444444</v>
      </c>
      <c r="I12" s="82">
        <v>1402</v>
      </c>
      <c r="J12" s="71">
        <f>网点进度表!K18+网点进度表!K19+网点进度表!K20</f>
        <v>1402</v>
      </c>
      <c r="K12" s="71">
        <f>网点进度表!L18+网点进度表!L19+网点进度表!L20</f>
        <v>6910.689046</v>
      </c>
      <c r="L12" s="71">
        <f>网点进度表!M18+网点进度表!M19+网点进度表!M20</f>
        <v>8749.724045</v>
      </c>
      <c r="M12" s="72">
        <f t="shared" si="2"/>
        <v>1839.034999</v>
      </c>
      <c r="N12" s="81">
        <f t="shared" si="3"/>
        <v>1.31172253851641</v>
      </c>
      <c r="O12" s="93">
        <v>66.6339233191827</v>
      </c>
      <c r="P12" s="129">
        <f t="shared" si="7"/>
        <v>59.9705309872644</v>
      </c>
      <c r="Q12" s="101">
        <f>基础表!D15+基础表!D16+基础表!D17</f>
        <v>869324</v>
      </c>
      <c r="R12" s="102">
        <f t="shared" si="8"/>
        <v>59.3354719814347</v>
      </c>
      <c r="S12" s="81">
        <f t="shared" si="4"/>
        <v>0.989410482192253</v>
      </c>
      <c r="T12" s="82">
        <v>2</v>
      </c>
      <c r="U12" s="83">
        <v>2</v>
      </c>
      <c r="V12" s="106">
        <f>网点进度表!V18+网点进度表!V19+网点进度表!V20</f>
        <v>11</v>
      </c>
      <c r="W12" s="106">
        <f>网点进度表!W18+网点进度表!W19+网点进度表!W20</f>
        <v>18</v>
      </c>
      <c r="X12" s="72">
        <f t="shared" si="5"/>
        <v>7</v>
      </c>
      <c r="Y12" s="81">
        <f t="shared" si="6"/>
        <v>3.5</v>
      </c>
    </row>
    <row r="13" s="35" customFormat="1" ht="15.95" customHeight="1" spans="1:25">
      <c r="A13" s="49" t="s">
        <v>33</v>
      </c>
      <c r="B13" s="126" t="s">
        <v>34</v>
      </c>
      <c r="C13" s="52">
        <v>277</v>
      </c>
      <c r="D13" s="71">
        <f>网点进度表!E21+网点进度表!E22</f>
        <v>277</v>
      </c>
      <c r="E13" s="71">
        <f>网点进度表!F21+网点进度表!F22</f>
        <v>22149</v>
      </c>
      <c r="F13" s="71">
        <f>网点进度表!G21+网点进度表!G22</f>
        <v>22353</v>
      </c>
      <c r="G13" s="72">
        <f t="shared" si="0"/>
        <v>204</v>
      </c>
      <c r="H13" s="81">
        <f t="shared" si="1"/>
        <v>0.736462093862816</v>
      </c>
      <c r="I13" s="82">
        <v>2340</v>
      </c>
      <c r="J13" s="71">
        <f>网点进度表!K21+网点进度表!K22</f>
        <v>2340</v>
      </c>
      <c r="K13" s="71">
        <f>网点进度表!L21+网点进度表!L22</f>
        <v>3896.457177</v>
      </c>
      <c r="L13" s="71">
        <f>网点进度表!M21+网点进度表!M22</f>
        <v>4786.938685</v>
      </c>
      <c r="M13" s="72">
        <f t="shared" si="2"/>
        <v>890.481508</v>
      </c>
      <c r="N13" s="81">
        <f t="shared" si="3"/>
        <v>0.380547652991453</v>
      </c>
      <c r="O13" s="93">
        <v>36.9034553696032</v>
      </c>
      <c r="P13" s="129">
        <f t="shared" si="7"/>
        <v>33.2131098326429</v>
      </c>
      <c r="Q13" s="101">
        <f>基础表!D18+基础表!D19</f>
        <v>559127</v>
      </c>
      <c r="R13" s="102">
        <f t="shared" si="8"/>
        <v>25.0135104907619</v>
      </c>
      <c r="S13" s="81">
        <f t="shared" si="4"/>
        <v>0.75312160218667</v>
      </c>
      <c r="T13" s="82">
        <v>1</v>
      </c>
      <c r="U13" s="83">
        <v>1</v>
      </c>
      <c r="V13" s="106">
        <f>网点进度表!V21+网点进度表!V22</f>
        <v>1</v>
      </c>
      <c r="W13" s="106">
        <f>网点进度表!W21+网点进度表!W22</f>
        <v>1</v>
      </c>
      <c r="X13" s="72">
        <f t="shared" si="5"/>
        <v>0</v>
      </c>
      <c r="Y13" s="81">
        <f t="shared" si="6"/>
        <v>0</v>
      </c>
    </row>
    <row r="14" s="35" customFormat="1" ht="15.95" customHeight="1" spans="1:25">
      <c r="A14" s="49" t="s">
        <v>35</v>
      </c>
      <c r="B14" s="126" t="s">
        <v>36</v>
      </c>
      <c r="C14" s="52">
        <v>45</v>
      </c>
      <c r="D14" s="71">
        <f>网点进度表!E23+网点进度表!E24</f>
        <v>45</v>
      </c>
      <c r="E14" s="71">
        <f>网点进度表!F23+网点进度表!F24</f>
        <v>10793</v>
      </c>
      <c r="F14" s="71">
        <f>网点进度表!G23+网点进度表!G24</f>
        <v>10800</v>
      </c>
      <c r="G14" s="72">
        <f t="shared" si="0"/>
        <v>7</v>
      </c>
      <c r="H14" s="81">
        <f t="shared" si="1"/>
        <v>0.155555555555556</v>
      </c>
      <c r="I14" s="82">
        <v>1108</v>
      </c>
      <c r="J14" s="71">
        <f>网点进度表!K23+网点进度表!K24</f>
        <v>1108</v>
      </c>
      <c r="K14" s="71">
        <f>网点进度表!L23+网点进度表!L24</f>
        <v>2179.1579</v>
      </c>
      <c r="L14" s="71">
        <f>网点进度表!M23+网点进度表!M24</f>
        <v>2406.125874</v>
      </c>
      <c r="M14" s="72">
        <f t="shared" si="2"/>
        <v>226.967974</v>
      </c>
      <c r="N14" s="81">
        <f t="shared" si="3"/>
        <v>0.204844741877256</v>
      </c>
      <c r="O14" s="93">
        <v>33.0883708824348</v>
      </c>
      <c r="P14" s="129">
        <f t="shared" si="7"/>
        <v>29.7795337941913</v>
      </c>
      <c r="Q14" s="101">
        <f>基础表!D20+基础表!D21</f>
        <v>267105</v>
      </c>
      <c r="R14" s="102">
        <f t="shared" si="8"/>
        <v>24.7319444444444</v>
      </c>
      <c r="S14" s="81">
        <f t="shared" si="4"/>
        <v>0.830501397885167</v>
      </c>
      <c r="T14" s="82">
        <v>1</v>
      </c>
      <c r="U14" s="83">
        <v>1</v>
      </c>
      <c r="V14" s="106">
        <f>网点进度表!V23+网点进度表!V24</f>
        <v>0</v>
      </c>
      <c r="W14" s="106">
        <f>网点进度表!W23+网点进度表!W24</f>
        <v>1</v>
      </c>
      <c r="X14" s="72">
        <f t="shared" si="5"/>
        <v>1</v>
      </c>
      <c r="Y14" s="81">
        <f t="shared" si="6"/>
        <v>1</v>
      </c>
    </row>
    <row r="15" s="35" customFormat="1" ht="16" customHeight="1" spans="1:25">
      <c r="A15" s="49" t="s">
        <v>37</v>
      </c>
      <c r="B15" s="126" t="s">
        <v>38</v>
      </c>
      <c r="C15" s="52">
        <v>307</v>
      </c>
      <c r="D15" s="71">
        <f>网点进度表!E25+网点进度表!E26+网点进度表!E27</f>
        <v>307</v>
      </c>
      <c r="E15" s="71">
        <f>网点进度表!F25+网点进度表!F26+网点进度表!F27</f>
        <v>13631</v>
      </c>
      <c r="F15" s="71">
        <f>网点进度表!G25+网点进度表!G26+网点进度表!G27</f>
        <v>14195</v>
      </c>
      <c r="G15" s="72">
        <f t="shared" si="0"/>
        <v>564</v>
      </c>
      <c r="H15" s="81">
        <f t="shared" si="1"/>
        <v>1.8371335504886</v>
      </c>
      <c r="I15" s="82">
        <v>2104</v>
      </c>
      <c r="J15" s="71">
        <f>网点进度表!K25+网点进度表!K26+网点进度表!K27</f>
        <v>2104</v>
      </c>
      <c r="K15" s="71">
        <f>网点进度表!L25+网点进度表!L26+网点进度表!L27</f>
        <v>2763.771725</v>
      </c>
      <c r="L15" s="71">
        <f>网点进度表!M25+网点进度表!M26+网点进度表!M27</f>
        <v>4395.870811</v>
      </c>
      <c r="M15" s="72">
        <f t="shared" si="2"/>
        <v>1632.099086</v>
      </c>
      <c r="N15" s="81">
        <f t="shared" si="3"/>
        <v>0.775712493346008</v>
      </c>
      <c r="O15" s="93">
        <v>40.8119952161161</v>
      </c>
      <c r="P15" s="129">
        <f t="shared" si="7"/>
        <v>36.7307956945045</v>
      </c>
      <c r="Q15" s="101">
        <f>基础表!D22+基础表!D23+基础表!D24</f>
        <v>436674</v>
      </c>
      <c r="R15" s="102">
        <f t="shared" si="8"/>
        <v>30.7625220147939</v>
      </c>
      <c r="S15" s="81">
        <f t="shared" si="4"/>
        <v>0.83751308495058</v>
      </c>
      <c r="T15" s="82">
        <v>1</v>
      </c>
      <c r="U15" s="83">
        <v>1</v>
      </c>
      <c r="V15" s="106">
        <f>网点进度表!V25+网点进度表!V26+网点进度表!V27</f>
        <v>1</v>
      </c>
      <c r="W15" s="106">
        <f>网点进度表!W25+网点进度表!W26+网点进度表!W27</f>
        <v>1</v>
      </c>
      <c r="X15" s="72">
        <f t="shared" si="5"/>
        <v>0</v>
      </c>
      <c r="Y15" s="81">
        <f t="shared" si="6"/>
        <v>0</v>
      </c>
    </row>
    <row r="16" s="35" customFormat="1" ht="15.95" customHeight="1" spans="1:25">
      <c r="A16" s="49" t="s">
        <v>39</v>
      </c>
      <c r="B16" s="126" t="s">
        <v>40</v>
      </c>
      <c r="C16" s="52">
        <v>180</v>
      </c>
      <c r="D16" s="71">
        <f>网点进度表!E28</f>
        <v>180</v>
      </c>
      <c r="E16" s="71">
        <f>网点进度表!F28</f>
        <v>9202</v>
      </c>
      <c r="F16" s="71">
        <f>网点进度表!G28</f>
        <v>9471</v>
      </c>
      <c r="G16" s="72">
        <f t="shared" si="0"/>
        <v>269</v>
      </c>
      <c r="H16" s="81">
        <f t="shared" si="1"/>
        <v>1.49444444444444</v>
      </c>
      <c r="I16" s="82">
        <v>1191</v>
      </c>
      <c r="J16" s="71">
        <f>网点进度表!K28</f>
        <v>1191</v>
      </c>
      <c r="K16" s="71">
        <f>网点进度表!L28</f>
        <v>2090.206425</v>
      </c>
      <c r="L16" s="71">
        <f>网点进度表!M28</f>
        <v>3495.23372</v>
      </c>
      <c r="M16" s="72">
        <f t="shared" si="2"/>
        <v>1405.027295</v>
      </c>
      <c r="N16" s="81">
        <f t="shared" si="3"/>
        <v>1.17970385810244</v>
      </c>
      <c r="O16" s="93">
        <v>41.2086852921487</v>
      </c>
      <c r="P16" s="129">
        <f t="shared" si="7"/>
        <v>37.0878167629338</v>
      </c>
      <c r="Q16" s="101">
        <f>基础表!D25</f>
        <v>292030</v>
      </c>
      <c r="R16" s="102">
        <f t="shared" si="8"/>
        <v>30.8341252243691</v>
      </c>
      <c r="S16" s="81">
        <f t="shared" si="4"/>
        <v>0.831381513273256</v>
      </c>
      <c r="T16" s="82">
        <v>1</v>
      </c>
      <c r="U16" s="83">
        <v>1</v>
      </c>
      <c r="V16" s="106">
        <f>网点进度表!V28</f>
        <v>0</v>
      </c>
      <c r="W16" s="106">
        <f>网点进度表!W28</f>
        <v>0</v>
      </c>
      <c r="X16" s="72">
        <f t="shared" si="5"/>
        <v>0</v>
      </c>
      <c r="Y16" s="81">
        <f t="shared" si="6"/>
        <v>0</v>
      </c>
    </row>
    <row r="17" s="35" customFormat="1" ht="15.95" customHeight="1" spans="1:25">
      <c r="A17" s="49" t="s">
        <v>41</v>
      </c>
      <c r="B17" s="126" t="s">
        <v>42</v>
      </c>
      <c r="C17" s="52">
        <v>130</v>
      </c>
      <c r="D17" s="71">
        <f>网点进度表!E29+网点进度表!E30</f>
        <v>130</v>
      </c>
      <c r="E17" s="71">
        <f>网点进度表!F29+网点进度表!F30</f>
        <v>7767</v>
      </c>
      <c r="F17" s="71">
        <f>网点进度表!G29+网点进度表!G30</f>
        <v>7810</v>
      </c>
      <c r="G17" s="72">
        <f t="shared" si="0"/>
        <v>43</v>
      </c>
      <c r="H17" s="81">
        <f t="shared" si="1"/>
        <v>0.330769230769231</v>
      </c>
      <c r="I17" s="82">
        <v>895</v>
      </c>
      <c r="J17" s="71">
        <f>网点进度表!K29+网点进度表!K30</f>
        <v>895</v>
      </c>
      <c r="K17" s="71">
        <f>网点进度表!L29+网点进度表!L30</f>
        <v>1375.767208</v>
      </c>
      <c r="L17" s="71">
        <f>网点进度表!M29+网点进度表!M30</f>
        <v>1994.520158</v>
      </c>
      <c r="M17" s="72">
        <f t="shared" si="2"/>
        <v>618.75295</v>
      </c>
      <c r="N17" s="81">
        <f t="shared" si="3"/>
        <v>0.691344078212291</v>
      </c>
      <c r="O17" s="93">
        <v>33.4566563274266</v>
      </c>
      <c r="P17" s="129">
        <f t="shared" si="7"/>
        <v>30.1109906946839</v>
      </c>
      <c r="Q17" s="101">
        <f>基础表!D26+基础表!D27</f>
        <v>195575</v>
      </c>
      <c r="R17" s="102">
        <f t="shared" ref="R17:R22" si="9">Q17/F17</f>
        <v>25.0416133162612</v>
      </c>
      <c r="S17" s="81">
        <f t="shared" si="4"/>
        <v>0.83164362043665</v>
      </c>
      <c r="T17" s="82">
        <v>1</v>
      </c>
      <c r="U17" s="83">
        <v>1</v>
      </c>
      <c r="V17" s="106">
        <f>网点进度表!V29+网点进度表!V30</f>
        <v>0</v>
      </c>
      <c r="W17" s="106">
        <f>网点进度表!W29+网点进度表!W30</f>
        <v>0</v>
      </c>
      <c r="X17" s="72">
        <f t="shared" si="5"/>
        <v>0</v>
      </c>
      <c r="Y17" s="81">
        <f t="shared" si="6"/>
        <v>0</v>
      </c>
    </row>
    <row r="18" s="35" customFormat="1" ht="15.95" customHeight="1" spans="1:25">
      <c r="A18" s="49" t="s">
        <v>43</v>
      </c>
      <c r="B18" s="126" t="s">
        <v>44</v>
      </c>
      <c r="C18" s="52">
        <v>85</v>
      </c>
      <c r="D18" s="71">
        <f>网点进度表!E31+网点进度表!E32+网点进度表!E33</f>
        <v>85</v>
      </c>
      <c r="E18" s="71">
        <f>网点进度表!F31+网点进度表!F32+网点进度表!F33</f>
        <v>54267</v>
      </c>
      <c r="F18" s="71">
        <f>网点进度表!G31+网点进度表!G32+网点进度表!G33</f>
        <v>54368</v>
      </c>
      <c r="G18" s="72">
        <f t="shared" si="0"/>
        <v>101</v>
      </c>
      <c r="H18" s="81">
        <f t="shared" si="1"/>
        <v>1.18823529411765</v>
      </c>
      <c r="I18" s="82">
        <v>2427</v>
      </c>
      <c r="J18" s="71">
        <f>网点进度表!K31+网点进度表!K32+网点进度表!K33</f>
        <v>2427</v>
      </c>
      <c r="K18" s="71">
        <f>网点进度表!L31+网点进度表!L32+网点进度表!L33</f>
        <v>12815.206276</v>
      </c>
      <c r="L18" s="71">
        <f>网点进度表!M31+网点进度表!M32+网点进度表!M33</f>
        <v>15554.710788</v>
      </c>
      <c r="M18" s="72">
        <f t="shared" si="2"/>
        <v>2739.504512</v>
      </c>
      <c r="N18" s="81">
        <f t="shared" si="3"/>
        <v>1.12876164482901</v>
      </c>
      <c r="O18" s="93">
        <v>48.5600394730711</v>
      </c>
      <c r="P18" s="129">
        <f t="shared" si="7"/>
        <v>43.704035525764</v>
      </c>
      <c r="Q18" s="101">
        <f>基础表!D28+基础表!D29+基础表!D30</f>
        <v>1871422</v>
      </c>
      <c r="R18" s="102">
        <f t="shared" si="9"/>
        <v>34.42138758093</v>
      </c>
      <c r="S18" s="81">
        <f t="shared" si="4"/>
        <v>0.787602041020633</v>
      </c>
      <c r="T18" s="82">
        <v>1</v>
      </c>
      <c r="U18" s="83">
        <v>1</v>
      </c>
      <c r="V18" s="106">
        <f>网点进度表!V31+网点进度表!V32+网点进度表!V33</f>
        <v>0</v>
      </c>
      <c r="W18" s="106">
        <f>网点进度表!W31+网点进度表!W32+网点进度表!W33</f>
        <v>1</v>
      </c>
      <c r="X18" s="72">
        <f t="shared" si="5"/>
        <v>1</v>
      </c>
      <c r="Y18" s="81">
        <f t="shared" si="6"/>
        <v>1</v>
      </c>
    </row>
    <row r="19" s="35" customFormat="1" ht="15.95" customHeight="1" spans="1:25">
      <c r="A19" s="49" t="s">
        <v>45</v>
      </c>
      <c r="B19" s="126" t="s">
        <v>46</v>
      </c>
      <c r="C19" s="52">
        <v>122</v>
      </c>
      <c r="D19" s="71">
        <f>网点进度表!E34+网点进度表!E35+网点进度表!E36</f>
        <v>122</v>
      </c>
      <c r="E19" s="71">
        <f>网点进度表!F34+网点进度表!F35+网点进度表!F36</f>
        <v>46965</v>
      </c>
      <c r="F19" s="71">
        <f>网点进度表!G34+网点进度表!G35+网点进度表!G36</f>
        <v>47134</v>
      </c>
      <c r="G19" s="72">
        <f t="shared" si="0"/>
        <v>169</v>
      </c>
      <c r="H19" s="81">
        <f t="shared" si="1"/>
        <v>1.38524590163934</v>
      </c>
      <c r="I19" s="82">
        <v>1934</v>
      </c>
      <c r="J19" s="71">
        <f>网点进度表!K34+网点进度表!K35+网点进度表!K36</f>
        <v>1934</v>
      </c>
      <c r="K19" s="71">
        <f>网点进度表!L34+网点进度表!L35+网点进度表!L36</f>
        <v>11768.975082</v>
      </c>
      <c r="L19" s="71">
        <f>网点进度表!M34+网点进度表!M35+网点进度表!M36</f>
        <v>13843.731742</v>
      </c>
      <c r="M19" s="72">
        <f t="shared" si="2"/>
        <v>2074.75666</v>
      </c>
      <c r="N19" s="81">
        <f t="shared" si="3"/>
        <v>1.07278007238883</v>
      </c>
      <c r="O19" s="93">
        <v>48.4135606223386</v>
      </c>
      <c r="P19" s="129">
        <f t="shared" si="7"/>
        <v>43.5722045601047</v>
      </c>
      <c r="Q19" s="101">
        <f>基础表!D31+基础表!D32+基础表!D33</f>
        <v>1697180</v>
      </c>
      <c r="R19" s="102">
        <f t="shared" si="9"/>
        <v>36.0075529341876</v>
      </c>
      <c r="S19" s="81">
        <f t="shared" si="4"/>
        <v>0.826388136604789</v>
      </c>
      <c r="T19" s="82">
        <v>1</v>
      </c>
      <c r="U19" s="83">
        <v>1</v>
      </c>
      <c r="V19" s="106">
        <f>网点进度表!V34+网点进度表!V35+网点进度表!V36</f>
        <v>0</v>
      </c>
      <c r="W19" s="106">
        <f>网点进度表!W34+网点进度表!W35+网点进度表!W36</f>
        <v>0</v>
      </c>
      <c r="X19" s="72">
        <f t="shared" si="5"/>
        <v>0</v>
      </c>
      <c r="Y19" s="81">
        <f t="shared" si="6"/>
        <v>0</v>
      </c>
    </row>
    <row r="20" s="35" customFormat="1" ht="15.95" customHeight="1" spans="1:25">
      <c r="A20" s="49" t="s">
        <v>47</v>
      </c>
      <c r="B20" s="126" t="s">
        <v>48</v>
      </c>
      <c r="C20" s="52">
        <v>100</v>
      </c>
      <c r="D20" s="71">
        <f>网点进度表!E37</f>
        <v>100</v>
      </c>
      <c r="E20" s="71">
        <f>网点进度表!F37</f>
        <v>43956</v>
      </c>
      <c r="F20" s="71">
        <f>网点进度表!G37</f>
        <v>44061</v>
      </c>
      <c r="G20" s="72">
        <f t="shared" si="0"/>
        <v>105</v>
      </c>
      <c r="H20" s="81">
        <f t="shared" si="1"/>
        <v>1.05</v>
      </c>
      <c r="I20" s="82">
        <v>2453</v>
      </c>
      <c r="J20" s="71">
        <f>网点进度表!K37</f>
        <v>2453</v>
      </c>
      <c r="K20" s="71">
        <f>网点进度表!L37</f>
        <v>8595.748755</v>
      </c>
      <c r="L20" s="71">
        <f>网点进度表!M37</f>
        <v>11236.627083</v>
      </c>
      <c r="M20" s="72">
        <f t="shared" si="2"/>
        <v>2640.878328</v>
      </c>
      <c r="N20" s="81">
        <f t="shared" si="3"/>
        <v>1.07659124663677</v>
      </c>
      <c r="O20" s="93">
        <v>42.7527316551523</v>
      </c>
      <c r="P20" s="129">
        <f t="shared" si="7"/>
        <v>38.4774584896371</v>
      </c>
      <c r="Q20" s="101">
        <f>基础表!D34</f>
        <v>1390482</v>
      </c>
      <c r="R20" s="102">
        <f t="shared" si="9"/>
        <v>31.5581126165997</v>
      </c>
      <c r="S20" s="81">
        <f t="shared" si="4"/>
        <v>0.820171442069103</v>
      </c>
      <c r="T20" s="82">
        <v>1</v>
      </c>
      <c r="U20" s="83">
        <v>1</v>
      </c>
      <c r="V20" s="106">
        <f>网点进度表!V37</f>
        <v>2</v>
      </c>
      <c r="W20" s="106">
        <f>网点进度表!W37</f>
        <v>2</v>
      </c>
      <c r="X20" s="72">
        <f t="shared" si="5"/>
        <v>0</v>
      </c>
      <c r="Y20" s="81">
        <f t="shared" si="6"/>
        <v>0</v>
      </c>
    </row>
    <row r="21" s="35" customFormat="1" ht="15.95" customHeight="1" spans="1:25">
      <c r="A21" s="49" t="s">
        <v>49</v>
      </c>
      <c r="B21" s="126" t="s">
        <v>50</v>
      </c>
      <c r="C21" s="52">
        <v>100</v>
      </c>
      <c r="D21" s="71">
        <f>网点进度表!E38</f>
        <v>100</v>
      </c>
      <c r="E21" s="71">
        <f>网点进度表!F38</f>
        <v>28901</v>
      </c>
      <c r="F21" s="71">
        <f>网点进度表!G38</f>
        <v>29066</v>
      </c>
      <c r="G21" s="72">
        <f t="shared" si="0"/>
        <v>165</v>
      </c>
      <c r="H21" s="81">
        <f t="shared" si="1"/>
        <v>1.65</v>
      </c>
      <c r="I21" s="82">
        <v>1830</v>
      </c>
      <c r="J21" s="71">
        <f>网点进度表!K38</f>
        <v>1830</v>
      </c>
      <c r="K21" s="71">
        <f>网点进度表!L38</f>
        <v>5373.160562</v>
      </c>
      <c r="L21" s="71">
        <f>网点进度表!M38</f>
        <v>6664.792181</v>
      </c>
      <c r="M21" s="72">
        <f t="shared" si="2"/>
        <v>1291.631619</v>
      </c>
      <c r="N21" s="81">
        <f t="shared" si="3"/>
        <v>0.705809627868852</v>
      </c>
      <c r="O21" s="93">
        <v>43.3713548199938</v>
      </c>
      <c r="P21" s="129">
        <f t="shared" si="7"/>
        <v>39.0342193379944</v>
      </c>
      <c r="Q21" s="101">
        <f>基础表!D35</f>
        <v>805255</v>
      </c>
      <c r="R21" s="102">
        <f t="shared" si="9"/>
        <v>27.7043624853781</v>
      </c>
      <c r="S21" s="81">
        <f t="shared" si="4"/>
        <v>0.709745524702008</v>
      </c>
      <c r="T21" s="82">
        <v>1</v>
      </c>
      <c r="U21" s="83">
        <v>1</v>
      </c>
      <c r="V21" s="106">
        <f>网点进度表!V38</f>
        <v>1</v>
      </c>
      <c r="W21" s="106">
        <f>网点进度表!W38</f>
        <v>1</v>
      </c>
      <c r="X21" s="72">
        <f t="shared" si="5"/>
        <v>0</v>
      </c>
      <c r="Y21" s="81">
        <f t="shared" si="6"/>
        <v>0</v>
      </c>
    </row>
    <row r="22" s="35" customFormat="1" ht="15.95" customHeight="1" spans="1:25">
      <c r="A22" s="49" t="s">
        <v>51</v>
      </c>
      <c r="B22" s="126" t="s">
        <v>52</v>
      </c>
      <c r="C22" s="52">
        <v>60</v>
      </c>
      <c r="D22" s="71">
        <f>网点进度表!E39+网点进度表!E40+网点进度表!E41</f>
        <v>60</v>
      </c>
      <c r="E22" s="71">
        <f>网点进度表!F39+网点进度表!F40+网点进度表!F41</f>
        <v>40311</v>
      </c>
      <c r="F22" s="71">
        <f>网点进度表!G39+网点进度表!G40+网点进度表!G41</f>
        <v>40369</v>
      </c>
      <c r="G22" s="72">
        <f t="shared" si="0"/>
        <v>58</v>
      </c>
      <c r="H22" s="81">
        <f t="shared" si="1"/>
        <v>0.966666666666667</v>
      </c>
      <c r="I22" s="82">
        <v>1136</v>
      </c>
      <c r="J22" s="71">
        <f>网点进度表!K39+网点进度表!K40+网点进度表!K41</f>
        <v>1136</v>
      </c>
      <c r="K22" s="71">
        <f>网点进度表!L39+网点进度表!L40+网点进度表!L41</f>
        <v>11727.118308</v>
      </c>
      <c r="L22" s="71">
        <f>网点进度表!M39+网点进度表!M40+网点进度表!M41</f>
        <v>14106.97103</v>
      </c>
      <c r="M22" s="72">
        <f t="shared" si="2"/>
        <v>2379.852722</v>
      </c>
      <c r="N22" s="81">
        <f t="shared" si="3"/>
        <v>2.09494077640845</v>
      </c>
      <c r="O22" s="93">
        <v>53.5646247564224</v>
      </c>
      <c r="P22" s="129">
        <f t="shared" si="7"/>
        <v>48.2081622807802</v>
      </c>
      <c r="Q22" s="101">
        <f>基础表!D36+基础表!D37+基础表!D38</f>
        <v>1581070</v>
      </c>
      <c r="R22" s="102">
        <f t="shared" si="9"/>
        <v>39.1654487354158</v>
      </c>
      <c r="S22" s="81">
        <f t="shared" si="4"/>
        <v>0.812423599707106</v>
      </c>
      <c r="T22" s="82">
        <v>1</v>
      </c>
      <c r="U22" s="83">
        <v>1</v>
      </c>
      <c r="V22" s="106">
        <f>网点进度表!V39+网点进度表!V40+网点进度表!V41</f>
        <v>0</v>
      </c>
      <c r="W22" s="106">
        <f>网点进度表!W39+网点进度表!W40+网点进度表!W41</f>
        <v>0</v>
      </c>
      <c r="X22" s="72">
        <f t="shared" si="5"/>
        <v>0</v>
      </c>
      <c r="Y22" s="81">
        <f t="shared" si="6"/>
        <v>0</v>
      </c>
    </row>
    <row r="23" s="35" customFormat="1" ht="15.95" customHeight="1" spans="1:25">
      <c r="A23" s="49" t="s">
        <v>53</v>
      </c>
      <c r="B23" s="126" t="s">
        <v>54</v>
      </c>
      <c r="C23" s="52">
        <v>65</v>
      </c>
      <c r="D23" s="71">
        <f>网点进度表!E42+网点进度表!E43+网点进度表!E44</f>
        <v>65</v>
      </c>
      <c r="E23" s="71">
        <f>网点进度表!F42+网点进度表!F43+网点进度表!F44</f>
        <v>46306</v>
      </c>
      <c r="F23" s="71">
        <f>网点进度表!G42+网点进度表!G43+网点进度表!G44</f>
        <v>46402</v>
      </c>
      <c r="G23" s="72">
        <f t="shared" si="0"/>
        <v>96</v>
      </c>
      <c r="H23" s="81">
        <f t="shared" si="1"/>
        <v>1.47692307692308</v>
      </c>
      <c r="I23" s="82">
        <v>3063</v>
      </c>
      <c r="J23" s="71">
        <f>网点进度表!K42+网点进度表!K43+网点进度表!K44</f>
        <v>3063</v>
      </c>
      <c r="K23" s="71">
        <f>网点进度表!L42+网点进度表!L43+网点进度表!L44</f>
        <v>10492.152016</v>
      </c>
      <c r="L23" s="71">
        <f>网点进度表!M42+网点进度表!M43+网点进度表!M44</f>
        <v>12662.13761</v>
      </c>
      <c r="M23" s="72">
        <f t="shared" si="2"/>
        <v>2169.985594</v>
      </c>
      <c r="N23" s="81">
        <f t="shared" si="3"/>
        <v>0.708451059092393</v>
      </c>
      <c r="O23" s="93">
        <v>46.3770962493554</v>
      </c>
      <c r="P23" s="129">
        <f t="shared" si="7"/>
        <v>41.7393866244199</v>
      </c>
      <c r="Q23" s="101">
        <f>基础表!D39+基础表!D40+基础表!D41</f>
        <v>1650241</v>
      </c>
      <c r="R23" s="102">
        <f t="shared" ref="R23:R29" si="10">Q23/F23</f>
        <v>35.5640058618163</v>
      </c>
      <c r="S23" s="81">
        <f t="shared" si="4"/>
        <v>0.852049077333814</v>
      </c>
      <c r="T23" s="82">
        <v>1</v>
      </c>
      <c r="U23" s="83">
        <v>1</v>
      </c>
      <c r="V23" s="106">
        <f>网点进度表!V42+网点进度表!V43+网点进度表!V44</f>
        <v>0</v>
      </c>
      <c r="W23" s="106">
        <f>网点进度表!W42+网点进度表!W43+网点进度表!W44</f>
        <v>0</v>
      </c>
      <c r="X23" s="72">
        <f t="shared" si="5"/>
        <v>0</v>
      </c>
      <c r="Y23" s="81">
        <f t="shared" si="6"/>
        <v>0</v>
      </c>
    </row>
    <row r="24" s="35" customFormat="1" ht="15.95" customHeight="1" spans="1:25">
      <c r="A24" s="49" t="s">
        <v>55</v>
      </c>
      <c r="B24" s="126" t="s">
        <v>56</v>
      </c>
      <c r="C24" s="52">
        <v>160</v>
      </c>
      <c r="D24" s="71">
        <f>网点进度表!E45</f>
        <v>160</v>
      </c>
      <c r="E24" s="71">
        <f>网点进度表!F45</f>
        <v>17373</v>
      </c>
      <c r="F24" s="71">
        <f>网点进度表!G45</f>
        <v>17543</v>
      </c>
      <c r="G24" s="72">
        <f t="shared" si="0"/>
        <v>170</v>
      </c>
      <c r="H24" s="81">
        <f t="shared" si="1"/>
        <v>1.0625</v>
      </c>
      <c r="I24" s="82">
        <v>1217</v>
      </c>
      <c r="J24" s="71">
        <f>网点进度表!K45</f>
        <v>1217</v>
      </c>
      <c r="K24" s="71">
        <f>网点进度表!L45</f>
        <v>3451.889588</v>
      </c>
      <c r="L24" s="71">
        <f>网点进度表!M45</f>
        <v>4499.776695</v>
      </c>
      <c r="M24" s="72">
        <f t="shared" si="2"/>
        <v>1047.887107</v>
      </c>
      <c r="N24" s="81">
        <f t="shared" si="3"/>
        <v>0.861041172555465</v>
      </c>
      <c r="O24" s="93">
        <v>41.2886761432478</v>
      </c>
      <c r="P24" s="129">
        <f t="shared" si="7"/>
        <v>37.159808528923</v>
      </c>
      <c r="Q24" s="101">
        <f>基础表!D42</f>
        <v>564253</v>
      </c>
      <c r="R24" s="102">
        <f t="shared" si="10"/>
        <v>32.1639970358548</v>
      </c>
      <c r="S24" s="81">
        <f t="shared" si="4"/>
        <v>0.865558739647977</v>
      </c>
      <c r="T24" s="82">
        <v>1</v>
      </c>
      <c r="U24" s="83">
        <v>1</v>
      </c>
      <c r="V24" s="106">
        <f>网点进度表!V45</f>
        <v>0</v>
      </c>
      <c r="W24" s="106">
        <f>网点进度表!W45</f>
        <v>1</v>
      </c>
      <c r="X24" s="72">
        <f t="shared" si="5"/>
        <v>1</v>
      </c>
      <c r="Y24" s="81">
        <f t="shared" si="6"/>
        <v>1</v>
      </c>
    </row>
    <row r="25" s="35" customFormat="1" ht="15.95" customHeight="1" spans="1:25">
      <c r="A25" s="49" t="s">
        <v>57</v>
      </c>
      <c r="B25" s="126" t="s">
        <v>58</v>
      </c>
      <c r="C25" s="52">
        <v>166</v>
      </c>
      <c r="D25" s="71">
        <f>网点进度表!E46+网点进度表!E47+网点进度表!E48</f>
        <v>166</v>
      </c>
      <c r="E25" s="71">
        <f>网点进度表!F46+网点进度表!F47+网点进度表!F48</f>
        <v>13461</v>
      </c>
      <c r="F25" s="71">
        <f>网点进度表!G46+网点进度表!G47+网点进度表!G48</f>
        <v>13655</v>
      </c>
      <c r="G25" s="72">
        <f t="shared" si="0"/>
        <v>194</v>
      </c>
      <c r="H25" s="81">
        <f t="shared" si="1"/>
        <v>1.16867469879518</v>
      </c>
      <c r="I25" s="82">
        <v>1980</v>
      </c>
      <c r="J25" s="71">
        <f>网点进度表!K46+网点进度表!K47+网点进度表!K48</f>
        <v>1980</v>
      </c>
      <c r="K25" s="71">
        <f>网点进度表!L46+网点进度表!L47+网点进度表!L48</f>
        <v>2620.919178</v>
      </c>
      <c r="L25" s="71">
        <f>网点进度表!M46+网点进度表!M47+网点进度表!M48</f>
        <v>3679.721668</v>
      </c>
      <c r="M25" s="72">
        <f t="shared" si="2"/>
        <v>1058.80249</v>
      </c>
      <c r="N25" s="81">
        <f t="shared" si="3"/>
        <v>0.534748732323233</v>
      </c>
      <c r="O25" s="93">
        <v>35.3837820250515</v>
      </c>
      <c r="P25" s="129">
        <f t="shared" si="7"/>
        <v>31.8454038225464</v>
      </c>
      <c r="Q25" s="101">
        <f>基础表!D43+基础表!D44+基础表!D45</f>
        <v>370865</v>
      </c>
      <c r="R25" s="102">
        <f t="shared" si="10"/>
        <v>27.1596484804101</v>
      </c>
      <c r="S25" s="81">
        <f t="shared" si="4"/>
        <v>0.852859289577644</v>
      </c>
      <c r="T25" s="82">
        <v>1</v>
      </c>
      <c r="U25" s="83">
        <v>1</v>
      </c>
      <c r="V25" s="106">
        <f>网点进度表!V46+网点进度表!V47+网点进度表!V48</f>
        <v>0</v>
      </c>
      <c r="W25" s="106">
        <f>网点进度表!W46+网点进度表!W47+网点进度表!W48</f>
        <v>1</v>
      </c>
      <c r="X25" s="72">
        <f t="shared" si="5"/>
        <v>1</v>
      </c>
      <c r="Y25" s="81">
        <f t="shared" si="6"/>
        <v>1</v>
      </c>
    </row>
    <row r="26" s="35" customFormat="1" ht="15" customHeight="1" spans="1:25">
      <c r="A26" s="49" t="s">
        <v>59</v>
      </c>
      <c r="B26" s="126" t="s">
        <v>60</v>
      </c>
      <c r="C26" s="52">
        <v>202</v>
      </c>
      <c r="D26" s="71">
        <f>网点进度表!E49+网点进度表!E50+网点进度表!E51</f>
        <v>202</v>
      </c>
      <c r="E26" s="71">
        <f>网点进度表!F49+网点进度表!F50+网点进度表!F51</f>
        <v>72746</v>
      </c>
      <c r="F26" s="71">
        <f>网点进度表!G49+网点进度表!G50+网点进度表!G51</f>
        <v>73024</v>
      </c>
      <c r="G26" s="72">
        <f t="shared" si="0"/>
        <v>278</v>
      </c>
      <c r="H26" s="81">
        <f t="shared" si="1"/>
        <v>1.37623762376238</v>
      </c>
      <c r="I26" s="82">
        <v>2505</v>
      </c>
      <c r="J26" s="71">
        <f>网点进度表!K49+网点进度表!K50+网点进度表!K51</f>
        <v>2505</v>
      </c>
      <c r="K26" s="71">
        <f>网点进度表!L49+网点进度表!L50+网点进度表!L51</f>
        <v>22979.51121</v>
      </c>
      <c r="L26" s="71">
        <f>网点进度表!M49+网点进度表!M50+网点进度表!M51</f>
        <v>28287.677448</v>
      </c>
      <c r="M26" s="72">
        <f t="shared" si="2"/>
        <v>5308.166238</v>
      </c>
      <c r="N26" s="81">
        <f t="shared" si="3"/>
        <v>2.11902843832335</v>
      </c>
      <c r="O26" s="93">
        <v>49.8779817372825</v>
      </c>
      <c r="P26" s="129">
        <f t="shared" si="7"/>
        <v>44.8901835635542</v>
      </c>
      <c r="Q26" s="101">
        <f>基础表!D46+基础表!D47+基础表!D48</f>
        <v>2650663</v>
      </c>
      <c r="R26" s="102">
        <f t="shared" si="10"/>
        <v>36.298518295355</v>
      </c>
      <c r="S26" s="81">
        <f t="shared" si="4"/>
        <v>0.808607036412862</v>
      </c>
      <c r="T26" s="82">
        <v>1</v>
      </c>
      <c r="U26" s="83">
        <v>1</v>
      </c>
      <c r="V26" s="106">
        <f>网点进度表!V49+网点进度表!V50+网点进度表!V51</f>
        <v>0</v>
      </c>
      <c r="W26" s="106">
        <f>网点进度表!W49+网点进度表!W50+网点进度表!W51</f>
        <v>1</v>
      </c>
      <c r="X26" s="72">
        <f t="shared" si="5"/>
        <v>1</v>
      </c>
      <c r="Y26" s="81">
        <f t="shared" si="6"/>
        <v>1</v>
      </c>
    </row>
    <row r="27" s="35" customFormat="1" ht="15.95" customHeight="1" spans="1:25">
      <c r="A27" s="49" t="s">
        <v>61</v>
      </c>
      <c r="B27" s="126" t="s">
        <v>62</v>
      </c>
      <c r="C27" s="52">
        <v>104</v>
      </c>
      <c r="D27" s="71">
        <f>网点进度表!E52</f>
        <v>104</v>
      </c>
      <c r="E27" s="71">
        <f>网点进度表!F52</f>
        <v>8600</v>
      </c>
      <c r="F27" s="71">
        <f>网点进度表!G52</f>
        <v>8712</v>
      </c>
      <c r="G27" s="72">
        <f t="shared" si="0"/>
        <v>112</v>
      </c>
      <c r="H27" s="81">
        <f t="shared" si="1"/>
        <v>1.07692307692308</v>
      </c>
      <c r="I27" s="82">
        <v>943</v>
      </c>
      <c r="J27" s="71">
        <f>网点进度表!K52</f>
        <v>943</v>
      </c>
      <c r="K27" s="71">
        <f>网点进度表!L52</f>
        <v>1697.883653</v>
      </c>
      <c r="L27" s="71">
        <f>网点进度表!M52</f>
        <v>2190.268782</v>
      </c>
      <c r="M27" s="72">
        <f t="shared" si="2"/>
        <v>492.385129</v>
      </c>
      <c r="N27" s="81">
        <f t="shared" si="3"/>
        <v>0.522147538706257</v>
      </c>
      <c r="O27" s="93">
        <v>34.1661966662185</v>
      </c>
      <c r="P27" s="129">
        <f t="shared" si="7"/>
        <v>30.7495769995966</v>
      </c>
      <c r="Q27" s="101">
        <f>基础表!D49</f>
        <v>199612</v>
      </c>
      <c r="R27" s="102">
        <f t="shared" si="10"/>
        <v>22.9123048668503</v>
      </c>
      <c r="S27" s="81">
        <f t="shared" si="4"/>
        <v>0.745125855459765</v>
      </c>
      <c r="T27" s="82">
        <v>1</v>
      </c>
      <c r="U27" s="83">
        <v>1</v>
      </c>
      <c r="V27" s="106">
        <f>网点进度表!V52</f>
        <v>0</v>
      </c>
      <c r="W27" s="106">
        <f>网点进度表!W52</f>
        <v>1</v>
      </c>
      <c r="X27" s="72">
        <f t="shared" si="5"/>
        <v>1</v>
      </c>
      <c r="Y27" s="81">
        <f t="shared" si="6"/>
        <v>1</v>
      </c>
    </row>
    <row r="28" s="35" customFormat="1" ht="15.95" customHeight="1" spans="1:25">
      <c r="A28" s="49" t="s">
        <v>63</v>
      </c>
      <c r="B28" s="126" t="s">
        <v>64</v>
      </c>
      <c r="C28" s="52">
        <v>56</v>
      </c>
      <c r="D28" s="71">
        <f>网点进度表!E53+网点进度表!E54+网点进度表!E55</f>
        <v>56</v>
      </c>
      <c r="E28" s="71">
        <f>网点进度表!F53+网点进度表!F54+网点进度表!F55</f>
        <v>44190</v>
      </c>
      <c r="F28" s="71">
        <f>网点进度表!G53+网点进度表!G54+网点进度表!G55</f>
        <v>44278</v>
      </c>
      <c r="G28" s="72">
        <f t="shared" si="0"/>
        <v>88</v>
      </c>
      <c r="H28" s="81">
        <f t="shared" si="1"/>
        <v>1.57142857142857</v>
      </c>
      <c r="I28" s="82">
        <v>2191</v>
      </c>
      <c r="J28" s="71">
        <f>网点进度表!K53+网点进度表!K54+网点进度表!K55</f>
        <v>2191</v>
      </c>
      <c r="K28" s="71">
        <f>网点进度表!L53+网点进度表!L54+网点进度表!L55</f>
        <v>10897.891724</v>
      </c>
      <c r="L28" s="71">
        <f>网点进度表!M53+网点进度表!M54+网点进度表!M55</f>
        <v>13337.997136</v>
      </c>
      <c r="M28" s="72">
        <f t="shared" si="2"/>
        <v>2440.105412</v>
      </c>
      <c r="N28" s="81">
        <f t="shared" si="3"/>
        <v>1.11369484801461</v>
      </c>
      <c r="O28" s="93">
        <v>45.8489785155145</v>
      </c>
      <c r="P28" s="129">
        <f t="shared" si="7"/>
        <v>41.2640806639631</v>
      </c>
      <c r="Q28" s="101">
        <f>基础表!D50+基础表!D51+基础表!D52</f>
        <v>1405015</v>
      </c>
      <c r="R28" s="102">
        <f t="shared" si="10"/>
        <v>31.7316726139392</v>
      </c>
      <c r="S28" s="81">
        <f t="shared" si="4"/>
        <v>0.768990175071348</v>
      </c>
      <c r="T28" s="82">
        <v>1</v>
      </c>
      <c r="U28" s="83">
        <v>1</v>
      </c>
      <c r="V28" s="106">
        <f>网点进度表!V53+网点进度表!V54+网点进度表!V55</f>
        <v>0</v>
      </c>
      <c r="W28" s="106">
        <f>网点进度表!W53+网点进度表!W54+网点进度表!W55</f>
        <v>1</v>
      </c>
      <c r="X28" s="72">
        <f t="shared" si="5"/>
        <v>1</v>
      </c>
      <c r="Y28" s="81">
        <f t="shared" si="6"/>
        <v>1</v>
      </c>
    </row>
    <row r="29" s="35" customFormat="1" ht="15.95" customHeight="1" spans="1:25">
      <c r="A29" s="49" t="s">
        <v>65</v>
      </c>
      <c r="B29" s="126" t="s">
        <v>66</v>
      </c>
      <c r="C29" s="52">
        <v>125</v>
      </c>
      <c r="D29" s="71">
        <f>网点进度表!E56+网点进度表!E57+网点进度表!E58</f>
        <v>125</v>
      </c>
      <c r="E29" s="71">
        <f>网点进度表!F56+网点进度表!F57+网点进度表!F58</f>
        <v>21557</v>
      </c>
      <c r="F29" s="71">
        <f>网点进度表!G56+网点进度表!G57+网点进度表!G58</f>
        <v>21717</v>
      </c>
      <c r="G29" s="72">
        <f t="shared" si="0"/>
        <v>160</v>
      </c>
      <c r="H29" s="81">
        <f t="shared" si="1"/>
        <v>1.28</v>
      </c>
      <c r="I29" s="82">
        <v>2223</v>
      </c>
      <c r="J29" s="71">
        <f>网点进度表!K56+网点进度表!K57+网点进度表!K58</f>
        <v>2223</v>
      </c>
      <c r="K29" s="71">
        <f>网点进度表!L56+网点进度表!L57+网点进度表!L58</f>
        <v>3876.458847</v>
      </c>
      <c r="L29" s="71">
        <f>网点进度表!M56+网点进度表!M57+网点进度表!M58</f>
        <v>5128.170239</v>
      </c>
      <c r="M29" s="72">
        <f t="shared" si="2"/>
        <v>1251.711392</v>
      </c>
      <c r="N29" s="81">
        <f t="shared" si="3"/>
        <v>0.563073050832209</v>
      </c>
      <c r="O29" s="93">
        <v>33.5084784503611</v>
      </c>
      <c r="P29" s="129">
        <f t="shared" si="7"/>
        <v>30.157630605325</v>
      </c>
      <c r="Q29" s="101">
        <f>基础表!D53+基础表!D54+基础表!D55</f>
        <v>526494</v>
      </c>
      <c r="R29" s="102">
        <f t="shared" si="10"/>
        <v>24.2434037850532</v>
      </c>
      <c r="S29" s="81">
        <f t="shared" si="4"/>
        <v>0.803889539676651</v>
      </c>
      <c r="T29" s="82">
        <v>1</v>
      </c>
      <c r="U29" s="83">
        <v>1</v>
      </c>
      <c r="V29" s="71">
        <v>0</v>
      </c>
      <c r="W29" s="106">
        <f>网点进度表!W56+网点进度表!W57+网点进度表!W58</f>
        <v>1</v>
      </c>
      <c r="X29" s="72">
        <f t="shared" si="5"/>
        <v>1</v>
      </c>
      <c r="Y29" s="81">
        <f t="shared" si="6"/>
        <v>1</v>
      </c>
    </row>
    <row r="30" s="35" customFormat="1" ht="15.95" customHeight="1" spans="1:25">
      <c r="A30" s="49" t="s">
        <v>67</v>
      </c>
      <c r="B30" s="126" t="s">
        <v>68</v>
      </c>
      <c r="C30" s="52">
        <v>128</v>
      </c>
      <c r="D30" s="71">
        <f>网点进度表!E59+网点进度表!E60</f>
        <v>128</v>
      </c>
      <c r="E30" s="71">
        <f>网点进度表!F59+网点进度表!F60</f>
        <v>24625</v>
      </c>
      <c r="F30" s="71">
        <f>网点进度表!G59+网点进度表!G60</f>
        <v>24779</v>
      </c>
      <c r="G30" s="72">
        <f t="shared" si="0"/>
        <v>154</v>
      </c>
      <c r="H30" s="81">
        <f t="shared" si="1"/>
        <v>1.203125</v>
      </c>
      <c r="I30" s="82">
        <v>1662</v>
      </c>
      <c r="J30" s="71">
        <f>网点进度表!K59+网点进度表!K60</f>
        <v>1662</v>
      </c>
      <c r="K30" s="71">
        <f>网点进度表!L59+网点进度表!L60</f>
        <v>7063.125731</v>
      </c>
      <c r="L30" s="71">
        <f>网点进度表!M59+网点进度表!M60</f>
        <v>8761.415684</v>
      </c>
      <c r="M30" s="72">
        <f t="shared" si="2"/>
        <v>1698.289953</v>
      </c>
      <c r="N30" s="81">
        <f t="shared" si="3"/>
        <v>1.0218351101083</v>
      </c>
      <c r="O30" s="93">
        <v>38.272583531719</v>
      </c>
      <c r="P30" s="129">
        <f t="shared" si="7"/>
        <v>34.4453251785471</v>
      </c>
      <c r="Q30" s="101">
        <f>基础表!D56+基础表!D57</f>
        <v>670097</v>
      </c>
      <c r="R30" s="102">
        <f t="shared" ref="R30:R37" si="11">Q30/F30</f>
        <v>27.0429395859397</v>
      </c>
      <c r="S30" s="81">
        <f t="shared" si="4"/>
        <v>0.785097526174098</v>
      </c>
      <c r="T30" s="82">
        <v>1</v>
      </c>
      <c r="U30" s="83">
        <v>1</v>
      </c>
      <c r="V30" s="106">
        <f>网点进度表!V59+网点进度表!V60</f>
        <v>0</v>
      </c>
      <c r="W30" s="106">
        <f>网点进度表!W59+网点进度表!W60</f>
        <v>1</v>
      </c>
      <c r="X30" s="72">
        <f t="shared" si="5"/>
        <v>1</v>
      </c>
      <c r="Y30" s="81">
        <f t="shared" si="6"/>
        <v>1</v>
      </c>
    </row>
    <row r="31" s="35" customFormat="1" ht="15.95" customHeight="1" spans="1:25">
      <c r="A31" s="49" t="s">
        <v>69</v>
      </c>
      <c r="B31" s="126" t="s">
        <v>70</v>
      </c>
      <c r="C31" s="52">
        <v>339</v>
      </c>
      <c r="D31" s="71">
        <f>网点进度表!E61+网点进度表!E62+网点进度表!E63+网点进度表!E64</f>
        <v>339</v>
      </c>
      <c r="E31" s="71">
        <f>网点进度表!F61+网点进度表!F62+网点进度表!F63+网点进度表!F64</f>
        <v>23117</v>
      </c>
      <c r="F31" s="71">
        <f>网点进度表!G61+网点进度表!G62+网点进度表!G63+网点进度表!G64</f>
        <v>23449</v>
      </c>
      <c r="G31" s="72">
        <f t="shared" si="0"/>
        <v>332</v>
      </c>
      <c r="H31" s="81">
        <f t="shared" si="1"/>
        <v>0.979351032448378</v>
      </c>
      <c r="I31" s="82">
        <v>2156</v>
      </c>
      <c r="J31" s="71">
        <f>网点进度表!K61+网点进度表!K62+网点进度表!K63+网点进度表!K64</f>
        <v>2156</v>
      </c>
      <c r="K31" s="71">
        <f>网点进度表!L61+网点进度表!L62+网点进度表!L63+网点进度表!L64</f>
        <v>6916.172448</v>
      </c>
      <c r="L31" s="71">
        <f>网点进度表!M61+网点进度表!M62+网点进度表!M63+网点进度表!M64</f>
        <v>8506.863376</v>
      </c>
      <c r="M31" s="72">
        <f t="shared" si="2"/>
        <v>1590.690928</v>
      </c>
      <c r="N31" s="81">
        <f t="shared" si="3"/>
        <v>0.737797276437848</v>
      </c>
      <c r="O31" s="93">
        <v>35.590266876359</v>
      </c>
      <c r="P31" s="129">
        <f t="shared" si="7"/>
        <v>32.0312401887231</v>
      </c>
      <c r="Q31" s="101">
        <f>基础表!D58+基础表!D59+基础表!D60+基础表!D61</f>
        <v>680033</v>
      </c>
      <c r="R31" s="102">
        <f t="shared" si="11"/>
        <v>29.0005117489019</v>
      </c>
      <c r="S31" s="81">
        <f t="shared" si="4"/>
        <v>0.905382107531127</v>
      </c>
      <c r="T31" s="82">
        <v>1</v>
      </c>
      <c r="U31" s="83">
        <v>1</v>
      </c>
      <c r="V31" s="106">
        <f>网点进度表!V61+网点进度表!V62+网点进度表!V63+网点进度表!V64</f>
        <v>2</v>
      </c>
      <c r="W31" s="106">
        <f>网点进度表!W61+网点进度表!W62+网点进度表!W63+网点进度表!W64</f>
        <v>3</v>
      </c>
      <c r="X31" s="72">
        <f t="shared" si="5"/>
        <v>1</v>
      </c>
      <c r="Y31" s="81">
        <f t="shared" si="6"/>
        <v>1</v>
      </c>
    </row>
    <row r="32" s="35" customFormat="1" ht="15.95" customHeight="1" spans="1:25">
      <c r="A32" s="49" t="s">
        <v>71</v>
      </c>
      <c r="B32" s="126" t="s">
        <v>72</v>
      </c>
      <c r="C32" s="52">
        <v>87</v>
      </c>
      <c r="D32" s="71">
        <f>网点进度表!E65</f>
        <v>87</v>
      </c>
      <c r="E32" s="71">
        <f>网点进度表!F65</f>
        <v>7130</v>
      </c>
      <c r="F32" s="71">
        <f>网点进度表!G65</f>
        <v>7252</v>
      </c>
      <c r="G32" s="72">
        <f t="shared" si="0"/>
        <v>122</v>
      </c>
      <c r="H32" s="81">
        <f t="shared" si="1"/>
        <v>1.40229885057471</v>
      </c>
      <c r="I32" s="82">
        <v>501</v>
      </c>
      <c r="J32" s="71">
        <f>网点进度表!K65</f>
        <v>501</v>
      </c>
      <c r="K32" s="71">
        <f>网点进度表!L65</f>
        <v>2367.270971</v>
      </c>
      <c r="L32" s="71">
        <f>网点进度表!M65</f>
        <v>2904.35621</v>
      </c>
      <c r="M32" s="72">
        <f t="shared" si="2"/>
        <v>537.085239</v>
      </c>
      <c r="N32" s="81">
        <f t="shared" si="3"/>
        <v>1.0720264251497</v>
      </c>
      <c r="O32" s="93">
        <v>41.2725059870999</v>
      </c>
      <c r="P32" s="129">
        <f t="shared" si="7"/>
        <v>37.1452553883899</v>
      </c>
      <c r="Q32" s="101">
        <f>基础表!D62</f>
        <v>283775</v>
      </c>
      <c r="R32" s="102">
        <f t="shared" si="11"/>
        <v>39.130584666299</v>
      </c>
      <c r="S32" s="81">
        <f t="shared" si="4"/>
        <v>1.05344772184632</v>
      </c>
      <c r="T32" s="82">
        <v>1</v>
      </c>
      <c r="U32" s="83">
        <v>1</v>
      </c>
      <c r="V32" s="106">
        <f>网点进度表!V65</f>
        <v>0</v>
      </c>
      <c r="W32" s="106">
        <f>网点进度表!W65</f>
        <v>1</v>
      </c>
      <c r="X32" s="72">
        <f t="shared" si="5"/>
        <v>1</v>
      </c>
      <c r="Y32" s="81">
        <f t="shared" si="6"/>
        <v>1</v>
      </c>
    </row>
    <row r="33" s="35" customFormat="1" ht="15.95" customHeight="1" spans="1:25">
      <c r="A33" s="49" t="s">
        <v>73</v>
      </c>
      <c r="B33" s="126" t="s">
        <v>74</v>
      </c>
      <c r="C33" s="52">
        <v>150</v>
      </c>
      <c r="D33" s="71">
        <f>网点进度表!E66</f>
        <v>150</v>
      </c>
      <c r="E33" s="71">
        <f>网点进度表!F66</f>
        <v>14416</v>
      </c>
      <c r="F33" s="71">
        <f>网点进度表!G66</f>
        <v>14638</v>
      </c>
      <c r="G33" s="72">
        <f t="shared" si="0"/>
        <v>222</v>
      </c>
      <c r="H33" s="81">
        <f t="shared" si="1"/>
        <v>1.48</v>
      </c>
      <c r="I33" s="82">
        <v>1386</v>
      </c>
      <c r="J33" s="71">
        <f>网点进度表!K66</f>
        <v>1386</v>
      </c>
      <c r="K33" s="71">
        <f>网点进度表!L66</f>
        <v>3727.019812</v>
      </c>
      <c r="L33" s="71">
        <f>网点进度表!M66</f>
        <v>5281.351576</v>
      </c>
      <c r="M33" s="72">
        <f t="shared" si="2"/>
        <v>1554.331764</v>
      </c>
      <c r="N33" s="81">
        <f t="shared" si="3"/>
        <v>1.12145148917749</v>
      </c>
      <c r="O33" s="93">
        <v>42.7272174016011</v>
      </c>
      <c r="P33" s="129">
        <f t="shared" si="7"/>
        <v>38.454495661441</v>
      </c>
      <c r="Q33" s="101">
        <f>基础表!D63</f>
        <v>557132</v>
      </c>
      <c r="R33" s="102">
        <f t="shared" si="11"/>
        <v>38.06066402514</v>
      </c>
      <c r="S33" s="81">
        <f t="shared" si="4"/>
        <v>0.989758502106794</v>
      </c>
      <c r="T33" s="82">
        <v>1</v>
      </c>
      <c r="U33" s="83">
        <v>1</v>
      </c>
      <c r="V33" s="106">
        <f>网点进度表!V66</f>
        <v>1</v>
      </c>
      <c r="W33" s="106">
        <f>网点进度表!W66</f>
        <v>1</v>
      </c>
      <c r="X33" s="72">
        <f t="shared" si="5"/>
        <v>0</v>
      </c>
      <c r="Y33" s="81">
        <f t="shared" si="6"/>
        <v>0</v>
      </c>
    </row>
    <row r="34" s="35" customFormat="1" ht="15.95" customHeight="1" spans="1:25">
      <c r="A34" s="49" t="s">
        <v>75</v>
      </c>
      <c r="B34" s="126" t="s">
        <v>76</v>
      </c>
      <c r="C34" s="52">
        <v>118</v>
      </c>
      <c r="D34" s="71">
        <f>网点进度表!E67+网点进度表!E68+网点进度表!E69</f>
        <v>118</v>
      </c>
      <c r="E34" s="71">
        <f>网点进度表!F67+网点进度表!F68+网点进度表!F69</f>
        <v>18287</v>
      </c>
      <c r="F34" s="71">
        <f>网点进度表!G67+网点进度表!G68+网点进度表!G69</f>
        <v>18466</v>
      </c>
      <c r="G34" s="72">
        <f t="shared" si="0"/>
        <v>179</v>
      </c>
      <c r="H34" s="81">
        <f t="shared" si="1"/>
        <v>1.51694915254237</v>
      </c>
      <c r="I34" s="82">
        <v>1503</v>
      </c>
      <c r="J34" s="71">
        <f>网点进度表!K67+网点进度表!K68+网点进度表!K69</f>
        <v>1503</v>
      </c>
      <c r="K34" s="71">
        <f>网点进度表!L67+网点进度表!L68+网点进度表!L69</f>
        <v>6806.420359</v>
      </c>
      <c r="L34" s="71">
        <f>网点进度表!M67+网点进度表!M68+网点进度表!M69</f>
        <v>9449.674469</v>
      </c>
      <c r="M34" s="72">
        <f t="shared" si="2"/>
        <v>2643.25411</v>
      </c>
      <c r="N34" s="81">
        <f t="shared" si="3"/>
        <v>1.75865210246174</v>
      </c>
      <c r="O34" s="93">
        <v>51.5816105175528</v>
      </c>
      <c r="P34" s="129">
        <f t="shared" si="7"/>
        <v>46.4234494657975</v>
      </c>
      <c r="Q34" s="101">
        <f>基础表!D64+基础表!D65+基础表!D66</f>
        <v>832753</v>
      </c>
      <c r="R34" s="102">
        <f t="shared" si="11"/>
        <v>45.0965558323405</v>
      </c>
      <c r="S34" s="81">
        <f t="shared" si="4"/>
        <v>0.971417599322632</v>
      </c>
      <c r="T34" s="82">
        <v>1</v>
      </c>
      <c r="U34" s="83">
        <v>1</v>
      </c>
      <c r="V34" s="106">
        <f>网点进度表!V67+网点进度表!V68+网点进度表!V69</f>
        <v>0</v>
      </c>
      <c r="W34" s="106">
        <f>网点进度表!W67+网点进度表!W68+网点进度表!W69</f>
        <v>1</v>
      </c>
      <c r="X34" s="72">
        <f t="shared" si="5"/>
        <v>1</v>
      </c>
      <c r="Y34" s="81">
        <f t="shared" si="6"/>
        <v>1</v>
      </c>
    </row>
    <row r="35" s="35" customFormat="1" ht="15.95" customHeight="1" spans="1:25">
      <c r="A35" s="49" t="s">
        <v>77</v>
      </c>
      <c r="B35" s="126" t="s">
        <v>78</v>
      </c>
      <c r="C35" s="52">
        <v>100</v>
      </c>
      <c r="D35" s="71">
        <f>网点进度表!E70</f>
        <v>100</v>
      </c>
      <c r="E35" s="71">
        <f>网点进度表!F70</f>
        <v>12387</v>
      </c>
      <c r="F35" s="71">
        <f>网点进度表!G70</f>
        <v>12481</v>
      </c>
      <c r="G35" s="72">
        <f t="shared" si="0"/>
        <v>94</v>
      </c>
      <c r="H35" s="81">
        <f t="shared" si="1"/>
        <v>0.94</v>
      </c>
      <c r="I35" s="82">
        <v>1654</v>
      </c>
      <c r="J35" s="71">
        <f>网点进度表!K70</f>
        <v>1654</v>
      </c>
      <c r="K35" s="71">
        <f>网点进度表!L70</f>
        <v>2749.46559</v>
      </c>
      <c r="L35" s="71">
        <f>网点进度表!M70</f>
        <v>4624.682692</v>
      </c>
      <c r="M35" s="72">
        <f t="shared" si="2"/>
        <v>1875.217102</v>
      </c>
      <c r="N35" s="81">
        <f t="shared" si="3"/>
        <v>1.13374673639661</v>
      </c>
      <c r="O35" s="93">
        <v>29.9248792381521</v>
      </c>
      <c r="P35" s="129">
        <f t="shared" si="7"/>
        <v>26.9323913143369</v>
      </c>
      <c r="Q35" s="101">
        <f>基础表!D67</f>
        <v>282028</v>
      </c>
      <c r="R35" s="102">
        <f t="shared" si="11"/>
        <v>22.5965868119542</v>
      </c>
      <c r="S35" s="81">
        <f t="shared" si="4"/>
        <v>0.839011528839823</v>
      </c>
      <c r="T35" s="82">
        <v>1</v>
      </c>
      <c r="U35" s="83">
        <v>1</v>
      </c>
      <c r="V35" s="106">
        <f>网点进度表!V70</f>
        <v>3</v>
      </c>
      <c r="W35" s="106">
        <f>网点进度表!W70</f>
        <v>5</v>
      </c>
      <c r="X35" s="72">
        <f t="shared" si="5"/>
        <v>2</v>
      </c>
      <c r="Y35" s="81">
        <f t="shared" si="6"/>
        <v>2</v>
      </c>
    </row>
    <row r="36" s="35" customFormat="1" ht="15.95" customHeight="1" spans="1:25">
      <c r="A36" s="49" t="s">
        <v>79</v>
      </c>
      <c r="B36" s="126" t="s">
        <v>80</v>
      </c>
      <c r="C36" s="52">
        <v>280</v>
      </c>
      <c r="D36" s="71">
        <f>网点进度表!E71+网点进度表!E72+网点进度表!E73</f>
        <v>280</v>
      </c>
      <c r="E36" s="71">
        <f>网点进度表!F71+网点进度表!F72+网点进度表!F73</f>
        <v>21401</v>
      </c>
      <c r="F36" s="71">
        <f>网点进度表!G71+网点进度表!G72+网点进度表!G73</f>
        <v>21536</v>
      </c>
      <c r="G36" s="72">
        <f t="shared" si="0"/>
        <v>135</v>
      </c>
      <c r="H36" s="81">
        <f t="shared" si="1"/>
        <v>0.482142857142857</v>
      </c>
      <c r="I36" s="82">
        <v>2315</v>
      </c>
      <c r="J36" s="71">
        <f>网点进度表!K71+网点进度表!K72+网点进度表!K73</f>
        <v>2315</v>
      </c>
      <c r="K36" s="71">
        <f>网点进度表!L71+网点进度表!L72+网点进度表!L73</f>
        <v>4500.597531</v>
      </c>
      <c r="L36" s="71">
        <f>网点进度表!M71+网点进度表!M72+网点进度表!M73</f>
        <v>6199.978045</v>
      </c>
      <c r="M36" s="72">
        <f t="shared" si="2"/>
        <v>1699.380514</v>
      </c>
      <c r="N36" s="81">
        <f t="shared" si="3"/>
        <v>0.734073656155507</v>
      </c>
      <c r="O36" s="93">
        <v>29.3403401150929</v>
      </c>
      <c r="P36" s="129">
        <f t="shared" si="7"/>
        <v>26.4063061035836</v>
      </c>
      <c r="Q36" s="101">
        <f>基础表!D68+基础表!D69+基础表!D70</f>
        <v>437054</v>
      </c>
      <c r="R36" s="102">
        <f t="shared" si="11"/>
        <v>20.2941121842496</v>
      </c>
      <c r="S36" s="81">
        <f t="shared" si="4"/>
        <v>0.768532793062469</v>
      </c>
      <c r="T36" s="82">
        <v>1</v>
      </c>
      <c r="U36" s="83">
        <v>1</v>
      </c>
      <c r="V36" s="106">
        <f>网点进度表!V71+网点进度表!V72+网点进度表!V73</f>
        <v>1</v>
      </c>
      <c r="W36" s="106">
        <f>网点进度表!W71+网点进度表!W72+网点进度表!W73</f>
        <v>2</v>
      </c>
      <c r="X36" s="72">
        <f t="shared" si="5"/>
        <v>1</v>
      </c>
      <c r="Y36" s="81">
        <f t="shared" si="6"/>
        <v>1</v>
      </c>
    </row>
    <row r="37" s="35" customFormat="1" ht="15.95" customHeight="1" spans="1:25">
      <c r="A37" s="107" t="s">
        <v>81</v>
      </c>
      <c r="B37" s="49"/>
      <c r="C37" s="117">
        <f>SUM(C5:C36)</f>
        <v>4410</v>
      </c>
      <c r="D37" s="117">
        <f>SUM(D5:D36)</f>
        <v>4410</v>
      </c>
      <c r="E37" s="118">
        <f>SUM(E5:E36)</f>
        <v>749352</v>
      </c>
      <c r="F37" s="118">
        <f>SUM(F5:F36)</f>
        <v>754560</v>
      </c>
      <c r="G37" s="118">
        <f>SUM(G5:G36)</f>
        <v>5208</v>
      </c>
      <c r="H37" s="81">
        <f t="shared" si="1"/>
        <v>1.18095238095238</v>
      </c>
      <c r="I37" s="119">
        <f>SUM(I5:I36)</f>
        <v>52156</v>
      </c>
      <c r="J37" s="120">
        <f>SUM(J5:J36)</f>
        <v>52156</v>
      </c>
      <c r="K37" s="118">
        <f>SUM(K5:K36)</f>
        <v>190497.64626</v>
      </c>
      <c r="L37" s="118">
        <f>SUM(L5:L36)</f>
        <v>242827.978019</v>
      </c>
      <c r="M37" s="71">
        <f t="shared" si="2"/>
        <v>52330.331759</v>
      </c>
      <c r="N37" s="81">
        <f t="shared" si="3"/>
        <v>1.003342506308</v>
      </c>
      <c r="O37" s="93">
        <v>40</v>
      </c>
      <c r="P37" s="129">
        <f t="shared" si="7"/>
        <v>36</v>
      </c>
      <c r="Q37" s="124">
        <f>SUM(Q5:Q36)</f>
        <v>25538198</v>
      </c>
      <c r="R37" s="102">
        <f t="shared" si="11"/>
        <v>33.8451521416455</v>
      </c>
      <c r="S37" s="81">
        <f t="shared" si="4"/>
        <v>0.940143115045707</v>
      </c>
      <c r="T37" s="119">
        <f>SUM(T5:T36)</f>
        <v>40</v>
      </c>
      <c r="U37" s="120">
        <f>SUM(U5:U36)</f>
        <v>40</v>
      </c>
      <c r="V37" s="118">
        <f>SUM(V5:V36)</f>
        <v>58</v>
      </c>
      <c r="W37" s="125">
        <f>SUM(W5:W36)</f>
        <v>86</v>
      </c>
      <c r="X37" s="71">
        <f t="shared" si="5"/>
        <v>28</v>
      </c>
      <c r="Y37" s="81">
        <f t="shared" si="6"/>
        <v>0.7</v>
      </c>
    </row>
  </sheetData>
  <autoFilter ref="A4:Y37">
    <extLst/>
  </autoFilter>
  <mergeCells count="7">
    <mergeCell ref="A1:S1"/>
    <mergeCell ref="A2:S2"/>
    <mergeCell ref="C3:H3"/>
    <mergeCell ref="I3:N3"/>
    <mergeCell ref="O3:S3"/>
    <mergeCell ref="T3:Y3"/>
    <mergeCell ref="A3:A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1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A2" sqref="A2:S2"/>
    </sheetView>
  </sheetViews>
  <sheetFormatPr defaultColWidth="9" defaultRowHeight="15.2"/>
  <cols>
    <col min="1" max="1" width="21.1538461538462" style="37" customWidth="1"/>
    <col min="2" max="2" width="9" style="38" customWidth="1"/>
    <col min="3" max="3" width="7" style="38" customWidth="1"/>
    <col min="4" max="4" width="7.625" style="38" customWidth="1"/>
    <col min="5" max="5" width="9.75" style="38" customWidth="1"/>
    <col min="6" max="6" width="9.875" style="38" customWidth="1"/>
    <col min="7" max="8" width="10.875" style="38" customWidth="1"/>
    <col min="9" max="10" width="9.125" style="38" customWidth="1"/>
    <col min="11" max="11" width="12.125" style="38" customWidth="1"/>
    <col min="12" max="13" width="9.875" style="38" customWidth="1"/>
    <col min="14" max="14" width="8.25" style="38" customWidth="1"/>
    <col min="15" max="15" width="9.375" style="39" customWidth="1"/>
    <col min="16" max="16" width="8.5" style="40" customWidth="1"/>
    <col min="17" max="17" width="8.5" style="41" customWidth="1"/>
    <col min="18" max="18" width="10.375" style="41" customWidth="1"/>
    <col min="19" max="19" width="14.5769230769231" style="39" customWidth="1"/>
    <col min="20" max="20" width="10.375" style="35" customWidth="1"/>
    <col min="21" max="22" width="9" style="35"/>
    <col min="23" max="23" width="9" style="42"/>
    <col min="24" max="16384" width="9" style="35"/>
  </cols>
  <sheetData>
    <row r="1" s="35" customFormat="1" ht="24" customHeight="1" spans="1:23">
      <c r="A1" s="43" t="s">
        <v>82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86"/>
      <c r="P1" s="87"/>
      <c r="Q1" s="95"/>
      <c r="R1" s="95"/>
      <c r="S1" s="86"/>
      <c r="W1" s="42"/>
    </row>
    <row r="2" s="35" customFormat="1" ht="19" customHeight="1" spans="1:2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88"/>
      <c r="P2" s="89"/>
      <c r="Q2" s="96"/>
      <c r="R2" s="96"/>
      <c r="S2" s="88"/>
      <c r="W2" s="42"/>
    </row>
    <row r="3" s="35" customFormat="1" ht="19" customHeight="1" spans="1:25">
      <c r="A3" s="44"/>
      <c r="B3" s="45" t="s">
        <v>83</v>
      </c>
      <c r="C3" s="46" t="s">
        <v>84</v>
      </c>
      <c r="D3" s="47" t="s">
        <v>2</v>
      </c>
      <c r="E3" s="66"/>
      <c r="F3" s="67"/>
      <c r="G3" s="67"/>
      <c r="H3" s="67"/>
      <c r="I3" s="76"/>
      <c r="J3" s="77" t="s">
        <v>85</v>
      </c>
      <c r="K3" s="78"/>
      <c r="L3" s="78"/>
      <c r="M3" s="78"/>
      <c r="N3" s="78"/>
      <c r="O3" s="90"/>
      <c r="P3" s="91" t="s">
        <v>4</v>
      </c>
      <c r="Q3" s="97"/>
      <c r="R3" s="98"/>
      <c r="S3" s="99"/>
      <c r="T3" s="77" t="s">
        <v>5</v>
      </c>
      <c r="U3" s="78"/>
      <c r="V3" s="78"/>
      <c r="W3" s="104"/>
      <c r="X3" s="78"/>
      <c r="Y3" s="90"/>
    </row>
    <row r="4" s="35" customFormat="1" ht="24.95" customHeight="1" spans="1:25">
      <c r="A4" s="46" t="s">
        <v>86</v>
      </c>
      <c r="B4" s="45"/>
      <c r="C4" s="46"/>
      <c r="D4" s="48" t="s">
        <v>6</v>
      </c>
      <c r="E4" s="68" t="s">
        <v>7</v>
      </c>
      <c r="F4" s="69" t="s">
        <v>8</v>
      </c>
      <c r="G4" s="69" t="s">
        <v>9</v>
      </c>
      <c r="H4" s="69" t="s">
        <v>10</v>
      </c>
      <c r="I4" s="79" t="s">
        <v>11</v>
      </c>
      <c r="J4" s="48" t="s">
        <v>6</v>
      </c>
      <c r="K4" s="68" t="s">
        <v>7</v>
      </c>
      <c r="L4" s="80" t="s">
        <v>12</v>
      </c>
      <c r="M4" s="80" t="s">
        <v>13</v>
      </c>
      <c r="N4" s="69" t="s">
        <v>10</v>
      </c>
      <c r="O4" s="79" t="s">
        <v>11</v>
      </c>
      <c r="P4" s="92" t="s">
        <v>6</v>
      </c>
      <c r="Q4" s="68" t="s">
        <v>7</v>
      </c>
      <c r="R4" s="69" t="s">
        <v>10</v>
      </c>
      <c r="S4" s="100" t="s">
        <v>11</v>
      </c>
      <c r="T4" s="48" t="s">
        <v>6</v>
      </c>
      <c r="U4" s="68" t="s">
        <v>7</v>
      </c>
      <c r="V4" s="80" t="s">
        <v>15</v>
      </c>
      <c r="W4" s="105" t="s">
        <v>16</v>
      </c>
      <c r="X4" s="69" t="s">
        <v>10</v>
      </c>
      <c r="Y4" s="79" t="s">
        <v>11</v>
      </c>
    </row>
    <row r="5" s="35" customFormat="1" ht="15.95" customHeight="1" spans="1:25">
      <c r="A5" s="49" t="s">
        <v>17</v>
      </c>
      <c r="B5" s="50">
        <v>2440</v>
      </c>
      <c r="C5" s="51" t="s">
        <v>17</v>
      </c>
      <c r="D5" s="52">
        <v>30</v>
      </c>
      <c r="E5" s="70">
        <v>30</v>
      </c>
      <c r="F5" s="71">
        <v>8628</v>
      </c>
      <c r="G5" s="71">
        <f>VLOOKUP(B5,[3]Sheet1!$A:$O,15,0)</f>
        <v>8646</v>
      </c>
      <c r="H5" s="72">
        <f>G5-F5</f>
        <v>18</v>
      </c>
      <c r="I5" s="81">
        <f>H5/E5</f>
        <v>0.6</v>
      </c>
      <c r="J5" s="82">
        <v>793</v>
      </c>
      <c r="K5" s="83">
        <v>793</v>
      </c>
      <c r="L5" s="71">
        <v>2853.683267</v>
      </c>
      <c r="M5" s="71">
        <f>VLOOKUP(B5,[3]Sheet1!$A:$M,13,0)/10000</f>
        <v>3691.317149</v>
      </c>
      <c r="N5" s="72">
        <f>M5-L5</f>
        <v>837.633882000001</v>
      </c>
      <c r="O5" s="81">
        <f>N5/K5</f>
        <v>1.05628484489281</v>
      </c>
      <c r="P5" s="93">
        <v>40</v>
      </c>
      <c r="Q5" s="101">
        <v>40</v>
      </c>
      <c r="R5" s="102">
        <f>VLOOKUP(B5,[4]Sheet2!$A$1:$K$65536,11,0)</f>
        <v>35.49</v>
      </c>
      <c r="S5" s="81">
        <f>R5/Q5</f>
        <v>0.88725</v>
      </c>
      <c r="T5" s="82">
        <v>4</v>
      </c>
      <c r="U5" s="83">
        <v>4</v>
      </c>
      <c r="V5" s="71">
        <v>24</v>
      </c>
      <c r="W5" s="106">
        <f>VLOOKUP(B5,[4]Sheet2!$A$1:$C$65536,3,0)</f>
        <v>28</v>
      </c>
      <c r="X5" s="72">
        <f t="shared" ref="X5:X68" si="0">W5-V5</f>
        <v>4</v>
      </c>
      <c r="Y5" s="81">
        <f t="shared" ref="Y5:Y68" si="1">X5/U5</f>
        <v>1</v>
      </c>
    </row>
    <row r="6" s="35" customFormat="1" ht="15.95" customHeight="1" spans="1:25">
      <c r="A6" s="49" t="s">
        <v>19</v>
      </c>
      <c r="B6" s="53">
        <v>2492</v>
      </c>
      <c r="C6" s="54" t="s">
        <v>19</v>
      </c>
      <c r="D6" s="52">
        <v>55</v>
      </c>
      <c r="E6" s="70">
        <v>55</v>
      </c>
      <c r="F6" s="71">
        <v>12128</v>
      </c>
      <c r="G6" s="71">
        <f>VLOOKUP(B6,[3]Sheet1!$A:$O,15,0)</f>
        <v>12207</v>
      </c>
      <c r="H6" s="72">
        <f t="shared" ref="H6:H37" si="2">G6-F6</f>
        <v>79</v>
      </c>
      <c r="I6" s="81">
        <f t="shared" ref="I6:I37" si="3">H6/E6</f>
        <v>1.43636363636364</v>
      </c>
      <c r="J6" s="82">
        <v>1051</v>
      </c>
      <c r="K6" s="83">
        <v>1051</v>
      </c>
      <c r="L6" s="71">
        <v>3336.909861</v>
      </c>
      <c r="M6" s="71">
        <f>VLOOKUP(B6,[3]Sheet1!$A:$M,13,0)/10000</f>
        <v>4045.611315</v>
      </c>
      <c r="N6" s="72">
        <f t="shared" ref="N6:N37" si="4">M6-L6</f>
        <v>708.701454</v>
      </c>
      <c r="O6" s="81">
        <f t="shared" ref="O6:O14" si="5">N6/K6</f>
        <v>0.674311564224548</v>
      </c>
      <c r="P6" s="93">
        <v>50</v>
      </c>
      <c r="Q6" s="101">
        <v>50</v>
      </c>
      <c r="R6" s="102">
        <f>VLOOKUP(B6,[4]Sheet2!$A$1:$K$65536,11,0)</f>
        <v>39.34</v>
      </c>
      <c r="S6" s="81">
        <f t="shared" ref="S6:S37" si="6">R6/Q6</f>
        <v>0.7868</v>
      </c>
      <c r="T6" s="82">
        <v>2</v>
      </c>
      <c r="U6" s="83">
        <v>2</v>
      </c>
      <c r="V6" s="71">
        <v>1</v>
      </c>
      <c r="W6" s="106">
        <f>VLOOKUP(B6,[4]Sheet2!$A$1:$C$65536,3,0)</f>
        <v>2</v>
      </c>
      <c r="X6" s="72">
        <f t="shared" si="0"/>
        <v>1</v>
      </c>
      <c r="Y6" s="81">
        <f t="shared" si="1"/>
        <v>0.5</v>
      </c>
    </row>
    <row r="7" s="35" customFormat="1" ht="15.95" customHeight="1" spans="1:25">
      <c r="A7" s="49" t="s">
        <v>19</v>
      </c>
      <c r="B7" s="53">
        <v>2495</v>
      </c>
      <c r="C7" s="54" t="s">
        <v>87</v>
      </c>
      <c r="D7" s="52">
        <v>30</v>
      </c>
      <c r="E7" s="70">
        <v>30</v>
      </c>
      <c r="F7" s="71">
        <v>7138</v>
      </c>
      <c r="G7" s="71">
        <f>VLOOKUP(B7,[3]Sheet1!$A:$O,15,0)</f>
        <v>7221</v>
      </c>
      <c r="H7" s="72">
        <f t="shared" si="2"/>
        <v>83</v>
      </c>
      <c r="I7" s="81">
        <f t="shared" si="3"/>
        <v>2.76666666666667</v>
      </c>
      <c r="J7" s="82">
        <v>528</v>
      </c>
      <c r="K7" s="83">
        <v>528</v>
      </c>
      <c r="L7" s="71">
        <v>1834.574029</v>
      </c>
      <c r="M7" s="71">
        <f>VLOOKUP(B7,[3]Sheet1!$A:$M,13,0)/10000</f>
        <v>2386.421903</v>
      </c>
      <c r="N7" s="72">
        <f t="shared" si="4"/>
        <v>551.847874</v>
      </c>
      <c r="O7" s="81">
        <f t="shared" si="5"/>
        <v>1.0451664280303</v>
      </c>
      <c r="P7" s="93">
        <v>58</v>
      </c>
      <c r="Q7" s="101">
        <v>58</v>
      </c>
      <c r="R7" s="102">
        <f>VLOOKUP(B7,[4]Sheet2!$A$1:$K$65536,11,0)</f>
        <v>48.27</v>
      </c>
      <c r="S7" s="81">
        <f t="shared" si="6"/>
        <v>0.832241379310345</v>
      </c>
      <c r="T7" s="82">
        <v>0</v>
      </c>
      <c r="U7" s="83">
        <v>0</v>
      </c>
      <c r="V7" s="71">
        <v>1</v>
      </c>
      <c r="W7" s="106">
        <f>VLOOKUP(B7,[4]Sheet2!$A$1:$C$65536,3,0)</f>
        <v>1</v>
      </c>
      <c r="X7" s="72">
        <f t="shared" si="0"/>
        <v>0</v>
      </c>
      <c r="Y7" s="81" t="e">
        <f t="shared" si="1"/>
        <v>#DIV/0!</v>
      </c>
    </row>
    <row r="8" s="35" customFormat="1" ht="15.95" customHeight="1" spans="1:25">
      <c r="A8" s="49" t="s">
        <v>21</v>
      </c>
      <c r="B8" s="53">
        <v>2493</v>
      </c>
      <c r="C8" s="55" t="s">
        <v>88</v>
      </c>
      <c r="D8" s="52">
        <v>35</v>
      </c>
      <c r="E8" s="70">
        <v>35</v>
      </c>
      <c r="F8" s="71">
        <v>3745</v>
      </c>
      <c r="G8" s="71">
        <f>VLOOKUP(B8,[3]Sheet1!$A:$O,15,0)</f>
        <v>3745</v>
      </c>
      <c r="H8" s="72">
        <f t="shared" si="2"/>
        <v>0</v>
      </c>
      <c r="I8" s="81">
        <f t="shared" si="3"/>
        <v>0</v>
      </c>
      <c r="J8" s="82">
        <v>573</v>
      </c>
      <c r="K8" s="83">
        <v>573</v>
      </c>
      <c r="L8" s="71">
        <v>737.054836</v>
      </c>
      <c r="M8" s="71">
        <f>VLOOKUP(B8,[3]Sheet1!$A:$M,13,0)/10000</f>
        <v>774.466773</v>
      </c>
      <c r="N8" s="72">
        <f t="shared" si="4"/>
        <v>37.411937</v>
      </c>
      <c r="O8" s="81">
        <f t="shared" si="5"/>
        <v>0.0652913385689354</v>
      </c>
      <c r="P8" s="93">
        <v>40</v>
      </c>
      <c r="Q8" s="101">
        <v>40</v>
      </c>
      <c r="R8" s="102">
        <f>VLOOKUP(B8,[4]Sheet2!$A$1:$K$65536,11,0)</f>
        <v>28.55</v>
      </c>
      <c r="S8" s="81">
        <f t="shared" si="6"/>
        <v>0.71375</v>
      </c>
      <c r="T8" s="82">
        <v>0</v>
      </c>
      <c r="U8" s="83">
        <v>0</v>
      </c>
      <c r="V8" s="71">
        <v>0</v>
      </c>
      <c r="W8" s="106">
        <f>VLOOKUP(B8,[4]Sheet2!$A$1:$C$65536,3,0)</f>
        <v>0</v>
      </c>
      <c r="X8" s="72">
        <f t="shared" si="0"/>
        <v>0</v>
      </c>
      <c r="Y8" s="81" t="e">
        <f t="shared" si="1"/>
        <v>#DIV/0!</v>
      </c>
    </row>
    <row r="9" s="35" customFormat="1" ht="15.95" customHeight="1" spans="1:25">
      <c r="A9" s="49" t="s">
        <v>21</v>
      </c>
      <c r="B9" s="53">
        <v>2496</v>
      </c>
      <c r="C9" s="56" t="s">
        <v>89</v>
      </c>
      <c r="D9" s="52">
        <v>35</v>
      </c>
      <c r="E9" s="70">
        <v>35</v>
      </c>
      <c r="F9" s="71">
        <v>4878</v>
      </c>
      <c r="G9" s="71">
        <f>VLOOKUP(B9,[3]Sheet1!$A:$O,15,0)</f>
        <v>4860</v>
      </c>
      <c r="H9" s="72">
        <f t="shared" si="2"/>
        <v>-18</v>
      </c>
      <c r="I9" s="81">
        <f t="shared" si="3"/>
        <v>-0.514285714285714</v>
      </c>
      <c r="J9" s="82">
        <v>569</v>
      </c>
      <c r="K9" s="83">
        <v>569</v>
      </c>
      <c r="L9" s="71">
        <v>988.251925</v>
      </c>
      <c r="M9" s="71">
        <f>VLOOKUP(B9,[3]Sheet1!$A:$M,13,0)/10000</f>
        <v>1273.992928</v>
      </c>
      <c r="N9" s="72">
        <f t="shared" si="4"/>
        <v>285.741003</v>
      </c>
      <c r="O9" s="81">
        <f t="shared" si="5"/>
        <v>0.502181024604569</v>
      </c>
      <c r="P9" s="93">
        <v>38</v>
      </c>
      <c r="Q9" s="101">
        <v>38</v>
      </c>
      <c r="R9" s="102">
        <f>VLOOKUP(B9,[4]Sheet2!$A$1:$K$65536,11,0)</f>
        <v>27.86</v>
      </c>
      <c r="S9" s="81">
        <f t="shared" si="6"/>
        <v>0.733157894736842</v>
      </c>
      <c r="T9" s="82">
        <v>0</v>
      </c>
      <c r="U9" s="83">
        <v>0</v>
      </c>
      <c r="V9" s="71">
        <v>0</v>
      </c>
      <c r="W9" s="106">
        <f>VLOOKUP(B9,[4]Sheet2!$A$1:$C$65536,3,0)</f>
        <v>1</v>
      </c>
      <c r="X9" s="72">
        <f t="shared" si="0"/>
        <v>1</v>
      </c>
      <c r="Y9" s="81" t="e">
        <f t="shared" si="1"/>
        <v>#DIV/0!</v>
      </c>
    </row>
    <row r="10" s="35" customFormat="1" ht="15.95" customHeight="1" spans="1:25">
      <c r="A10" s="49" t="s">
        <v>21</v>
      </c>
      <c r="B10" s="53">
        <v>2497</v>
      </c>
      <c r="C10" s="54" t="s">
        <v>21</v>
      </c>
      <c r="D10" s="52">
        <v>95</v>
      </c>
      <c r="E10" s="70">
        <v>95</v>
      </c>
      <c r="F10" s="71">
        <v>6645</v>
      </c>
      <c r="G10" s="71">
        <f>VLOOKUP(B10,[3]Sheet1!$A:$O,15,0)</f>
        <v>6767</v>
      </c>
      <c r="H10" s="72">
        <f t="shared" si="2"/>
        <v>122</v>
      </c>
      <c r="I10" s="81">
        <f t="shared" si="3"/>
        <v>1.28421052631579</v>
      </c>
      <c r="J10" s="82">
        <v>613</v>
      </c>
      <c r="K10" s="83">
        <v>613</v>
      </c>
      <c r="L10" s="71">
        <v>1423.653781</v>
      </c>
      <c r="M10" s="71">
        <f>VLOOKUP(B10,[3]Sheet1!$A:$M,13,0)/10000</f>
        <v>1821.127281</v>
      </c>
      <c r="N10" s="72">
        <f t="shared" si="4"/>
        <v>397.4735</v>
      </c>
      <c r="O10" s="81">
        <f t="shared" si="5"/>
        <v>0.648407014681892</v>
      </c>
      <c r="P10" s="93">
        <v>54</v>
      </c>
      <c r="Q10" s="101">
        <v>54</v>
      </c>
      <c r="R10" s="102">
        <f>VLOOKUP(B10,[4]Sheet2!$A$1:$K$65536,11,0)</f>
        <v>49.88</v>
      </c>
      <c r="S10" s="81">
        <f t="shared" si="6"/>
        <v>0.923703703703704</v>
      </c>
      <c r="T10" s="82">
        <v>2</v>
      </c>
      <c r="U10" s="83">
        <v>2</v>
      </c>
      <c r="V10" s="71">
        <v>1</v>
      </c>
      <c r="W10" s="106">
        <f>VLOOKUP(B10,[4]Sheet2!$A$1:$C$65536,3,0)</f>
        <v>1</v>
      </c>
      <c r="X10" s="72">
        <f t="shared" si="0"/>
        <v>0</v>
      </c>
      <c r="Y10" s="81">
        <f t="shared" si="1"/>
        <v>0</v>
      </c>
    </row>
    <row r="11" s="35" customFormat="1" ht="15.95" customHeight="1" spans="1:25">
      <c r="A11" s="49" t="s">
        <v>23</v>
      </c>
      <c r="B11" s="53">
        <v>2498</v>
      </c>
      <c r="C11" s="54" t="s">
        <v>23</v>
      </c>
      <c r="D11" s="52">
        <v>275</v>
      </c>
      <c r="E11" s="70">
        <v>275</v>
      </c>
      <c r="F11" s="71">
        <v>13196</v>
      </c>
      <c r="G11" s="71">
        <f>VLOOKUP(B11,[3]Sheet1!$A:$O,15,0)</f>
        <v>13587</v>
      </c>
      <c r="H11" s="72">
        <f t="shared" si="2"/>
        <v>391</v>
      </c>
      <c r="I11" s="81">
        <f t="shared" si="3"/>
        <v>1.42181818181818</v>
      </c>
      <c r="J11" s="82">
        <v>1281</v>
      </c>
      <c r="K11" s="83">
        <v>1281</v>
      </c>
      <c r="L11" s="71">
        <v>2769.375875</v>
      </c>
      <c r="M11" s="71">
        <f>VLOOKUP(B11,[3]Sheet1!$A:$M,13,0)/10000</f>
        <v>4216.354684</v>
      </c>
      <c r="N11" s="72">
        <f t="shared" si="4"/>
        <v>1446.978809</v>
      </c>
      <c r="O11" s="81">
        <f t="shared" si="5"/>
        <v>1.12956971818891</v>
      </c>
      <c r="P11" s="93">
        <v>35</v>
      </c>
      <c r="Q11" s="101">
        <v>35</v>
      </c>
      <c r="R11" s="102">
        <f>VLOOKUP(B11,[4]Sheet2!$A$1:$K$65536,11,0)</f>
        <v>26.78</v>
      </c>
      <c r="S11" s="81">
        <f t="shared" si="6"/>
        <v>0.765142857142857</v>
      </c>
      <c r="T11" s="82">
        <v>2</v>
      </c>
      <c r="U11" s="83">
        <v>2</v>
      </c>
      <c r="V11" s="71">
        <v>4</v>
      </c>
      <c r="W11" s="106">
        <f>VLOOKUP(B11,[4]Sheet2!$A$1:$C$65536,3,0)</f>
        <v>3</v>
      </c>
      <c r="X11" s="72">
        <f t="shared" si="0"/>
        <v>-1</v>
      </c>
      <c r="Y11" s="81">
        <f t="shared" si="1"/>
        <v>-0.5</v>
      </c>
    </row>
    <row r="12" s="35" customFormat="1" ht="15.95" customHeight="1" spans="1:25">
      <c r="A12" s="49" t="s">
        <v>23</v>
      </c>
      <c r="B12" s="53">
        <v>2494</v>
      </c>
      <c r="C12" s="57" t="s">
        <v>90</v>
      </c>
      <c r="D12" s="52">
        <v>30</v>
      </c>
      <c r="E12" s="70">
        <v>30</v>
      </c>
      <c r="F12" s="71">
        <v>3003</v>
      </c>
      <c r="G12" s="71">
        <f>VLOOKUP(B12,[3]Sheet1!$A:$O,15,0)</f>
        <v>3067</v>
      </c>
      <c r="H12" s="72">
        <f t="shared" si="2"/>
        <v>64</v>
      </c>
      <c r="I12" s="81">
        <f t="shared" si="3"/>
        <v>2.13333333333333</v>
      </c>
      <c r="J12" s="82">
        <v>369</v>
      </c>
      <c r="K12" s="83">
        <v>369</v>
      </c>
      <c r="L12" s="71">
        <v>967.833037</v>
      </c>
      <c r="M12" s="71">
        <f>VLOOKUP(B12,[3]Sheet1!$A:$M,13,0)/10000</f>
        <v>1506.730447</v>
      </c>
      <c r="N12" s="72">
        <f t="shared" si="4"/>
        <v>538.89741</v>
      </c>
      <c r="O12" s="81">
        <f t="shared" si="5"/>
        <v>1.46042658536585</v>
      </c>
      <c r="P12" s="93">
        <v>57</v>
      </c>
      <c r="Q12" s="101">
        <v>57</v>
      </c>
      <c r="R12" s="102">
        <f>VLOOKUP(B12,[4]Sheet2!$A$1:$K$65536,11,0)</f>
        <v>81.11</v>
      </c>
      <c r="S12" s="81">
        <f t="shared" si="6"/>
        <v>1.42298245614035</v>
      </c>
      <c r="T12" s="82">
        <v>0</v>
      </c>
      <c r="U12" s="83">
        <v>0</v>
      </c>
      <c r="V12" s="71">
        <v>0</v>
      </c>
      <c r="W12" s="106">
        <f>VLOOKUP(B12,[4]Sheet2!$A$1:$C$65536,3,0)</f>
        <v>0</v>
      </c>
      <c r="X12" s="72">
        <f t="shared" si="0"/>
        <v>0</v>
      </c>
      <c r="Y12" s="81" t="e">
        <f t="shared" si="1"/>
        <v>#DIV/0!</v>
      </c>
    </row>
    <row r="13" s="35" customFormat="1" ht="15.95" customHeight="1" spans="1:25">
      <c r="A13" s="58" t="s">
        <v>25</v>
      </c>
      <c r="B13" s="59">
        <v>2448</v>
      </c>
      <c r="C13" s="51" t="s">
        <v>25</v>
      </c>
      <c r="D13" s="52">
        <v>139</v>
      </c>
      <c r="E13" s="70">
        <v>139</v>
      </c>
      <c r="F13" s="71">
        <v>3076</v>
      </c>
      <c r="G13" s="71">
        <f>VLOOKUP(B13,[3]Sheet1!$A:$O,15,0)</f>
        <v>3311</v>
      </c>
      <c r="H13" s="72">
        <f t="shared" si="2"/>
        <v>235</v>
      </c>
      <c r="I13" s="81">
        <f t="shared" si="3"/>
        <v>1.69064748201439</v>
      </c>
      <c r="J13" s="82">
        <v>395</v>
      </c>
      <c r="K13" s="83">
        <v>395</v>
      </c>
      <c r="L13" s="71">
        <v>705.469021</v>
      </c>
      <c r="M13" s="71">
        <f>VLOOKUP(B13,[3]Sheet1!$A:$M,13,0)/10000</f>
        <v>899.889377</v>
      </c>
      <c r="N13" s="72">
        <f t="shared" si="4"/>
        <v>194.420356</v>
      </c>
      <c r="O13" s="81">
        <f t="shared" si="5"/>
        <v>0.492203432911392</v>
      </c>
      <c r="P13" s="93">
        <v>27</v>
      </c>
      <c r="Q13" s="101">
        <v>27</v>
      </c>
      <c r="R13" s="102">
        <f>VLOOKUP(B13,[4]Sheet2!$A$1:$K$65536,11,0)</f>
        <v>24.83</v>
      </c>
      <c r="S13" s="81">
        <f t="shared" si="6"/>
        <v>0.91962962962963</v>
      </c>
      <c r="T13" s="82">
        <v>2</v>
      </c>
      <c r="U13" s="83">
        <v>2</v>
      </c>
      <c r="V13" s="71">
        <f>VLOOKUP(B13,[1]Sheet1!$B:$I,8,0)</f>
        <v>3</v>
      </c>
      <c r="W13" s="106">
        <f>VLOOKUP(B13,[4]Sheet2!$A$1:$C$65536,3,0)</f>
        <v>3</v>
      </c>
      <c r="X13" s="72">
        <f t="shared" si="0"/>
        <v>0</v>
      </c>
      <c r="Y13" s="81">
        <f t="shared" si="1"/>
        <v>0</v>
      </c>
    </row>
    <row r="14" s="35" customFormat="1" ht="15.95" customHeight="1" spans="1:25">
      <c r="A14" s="58" t="s">
        <v>27</v>
      </c>
      <c r="B14" s="53">
        <v>2465</v>
      </c>
      <c r="C14" s="55" t="s">
        <v>27</v>
      </c>
      <c r="D14" s="52">
        <v>35</v>
      </c>
      <c r="E14" s="70">
        <v>35</v>
      </c>
      <c r="F14" s="71">
        <v>13711</v>
      </c>
      <c r="G14" s="71">
        <f>VLOOKUP(B14,[3]Sheet1!$A:$O,15,0)</f>
        <v>13758</v>
      </c>
      <c r="H14" s="72">
        <f t="shared" si="2"/>
        <v>47</v>
      </c>
      <c r="I14" s="81">
        <f t="shared" si="3"/>
        <v>1.34285714285714</v>
      </c>
      <c r="J14" s="82">
        <v>680</v>
      </c>
      <c r="K14" s="83">
        <v>680</v>
      </c>
      <c r="L14" s="71">
        <v>5127.793468</v>
      </c>
      <c r="M14" s="71">
        <f>VLOOKUP(B14,[3]Sheet1!$A:$M,13,0)/10000</f>
        <v>6601.198188</v>
      </c>
      <c r="N14" s="72">
        <f t="shared" si="4"/>
        <v>1473.40472</v>
      </c>
      <c r="O14" s="81">
        <f t="shared" si="5"/>
        <v>2.16677164705882</v>
      </c>
      <c r="P14" s="93">
        <v>51</v>
      </c>
      <c r="Q14" s="101">
        <v>51</v>
      </c>
      <c r="R14" s="102">
        <f>VLOOKUP(B14,[4]Sheet2!$A$1:$K$65536,11,0)</f>
        <v>38.54</v>
      </c>
      <c r="S14" s="81">
        <f t="shared" si="6"/>
        <v>0.755686274509804</v>
      </c>
      <c r="T14" s="82">
        <v>1</v>
      </c>
      <c r="U14" s="83">
        <v>1</v>
      </c>
      <c r="V14" s="71">
        <v>1</v>
      </c>
      <c r="W14" s="106">
        <f>VLOOKUP(B14,[4]Sheet2!$A$1:$C$65536,3,0)</f>
        <v>1</v>
      </c>
      <c r="X14" s="72">
        <f t="shared" si="0"/>
        <v>0</v>
      </c>
      <c r="Y14" s="81">
        <f t="shared" si="1"/>
        <v>0</v>
      </c>
    </row>
    <row r="15" s="35" customFormat="1" ht="15.95" customHeight="1" spans="1:25">
      <c r="A15" s="58" t="s">
        <v>27</v>
      </c>
      <c r="B15" s="53">
        <v>2470</v>
      </c>
      <c r="C15" s="56" t="s">
        <v>91</v>
      </c>
      <c r="D15" s="52">
        <v>10</v>
      </c>
      <c r="E15" s="70">
        <v>10</v>
      </c>
      <c r="F15" s="71">
        <v>8158</v>
      </c>
      <c r="G15" s="71">
        <f>VLOOKUP(B15,[3]Sheet1!$A:$O,15,0)</f>
        <v>8143</v>
      </c>
      <c r="H15" s="72">
        <f t="shared" si="2"/>
        <v>-15</v>
      </c>
      <c r="I15" s="81">
        <f t="shared" si="3"/>
        <v>-1.5</v>
      </c>
      <c r="J15" s="82">
        <v>344</v>
      </c>
      <c r="K15" s="83">
        <v>344</v>
      </c>
      <c r="L15" s="71">
        <v>3203.467199</v>
      </c>
      <c r="M15" s="71">
        <f>VLOOKUP(B15,[3]Sheet1!$A:$M,13,0)/10000</f>
        <v>3944.225484</v>
      </c>
      <c r="N15" s="72">
        <f t="shared" si="4"/>
        <v>740.758285</v>
      </c>
      <c r="O15" s="81">
        <f t="shared" ref="O15:O46" si="7">N15/K15</f>
        <v>2.15336710755814</v>
      </c>
      <c r="P15" s="93">
        <v>56</v>
      </c>
      <c r="Q15" s="101">
        <v>56</v>
      </c>
      <c r="R15" s="102">
        <f>VLOOKUP(B15,[4]Sheet2!$A$1:$K$65536,11,0)</f>
        <v>40.05</v>
      </c>
      <c r="S15" s="81">
        <f t="shared" si="6"/>
        <v>0.715178571428571</v>
      </c>
      <c r="T15" s="82">
        <v>0</v>
      </c>
      <c r="U15" s="83">
        <v>0</v>
      </c>
      <c r="V15" s="71">
        <v>0</v>
      </c>
      <c r="W15" s="106">
        <f>VLOOKUP(B15,[4]Sheet2!$A$1:$C$65536,3,0)</f>
        <v>0</v>
      </c>
      <c r="X15" s="72">
        <f t="shared" si="0"/>
        <v>0</v>
      </c>
      <c r="Y15" s="81" t="e">
        <f t="shared" si="1"/>
        <v>#DIV/0!</v>
      </c>
    </row>
    <row r="16" s="35" customFormat="1" ht="15.95" customHeight="1" spans="1:25">
      <c r="A16" s="58" t="s">
        <v>29</v>
      </c>
      <c r="B16" s="53">
        <v>2501</v>
      </c>
      <c r="C16" s="56" t="s">
        <v>29</v>
      </c>
      <c r="D16" s="52">
        <v>55</v>
      </c>
      <c r="E16" s="70">
        <v>55</v>
      </c>
      <c r="F16" s="71">
        <v>15599</v>
      </c>
      <c r="G16" s="71">
        <f>VLOOKUP(B16,[3]Sheet1!$A:$O,15,0)</f>
        <v>15694</v>
      </c>
      <c r="H16" s="72">
        <f t="shared" si="2"/>
        <v>95</v>
      </c>
      <c r="I16" s="81">
        <f t="shared" si="3"/>
        <v>1.72727272727273</v>
      </c>
      <c r="J16" s="82">
        <v>405</v>
      </c>
      <c r="K16" s="83">
        <v>405</v>
      </c>
      <c r="L16" s="71">
        <v>4269.847243</v>
      </c>
      <c r="M16" s="71">
        <f>VLOOKUP(B16,[3]Sheet1!$A:$M,13,0)/10000</f>
        <v>5711.831586</v>
      </c>
      <c r="N16" s="72">
        <f t="shared" si="4"/>
        <v>1441.984343</v>
      </c>
      <c r="O16" s="81">
        <f t="shared" si="7"/>
        <v>3.56045516790123</v>
      </c>
      <c r="P16" s="93">
        <v>65</v>
      </c>
      <c r="Q16" s="101">
        <v>65</v>
      </c>
      <c r="R16" s="102">
        <f>VLOOKUP(B16,[4]Sheet2!$A$1:$K$65536,11,0)</f>
        <v>55.56</v>
      </c>
      <c r="S16" s="81">
        <f t="shared" si="6"/>
        <v>0.854769230769231</v>
      </c>
      <c r="T16" s="82">
        <v>1</v>
      </c>
      <c r="U16" s="83">
        <v>1</v>
      </c>
      <c r="V16" s="71">
        <v>0</v>
      </c>
      <c r="W16" s="106">
        <f>VLOOKUP(B16,[4]Sheet2!$A$1:$C$65536,3,0)</f>
        <v>1</v>
      </c>
      <c r="X16" s="72">
        <f t="shared" si="0"/>
        <v>1</v>
      </c>
      <c r="Y16" s="81">
        <f t="shared" si="1"/>
        <v>1</v>
      </c>
    </row>
    <row r="17" s="35" customFormat="1" ht="15.95" customHeight="1" spans="1:25">
      <c r="A17" s="58" t="s">
        <v>29</v>
      </c>
      <c r="B17" s="53">
        <v>2515</v>
      </c>
      <c r="C17" s="56" t="s">
        <v>92</v>
      </c>
      <c r="D17" s="52">
        <v>10</v>
      </c>
      <c r="E17" s="70">
        <v>10</v>
      </c>
      <c r="F17" s="71">
        <v>11388</v>
      </c>
      <c r="G17" s="71">
        <f>VLOOKUP(B17,[3]Sheet1!$A:$O,15,0)</f>
        <v>11344</v>
      </c>
      <c r="H17" s="72">
        <f t="shared" si="2"/>
        <v>-44</v>
      </c>
      <c r="I17" s="81">
        <f t="shared" si="3"/>
        <v>-4.4</v>
      </c>
      <c r="J17" s="82">
        <v>436</v>
      </c>
      <c r="K17" s="83">
        <v>436</v>
      </c>
      <c r="L17" s="71">
        <v>2636.695596</v>
      </c>
      <c r="M17" s="71">
        <f>VLOOKUP(B17,[3]Sheet1!$A:$M,13,0)/10000</f>
        <v>3205.493157</v>
      </c>
      <c r="N17" s="72">
        <f t="shared" si="4"/>
        <v>568.797561</v>
      </c>
      <c r="O17" s="81">
        <f t="shared" si="7"/>
        <v>1.30458156192661</v>
      </c>
      <c r="P17" s="93">
        <v>44</v>
      </c>
      <c r="Q17" s="101">
        <v>44</v>
      </c>
      <c r="R17" s="102">
        <f>VLOOKUP(B17,[4]Sheet2!$A$1:$K$65536,11,0)</f>
        <v>28.59</v>
      </c>
      <c r="S17" s="81">
        <f t="shared" si="6"/>
        <v>0.649772727272727</v>
      </c>
      <c r="T17" s="82">
        <v>0</v>
      </c>
      <c r="U17" s="83">
        <v>0</v>
      </c>
      <c r="V17" s="71">
        <v>0</v>
      </c>
      <c r="W17" s="106">
        <f>VLOOKUP(B17,[4]Sheet2!$A$1:$C$65536,3,0)</f>
        <v>0</v>
      </c>
      <c r="X17" s="72">
        <f t="shared" si="0"/>
        <v>0</v>
      </c>
      <c r="Y17" s="81" t="e">
        <f t="shared" si="1"/>
        <v>#DIV/0!</v>
      </c>
    </row>
    <row r="18" s="36" customFormat="1" ht="16" customHeight="1" spans="1:25">
      <c r="A18" s="60" t="s">
        <v>31</v>
      </c>
      <c r="B18" s="61">
        <v>2500</v>
      </c>
      <c r="C18" s="62" t="s">
        <v>93</v>
      </c>
      <c r="D18" s="63">
        <v>30</v>
      </c>
      <c r="E18" s="73">
        <v>30</v>
      </c>
      <c r="F18" s="74">
        <v>8368</v>
      </c>
      <c r="G18" s="71">
        <f>VLOOKUP(B18,[3]Sheet1!$A:$O,15,0)</f>
        <v>8414</v>
      </c>
      <c r="H18" s="75">
        <f t="shared" si="2"/>
        <v>46</v>
      </c>
      <c r="I18" s="81">
        <f t="shared" si="3"/>
        <v>1.53333333333333</v>
      </c>
      <c r="J18" s="84">
        <v>476</v>
      </c>
      <c r="K18" s="85">
        <v>476</v>
      </c>
      <c r="L18" s="74">
        <v>3714.691242</v>
      </c>
      <c r="M18" s="71">
        <f>VLOOKUP(B18,[3]Sheet1!$A:$M,13,0)/10000</f>
        <v>4217.603193</v>
      </c>
      <c r="N18" s="75">
        <f t="shared" si="4"/>
        <v>502.911951</v>
      </c>
      <c r="O18" s="81">
        <f t="shared" si="7"/>
        <v>1.05653771218487</v>
      </c>
      <c r="P18" s="94">
        <v>64</v>
      </c>
      <c r="Q18" s="103">
        <v>64</v>
      </c>
      <c r="R18" s="102">
        <f>VLOOKUP(B18,[4]Sheet2!$A$1:$K$65536,11,0)</f>
        <v>53.11</v>
      </c>
      <c r="S18" s="81">
        <f t="shared" si="6"/>
        <v>0.82984375</v>
      </c>
      <c r="T18" s="84">
        <v>2</v>
      </c>
      <c r="U18" s="85">
        <v>2</v>
      </c>
      <c r="V18" s="74">
        <f>VLOOKUP(B18,[1]Sheet1!$B:$I,8,0)</f>
        <v>10</v>
      </c>
      <c r="W18" s="106">
        <f>VLOOKUP(B18,[4]Sheet2!$A$1:$C$65536,3,0)</f>
        <v>14</v>
      </c>
      <c r="X18" s="75">
        <f t="shared" si="0"/>
        <v>4</v>
      </c>
      <c r="Y18" s="81">
        <f t="shared" si="1"/>
        <v>2</v>
      </c>
    </row>
    <row r="19" s="36" customFormat="1" ht="15.95" customHeight="1" spans="1:25">
      <c r="A19" s="60" t="s">
        <v>31</v>
      </c>
      <c r="B19" s="61">
        <v>2499</v>
      </c>
      <c r="C19" s="62" t="s">
        <v>31</v>
      </c>
      <c r="D19" s="63">
        <v>30</v>
      </c>
      <c r="E19" s="73">
        <v>30</v>
      </c>
      <c r="F19" s="74">
        <v>3229</v>
      </c>
      <c r="G19" s="71">
        <f>VLOOKUP(B19,[3]Sheet1!$A:$O,15,0)</f>
        <v>3245</v>
      </c>
      <c r="H19" s="75">
        <f t="shared" si="2"/>
        <v>16</v>
      </c>
      <c r="I19" s="81">
        <f t="shared" si="3"/>
        <v>0.533333333333333</v>
      </c>
      <c r="J19" s="84">
        <v>510</v>
      </c>
      <c r="K19" s="85">
        <v>510</v>
      </c>
      <c r="L19" s="74">
        <v>2335.660547</v>
      </c>
      <c r="M19" s="71">
        <f>VLOOKUP(B19,[3]Sheet1!$A:$M,13,0)/10000</f>
        <v>3273.015172</v>
      </c>
      <c r="N19" s="75">
        <f t="shared" si="4"/>
        <v>937.354625</v>
      </c>
      <c r="O19" s="81">
        <f t="shared" si="7"/>
        <v>1.83795024509804</v>
      </c>
      <c r="P19" s="94">
        <v>91</v>
      </c>
      <c r="Q19" s="103">
        <v>91</v>
      </c>
      <c r="R19" s="102">
        <f>VLOOKUP(B19,[4]Sheet2!$A$1:$K$65536,11,0)</f>
        <v>96.35</v>
      </c>
      <c r="S19" s="81">
        <f t="shared" si="6"/>
        <v>1.05879120879121</v>
      </c>
      <c r="T19" s="84">
        <v>0</v>
      </c>
      <c r="U19" s="85">
        <v>0</v>
      </c>
      <c r="V19" s="74">
        <v>0</v>
      </c>
      <c r="W19" s="106">
        <f>VLOOKUP(B19,[4]Sheet2!$A$1:$C$65536,3,0)</f>
        <v>3</v>
      </c>
      <c r="X19" s="75">
        <f t="shared" si="0"/>
        <v>3</v>
      </c>
      <c r="Y19" s="81" t="e">
        <f t="shared" si="1"/>
        <v>#DIV/0!</v>
      </c>
    </row>
    <row r="20" s="36" customFormat="1" ht="15.95" customHeight="1" spans="1:25">
      <c r="A20" s="60" t="s">
        <v>31</v>
      </c>
      <c r="B20" s="61">
        <v>2502</v>
      </c>
      <c r="C20" s="64" t="s">
        <v>94</v>
      </c>
      <c r="D20" s="63">
        <v>30</v>
      </c>
      <c r="E20" s="73">
        <v>30</v>
      </c>
      <c r="F20" s="74">
        <v>2924</v>
      </c>
      <c r="G20" s="71">
        <f>VLOOKUP(B20,[3]Sheet1!$A:$O,15,0)</f>
        <v>2992</v>
      </c>
      <c r="H20" s="75">
        <f t="shared" si="2"/>
        <v>68</v>
      </c>
      <c r="I20" s="81">
        <f t="shared" si="3"/>
        <v>2.26666666666667</v>
      </c>
      <c r="J20" s="84">
        <v>416</v>
      </c>
      <c r="K20" s="85">
        <v>416</v>
      </c>
      <c r="L20" s="74">
        <v>860.337257</v>
      </c>
      <c r="M20" s="71">
        <f>VLOOKUP(B20,[3]Sheet1!$A:$M,13,0)/10000</f>
        <v>1259.10568</v>
      </c>
      <c r="N20" s="75">
        <f t="shared" si="4"/>
        <v>398.768423</v>
      </c>
      <c r="O20" s="81">
        <f t="shared" si="7"/>
        <v>0.958577939903846</v>
      </c>
      <c r="P20" s="94">
        <v>47</v>
      </c>
      <c r="Q20" s="103">
        <v>47</v>
      </c>
      <c r="R20" s="102">
        <f>VLOOKUP(B20,[4]Sheet2!$A$1:$K$65536,11,0)</f>
        <v>36.69</v>
      </c>
      <c r="S20" s="81">
        <f t="shared" si="6"/>
        <v>0.78063829787234</v>
      </c>
      <c r="T20" s="84">
        <v>0</v>
      </c>
      <c r="U20" s="85">
        <v>0</v>
      </c>
      <c r="V20" s="74">
        <f>VLOOKUP(B20,[1]Sheet1!$B:$I,8,0)</f>
        <v>1</v>
      </c>
      <c r="W20" s="106">
        <f>VLOOKUP(B20,[4]Sheet2!$A$1:$C$65536,3,0)</f>
        <v>1</v>
      </c>
      <c r="X20" s="75">
        <f t="shared" si="0"/>
        <v>0</v>
      </c>
      <c r="Y20" s="81" t="e">
        <f t="shared" si="1"/>
        <v>#DIV/0!</v>
      </c>
    </row>
    <row r="21" s="35" customFormat="1" ht="15.95" customHeight="1" spans="1:25">
      <c r="A21" s="49" t="s">
        <v>33</v>
      </c>
      <c r="B21" s="53">
        <v>2441</v>
      </c>
      <c r="C21" s="55" t="s">
        <v>33</v>
      </c>
      <c r="D21" s="52">
        <v>220</v>
      </c>
      <c r="E21" s="70">
        <v>220</v>
      </c>
      <c r="F21" s="71">
        <v>19678</v>
      </c>
      <c r="G21" s="71">
        <f>VLOOKUP(B21,[3]Sheet1!$A:$O,15,0)</f>
        <v>19869</v>
      </c>
      <c r="H21" s="72">
        <f t="shared" si="2"/>
        <v>191</v>
      </c>
      <c r="I21" s="81">
        <f t="shared" si="3"/>
        <v>0.868181818181818</v>
      </c>
      <c r="J21" s="82">
        <v>1993</v>
      </c>
      <c r="K21" s="83">
        <v>1993</v>
      </c>
      <c r="L21" s="71">
        <v>3501.339398</v>
      </c>
      <c r="M21" s="71">
        <f>VLOOKUP(B21,[3]Sheet1!$A:$M,13,0)/10000</f>
        <v>4328.023261</v>
      </c>
      <c r="N21" s="72">
        <f t="shared" si="4"/>
        <v>826.683863</v>
      </c>
      <c r="O21" s="81">
        <f t="shared" si="7"/>
        <v>0.414793709483191</v>
      </c>
      <c r="P21" s="93">
        <v>37</v>
      </c>
      <c r="Q21" s="101">
        <v>37</v>
      </c>
      <c r="R21" s="102">
        <f>VLOOKUP(B21,[4]Sheet2!$A$1:$K$65536,11,0)</f>
        <v>25.06</v>
      </c>
      <c r="S21" s="81">
        <f t="shared" si="6"/>
        <v>0.677297297297297</v>
      </c>
      <c r="T21" s="82">
        <v>1</v>
      </c>
      <c r="U21" s="83">
        <v>1</v>
      </c>
      <c r="V21" s="71">
        <v>1</v>
      </c>
      <c r="W21" s="106">
        <f>VLOOKUP(B21,[4]Sheet2!$A$1:$C$65536,3,0)</f>
        <v>1</v>
      </c>
      <c r="X21" s="72">
        <f t="shared" si="0"/>
        <v>0</v>
      </c>
      <c r="Y21" s="81">
        <f t="shared" si="1"/>
        <v>0</v>
      </c>
    </row>
    <row r="22" s="35" customFormat="1" ht="15.95" customHeight="1" spans="1:25">
      <c r="A22" s="49" t="s">
        <v>33</v>
      </c>
      <c r="B22" s="53">
        <v>2446</v>
      </c>
      <c r="C22" s="55" t="s">
        <v>95</v>
      </c>
      <c r="D22" s="52">
        <v>57</v>
      </c>
      <c r="E22" s="70">
        <v>57</v>
      </c>
      <c r="F22" s="71">
        <v>2471</v>
      </c>
      <c r="G22" s="71">
        <f>VLOOKUP(B22,[3]Sheet1!$A:$O,15,0)</f>
        <v>2484</v>
      </c>
      <c r="H22" s="72">
        <f t="shared" si="2"/>
        <v>13</v>
      </c>
      <c r="I22" s="81">
        <f t="shared" si="3"/>
        <v>0.228070175438596</v>
      </c>
      <c r="J22" s="82">
        <v>347</v>
      </c>
      <c r="K22" s="83">
        <v>347</v>
      </c>
      <c r="L22" s="71">
        <v>395.117779</v>
      </c>
      <c r="M22" s="71">
        <f>VLOOKUP(B22,[3]Sheet1!$A:$M,13,0)/10000</f>
        <v>458.915424</v>
      </c>
      <c r="N22" s="72">
        <f t="shared" si="4"/>
        <v>63.797645</v>
      </c>
      <c r="O22" s="81">
        <f t="shared" si="7"/>
        <v>0.183854884726225</v>
      </c>
      <c r="P22" s="93">
        <v>37</v>
      </c>
      <c r="Q22" s="101">
        <v>37</v>
      </c>
      <c r="R22" s="102">
        <f>VLOOKUP(B22,[4]Sheet2!$A$1:$K$65536,11,0)</f>
        <v>24.61</v>
      </c>
      <c r="S22" s="81">
        <f t="shared" si="6"/>
        <v>0.665135135135135</v>
      </c>
      <c r="T22" s="82">
        <v>0</v>
      </c>
      <c r="U22" s="83">
        <v>0</v>
      </c>
      <c r="V22" s="71">
        <v>0</v>
      </c>
      <c r="W22" s="106">
        <f>VLOOKUP(B22,[4]Sheet2!$A$1:$C$65536,3,0)</f>
        <v>0</v>
      </c>
      <c r="X22" s="72">
        <f t="shared" si="0"/>
        <v>0</v>
      </c>
      <c r="Y22" s="81" t="e">
        <f t="shared" si="1"/>
        <v>#DIV/0!</v>
      </c>
    </row>
    <row r="23" s="35" customFormat="1" ht="15.95" customHeight="1" spans="1:25">
      <c r="A23" s="49" t="s">
        <v>35</v>
      </c>
      <c r="B23" s="53">
        <v>2443</v>
      </c>
      <c r="C23" s="55" t="s">
        <v>35</v>
      </c>
      <c r="D23" s="52">
        <v>15</v>
      </c>
      <c r="E23" s="70">
        <v>15</v>
      </c>
      <c r="F23" s="71">
        <v>7100</v>
      </c>
      <c r="G23" s="71">
        <f>VLOOKUP(B23,[3]Sheet1!$A:$O,15,0)</f>
        <v>7116</v>
      </c>
      <c r="H23" s="72">
        <f t="shared" si="2"/>
        <v>16</v>
      </c>
      <c r="I23" s="81">
        <f t="shared" si="3"/>
        <v>1.06666666666667</v>
      </c>
      <c r="J23" s="82">
        <v>725</v>
      </c>
      <c r="K23" s="83">
        <v>725</v>
      </c>
      <c r="L23" s="71">
        <v>1467.361737</v>
      </c>
      <c r="M23" s="71">
        <f>VLOOKUP(B23,[3]Sheet1!$A:$M,13,0)/10000</f>
        <v>1614.392496</v>
      </c>
      <c r="N23" s="72">
        <f t="shared" si="4"/>
        <v>147.030759</v>
      </c>
      <c r="O23" s="81">
        <f t="shared" si="7"/>
        <v>0.202801046896552</v>
      </c>
      <c r="P23" s="93">
        <v>33</v>
      </c>
      <c r="Q23" s="101">
        <v>33</v>
      </c>
      <c r="R23" s="102">
        <f>VLOOKUP(B23,[4]Sheet2!$A$1:$K$65536,11,0)</f>
        <v>26.18</v>
      </c>
      <c r="S23" s="81">
        <f t="shared" si="6"/>
        <v>0.793333333333333</v>
      </c>
      <c r="T23" s="82">
        <v>1</v>
      </c>
      <c r="U23" s="83">
        <v>1</v>
      </c>
      <c r="V23" s="71">
        <v>0</v>
      </c>
      <c r="W23" s="106">
        <f>VLOOKUP(B23,[4]Sheet2!$A$1:$C$65536,3,0)</f>
        <v>1</v>
      </c>
      <c r="X23" s="72">
        <f t="shared" si="0"/>
        <v>1</v>
      </c>
      <c r="Y23" s="81">
        <f t="shared" si="1"/>
        <v>1</v>
      </c>
    </row>
    <row r="24" s="35" customFormat="1" ht="15.95" customHeight="1" spans="1:25">
      <c r="A24" s="49" t="s">
        <v>35</v>
      </c>
      <c r="B24" s="53">
        <v>2444</v>
      </c>
      <c r="C24" s="55" t="s">
        <v>96</v>
      </c>
      <c r="D24" s="52">
        <v>30</v>
      </c>
      <c r="E24" s="70">
        <v>30</v>
      </c>
      <c r="F24" s="71">
        <v>3693</v>
      </c>
      <c r="G24" s="71">
        <f>VLOOKUP(B24,[3]Sheet1!$A:$O,15,0)</f>
        <v>3684</v>
      </c>
      <c r="H24" s="72">
        <f t="shared" si="2"/>
        <v>-9</v>
      </c>
      <c r="I24" s="81">
        <f t="shared" si="3"/>
        <v>-0.3</v>
      </c>
      <c r="J24" s="82">
        <v>383</v>
      </c>
      <c r="K24" s="83">
        <v>383</v>
      </c>
      <c r="L24" s="71">
        <v>711.796163</v>
      </c>
      <c r="M24" s="71">
        <f>VLOOKUP(B24,[3]Sheet1!$A:$M,13,0)/10000</f>
        <v>791.733378</v>
      </c>
      <c r="N24" s="72">
        <f t="shared" si="4"/>
        <v>79.937215</v>
      </c>
      <c r="O24" s="81">
        <f t="shared" si="7"/>
        <v>0.208713355091384</v>
      </c>
      <c r="P24" s="93">
        <v>33</v>
      </c>
      <c r="Q24" s="101">
        <v>33</v>
      </c>
      <c r="R24" s="102">
        <f>VLOOKUP(B24,[4]Sheet2!$A$1:$K$65536,11,0)</f>
        <v>21.94</v>
      </c>
      <c r="S24" s="81">
        <f t="shared" si="6"/>
        <v>0.664848484848485</v>
      </c>
      <c r="T24" s="82">
        <v>0</v>
      </c>
      <c r="U24" s="83">
        <v>0</v>
      </c>
      <c r="V24" s="71">
        <v>0</v>
      </c>
      <c r="W24" s="106">
        <f>VLOOKUP(B24,[4]Sheet2!$A$1:$C$65536,3,0)</f>
        <v>0</v>
      </c>
      <c r="X24" s="72">
        <f t="shared" si="0"/>
        <v>0</v>
      </c>
      <c r="Y24" s="81" t="e">
        <f t="shared" si="1"/>
        <v>#DIV/0!</v>
      </c>
    </row>
    <row r="25" s="35" customFormat="1" ht="15.95" customHeight="1" spans="1:25">
      <c r="A25" s="49" t="s">
        <v>37</v>
      </c>
      <c r="B25" s="65">
        <v>2503</v>
      </c>
      <c r="C25" s="55" t="s">
        <v>37</v>
      </c>
      <c r="D25" s="52">
        <v>145</v>
      </c>
      <c r="E25" s="70">
        <v>145</v>
      </c>
      <c r="F25" s="71">
        <v>5324</v>
      </c>
      <c r="G25" s="71">
        <f>VLOOKUP(B25,[3]Sheet1!$A:$O,15,0)</f>
        <v>5707</v>
      </c>
      <c r="H25" s="72">
        <f t="shared" si="2"/>
        <v>383</v>
      </c>
      <c r="I25" s="81">
        <f t="shared" si="3"/>
        <v>2.64137931034483</v>
      </c>
      <c r="J25" s="82">
        <v>952</v>
      </c>
      <c r="K25" s="83">
        <v>952</v>
      </c>
      <c r="L25" s="71">
        <v>1133.864884</v>
      </c>
      <c r="M25" s="71">
        <f>VLOOKUP(B25,[3]Sheet1!$A:$M,13,0)/10000</f>
        <v>2118.940948</v>
      </c>
      <c r="N25" s="72">
        <f t="shared" si="4"/>
        <v>985.076064</v>
      </c>
      <c r="O25" s="81">
        <f t="shared" si="7"/>
        <v>1.03474376470588</v>
      </c>
      <c r="P25" s="93">
        <v>48</v>
      </c>
      <c r="Q25" s="101">
        <v>48</v>
      </c>
      <c r="R25" s="102">
        <f>VLOOKUP(B25,[4]Sheet2!$A$1:$K$65536,11,0)</f>
        <v>39.72</v>
      </c>
      <c r="S25" s="81">
        <f t="shared" si="6"/>
        <v>0.8275</v>
      </c>
      <c r="T25" s="82">
        <v>1</v>
      </c>
      <c r="U25" s="83">
        <v>1</v>
      </c>
      <c r="V25" s="71">
        <v>1</v>
      </c>
      <c r="W25" s="106">
        <f>VLOOKUP(B25,[4]Sheet2!$A$1:$C$65536,3,0)</f>
        <v>1</v>
      </c>
      <c r="X25" s="72">
        <f t="shared" si="0"/>
        <v>0</v>
      </c>
      <c r="Y25" s="81">
        <f t="shared" si="1"/>
        <v>0</v>
      </c>
    </row>
    <row r="26" s="35" customFormat="1" ht="15.95" customHeight="1" spans="1:25">
      <c r="A26" s="49" t="s">
        <v>37</v>
      </c>
      <c r="B26" s="65">
        <v>2505</v>
      </c>
      <c r="C26" s="56" t="s">
        <v>97</v>
      </c>
      <c r="D26" s="52">
        <v>72</v>
      </c>
      <c r="E26" s="70">
        <v>72</v>
      </c>
      <c r="F26" s="71">
        <v>4460</v>
      </c>
      <c r="G26" s="71">
        <f>VLOOKUP(B26,[3]Sheet1!$A:$O,15,0)</f>
        <v>4555</v>
      </c>
      <c r="H26" s="72">
        <f t="shared" si="2"/>
        <v>95</v>
      </c>
      <c r="I26" s="81">
        <f t="shared" si="3"/>
        <v>1.31944444444444</v>
      </c>
      <c r="J26" s="82">
        <v>560</v>
      </c>
      <c r="K26" s="83">
        <v>560</v>
      </c>
      <c r="L26" s="71">
        <v>867.779702</v>
      </c>
      <c r="M26" s="71">
        <f>VLOOKUP(B26,[3]Sheet1!$A:$M,13,0)/10000</f>
        <v>1238.59214</v>
      </c>
      <c r="N26" s="72">
        <f t="shared" si="4"/>
        <v>370.812438</v>
      </c>
      <c r="O26" s="81">
        <f t="shared" si="7"/>
        <v>0.662165067857143</v>
      </c>
      <c r="P26" s="93">
        <v>38</v>
      </c>
      <c r="Q26" s="101">
        <v>38</v>
      </c>
      <c r="R26" s="102">
        <f>VLOOKUP(B26,[4]Sheet2!$A$1:$K$65536,11,0)</f>
        <v>27.38</v>
      </c>
      <c r="S26" s="81">
        <f t="shared" si="6"/>
        <v>0.720526315789474</v>
      </c>
      <c r="T26" s="82">
        <v>0</v>
      </c>
      <c r="U26" s="83">
        <v>0</v>
      </c>
      <c r="V26" s="71">
        <v>0</v>
      </c>
      <c r="W26" s="106">
        <f>VLOOKUP(B26,[4]Sheet2!$A$1:$C$65536,3,0)</f>
        <v>0</v>
      </c>
      <c r="X26" s="72">
        <f t="shared" si="0"/>
        <v>0</v>
      </c>
      <c r="Y26" s="81" t="e">
        <f t="shared" si="1"/>
        <v>#DIV/0!</v>
      </c>
    </row>
    <row r="27" s="35" customFormat="1" ht="15.95" customHeight="1" spans="1:25">
      <c r="A27" s="49" t="s">
        <v>37</v>
      </c>
      <c r="B27" s="65">
        <v>2506</v>
      </c>
      <c r="C27" s="56" t="s">
        <v>98</v>
      </c>
      <c r="D27" s="52">
        <v>90</v>
      </c>
      <c r="E27" s="70">
        <v>90</v>
      </c>
      <c r="F27" s="71">
        <v>3847</v>
      </c>
      <c r="G27" s="71">
        <f>VLOOKUP(B27,[3]Sheet1!$A:$O,15,0)</f>
        <v>3933</v>
      </c>
      <c r="H27" s="72">
        <f t="shared" si="2"/>
        <v>86</v>
      </c>
      <c r="I27" s="81">
        <f t="shared" si="3"/>
        <v>0.955555555555556</v>
      </c>
      <c r="J27" s="82">
        <v>592</v>
      </c>
      <c r="K27" s="83">
        <v>592</v>
      </c>
      <c r="L27" s="71">
        <v>762.127139</v>
      </c>
      <c r="M27" s="71">
        <f>VLOOKUP(B27,[3]Sheet1!$A:$M,13,0)/10000</f>
        <v>1038.337723</v>
      </c>
      <c r="N27" s="72">
        <f t="shared" si="4"/>
        <v>276.210584</v>
      </c>
      <c r="O27" s="81">
        <f t="shared" si="7"/>
        <v>0.466571932432433</v>
      </c>
      <c r="P27" s="93">
        <v>35</v>
      </c>
      <c r="Q27" s="101">
        <v>35</v>
      </c>
      <c r="R27" s="102">
        <f>VLOOKUP(B27,[4]Sheet2!$A$1:$K$65536,11,0)</f>
        <v>21.68</v>
      </c>
      <c r="S27" s="81">
        <f t="shared" si="6"/>
        <v>0.619428571428571</v>
      </c>
      <c r="T27" s="82">
        <v>0</v>
      </c>
      <c r="U27" s="83">
        <v>0</v>
      </c>
      <c r="V27" s="71">
        <v>0</v>
      </c>
      <c r="W27" s="106">
        <f>VLOOKUP(B27,[4]Sheet2!$A$1:$C$65536,3,0)</f>
        <v>0</v>
      </c>
      <c r="X27" s="72">
        <f t="shared" si="0"/>
        <v>0</v>
      </c>
      <c r="Y27" s="81" t="e">
        <f t="shared" si="1"/>
        <v>#DIV/0!</v>
      </c>
    </row>
    <row r="28" s="35" customFormat="1" ht="15.95" customHeight="1" spans="1:25">
      <c r="A28" s="49" t="s">
        <v>39</v>
      </c>
      <c r="B28" s="53">
        <v>2508</v>
      </c>
      <c r="C28" s="55" t="s">
        <v>39</v>
      </c>
      <c r="D28" s="52">
        <v>180</v>
      </c>
      <c r="E28" s="70">
        <v>180</v>
      </c>
      <c r="F28" s="71">
        <v>9202</v>
      </c>
      <c r="G28" s="71">
        <f>VLOOKUP(B28,[3]Sheet1!$A:$O,15,0)</f>
        <v>9471</v>
      </c>
      <c r="H28" s="72">
        <f t="shared" si="2"/>
        <v>269</v>
      </c>
      <c r="I28" s="81">
        <f t="shared" si="3"/>
        <v>1.49444444444444</v>
      </c>
      <c r="J28" s="82">
        <v>1191</v>
      </c>
      <c r="K28" s="83">
        <v>1191</v>
      </c>
      <c r="L28" s="71">
        <v>2090.206425</v>
      </c>
      <c r="M28" s="71">
        <f>VLOOKUP(B28,[3]Sheet1!$A:$M,13,0)/10000</f>
        <v>3495.23372</v>
      </c>
      <c r="N28" s="72">
        <f t="shared" si="4"/>
        <v>1405.027295</v>
      </c>
      <c r="O28" s="81">
        <f t="shared" si="7"/>
        <v>1.17970385810244</v>
      </c>
      <c r="P28" s="93">
        <v>41</v>
      </c>
      <c r="Q28" s="101">
        <v>41</v>
      </c>
      <c r="R28" s="102">
        <f>VLOOKUP(B28,[4]Sheet2!$A$1:$K$65536,11,0)</f>
        <v>30.83</v>
      </c>
      <c r="S28" s="81">
        <f t="shared" si="6"/>
        <v>0.751951219512195</v>
      </c>
      <c r="T28" s="82">
        <v>1</v>
      </c>
      <c r="U28" s="83">
        <v>1</v>
      </c>
      <c r="V28" s="71">
        <v>0</v>
      </c>
      <c r="W28" s="106">
        <f>VLOOKUP(B28,[4]Sheet2!$A$1:$C$65536,3,0)</f>
        <v>0</v>
      </c>
      <c r="X28" s="72">
        <f t="shared" si="0"/>
        <v>0</v>
      </c>
      <c r="Y28" s="81">
        <f t="shared" si="1"/>
        <v>0</v>
      </c>
    </row>
    <row r="29" s="35" customFormat="1" ht="15.95" customHeight="1" spans="1:25">
      <c r="A29" s="49" t="s">
        <v>41</v>
      </c>
      <c r="B29" s="53">
        <v>2512</v>
      </c>
      <c r="C29" s="56" t="s">
        <v>41</v>
      </c>
      <c r="D29" s="52">
        <v>110</v>
      </c>
      <c r="E29" s="70">
        <v>110</v>
      </c>
      <c r="F29" s="71">
        <v>4883</v>
      </c>
      <c r="G29" s="71">
        <f>VLOOKUP(B29,[3]Sheet1!$A:$O,15,0)</f>
        <v>4915</v>
      </c>
      <c r="H29" s="72">
        <f t="shared" si="2"/>
        <v>32</v>
      </c>
      <c r="I29" s="81">
        <f t="shared" si="3"/>
        <v>0.290909090909091</v>
      </c>
      <c r="J29" s="82">
        <v>535</v>
      </c>
      <c r="K29" s="83">
        <v>535</v>
      </c>
      <c r="L29" s="71">
        <v>828.29703</v>
      </c>
      <c r="M29" s="71">
        <f>VLOOKUP(B29,[3]Sheet1!$A:$M,13,0)/10000</f>
        <v>1077.856739</v>
      </c>
      <c r="N29" s="72">
        <f t="shared" si="4"/>
        <v>249.559709</v>
      </c>
      <c r="O29" s="81">
        <f t="shared" si="7"/>
        <v>0.466466745794393</v>
      </c>
      <c r="P29" s="93">
        <v>35</v>
      </c>
      <c r="Q29" s="101">
        <v>35</v>
      </c>
      <c r="R29" s="102">
        <f>VLOOKUP(B29,[4]Sheet2!$A$1:$K$65536,11,0)</f>
        <v>27.94</v>
      </c>
      <c r="S29" s="81">
        <f t="shared" si="6"/>
        <v>0.798285714285714</v>
      </c>
      <c r="T29" s="82">
        <v>1</v>
      </c>
      <c r="U29" s="83">
        <v>1</v>
      </c>
      <c r="V29" s="71">
        <v>0</v>
      </c>
      <c r="W29" s="106">
        <f>VLOOKUP(B29,[4]Sheet2!$A$1:$C$65536,3,0)</f>
        <v>0</v>
      </c>
      <c r="X29" s="72">
        <f t="shared" si="0"/>
        <v>0</v>
      </c>
      <c r="Y29" s="81">
        <f t="shared" si="1"/>
        <v>0</v>
      </c>
    </row>
    <row r="30" s="35" customFormat="1" ht="18.95" customHeight="1" spans="1:25">
      <c r="A30" s="49" t="s">
        <v>41</v>
      </c>
      <c r="B30" s="53">
        <v>2511</v>
      </c>
      <c r="C30" s="56" t="s">
        <v>99</v>
      </c>
      <c r="D30" s="52">
        <v>20</v>
      </c>
      <c r="E30" s="70">
        <v>20</v>
      </c>
      <c r="F30" s="71">
        <v>2884</v>
      </c>
      <c r="G30" s="71">
        <f>VLOOKUP(B30,[3]Sheet1!$A:$O,15,0)</f>
        <v>2895</v>
      </c>
      <c r="H30" s="72">
        <f t="shared" si="2"/>
        <v>11</v>
      </c>
      <c r="I30" s="81">
        <f t="shared" si="3"/>
        <v>0.55</v>
      </c>
      <c r="J30" s="82">
        <v>360</v>
      </c>
      <c r="K30" s="83">
        <v>360</v>
      </c>
      <c r="L30" s="71">
        <v>547.470178</v>
      </c>
      <c r="M30" s="71">
        <f>VLOOKUP(B30,[3]Sheet1!$A:$M,13,0)/10000</f>
        <v>916.663419</v>
      </c>
      <c r="N30" s="72">
        <f t="shared" si="4"/>
        <v>369.193241</v>
      </c>
      <c r="O30" s="81">
        <f t="shared" si="7"/>
        <v>1.02553678055556</v>
      </c>
      <c r="P30" s="93">
        <v>31</v>
      </c>
      <c r="Q30" s="101">
        <v>31</v>
      </c>
      <c r="R30" s="102">
        <f>VLOOKUP(B30,[4]Sheet2!$A$1:$K$65536,11,0)</f>
        <v>20.12</v>
      </c>
      <c r="S30" s="81">
        <f t="shared" si="6"/>
        <v>0.649032258064516</v>
      </c>
      <c r="T30" s="82">
        <v>0</v>
      </c>
      <c r="U30" s="83">
        <v>0</v>
      </c>
      <c r="V30" s="71">
        <v>0</v>
      </c>
      <c r="W30" s="106">
        <f>VLOOKUP(B30,[4]Sheet2!$A$1:$C$65536,3,0)</f>
        <v>0</v>
      </c>
      <c r="X30" s="72">
        <f t="shared" si="0"/>
        <v>0</v>
      </c>
      <c r="Y30" s="81" t="e">
        <f t="shared" si="1"/>
        <v>#DIV/0!</v>
      </c>
    </row>
    <row r="31" s="35" customFormat="1" ht="15.95" customHeight="1" spans="1:25">
      <c r="A31" s="49" t="s">
        <v>43</v>
      </c>
      <c r="B31" s="53">
        <v>2513</v>
      </c>
      <c r="C31" s="55" t="s">
        <v>43</v>
      </c>
      <c r="D31" s="52">
        <v>55</v>
      </c>
      <c r="E31" s="70">
        <v>55</v>
      </c>
      <c r="F31" s="71">
        <v>34868</v>
      </c>
      <c r="G31" s="71">
        <f>VLOOKUP(B31,[3]Sheet1!$A:$O,15,0)</f>
        <v>34931</v>
      </c>
      <c r="H31" s="72">
        <f t="shared" si="2"/>
        <v>63</v>
      </c>
      <c r="I31" s="81">
        <f t="shared" si="3"/>
        <v>1.14545454545455</v>
      </c>
      <c r="J31" s="82">
        <v>1632</v>
      </c>
      <c r="K31" s="83">
        <v>1632</v>
      </c>
      <c r="L31" s="71">
        <v>7687.145772</v>
      </c>
      <c r="M31" s="71">
        <f>VLOOKUP(B31,[3]Sheet1!$A:$M,13,0)/10000</f>
        <v>9486.195936</v>
      </c>
      <c r="N31" s="72">
        <f t="shared" si="4"/>
        <v>1799.050164</v>
      </c>
      <c r="O31" s="81">
        <f t="shared" si="7"/>
        <v>1.10235916911765</v>
      </c>
      <c r="P31" s="93">
        <v>45</v>
      </c>
      <c r="Q31" s="101">
        <v>45</v>
      </c>
      <c r="R31" s="102">
        <f>VLOOKUP(B31,[4]Sheet2!$A$1:$K$65536,11,0)</f>
        <v>31.46</v>
      </c>
      <c r="S31" s="81">
        <f t="shared" si="6"/>
        <v>0.699111111111111</v>
      </c>
      <c r="T31" s="82">
        <v>1</v>
      </c>
      <c r="U31" s="83">
        <v>1</v>
      </c>
      <c r="V31" s="71">
        <v>0</v>
      </c>
      <c r="W31" s="106">
        <f>VLOOKUP(B31,[4]Sheet2!$A$1:$C$65536,3,0)</f>
        <v>1</v>
      </c>
      <c r="X31" s="72">
        <f t="shared" si="0"/>
        <v>1</v>
      </c>
      <c r="Y31" s="81">
        <f t="shared" si="1"/>
        <v>1</v>
      </c>
    </row>
    <row r="32" s="35" customFormat="1" ht="15.95" customHeight="1" spans="1:25">
      <c r="A32" s="49" t="s">
        <v>43</v>
      </c>
      <c r="B32" s="53">
        <v>2514</v>
      </c>
      <c r="C32" s="55" t="s">
        <v>100</v>
      </c>
      <c r="D32" s="52">
        <v>10</v>
      </c>
      <c r="E32" s="70">
        <v>10</v>
      </c>
      <c r="F32" s="71">
        <v>9937</v>
      </c>
      <c r="G32" s="71">
        <f>VLOOKUP(B32,[3]Sheet1!$A:$O,15,0)</f>
        <v>9949</v>
      </c>
      <c r="H32" s="72">
        <f t="shared" si="2"/>
        <v>12</v>
      </c>
      <c r="I32" s="81">
        <f t="shared" si="3"/>
        <v>1.2</v>
      </c>
      <c r="J32" s="82">
        <v>439</v>
      </c>
      <c r="K32" s="83">
        <v>439</v>
      </c>
      <c r="L32" s="71">
        <v>2579.066426</v>
      </c>
      <c r="M32" s="71">
        <f>VLOOKUP(B32,[3]Sheet1!$A:$M,13,0)/10000</f>
        <v>3083.530702</v>
      </c>
      <c r="N32" s="72">
        <f t="shared" si="4"/>
        <v>504.464276</v>
      </c>
      <c r="O32" s="81">
        <f t="shared" si="7"/>
        <v>1.14912135763098</v>
      </c>
      <c r="P32" s="93">
        <v>64</v>
      </c>
      <c r="Q32" s="101">
        <v>64</v>
      </c>
      <c r="R32" s="102">
        <f>VLOOKUP(B32,[4]Sheet2!$A$1:$K$65536,11,0)</f>
        <v>48.12</v>
      </c>
      <c r="S32" s="81">
        <f t="shared" si="6"/>
        <v>0.751875</v>
      </c>
      <c r="T32" s="82">
        <v>0</v>
      </c>
      <c r="U32" s="83">
        <v>0</v>
      </c>
      <c r="V32" s="71">
        <v>0</v>
      </c>
      <c r="W32" s="106">
        <f>VLOOKUP(B32,[4]Sheet2!$A$1:$C$65536,3,0)</f>
        <v>0</v>
      </c>
      <c r="X32" s="72">
        <f t="shared" si="0"/>
        <v>0</v>
      </c>
      <c r="Y32" s="81" t="e">
        <f t="shared" si="1"/>
        <v>#DIV/0!</v>
      </c>
    </row>
    <row r="33" s="35" customFormat="1" ht="15.95" customHeight="1" spans="1:25">
      <c r="A33" s="49" t="s">
        <v>43</v>
      </c>
      <c r="B33" s="53">
        <v>2522</v>
      </c>
      <c r="C33" s="56" t="s">
        <v>101</v>
      </c>
      <c r="D33" s="52">
        <v>20</v>
      </c>
      <c r="E33" s="70">
        <v>20</v>
      </c>
      <c r="F33" s="71">
        <v>9462</v>
      </c>
      <c r="G33" s="71">
        <f>VLOOKUP(B33,[3]Sheet1!$A:$O,15,0)</f>
        <v>9488</v>
      </c>
      <c r="H33" s="72">
        <f t="shared" si="2"/>
        <v>26</v>
      </c>
      <c r="I33" s="81">
        <f t="shared" si="3"/>
        <v>1.3</v>
      </c>
      <c r="J33" s="82">
        <v>356</v>
      </c>
      <c r="K33" s="83">
        <v>356</v>
      </c>
      <c r="L33" s="71">
        <v>2548.994078</v>
      </c>
      <c r="M33" s="71">
        <f>VLOOKUP(B33,[3]Sheet1!$A:$M,13,0)/10000</f>
        <v>2984.98415</v>
      </c>
      <c r="N33" s="72">
        <f t="shared" si="4"/>
        <v>435.990072</v>
      </c>
      <c r="O33" s="81">
        <f t="shared" si="7"/>
        <v>1.22469121348315</v>
      </c>
      <c r="P33" s="93">
        <v>47</v>
      </c>
      <c r="Q33" s="101">
        <v>47</v>
      </c>
      <c r="R33" s="102">
        <f>VLOOKUP(B33,[4]Sheet2!$A$1:$K$65536,11,0)</f>
        <v>30.95</v>
      </c>
      <c r="S33" s="81">
        <f t="shared" si="6"/>
        <v>0.658510638297872</v>
      </c>
      <c r="T33" s="82">
        <v>0</v>
      </c>
      <c r="U33" s="83">
        <v>0</v>
      </c>
      <c r="V33" s="71">
        <f>VLOOKUP(B33,[1]Sheet1!$B:$I,8,0)</f>
        <v>0</v>
      </c>
      <c r="W33" s="106">
        <f>VLOOKUP(B33,[4]Sheet2!$A$1:$C$65536,3,0)</f>
        <v>0</v>
      </c>
      <c r="X33" s="72">
        <f t="shared" si="0"/>
        <v>0</v>
      </c>
      <c r="Y33" s="81" t="e">
        <f t="shared" si="1"/>
        <v>#DIV/0!</v>
      </c>
    </row>
    <row r="34" s="35" customFormat="1" ht="15.95" customHeight="1" spans="1:25">
      <c r="A34" s="49" t="s">
        <v>45</v>
      </c>
      <c r="B34" s="53">
        <v>2523</v>
      </c>
      <c r="C34" s="55" t="s">
        <v>45</v>
      </c>
      <c r="D34" s="52">
        <v>22</v>
      </c>
      <c r="E34" s="70">
        <v>22</v>
      </c>
      <c r="F34" s="71">
        <v>33939</v>
      </c>
      <c r="G34" s="71">
        <f>VLOOKUP(B34,[3]Sheet1!$A:$O,15,0)</f>
        <v>33973</v>
      </c>
      <c r="H34" s="72">
        <f t="shared" si="2"/>
        <v>34</v>
      </c>
      <c r="I34" s="81">
        <f t="shared" si="3"/>
        <v>1.54545454545455</v>
      </c>
      <c r="J34" s="82">
        <v>1244</v>
      </c>
      <c r="K34" s="83">
        <v>1244</v>
      </c>
      <c r="L34" s="71">
        <v>7990.62973</v>
      </c>
      <c r="M34" s="71">
        <f>VLOOKUP(B34,[3]Sheet1!$A:$M,13,0)/10000</f>
        <v>9281.893254</v>
      </c>
      <c r="N34" s="72">
        <f t="shared" si="4"/>
        <v>1291.263524</v>
      </c>
      <c r="O34" s="81">
        <f t="shared" si="7"/>
        <v>1.03799318649518</v>
      </c>
      <c r="P34" s="93">
        <v>48</v>
      </c>
      <c r="Q34" s="101">
        <v>48</v>
      </c>
      <c r="R34" s="102">
        <f>VLOOKUP(B34,[4]Sheet2!$A$1:$K$65536,11,0)</f>
        <v>35</v>
      </c>
      <c r="S34" s="81">
        <f t="shared" si="6"/>
        <v>0.729166666666667</v>
      </c>
      <c r="T34" s="82">
        <v>1</v>
      </c>
      <c r="U34" s="83">
        <v>1</v>
      </c>
      <c r="V34" s="71">
        <f>VLOOKUP(B34,[1]Sheet1!$B:$I,8,0)</f>
        <v>0</v>
      </c>
      <c r="W34" s="106">
        <f>VLOOKUP(B34,[4]Sheet2!$A$1:$C$65536,3,0)</f>
        <v>0</v>
      </c>
      <c r="X34" s="72">
        <f t="shared" si="0"/>
        <v>0</v>
      </c>
      <c r="Y34" s="81">
        <f t="shared" si="1"/>
        <v>0</v>
      </c>
    </row>
    <row r="35" s="35" customFormat="1" ht="15.95" customHeight="1" spans="1:25">
      <c r="A35" s="49" t="s">
        <v>45</v>
      </c>
      <c r="B35" s="53">
        <v>2524</v>
      </c>
      <c r="C35" s="55" t="s">
        <v>102</v>
      </c>
      <c r="D35" s="52">
        <v>90</v>
      </c>
      <c r="E35" s="70">
        <v>90</v>
      </c>
      <c r="F35" s="71">
        <v>3281</v>
      </c>
      <c r="G35" s="71">
        <f>VLOOKUP(B35,[3]Sheet1!$A:$O,15,0)</f>
        <v>3415</v>
      </c>
      <c r="H35" s="72">
        <f t="shared" si="2"/>
        <v>134</v>
      </c>
      <c r="I35" s="81">
        <f t="shared" si="3"/>
        <v>1.48888888888889</v>
      </c>
      <c r="J35" s="82">
        <v>412</v>
      </c>
      <c r="K35" s="83">
        <v>412</v>
      </c>
      <c r="L35" s="71">
        <v>888.932376</v>
      </c>
      <c r="M35" s="71">
        <f>VLOOKUP(B35,[3]Sheet1!$A:$M,13,0)/10000</f>
        <v>1249.358505</v>
      </c>
      <c r="N35" s="72">
        <f t="shared" si="4"/>
        <v>360.426129</v>
      </c>
      <c r="O35" s="81">
        <f t="shared" si="7"/>
        <v>0.874820701456311</v>
      </c>
      <c r="P35" s="93">
        <v>41</v>
      </c>
      <c r="Q35" s="101">
        <v>41</v>
      </c>
      <c r="R35" s="102">
        <f>VLOOKUP(B35,[4]Sheet2!$A$1:$K$65536,11,0)</f>
        <v>41.67</v>
      </c>
      <c r="S35" s="81">
        <f t="shared" si="6"/>
        <v>1.01634146341463</v>
      </c>
      <c r="T35" s="82">
        <v>0</v>
      </c>
      <c r="U35" s="83">
        <v>0</v>
      </c>
      <c r="V35" s="71">
        <v>0</v>
      </c>
      <c r="W35" s="106">
        <f>VLOOKUP(B35,[4]Sheet2!$A$1:$C$65536,3,0)</f>
        <v>0</v>
      </c>
      <c r="X35" s="72">
        <f t="shared" si="0"/>
        <v>0</v>
      </c>
      <c r="Y35" s="81" t="e">
        <f t="shared" si="1"/>
        <v>#DIV/0!</v>
      </c>
    </row>
    <row r="36" s="35" customFormat="1" ht="15.95" customHeight="1" spans="1:25">
      <c r="A36" s="49" t="s">
        <v>45</v>
      </c>
      <c r="B36" s="53">
        <v>2528</v>
      </c>
      <c r="C36" s="56" t="s">
        <v>103</v>
      </c>
      <c r="D36" s="52">
        <v>10</v>
      </c>
      <c r="E36" s="70">
        <v>10</v>
      </c>
      <c r="F36" s="71">
        <v>9745</v>
      </c>
      <c r="G36" s="71">
        <f>VLOOKUP(B36,[3]Sheet1!$A:$O,15,0)</f>
        <v>9746</v>
      </c>
      <c r="H36" s="72">
        <f t="shared" si="2"/>
        <v>1</v>
      </c>
      <c r="I36" s="81">
        <f t="shared" si="3"/>
        <v>0.1</v>
      </c>
      <c r="J36" s="82">
        <v>278</v>
      </c>
      <c r="K36" s="83">
        <v>278</v>
      </c>
      <c r="L36" s="71">
        <v>2889.412976</v>
      </c>
      <c r="M36" s="71">
        <f>VLOOKUP(B36,[3]Sheet1!$A:$M,13,0)/10000</f>
        <v>3312.479983</v>
      </c>
      <c r="N36" s="72">
        <f t="shared" si="4"/>
        <v>423.067007</v>
      </c>
      <c r="O36" s="81">
        <f t="shared" si="7"/>
        <v>1.52182376618705</v>
      </c>
      <c r="P36" s="93">
        <v>54</v>
      </c>
      <c r="Q36" s="101">
        <v>54</v>
      </c>
      <c r="R36" s="102">
        <f>VLOOKUP(B36,[4]Sheet2!$A$1:$K$65536,11,0)</f>
        <v>37.54</v>
      </c>
      <c r="S36" s="81">
        <f t="shared" si="6"/>
        <v>0.695185185185185</v>
      </c>
      <c r="T36" s="82">
        <v>0</v>
      </c>
      <c r="U36" s="83">
        <v>0</v>
      </c>
      <c r="V36" s="71">
        <v>0</v>
      </c>
      <c r="W36" s="106">
        <f>VLOOKUP(B36,[4]Sheet2!$A$1:$C$65536,3,0)</f>
        <v>0</v>
      </c>
      <c r="X36" s="72">
        <f t="shared" si="0"/>
        <v>0</v>
      </c>
      <c r="Y36" s="81" t="e">
        <f t="shared" si="1"/>
        <v>#DIV/0!</v>
      </c>
    </row>
    <row r="37" s="35" customFormat="1" ht="15.95" customHeight="1" spans="1:25">
      <c r="A37" s="49" t="s">
        <v>47</v>
      </c>
      <c r="B37" s="53">
        <v>2534</v>
      </c>
      <c r="C37" s="55" t="s">
        <v>47</v>
      </c>
      <c r="D37" s="52">
        <v>100</v>
      </c>
      <c r="E37" s="70">
        <v>100</v>
      </c>
      <c r="F37" s="71">
        <v>43956</v>
      </c>
      <c r="G37" s="71">
        <f>VLOOKUP(B37,[3]Sheet1!$A:$O,15,0)</f>
        <v>44061</v>
      </c>
      <c r="H37" s="72">
        <f t="shared" si="2"/>
        <v>105</v>
      </c>
      <c r="I37" s="81">
        <f t="shared" si="3"/>
        <v>1.05</v>
      </c>
      <c r="J37" s="82">
        <v>2453</v>
      </c>
      <c r="K37" s="83">
        <v>2453</v>
      </c>
      <c r="L37" s="71">
        <v>8595.748755</v>
      </c>
      <c r="M37" s="71">
        <f>VLOOKUP(B37,[3]Sheet1!$A:$M,13,0)/10000</f>
        <v>11236.627083</v>
      </c>
      <c r="N37" s="72">
        <f t="shared" si="4"/>
        <v>2640.878328</v>
      </c>
      <c r="O37" s="81">
        <f t="shared" si="7"/>
        <v>1.07659124663677</v>
      </c>
      <c r="P37" s="93">
        <v>43</v>
      </c>
      <c r="Q37" s="101">
        <v>43</v>
      </c>
      <c r="R37" s="102">
        <f>VLOOKUP(B37,[4]Sheet2!$A$1:$K$65536,11,0)</f>
        <v>31.56</v>
      </c>
      <c r="S37" s="81">
        <f t="shared" si="6"/>
        <v>0.733953488372093</v>
      </c>
      <c r="T37" s="82">
        <v>1</v>
      </c>
      <c r="U37" s="83">
        <v>1</v>
      </c>
      <c r="V37" s="71">
        <v>2</v>
      </c>
      <c r="W37" s="106">
        <f>VLOOKUP(B37,[4]Sheet2!$A$1:$C$65536,3,0)</f>
        <v>2</v>
      </c>
      <c r="X37" s="72">
        <f t="shared" si="0"/>
        <v>0</v>
      </c>
      <c r="Y37" s="81">
        <f t="shared" si="1"/>
        <v>0</v>
      </c>
    </row>
    <row r="38" s="35" customFormat="1" ht="15.95" customHeight="1" spans="1:25">
      <c r="A38" s="49" t="s">
        <v>49</v>
      </c>
      <c r="B38" s="53">
        <v>2539</v>
      </c>
      <c r="C38" s="56" t="s">
        <v>49</v>
      </c>
      <c r="D38" s="52">
        <v>100</v>
      </c>
      <c r="E38" s="70">
        <v>100</v>
      </c>
      <c r="F38" s="71">
        <v>28901</v>
      </c>
      <c r="G38" s="71">
        <f>VLOOKUP(B38,[3]Sheet1!$A:$O,15,0)</f>
        <v>29066</v>
      </c>
      <c r="H38" s="72">
        <f t="shared" ref="H38:H74" si="8">G38-F38</f>
        <v>165</v>
      </c>
      <c r="I38" s="81">
        <f t="shared" ref="I38:I74" si="9">H38/E38</f>
        <v>1.65</v>
      </c>
      <c r="J38" s="82">
        <v>1830</v>
      </c>
      <c r="K38" s="83">
        <v>1830</v>
      </c>
      <c r="L38" s="71">
        <v>5373.160562</v>
      </c>
      <c r="M38" s="71">
        <f>VLOOKUP(B38,[3]Sheet1!$A:$M,13,0)/10000</f>
        <v>6664.792181</v>
      </c>
      <c r="N38" s="72">
        <f t="shared" ref="N38:N74" si="10">M38-L38</f>
        <v>1291.631619</v>
      </c>
      <c r="O38" s="81">
        <f t="shared" si="7"/>
        <v>0.705809627868852</v>
      </c>
      <c r="P38" s="93">
        <v>43</v>
      </c>
      <c r="Q38" s="101">
        <v>43</v>
      </c>
      <c r="R38" s="102">
        <f>VLOOKUP(B38,[4]Sheet2!$A$1:$K$65536,11,0)</f>
        <v>27.7</v>
      </c>
      <c r="S38" s="81">
        <f t="shared" ref="S38:S74" si="11">R38/Q38</f>
        <v>0.644186046511628</v>
      </c>
      <c r="T38" s="82">
        <v>1</v>
      </c>
      <c r="U38" s="83">
        <v>1</v>
      </c>
      <c r="V38" s="71">
        <v>1</v>
      </c>
      <c r="W38" s="106">
        <f>VLOOKUP(B38,[4]Sheet2!$A$1:$C$65536,3,0)</f>
        <v>1</v>
      </c>
      <c r="X38" s="72">
        <f t="shared" si="0"/>
        <v>0</v>
      </c>
      <c r="Y38" s="81">
        <f t="shared" si="1"/>
        <v>0</v>
      </c>
    </row>
    <row r="39" s="35" customFormat="1" ht="15.95" customHeight="1" spans="1:25">
      <c r="A39" s="49" t="s">
        <v>51</v>
      </c>
      <c r="B39" s="53">
        <v>2461</v>
      </c>
      <c r="C39" s="56" t="s">
        <v>104</v>
      </c>
      <c r="D39" s="52">
        <v>15</v>
      </c>
      <c r="E39" s="70">
        <v>15</v>
      </c>
      <c r="F39" s="71">
        <v>13088</v>
      </c>
      <c r="G39" s="71">
        <f>VLOOKUP(B39,[3]Sheet1!$A:$O,15,0)</f>
        <v>13109</v>
      </c>
      <c r="H39" s="72">
        <f t="shared" si="8"/>
        <v>21</v>
      </c>
      <c r="I39" s="81">
        <f t="shared" si="9"/>
        <v>1.4</v>
      </c>
      <c r="J39" s="82">
        <v>438</v>
      </c>
      <c r="K39" s="83">
        <v>438</v>
      </c>
      <c r="L39" s="71">
        <v>4109.871784</v>
      </c>
      <c r="M39" s="71">
        <f>VLOOKUP(B39,[3]Sheet1!$A:$M,13,0)/10000</f>
        <v>4967.401577</v>
      </c>
      <c r="N39" s="72">
        <f t="shared" si="10"/>
        <v>857.529793000001</v>
      </c>
      <c r="O39" s="81">
        <f t="shared" si="7"/>
        <v>1.95783057762557</v>
      </c>
      <c r="P39" s="93">
        <v>51</v>
      </c>
      <c r="Q39" s="101">
        <v>51</v>
      </c>
      <c r="R39" s="102">
        <f>VLOOKUP(B39,[4]Sheet2!$A$1:$K$65536,11,0)</f>
        <v>36.46</v>
      </c>
      <c r="S39" s="81">
        <f t="shared" si="11"/>
        <v>0.714901960784314</v>
      </c>
      <c r="T39" s="82">
        <v>0</v>
      </c>
      <c r="U39" s="83">
        <v>0</v>
      </c>
      <c r="V39" s="71">
        <v>0</v>
      </c>
      <c r="W39" s="106">
        <f>VLOOKUP(B39,[4]Sheet2!$A$1:$C$65536,3,0)</f>
        <v>0</v>
      </c>
      <c r="X39" s="72">
        <f t="shared" si="0"/>
        <v>0</v>
      </c>
      <c r="Y39" s="81" t="e">
        <f t="shared" si="1"/>
        <v>#DIV/0!</v>
      </c>
    </row>
    <row r="40" s="35" customFormat="1" ht="15.95" customHeight="1" spans="1:25">
      <c r="A40" s="49" t="s">
        <v>51</v>
      </c>
      <c r="B40" s="53">
        <v>2519</v>
      </c>
      <c r="C40" s="56" t="s">
        <v>105</v>
      </c>
      <c r="D40" s="52">
        <v>15</v>
      </c>
      <c r="E40" s="70">
        <v>15</v>
      </c>
      <c r="F40" s="71">
        <v>13492</v>
      </c>
      <c r="G40" s="71">
        <f>VLOOKUP(B40,[3]Sheet1!$A:$O,15,0)</f>
        <v>13490</v>
      </c>
      <c r="H40" s="72">
        <f t="shared" si="8"/>
        <v>-2</v>
      </c>
      <c r="I40" s="81">
        <f t="shared" si="9"/>
        <v>-0.133333333333333</v>
      </c>
      <c r="J40" s="82">
        <v>392</v>
      </c>
      <c r="K40" s="83">
        <v>392</v>
      </c>
      <c r="L40" s="71">
        <v>3985.156575</v>
      </c>
      <c r="M40" s="71">
        <f>VLOOKUP(B40,[3]Sheet1!$A:$M,13,0)/10000</f>
        <v>4969.896095</v>
      </c>
      <c r="N40" s="72">
        <f t="shared" si="10"/>
        <v>984.73952</v>
      </c>
      <c r="O40" s="81">
        <f t="shared" si="7"/>
        <v>2.5120906122449</v>
      </c>
      <c r="P40" s="93">
        <v>58</v>
      </c>
      <c r="Q40" s="101">
        <v>58</v>
      </c>
      <c r="R40" s="102">
        <f>VLOOKUP(B40,[4]Sheet2!$A$1:$K$65536,11,0)</f>
        <v>41.49</v>
      </c>
      <c r="S40" s="81">
        <f t="shared" si="11"/>
        <v>0.715344827586207</v>
      </c>
      <c r="T40" s="82">
        <v>0</v>
      </c>
      <c r="U40" s="83">
        <v>0</v>
      </c>
      <c r="V40" s="71">
        <v>0</v>
      </c>
      <c r="W40" s="106">
        <f>VLOOKUP(B40,[4]Sheet2!$A$1:$C$65536,3,0)</f>
        <v>0</v>
      </c>
      <c r="X40" s="72">
        <f t="shared" si="0"/>
        <v>0</v>
      </c>
      <c r="Y40" s="81" t="e">
        <f t="shared" si="1"/>
        <v>#DIV/0!</v>
      </c>
    </row>
    <row r="41" s="35" customFormat="1" ht="15.95" customHeight="1" spans="1:25">
      <c r="A41" s="49" t="s">
        <v>51</v>
      </c>
      <c r="B41" s="53">
        <v>2520</v>
      </c>
      <c r="C41" s="56" t="s">
        <v>106</v>
      </c>
      <c r="D41" s="52">
        <v>30</v>
      </c>
      <c r="E41" s="70">
        <v>30</v>
      </c>
      <c r="F41" s="71">
        <v>13731</v>
      </c>
      <c r="G41" s="71">
        <f>VLOOKUP(B41,[3]Sheet1!$A:$O,15,0)</f>
        <v>13770</v>
      </c>
      <c r="H41" s="72">
        <f t="shared" si="8"/>
        <v>39</v>
      </c>
      <c r="I41" s="81">
        <f t="shared" si="9"/>
        <v>1.3</v>
      </c>
      <c r="J41" s="82">
        <v>306</v>
      </c>
      <c r="K41" s="83">
        <v>306</v>
      </c>
      <c r="L41" s="71">
        <v>3632.089949</v>
      </c>
      <c r="M41" s="71">
        <f>VLOOKUP(B41,[3]Sheet1!$A:$M,13,0)/10000</f>
        <v>4169.673358</v>
      </c>
      <c r="N41" s="72">
        <f t="shared" si="10"/>
        <v>537.583409</v>
      </c>
      <c r="O41" s="81">
        <f t="shared" si="7"/>
        <v>1.75680852614379</v>
      </c>
      <c r="P41" s="93">
        <v>52</v>
      </c>
      <c r="Q41" s="101">
        <v>52</v>
      </c>
      <c r="R41" s="102">
        <f>VLOOKUP(B41,[4]Sheet2!$A$1:$K$65536,11,0)</f>
        <v>39.46</v>
      </c>
      <c r="S41" s="81">
        <f t="shared" si="11"/>
        <v>0.758846153846154</v>
      </c>
      <c r="T41" s="82">
        <v>1</v>
      </c>
      <c r="U41" s="83">
        <v>1</v>
      </c>
      <c r="V41" s="71">
        <v>0</v>
      </c>
      <c r="W41" s="106">
        <f>VLOOKUP(B41,[4]Sheet2!$A$1:$C$65536,3,0)</f>
        <v>0</v>
      </c>
      <c r="X41" s="72">
        <f t="shared" si="0"/>
        <v>0</v>
      </c>
      <c r="Y41" s="81">
        <f t="shared" si="1"/>
        <v>0</v>
      </c>
    </row>
    <row r="42" s="35" customFormat="1" ht="15.95" customHeight="1" spans="1:25">
      <c r="A42" s="49" t="s">
        <v>53</v>
      </c>
      <c r="B42" s="53">
        <v>2529</v>
      </c>
      <c r="C42" s="56" t="s">
        <v>107</v>
      </c>
      <c r="D42" s="52">
        <v>25</v>
      </c>
      <c r="E42" s="70">
        <v>25</v>
      </c>
      <c r="F42" s="71">
        <v>17480</v>
      </c>
      <c r="G42" s="71">
        <f>VLOOKUP(B42,[3]Sheet1!$A:$O,15,0)</f>
        <v>17515</v>
      </c>
      <c r="H42" s="72">
        <f t="shared" si="8"/>
        <v>35</v>
      </c>
      <c r="I42" s="81">
        <f t="shared" si="9"/>
        <v>1.4</v>
      </c>
      <c r="J42" s="82">
        <v>1291</v>
      </c>
      <c r="K42" s="83">
        <v>1291</v>
      </c>
      <c r="L42" s="71">
        <v>4318.514719</v>
      </c>
      <c r="M42" s="71">
        <f>VLOOKUP(B42,[3]Sheet1!$A:$M,13,0)/10000</f>
        <v>5053.481203</v>
      </c>
      <c r="N42" s="72">
        <f t="shared" si="10"/>
        <v>734.966484</v>
      </c>
      <c r="O42" s="81">
        <f t="shared" si="7"/>
        <v>0.569300142525175</v>
      </c>
      <c r="P42" s="93">
        <v>51</v>
      </c>
      <c r="Q42" s="101">
        <v>51</v>
      </c>
      <c r="R42" s="102">
        <f>VLOOKUP(B42,[4]Sheet2!$A$1:$K$65536,11,0)</f>
        <v>42.88</v>
      </c>
      <c r="S42" s="81">
        <f t="shared" si="11"/>
        <v>0.84078431372549</v>
      </c>
      <c r="T42" s="82">
        <v>0</v>
      </c>
      <c r="U42" s="83">
        <v>0</v>
      </c>
      <c r="V42" s="71">
        <v>0</v>
      </c>
      <c r="W42" s="106">
        <f>VLOOKUP(B42,[4]Sheet2!$A$1:$C$65536,3,0)</f>
        <v>0</v>
      </c>
      <c r="X42" s="72">
        <f t="shared" si="0"/>
        <v>0</v>
      </c>
      <c r="Y42" s="81" t="e">
        <f t="shared" si="1"/>
        <v>#DIV/0!</v>
      </c>
    </row>
    <row r="43" s="35" customFormat="1" ht="15.95" customHeight="1" spans="1:25">
      <c r="A43" s="49" t="s">
        <v>53</v>
      </c>
      <c r="B43" s="53">
        <v>2530</v>
      </c>
      <c r="C43" s="55" t="s">
        <v>53</v>
      </c>
      <c r="D43" s="52">
        <v>10</v>
      </c>
      <c r="E43" s="70">
        <v>10</v>
      </c>
      <c r="F43" s="71">
        <v>9547</v>
      </c>
      <c r="G43" s="71">
        <f>VLOOKUP(B43,[3]Sheet1!$A:$O,15,0)</f>
        <v>9541</v>
      </c>
      <c r="H43" s="72">
        <f t="shared" si="8"/>
        <v>-6</v>
      </c>
      <c r="I43" s="81">
        <f t="shared" si="9"/>
        <v>-0.6</v>
      </c>
      <c r="J43" s="82">
        <v>603</v>
      </c>
      <c r="K43" s="83">
        <v>603</v>
      </c>
      <c r="L43" s="71">
        <v>2443.716502</v>
      </c>
      <c r="M43" s="71">
        <f>VLOOKUP(B43,[3]Sheet1!$A:$M,13,0)/10000</f>
        <v>3063.203347</v>
      </c>
      <c r="N43" s="72">
        <f t="shared" si="10"/>
        <v>619.486844999999</v>
      </c>
      <c r="O43" s="81">
        <f t="shared" si="7"/>
        <v>1.0273413681592</v>
      </c>
      <c r="P43" s="93">
        <v>48</v>
      </c>
      <c r="Q43" s="101">
        <v>48</v>
      </c>
      <c r="R43" s="102">
        <f>VLOOKUP(B43,[4]Sheet2!$A$1:$K$65536,11,0)</f>
        <v>40.35</v>
      </c>
      <c r="S43" s="81">
        <f t="shared" si="11"/>
        <v>0.840625</v>
      </c>
      <c r="T43" s="82">
        <v>1</v>
      </c>
      <c r="U43" s="83">
        <v>1</v>
      </c>
      <c r="V43" s="71">
        <v>0</v>
      </c>
      <c r="W43" s="106">
        <f>VLOOKUP(B43,[4]Sheet2!$A$1:$C$65536,3,0)</f>
        <v>0</v>
      </c>
      <c r="X43" s="72">
        <f t="shared" si="0"/>
        <v>0</v>
      </c>
      <c r="Y43" s="81">
        <f t="shared" si="1"/>
        <v>0</v>
      </c>
    </row>
    <row r="44" s="35" customFormat="1" ht="15.95" customHeight="1" spans="1:25">
      <c r="A44" s="49" t="s">
        <v>53</v>
      </c>
      <c r="B44" s="53">
        <v>2531</v>
      </c>
      <c r="C44" s="56" t="s">
        <v>108</v>
      </c>
      <c r="D44" s="52">
        <v>30</v>
      </c>
      <c r="E44" s="70">
        <v>30</v>
      </c>
      <c r="F44" s="71">
        <v>19279</v>
      </c>
      <c r="G44" s="71">
        <f>VLOOKUP(B44,[3]Sheet1!$A:$O,15,0)</f>
        <v>19346</v>
      </c>
      <c r="H44" s="72">
        <f t="shared" si="8"/>
        <v>67</v>
      </c>
      <c r="I44" s="81">
        <f t="shared" si="9"/>
        <v>2.23333333333333</v>
      </c>
      <c r="J44" s="82">
        <v>1169</v>
      </c>
      <c r="K44" s="83">
        <v>1169</v>
      </c>
      <c r="L44" s="71">
        <v>3729.920795</v>
      </c>
      <c r="M44" s="71">
        <f>VLOOKUP(B44,[3]Sheet1!$A:$M,13,0)/10000</f>
        <v>4545.45306</v>
      </c>
      <c r="N44" s="72">
        <f t="shared" si="10"/>
        <v>815.532265</v>
      </c>
      <c r="O44" s="81">
        <f t="shared" si="7"/>
        <v>0.697632390932421</v>
      </c>
      <c r="P44" s="93">
        <v>41</v>
      </c>
      <c r="Q44" s="101">
        <v>41</v>
      </c>
      <c r="R44" s="102">
        <f>VLOOKUP(B44,[4]Sheet2!$A$1:$K$65536,11,0)</f>
        <v>26.58</v>
      </c>
      <c r="S44" s="81">
        <f t="shared" si="11"/>
        <v>0.648292682926829</v>
      </c>
      <c r="T44" s="82">
        <v>0</v>
      </c>
      <c r="U44" s="83">
        <v>0</v>
      </c>
      <c r="V44" s="71">
        <v>0</v>
      </c>
      <c r="W44" s="106">
        <f>VLOOKUP(B44,[4]Sheet2!$A$1:$C$65536,3,0)</f>
        <v>0</v>
      </c>
      <c r="X44" s="72">
        <f t="shared" si="0"/>
        <v>0</v>
      </c>
      <c r="Y44" s="81" t="e">
        <f t="shared" si="1"/>
        <v>#DIV/0!</v>
      </c>
    </row>
    <row r="45" s="35" customFormat="1" ht="15.95" customHeight="1" spans="1:25">
      <c r="A45" s="49" t="s">
        <v>55</v>
      </c>
      <c r="B45" s="65">
        <v>2542</v>
      </c>
      <c r="C45" s="55" t="s">
        <v>55</v>
      </c>
      <c r="D45" s="52">
        <v>160</v>
      </c>
      <c r="E45" s="70">
        <v>160</v>
      </c>
      <c r="F45" s="71">
        <v>17373</v>
      </c>
      <c r="G45" s="71">
        <f>VLOOKUP(B45,[3]Sheet1!$A:$O,15,0)</f>
        <v>17543</v>
      </c>
      <c r="H45" s="72">
        <f t="shared" si="8"/>
        <v>170</v>
      </c>
      <c r="I45" s="81">
        <f t="shared" si="9"/>
        <v>1.0625</v>
      </c>
      <c r="J45" s="82">
        <v>1217</v>
      </c>
      <c r="K45" s="83">
        <v>1217</v>
      </c>
      <c r="L45" s="71">
        <v>3451.889588</v>
      </c>
      <c r="M45" s="71">
        <f>VLOOKUP(B45,[3]Sheet1!$A:$M,13,0)/10000</f>
        <v>4499.776695</v>
      </c>
      <c r="N45" s="72">
        <f t="shared" si="10"/>
        <v>1047.887107</v>
      </c>
      <c r="O45" s="81">
        <f t="shared" si="7"/>
        <v>0.861041172555465</v>
      </c>
      <c r="P45" s="93">
        <v>41</v>
      </c>
      <c r="Q45" s="101">
        <v>41</v>
      </c>
      <c r="R45" s="102">
        <f>VLOOKUP(B45,[4]Sheet2!$A$1:$K$65536,11,0)</f>
        <v>32.16</v>
      </c>
      <c r="S45" s="81">
        <f t="shared" si="11"/>
        <v>0.784390243902439</v>
      </c>
      <c r="T45" s="82">
        <v>1</v>
      </c>
      <c r="U45" s="83">
        <v>1</v>
      </c>
      <c r="V45" s="71">
        <v>0</v>
      </c>
      <c r="W45" s="106">
        <f>VLOOKUP(B45,[4]Sheet2!$A$1:$C$65536,3,0)</f>
        <v>1</v>
      </c>
      <c r="X45" s="72">
        <f t="shared" si="0"/>
        <v>1</v>
      </c>
      <c r="Y45" s="81">
        <f t="shared" si="1"/>
        <v>1</v>
      </c>
    </row>
    <row r="46" s="35" customFormat="1" ht="15.95" customHeight="1" spans="1:25">
      <c r="A46" s="49" t="s">
        <v>57</v>
      </c>
      <c r="B46" s="65">
        <v>2544</v>
      </c>
      <c r="C46" s="55" t="s">
        <v>57</v>
      </c>
      <c r="D46" s="52">
        <v>74</v>
      </c>
      <c r="E46" s="70">
        <v>74</v>
      </c>
      <c r="F46" s="71">
        <v>7356</v>
      </c>
      <c r="G46" s="71">
        <f>VLOOKUP(B46,[3]Sheet1!$A:$O,15,0)</f>
        <v>7450</v>
      </c>
      <c r="H46" s="72">
        <f t="shared" si="8"/>
        <v>94</v>
      </c>
      <c r="I46" s="81">
        <f t="shared" si="9"/>
        <v>1.27027027027027</v>
      </c>
      <c r="J46" s="82">
        <v>1289</v>
      </c>
      <c r="K46" s="83">
        <v>1289</v>
      </c>
      <c r="L46" s="71">
        <v>1431.001079</v>
      </c>
      <c r="M46" s="71">
        <f>VLOOKUP(B46,[3]Sheet1!$A:$M,13,0)/10000</f>
        <v>2006.457862</v>
      </c>
      <c r="N46" s="72">
        <f t="shared" si="10"/>
        <v>575.456783</v>
      </c>
      <c r="O46" s="81">
        <f t="shared" si="7"/>
        <v>0.446436604344453</v>
      </c>
      <c r="P46" s="93">
        <v>37</v>
      </c>
      <c r="Q46" s="101">
        <v>37</v>
      </c>
      <c r="R46" s="102">
        <f>VLOOKUP(B46,[4]Sheet2!$A$1:$K$65536,11,0)</f>
        <v>28.17</v>
      </c>
      <c r="S46" s="81">
        <f t="shared" si="11"/>
        <v>0.761351351351351</v>
      </c>
      <c r="T46" s="82">
        <v>1</v>
      </c>
      <c r="U46" s="83">
        <v>1</v>
      </c>
      <c r="V46" s="71">
        <v>0</v>
      </c>
      <c r="W46" s="106">
        <f>VLOOKUP(B46,[4]Sheet2!$A$1:$C$65536,3,0)</f>
        <v>1</v>
      </c>
      <c r="X46" s="72">
        <f t="shared" si="0"/>
        <v>1</v>
      </c>
      <c r="Y46" s="81">
        <f t="shared" si="1"/>
        <v>1</v>
      </c>
    </row>
    <row r="47" s="35" customFormat="1" ht="15.95" customHeight="1" spans="1:25">
      <c r="A47" s="49" t="s">
        <v>57</v>
      </c>
      <c r="B47" s="65">
        <v>2545</v>
      </c>
      <c r="C47" s="56" t="s">
        <v>109</v>
      </c>
      <c r="D47" s="52">
        <v>46</v>
      </c>
      <c r="E47" s="70">
        <v>46</v>
      </c>
      <c r="F47" s="71">
        <v>3146</v>
      </c>
      <c r="G47" s="71">
        <f>VLOOKUP(B47,[3]Sheet1!$A:$O,15,0)</f>
        <v>3191</v>
      </c>
      <c r="H47" s="72">
        <f t="shared" si="8"/>
        <v>45</v>
      </c>
      <c r="I47" s="81">
        <f t="shared" si="9"/>
        <v>0.978260869565217</v>
      </c>
      <c r="J47" s="82">
        <v>312</v>
      </c>
      <c r="K47" s="83">
        <v>312</v>
      </c>
      <c r="L47" s="71">
        <v>508.49261</v>
      </c>
      <c r="M47" s="71">
        <f>VLOOKUP(B47,[3]Sheet1!$A:$M,13,0)/10000</f>
        <v>762.860324</v>
      </c>
      <c r="N47" s="72">
        <f t="shared" si="10"/>
        <v>254.367714</v>
      </c>
      <c r="O47" s="81">
        <f t="shared" ref="O47:O74" si="12">N47/K47</f>
        <v>0.815281134615385</v>
      </c>
      <c r="P47" s="93">
        <v>30</v>
      </c>
      <c r="Q47" s="101">
        <v>30</v>
      </c>
      <c r="R47" s="102">
        <f>VLOOKUP(B47,[4]Sheet2!$A$1:$K$65536,11,0)</f>
        <v>20.35</v>
      </c>
      <c r="S47" s="81">
        <f t="shared" si="11"/>
        <v>0.678333333333333</v>
      </c>
      <c r="T47" s="82">
        <v>0</v>
      </c>
      <c r="U47" s="83">
        <v>0</v>
      </c>
      <c r="V47" s="71">
        <f>VLOOKUP(B47,[1]Sheet1!$B:$I,8,0)</f>
        <v>0</v>
      </c>
      <c r="W47" s="106">
        <f>VLOOKUP(B47,[4]Sheet2!$A$1:$C$65536,3,0)</f>
        <v>0</v>
      </c>
      <c r="X47" s="72">
        <f t="shared" si="0"/>
        <v>0</v>
      </c>
      <c r="Y47" s="81" t="e">
        <f t="shared" si="1"/>
        <v>#DIV/0!</v>
      </c>
    </row>
    <row r="48" s="35" customFormat="1" ht="15.95" customHeight="1" spans="1:25">
      <c r="A48" s="49" t="s">
        <v>57</v>
      </c>
      <c r="B48" s="65">
        <v>2546</v>
      </c>
      <c r="C48" s="56" t="s">
        <v>110</v>
      </c>
      <c r="D48" s="52">
        <v>46</v>
      </c>
      <c r="E48" s="70">
        <v>46</v>
      </c>
      <c r="F48" s="71">
        <v>2959</v>
      </c>
      <c r="G48" s="71">
        <f>VLOOKUP(B48,[3]Sheet1!$A:$O,15,0)</f>
        <v>3014</v>
      </c>
      <c r="H48" s="72">
        <f t="shared" si="8"/>
        <v>55</v>
      </c>
      <c r="I48" s="81">
        <f t="shared" si="9"/>
        <v>1.19565217391304</v>
      </c>
      <c r="J48" s="82">
        <v>379</v>
      </c>
      <c r="K48" s="83">
        <v>379</v>
      </c>
      <c r="L48" s="71">
        <v>681.425489</v>
      </c>
      <c r="M48" s="71">
        <f>VLOOKUP(B48,[3]Sheet1!$A:$M,13,0)/10000</f>
        <v>910.403482</v>
      </c>
      <c r="N48" s="72">
        <f t="shared" si="10"/>
        <v>228.977993</v>
      </c>
      <c r="O48" s="81">
        <f t="shared" si="12"/>
        <v>0.604163569920845</v>
      </c>
      <c r="P48" s="93">
        <v>37</v>
      </c>
      <c r="Q48" s="101">
        <v>37</v>
      </c>
      <c r="R48" s="102">
        <f>VLOOKUP(B48,[4]Sheet2!$A$1:$K$65536,11,0)</f>
        <v>31.87</v>
      </c>
      <c r="S48" s="81">
        <f t="shared" si="11"/>
        <v>0.861351351351351</v>
      </c>
      <c r="T48" s="82">
        <v>0</v>
      </c>
      <c r="U48" s="83">
        <v>0</v>
      </c>
      <c r="V48" s="71">
        <f>VLOOKUP(B48,[1]Sheet1!$B:$I,8,0)</f>
        <v>0</v>
      </c>
      <c r="W48" s="106">
        <f>VLOOKUP(B48,[4]Sheet2!$A$1:$C$65536,3,0)</f>
        <v>0</v>
      </c>
      <c r="X48" s="72">
        <f t="shared" si="0"/>
        <v>0</v>
      </c>
      <c r="Y48" s="81" t="e">
        <f t="shared" si="1"/>
        <v>#DIV/0!</v>
      </c>
    </row>
    <row r="49" s="35" customFormat="1" ht="15.95" customHeight="1" spans="1:25">
      <c r="A49" s="49" t="s">
        <v>59</v>
      </c>
      <c r="B49" s="53">
        <v>2449</v>
      </c>
      <c r="C49" s="55" t="s">
        <v>59</v>
      </c>
      <c r="D49" s="52">
        <v>160</v>
      </c>
      <c r="E49" s="70">
        <v>160</v>
      </c>
      <c r="F49" s="71">
        <v>52467</v>
      </c>
      <c r="G49" s="71">
        <f>VLOOKUP(B49,[3]Sheet1!$A:$O,15,0)</f>
        <v>52685</v>
      </c>
      <c r="H49" s="72">
        <f t="shared" si="8"/>
        <v>218</v>
      </c>
      <c r="I49" s="81">
        <f t="shared" si="9"/>
        <v>1.3625</v>
      </c>
      <c r="J49" s="82">
        <v>1692</v>
      </c>
      <c r="K49" s="83">
        <v>1692</v>
      </c>
      <c r="L49" s="71">
        <v>15555.786118</v>
      </c>
      <c r="M49" s="71">
        <f>VLOOKUP(B49,[3]Sheet1!$A:$M,13,0)/10000</f>
        <v>18953.280971</v>
      </c>
      <c r="N49" s="72">
        <f t="shared" si="10"/>
        <v>3397.494853</v>
      </c>
      <c r="O49" s="81">
        <f t="shared" si="12"/>
        <v>2.00797568144208</v>
      </c>
      <c r="P49" s="93">
        <v>49</v>
      </c>
      <c r="Q49" s="101">
        <v>49</v>
      </c>
      <c r="R49" s="102">
        <f>VLOOKUP(B49,[4]Sheet2!$A$1:$K$65536,11,0)</f>
        <v>35.62</v>
      </c>
      <c r="S49" s="81">
        <f t="shared" si="11"/>
        <v>0.726938775510204</v>
      </c>
      <c r="T49" s="82">
        <v>1</v>
      </c>
      <c r="U49" s="83">
        <v>1</v>
      </c>
      <c r="V49" s="71">
        <v>0</v>
      </c>
      <c r="W49" s="106">
        <f>VLOOKUP(B49,[4]Sheet2!$A$1:$C$65536,3,0)</f>
        <v>1</v>
      </c>
      <c r="X49" s="72">
        <f t="shared" si="0"/>
        <v>1</v>
      </c>
      <c r="Y49" s="81">
        <f t="shared" si="1"/>
        <v>1</v>
      </c>
    </row>
    <row r="50" s="35" customFormat="1" ht="15.95" customHeight="1" spans="1:25">
      <c r="A50" s="49" t="s">
        <v>59</v>
      </c>
      <c r="B50" s="53">
        <v>2457</v>
      </c>
      <c r="C50" s="55" t="s">
        <v>111</v>
      </c>
      <c r="D50" s="52">
        <v>20</v>
      </c>
      <c r="E50" s="70">
        <v>20</v>
      </c>
      <c r="F50" s="71">
        <v>8254</v>
      </c>
      <c r="G50" s="71">
        <f>VLOOKUP(B50,[3]Sheet1!$A:$O,15,0)</f>
        <v>8278</v>
      </c>
      <c r="H50" s="72">
        <f t="shared" si="8"/>
        <v>24</v>
      </c>
      <c r="I50" s="81">
        <f t="shared" si="9"/>
        <v>1.2</v>
      </c>
      <c r="J50" s="82">
        <v>489</v>
      </c>
      <c r="K50" s="83">
        <v>489</v>
      </c>
      <c r="L50" s="71">
        <v>4316.965162</v>
      </c>
      <c r="M50" s="71">
        <f>VLOOKUP(B50,[3]Sheet1!$A:$M,13,0)/10000</f>
        <v>5358.261479</v>
      </c>
      <c r="N50" s="72">
        <f t="shared" si="10"/>
        <v>1041.296317</v>
      </c>
      <c r="O50" s="81">
        <f t="shared" si="12"/>
        <v>2.12944032106339</v>
      </c>
      <c r="P50" s="93">
        <v>59</v>
      </c>
      <c r="Q50" s="101">
        <v>59</v>
      </c>
      <c r="R50" s="102">
        <f>VLOOKUP(B50,[4]Sheet2!$A$1:$K$65536,11,0)</f>
        <v>44.34</v>
      </c>
      <c r="S50" s="81">
        <f t="shared" si="11"/>
        <v>0.751525423728814</v>
      </c>
      <c r="T50" s="82">
        <v>0</v>
      </c>
      <c r="U50" s="83">
        <v>0</v>
      </c>
      <c r="V50" s="71">
        <f>VLOOKUP(B50,[1]Sheet1!$B:$I,8,0)</f>
        <v>0</v>
      </c>
      <c r="W50" s="106">
        <f>VLOOKUP(B50,[4]Sheet2!$A$1:$C$65536,3,0)</f>
        <v>0</v>
      </c>
      <c r="X50" s="72">
        <f t="shared" si="0"/>
        <v>0</v>
      </c>
      <c r="Y50" s="81" t="e">
        <f t="shared" si="1"/>
        <v>#DIV/0!</v>
      </c>
    </row>
    <row r="51" s="35" customFormat="1" ht="15" customHeight="1" spans="1:25">
      <c r="A51" s="49" t="s">
        <v>59</v>
      </c>
      <c r="B51" s="53">
        <v>2455</v>
      </c>
      <c r="C51" s="56" t="s">
        <v>112</v>
      </c>
      <c r="D51" s="52">
        <v>22</v>
      </c>
      <c r="E51" s="70">
        <v>22</v>
      </c>
      <c r="F51" s="71">
        <v>12025</v>
      </c>
      <c r="G51" s="71">
        <f>VLOOKUP(B51,[3]Sheet1!$A:$O,15,0)</f>
        <v>12061</v>
      </c>
      <c r="H51" s="72">
        <f t="shared" si="8"/>
        <v>36</v>
      </c>
      <c r="I51" s="81">
        <f t="shared" si="9"/>
        <v>1.63636363636364</v>
      </c>
      <c r="J51" s="82">
        <v>324</v>
      </c>
      <c r="K51" s="83">
        <v>324</v>
      </c>
      <c r="L51" s="71">
        <v>3106.75993</v>
      </c>
      <c r="M51" s="71">
        <f>VLOOKUP(B51,[3]Sheet1!$A:$M,13,0)/10000</f>
        <v>3976.134998</v>
      </c>
      <c r="N51" s="72">
        <f t="shared" si="10"/>
        <v>869.375067999999</v>
      </c>
      <c r="O51" s="81">
        <f t="shared" si="12"/>
        <v>2.68325638271605</v>
      </c>
      <c r="P51" s="93">
        <v>49</v>
      </c>
      <c r="Q51" s="101">
        <v>49</v>
      </c>
      <c r="R51" s="102">
        <f>VLOOKUP(B51,[4]Sheet2!$A$1:$K$65536,11,0)</f>
        <v>33.73</v>
      </c>
      <c r="S51" s="81">
        <f t="shared" si="11"/>
        <v>0.688367346938775</v>
      </c>
      <c r="T51" s="82">
        <v>0</v>
      </c>
      <c r="U51" s="83">
        <v>0</v>
      </c>
      <c r="V51" s="71">
        <f>VLOOKUP(B51,[1]Sheet1!$B:$I,8,0)</f>
        <v>0</v>
      </c>
      <c r="W51" s="106">
        <f>VLOOKUP(B51,[4]Sheet2!$A$1:$C$65536,3,0)</f>
        <v>0</v>
      </c>
      <c r="X51" s="72">
        <f t="shared" si="0"/>
        <v>0</v>
      </c>
      <c r="Y51" s="81" t="e">
        <f t="shared" si="1"/>
        <v>#DIV/0!</v>
      </c>
    </row>
    <row r="52" s="35" customFormat="1" ht="15.95" customHeight="1" spans="1:25">
      <c r="A52" s="49" t="s">
        <v>61</v>
      </c>
      <c r="B52" s="53">
        <v>2450</v>
      </c>
      <c r="C52" s="55" t="s">
        <v>61</v>
      </c>
      <c r="D52" s="52">
        <v>104</v>
      </c>
      <c r="E52" s="70">
        <v>104</v>
      </c>
      <c r="F52" s="71">
        <v>8600</v>
      </c>
      <c r="G52" s="71">
        <f>VLOOKUP(B52,[3]Sheet1!$A:$O,15,0)</f>
        <v>8712</v>
      </c>
      <c r="H52" s="72">
        <f t="shared" si="8"/>
        <v>112</v>
      </c>
      <c r="I52" s="81">
        <f t="shared" si="9"/>
        <v>1.07692307692308</v>
      </c>
      <c r="J52" s="82">
        <v>943</v>
      </c>
      <c r="K52" s="83">
        <v>943</v>
      </c>
      <c r="L52" s="71">
        <v>1697.883653</v>
      </c>
      <c r="M52" s="71">
        <f>VLOOKUP(B52,[3]Sheet1!$A:$M,13,0)/10000</f>
        <v>2190.268782</v>
      </c>
      <c r="N52" s="72">
        <f t="shared" si="10"/>
        <v>492.385129</v>
      </c>
      <c r="O52" s="81">
        <f t="shared" si="12"/>
        <v>0.522147538706257</v>
      </c>
      <c r="P52" s="93">
        <v>34</v>
      </c>
      <c r="Q52" s="101">
        <v>34</v>
      </c>
      <c r="R52" s="102">
        <f>VLOOKUP(B52,[4]Sheet2!$A$1:$K$65536,11,0)</f>
        <v>22.91</v>
      </c>
      <c r="S52" s="81">
        <f t="shared" si="11"/>
        <v>0.673823529411765</v>
      </c>
      <c r="T52" s="82">
        <v>1</v>
      </c>
      <c r="U52" s="83">
        <v>1</v>
      </c>
      <c r="V52" s="71">
        <v>0</v>
      </c>
      <c r="W52" s="106">
        <f>VLOOKUP(B52,[4]Sheet2!$A$1:$C$65536,3,0)</f>
        <v>1</v>
      </c>
      <c r="X52" s="72">
        <f t="shared" si="0"/>
        <v>1</v>
      </c>
      <c r="Y52" s="81">
        <f t="shared" si="1"/>
        <v>1</v>
      </c>
    </row>
    <row r="53" s="35" customFormat="1" ht="15.95" customHeight="1" spans="1:25">
      <c r="A53" s="49" t="s">
        <v>63</v>
      </c>
      <c r="B53" s="53">
        <v>2459</v>
      </c>
      <c r="C53" s="56" t="s">
        <v>113</v>
      </c>
      <c r="D53" s="52">
        <v>10</v>
      </c>
      <c r="E53" s="70">
        <v>10</v>
      </c>
      <c r="F53" s="71">
        <v>7506</v>
      </c>
      <c r="G53" s="71">
        <f>VLOOKUP(B53,[3]Sheet1!$A:$O,15,0)</f>
        <v>7517</v>
      </c>
      <c r="H53" s="72">
        <f t="shared" si="8"/>
        <v>11</v>
      </c>
      <c r="I53" s="81">
        <f t="shared" si="9"/>
        <v>1.1</v>
      </c>
      <c r="J53" s="82">
        <v>312</v>
      </c>
      <c r="K53" s="83">
        <v>312</v>
      </c>
      <c r="L53" s="71">
        <v>2333.44654</v>
      </c>
      <c r="M53" s="71">
        <f>VLOOKUP(B53,[3]Sheet1!$A:$M,13,0)/10000</f>
        <v>2780.905621</v>
      </c>
      <c r="N53" s="72">
        <f t="shared" si="10"/>
        <v>447.459081</v>
      </c>
      <c r="O53" s="81">
        <f t="shared" si="12"/>
        <v>1.43416372115385</v>
      </c>
      <c r="P53" s="93">
        <v>50</v>
      </c>
      <c r="Q53" s="101">
        <v>50</v>
      </c>
      <c r="R53" s="102">
        <f>VLOOKUP(B53,[4]Sheet2!$A$1:$K$65536,11,0)</f>
        <v>35.95</v>
      </c>
      <c r="S53" s="81">
        <f t="shared" si="11"/>
        <v>0.719</v>
      </c>
      <c r="T53" s="82">
        <v>0</v>
      </c>
      <c r="U53" s="83">
        <v>0</v>
      </c>
      <c r="V53" s="71">
        <f>VLOOKUP(B53,[1]Sheet1!$B:$I,8,0)</f>
        <v>0</v>
      </c>
      <c r="W53" s="106">
        <f>VLOOKUP(B53,[4]Sheet2!$A$1:$C$65536,3,0)</f>
        <v>0</v>
      </c>
      <c r="X53" s="72">
        <f t="shared" si="0"/>
        <v>0</v>
      </c>
      <c r="Y53" s="81" t="e">
        <f t="shared" si="1"/>
        <v>#DIV/0!</v>
      </c>
    </row>
    <row r="54" s="35" customFormat="1" ht="15.95" customHeight="1" spans="1:25">
      <c r="A54" s="49" t="s">
        <v>63</v>
      </c>
      <c r="B54" s="53">
        <v>2460</v>
      </c>
      <c r="C54" s="56" t="s">
        <v>114</v>
      </c>
      <c r="D54" s="52">
        <v>10</v>
      </c>
      <c r="E54" s="70">
        <v>10</v>
      </c>
      <c r="F54" s="71">
        <v>8117</v>
      </c>
      <c r="G54" s="71">
        <f>VLOOKUP(B54,[3]Sheet1!$A:$O,15,0)</f>
        <v>8112</v>
      </c>
      <c r="H54" s="72">
        <f t="shared" si="8"/>
        <v>-5</v>
      </c>
      <c r="I54" s="81">
        <f t="shared" si="9"/>
        <v>-0.5</v>
      </c>
      <c r="J54" s="82">
        <v>344</v>
      </c>
      <c r="K54" s="83">
        <v>344</v>
      </c>
      <c r="L54" s="71">
        <v>2119.357259</v>
      </c>
      <c r="M54" s="71">
        <f>VLOOKUP(B54,[3]Sheet1!$A:$M,13,0)/10000</f>
        <v>2471.58276</v>
      </c>
      <c r="N54" s="72">
        <f t="shared" si="10"/>
        <v>352.225501</v>
      </c>
      <c r="O54" s="81">
        <f t="shared" si="12"/>
        <v>1.02391134011628</v>
      </c>
      <c r="P54" s="93">
        <v>46</v>
      </c>
      <c r="Q54" s="101">
        <v>46</v>
      </c>
      <c r="R54" s="102">
        <f>VLOOKUP(B54,[4]Sheet2!$A$1:$K$65536,11,0)</f>
        <v>29.7</v>
      </c>
      <c r="S54" s="81">
        <f t="shared" si="11"/>
        <v>0.645652173913043</v>
      </c>
      <c r="T54" s="82">
        <v>0</v>
      </c>
      <c r="U54" s="83">
        <v>0</v>
      </c>
      <c r="V54" s="71">
        <v>0</v>
      </c>
      <c r="W54" s="106">
        <f>VLOOKUP(B54,[4]Sheet2!$A$1:$C$65536,3,0)</f>
        <v>0</v>
      </c>
      <c r="X54" s="72">
        <f t="shared" si="0"/>
        <v>0</v>
      </c>
      <c r="Y54" s="81" t="e">
        <f t="shared" si="1"/>
        <v>#DIV/0!</v>
      </c>
    </row>
    <row r="55" s="35" customFormat="1" ht="15.95" customHeight="1" spans="1:25">
      <c r="A55" s="49" t="s">
        <v>63</v>
      </c>
      <c r="B55" s="53">
        <v>2463</v>
      </c>
      <c r="C55" s="55" t="s">
        <v>63</v>
      </c>
      <c r="D55" s="52">
        <v>36</v>
      </c>
      <c r="E55" s="70">
        <v>36</v>
      </c>
      <c r="F55" s="71">
        <v>28567</v>
      </c>
      <c r="G55" s="71">
        <f>VLOOKUP(B55,[3]Sheet1!$A:$O,15,0)</f>
        <v>28649</v>
      </c>
      <c r="H55" s="72">
        <f t="shared" si="8"/>
        <v>82</v>
      </c>
      <c r="I55" s="81">
        <f t="shared" si="9"/>
        <v>2.27777777777778</v>
      </c>
      <c r="J55" s="82">
        <v>1535</v>
      </c>
      <c r="K55" s="83">
        <v>1535</v>
      </c>
      <c r="L55" s="71">
        <v>6445.087925</v>
      </c>
      <c r="M55" s="71">
        <f>VLOOKUP(B55,[3]Sheet1!$A:$M,13,0)/10000</f>
        <v>8085.508755</v>
      </c>
      <c r="N55" s="72">
        <f t="shared" si="10"/>
        <v>1640.42083</v>
      </c>
      <c r="O55" s="81">
        <f t="shared" si="12"/>
        <v>1.06867806514658</v>
      </c>
      <c r="P55" s="93">
        <v>45</v>
      </c>
      <c r="Q55" s="101">
        <v>45</v>
      </c>
      <c r="R55" s="102">
        <f>VLOOKUP(B55,[4]Sheet2!$A$1:$K$65536,11,0)</f>
        <v>31.2</v>
      </c>
      <c r="S55" s="81">
        <f t="shared" si="11"/>
        <v>0.693333333333333</v>
      </c>
      <c r="T55" s="82">
        <v>1</v>
      </c>
      <c r="U55" s="83">
        <v>1</v>
      </c>
      <c r="V55" s="71">
        <v>0</v>
      </c>
      <c r="W55" s="106">
        <f>VLOOKUP(B55,[4]Sheet2!$A$1:$C$65536,3,0)</f>
        <v>1</v>
      </c>
      <c r="X55" s="72">
        <f t="shared" si="0"/>
        <v>1</v>
      </c>
      <c r="Y55" s="81">
        <f t="shared" si="1"/>
        <v>1</v>
      </c>
    </row>
    <row r="56" s="35" customFormat="1" ht="15.95" customHeight="1" spans="1:25">
      <c r="A56" s="49" t="s">
        <v>65</v>
      </c>
      <c r="B56" s="53">
        <v>2477</v>
      </c>
      <c r="C56" s="55" t="s">
        <v>65</v>
      </c>
      <c r="D56" s="52">
        <v>70</v>
      </c>
      <c r="E56" s="70">
        <v>70</v>
      </c>
      <c r="F56" s="71">
        <v>11669</v>
      </c>
      <c r="G56" s="71">
        <f>VLOOKUP(B56,[3]Sheet1!$A:$O,15,0)</f>
        <v>11777</v>
      </c>
      <c r="H56" s="72">
        <f t="shared" si="8"/>
        <v>108</v>
      </c>
      <c r="I56" s="81">
        <f t="shared" si="9"/>
        <v>1.54285714285714</v>
      </c>
      <c r="J56" s="82">
        <v>1249</v>
      </c>
      <c r="K56" s="83">
        <v>1249</v>
      </c>
      <c r="L56" s="71">
        <v>2230.956369</v>
      </c>
      <c r="M56" s="71">
        <f>VLOOKUP(B56,[3]Sheet1!$A:$M,13,0)/10000</f>
        <v>2947.052146</v>
      </c>
      <c r="N56" s="72">
        <f t="shared" si="10"/>
        <v>716.095777</v>
      </c>
      <c r="O56" s="81">
        <f t="shared" si="12"/>
        <v>0.573335289831865</v>
      </c>
      <c r="P56" s="93">
        <v>32</v>
      </c>
      <c r="Q56" s="101">
        <v>32</v>
      </c>
      <c r="R56" s="102">
        <f>VLOOKUP(B56,[4]Sheet2!$A$1:$K$65536,11,0)</f>
        <v>25.71</v>
      </c>
      <c r="S56" s="81">
        <f t="shared" si="11"/>
        <v>0.8034375</v>
      </c>
      <c r="T56" s="82">
        <v>1</v>
      </c>
      <c r="U56" s="83">
        <v>1</v>
      </c>
      <c r="V56" s="71">
        <v>0</v>
      </c>
      <c r="W56" s="106">
        <f>VLOOKUP(B56,[4]Sheet2!$A$1:$C$65536,3,0)</f>
        <v>0</v>
      </c>
      <c r="X56" s="72">
        <f t="shared" si="0"/>
        <v>0</v>
      </c>
      <c r="Y56" s="81">
        <f t="shared" si="1"/>
        <v>0</v>
      </c>
    </row>
    <row r="57" s="35" customFormat="1" ht="15.95" customHeight="1" spans="1:25">
      <c r="A57" s="49" t="s">
        <v>65</v>
      </c>
      <c r="B57" s="53">
        <v>2479</v>
      </c>
      <c r="C57" s="56" t="s">
        <v>115</v>
      </c>
      <c r="D57" s="52">
        <v>27</v>
      </c>
      <c r="E57" s="70">
        <v>27</v>
      </c>
      <c r="F57" s="71">
        <v>4949</v>
      </c>
      <c r="G57" s="71">
        <f>VLOOKUP(B57,[3]Sheet1!$A:$O,15,0)</f>
        <v>4965</v>
      </c>
      <c r="H57" s="72">
        <f t="shared" si="8"/>
        <v>16</v>
      </c>
      <c r="I57" s="81">
        <f t="shared" si="9"/>
        <v>0.592592592592593</v>
      </c>
      <c r="J57" s="82">
        <v>546</v>
      </c>
      <c r="K57" s="83">
        <v>546</v>
      </c>
      <c r="L57" s="71">
        <v>819.638053</v>
      </c>
      <c r="M57" s="71">
        <f>VLOOKUP(B57,[3]Sheet1!$A:$M,13,0)/10000</f>
        <v>1108.505123</v>
      </c>
      <c r="N57" s="72">
        <f t="shared" si="10"/>
        <v>288.86707</v>
      </c>
      <c r="O57" s="81">
        <f t="shared" si="12"/>
        <v>0.529060567765568</v>
      </c>
      <c r="P57" s="93">
        <v>35</v>
      </c>
      <c r="Q57" s="101">
        <v>35</v>
      </c>
      <c r="R57" s="102">
        <f>VLOOKUP(B57,[4]Sheet2!$A$1:$K$65536,11,0)</f>
        <v>23.96</v>
      </c>
      <c r="S57" s="81">
        <f t="shared" si="11"/>
        <v>0.684571428571429</v>
      </c>
      <c r="T57" s="82">
        <v>0</v>
      </c>
      <c r="U57" s="83">
        <v>0</v>
      </c>
      <c r="V57" s="71">
        <f>VLOOKUP(B57,[1]Sheet1!$B:$I,8,0)</f>
        <v>0</v>
      </c>
      <c r="W57" s="106">
        <f>VLOOKUP(B57,[4]Sheet2!$A$1:$C$65536,3,0)</f>
        <v>1</v>
      </c>
      <c r="X57" s="72">
        <f t="shared" si="0"/>
        <v>1</v>
      </c>
      <c r="Y57" s="81" t="e">
        <f t="shared" si="1"/>
        <v>#DIV/0!</v>
      </c>
    </row>
    <row r="58" s="35" customFormat="1" ht="15.95" customHeight="1" spans="1:25">
      <c r="A58" s="49" t="s">
        <v>65</v>
      </c>
      <c r="B58" s="53">
        <v>2483</v>
      </c>
      <c r="C58" s="55" t="s">
        <v>116</v>
      </c>
      <c r="D58" s="52">
        <v>28</v>
      </c>
      <c r="E58" s="70">
        <v>28</v>
      </c>
      <c r="F58" s="71">
        <v>4939</v>
      </c>
      <c r="G58" s="71">
        <f>VLOOKUP(B58,[3]Sheet1!$A:$O,15,0)</f>
        <v>4975</v>
      </c>
      <c r="H58" s="72">
        <f t="shared" si="8"/>
        <v>36</v>
      </c>
      <c r="I58" s="81">
        <f t="shared" si="9"/>
        <v>1.28571428571429</v>
      </c>
      <c r="J58" s="82">
        <v>428</v>
      </c>
      <c r="K58" s="83">
        <v>428</v>
      </c>
      <c r="L58" s="71">
        <v>825.864425</v>
      </c>
      <c r="M58" s="71">
        <f>VLOOKUP(B58,[3]Sheet1!$A:$M,13,0)/10000</f>
        <v>1072.61297</v>
      </c>
      <c r="N58" s="72">
        <f t="shared" si="10"/>
        <v>246.748545</v>
      </c>
      <c r="O58" s="81">
        <f t="shared" si="12"/>
        <v>0.576515292056075</v>
      </c>
      <c r="P58" s="93">
        <v>35</v>
      </c>
      <c r="Q58" s="101">
        <v>35</v>
      </c>
      <c r="R58" s="102">
        <f>VLOOKUP(B58,[4]Sheet2!$A$1:$K$65536,11,0)</f>
        <v>21.07</v>
      </c>
      <c r="S58" s="81">
        <f t="shared" si="11"/>
        <v>0.602</v>
      </c>
      <c r="T58" s="82">
        <v>0</v>
      </c>
      <c r="U58" s="83">
        <v>0</v>
      </c>
      <c r="V58" s="71">
        <v>0</v>
      </c>
      <c r="W58" s="106">
        <f>VLOOKUP(B58,[4]Sheet2!$A$1:$C$65536,3,0)</f>
        <v>0</v>
      </c>
      <c r="X58" s="72">
        <f t="shared" si="0"/>
        <v>0</v>
      </c>
      <c r="Y58" s="81" t="e">
        <f t="shared" si="1"/>
        <v>#DIV/0!</v>
      </c>
    </row>
    <row r="59" s="35" customFormat="1" ht="14" customHeight="1" spans="1:25">
      <c r="A59" s="49" t="s">
        <v>67</v>
      </c>
      <c r="B59" s="53">
        <v>2481</v>
      </c>
      <c r="C59" s="55" t="s">
        <v>67</v>
      </c>
      <c r="D59" s="52">
        <v>108</v>
      </c>
      <c r="E59" s="70">
        <v>108</v>
      </c>
      <c r="F59" s="71">
        <v>14785</v>
      </c>
      <c r="G59" s="71">
        <f>VLOOKUP(B59,[3]Sheet1!$A:$O,15,0)</f>
        <v>14912</v>
      </c>
      <c r="H59" s="72">
        <f t="shared" si="8"/>
        <v>127</v>
      </c>
      <c r="I59" s="81">
        <f t="shared" si="9"/>
        <v>1.17592592592593</v>
      </c>
      <c r="J59" s="82">
        <v>1302</v>
      </c>
      <c r="K59" s="83">
        <v>1302</v>
      </c>
      <c r="L59" s="71">
        <v>2852.652232</v>
      </c>
      <c r="M59" s="71">
        <f>VLOOKUP(B59,[3]Sheet1!$A:$M,13,0)/10000</f>
        <v>3681.447147</v>
      </c>
      <c r="N59" s="72">
        <f t="shared" si="10"/>
        <v>828.794915</v>
      </c>
      <c r="O59" s="81">
        <f t="shared" si="12"/>
        <v>0.636555234254992</v>
      </c>
      <c r="P59" s="93">
        <v>31</v>
      </c>
      <c r="Q59" s="101">
        <v>31</v>
      </c>
      <c r="R59" s="102">
        <f>VLOOKUP(B59,[4]Sheet2!$A$1:$K$65536,11,0)</f>
        <v>21.6</v>
      </c>
      <c r="S59" s="81">
        <f t="shared" si="11"/>
        <v>0.696774193548387</v>
      </c>
      <c r="T59" s="82">
        <v>1</v>
      </c>
      <c r="U59" s="83">
        <v>1</v>
      </c>
      <c r="V59" s="71">
        <v>0</v>
      </c>
      <c r="W59" s="106">
        <f>VLOOKUP(B59,[4]Sheet2!$A$1:$C$65536,3,0)</f>
        <v>1</v>
      </c>
      <c r="X59" s="72">
        <f t="shared" si="0"/>
        <v>1</v>
      </c>
      <c r="Y59" s="81">
        <f t="shared" si="1"/>
        <v>1</v>
      </c>
    </row>
    <row r="60" s="35" customFormat="1" ht="15.95" customHeight="1" spans="1:25">
      <c r="A60" s="49" t="s">
        <v>67</v>
      </c>
      <c r="B60" s="53">
        <v>2482</v>
      </c>
      <c r="C60" s="56" t="s">
        <v>117</v>
      </c>
      <c r="D60" s="52">
        <v>20</v>
      </c>
      <c r="E60" s="70">
        <v>20</v>
      </c>
      <c r="F60" s="71">
        <v>9840</v>
      </c>
      <c r="G60" s="71">
        <f>VLOOKUP(B60,[3]Sheet1!$A:$O,15,0)</f>
        <v>9867</v>
      </c>
      <c r="H60" s="72">
        <f t="shared" si="8"/>
        <v>27</v>
      </c>
      <c r="I60" s="81">
        <f t="shared" si="9"/>
        <v>1.35</v>
      </c>
      <c r="J60" s="82">
        <v>360</v>
      </c>
      <c r="K60" s="83">
        <v>360</v>
      </c>
      <c r="L60" s="71">
        <v>4210.473499</v>
      </c>
      <c r="M60" s="71">
        <f>VLOOKUP(B60,[3]Sheet1!$A:$M,13,0)/10000</f>
        <v>5079.968537</v>
      </c>
      <c r="N60" s="72">
        <f t="shared" si="10"/>
        <v>869.495038</v>
      </c>
      <c r="O60" s="81">
        <f t="shared" si="12"/>
        <v>2.41526399444444</v>
      </c>
      <c r="P60" s="93">
        <v>49</v>
      </c>
      <c r="Q60" s="101">
        <v>49</v>
      </c>
      <c r="R60" s="102">
        <f>VLOOKUP(B60,[4]Sheet2!$A$1:$K$65536,11,0)</f>
        <v>35.27</v>
      </c>
      <c r="S60" s="81">
        <f t="shared" si="11"/>
        <v>0.719795918367347</v>
      </c>
      <c r="T60" s="82">
        <v>0</v>
      </c>
      <c r="U60" s="83">
        <v>0</v>
      </c>
      <c r="V60" s="71">
        <v>0</v>
      </c>
      <c r="W60" s="106">
        <f>VLOOKUP(B60,[4]Sheet2!$A$1:$C$65536,3,0)</f>
        <v>0</v>
      </c>
      <c r="X60" s="72">
        <f t="shared" si="0"/>
        <v>0</v>
      </c>
      <c r="Y60" s="81" t="e">
        <f t="shared" si="1"/>
        <v>#DIV/0!</v>
      </c>
    </row>
    <row r="61" s="35" customFormat="1" ht="15.95" customHeight="1" spans="1:25">
      <c r="A61" s="49" t="s">
        <v>69</v>
      </c>
      <c r="B61" s="53">
        <v>2471</v>
      </c>
      <c r="C61" s="55" t="s">
        <v>69</v>
      </c>
      <c r="D61" s="52">
        <v>95</v>
      </c>
      <c r="E61" s="70">
        <v>95</v>
      </c>
      <c r="F61" s="71">
        <v>5216</v>
      </c>
      <c r="G61" s="71">
        <f>VLOOKUP(B61,[3]Sheet1!$A:$O,15,0)</f>
        <v>5248</v>
      </c>
      <c r="H61" s="72">
        <f t="shared" si="8"/>
        <v>32</v>
      </c>
      <c r="I61" s="81">
        <f t="shared" si="9"/>
        <v>0.336842105263158</v>
      </c>
      <c r="J61" s="82">
        <v>337</v>
      </c>
      <c r="K61" s="83">
        <v>337</v>
      </c>
      <c r="L61" s="71">
        <v>1804.957454</v>
      </c>
      <c r="M61" s="71">
        <f>VLOOKUP(B61,[3]Sheet1!$A:$M,13,0)/10000</f>
        <v>2191.331967</v>
      </c>
      <c r="N61" s="72">
        <f t="shared" si="10"/>
        <v>386.374513</v>
      </c>
      <c r="O61" s="81">
        <f t="shared" si="12"/>
        <v>1.14651190801187</v>
      </c>
      <c r="P61" s="93">
        <v>49</v>
      </c>
      <c r="Q61" s="101">
        <v>49</v>
      </c>
      <c r="R61" s="102">
        <f>VLOOKUP(B61,[4]Sheet2!$A$1:$K$65536,11,0)</f>
        <v>36.61</v>
      </c>
      <c r="S61" s="81">
        <f t="shared" si="11"/>
        <v>0.747142857142857</v>
      </c>
      <c r="T61" s="82">
        <v>1</v>
      </c>
      <c r="U61" s="83">
        <v>1</v>
      </c>
      <c r="V61" s="71">
        <f>VLOOKUP(B61,[1]Sheet1!$B:$I,8,0)</f>
        <v>2</v>
      </c>
      <c r="W61" s="106">
        <f>VLOOKUP(B61,[4]Sheet2!$A$1:$C$65536,3,0)</f>
        <v>1</v>
      </c>
      <c r="X61" s="72">
        <f t="shared" si="0"/>
        <v>-1</v>
      </c>
      <c r="Y61" s="81">
        <f t="shared" si="1"/>
        <v>-1</v>
      </c>
    </row>
    <row r="62" s="35" customFormat="1" ht="15.95" customHeight="1" spans="1:25">
      <c r="A62" s="49" t="s">
        <v>69</v>
      </c>
      <c r="B62" s="53">
        <v>2474</v>
      </c>
      <c r="C62" s="56" t="s">
        <v>118</v>
      </c>
      <c r="D62" s="52">
        <v>99</v>
      </c>
      <c r="E62" s="70">
        <v>99</v>
      </c>
      <c r="F62" s="71">
        <v>4008</v>
      </c>
      <c r="G62" s="71">
        <f>VLOOKUP(B62,[3]Sheet1!$A:$O,15,0)</f>
        <v>4129</v>
      </c>
      <c r="H62" s="72">
        <f t="shared" si="8"/>
        <v>121</v>
      </c>
      <c r="I62" s="81">
        <f t="shared" si="9"/>
        <v>1.22222222222222</v>
      </c>
      <c r="J62" s="82">
        <v>346</v>
      </c>
      <c r="K62" s="83">
        <v>346</v>
      </c>
      <c r="L62" s="71">
        <v>842.146354</v>
      </c>
      <c r="M62" s="71">
        <f>VLOOKUP(B62,[3]Sheet1!$A:$M,13,0)/10000</f>
        <v>1190.306816</v>
      </c>
      <c r="N62" s="72">
        <f t="shared" si="10"/>
        <v>348.160462</v>
      </c>
      <c r="O62" s="81">
        <f t="shared" si="12"/>
        <v>1.00624410982659</v>
      </c>
      <c r="P62" s="93">
        <v>38</v>
      </c>
      <c r="Q62" s="101">
        <v>38</v>
      </c>
      <c r="R62" s="102">
        <f>VLOOKUP(B62,[4]Sheet2!$A$1:$K$65536,11,0)</f>
        <v>30.49</v>
      </c>
      <c r="S62" s="81">
        <f t="shared" si="11"/>
        <v>0.802368421052632</v>
      </c>
      <c r="T62" s="82">
        <v>0</v>
      </c>
      <c r="U62" s="83">
        <v>0</v>
      </c>
      <c r="V62" s="71">
        <f>VLOOKUP(B62,[1]Sheet1!$B:$I,8,0)</f>
        <v>0</v>
      </c>
      <c r="W62" s="106">
        <f>VLOOKUP(B62,[4]Sheet2!$A$1:$C$65536,3,0)</f>
        <v>0</v>
      </c>
      <c r="X62" s="72">
        <f t="shared" si="0"/>
        <v>0</v>
      </c>
      <c r="Y62" s="81" t="e">
        <f t="shared" si="1"/>
        <v>#DIV/0!</v>
      </c>
    </row>
    <row r="63" s="35" customFormat="1" ht="15.95" customHeight="1" spans="1:25">
      <c r="A63" s="49" t="s">
        <v>69</v>
      </c>
      <c r="B63" s="53">
        <v>2475</v>
      </c>
      <c r="C63" s="56" t="s">
        <v>119</v>
      </c>
      <c r="D63" s="52">
        <v>115</v>
      </c>
      <c r="E63" s="70">
        <v>115</v>
      </c>
      <c r="F63" s="71">
        <v>9756</v>
      </c>
      <c r="G63" s="71">
        <f>VLOOKUP(B63,[3]Sheet1!$A:$O,15,0)</f>
        <v>9895</v>
      </c>
      <c r="H63" s="72">
        <f t="shared" si="8"/>
        <v>139</v>
      </c>
      <c r="I63" s="81">
        <f t="shared" si="9"/>
        <v>1.20869565217391</v>
      </c>
      <c r="J63" s="82">
        <v>1042</v>
      </c>
      <c r="K63" s="83">
        <v>1042</v>
      </c>
      <c r="L63" s="71">
        <v>2164.330268</v>
      </c>
      <c r="M63" s="71">
        <f>VLOOKUP(B63,[3]Sheet1!$A:$M,13,0)/10000</f>
        <v>3171.69326</v>
      </c>
      <c r="N63" s="72">
        <f t="shared" si="10"/>
        <v>1007.362992</v>
      </c>
      <c r="O63" s="81">
        <f t="shared" si="12"/>
        <v>0.96675910940499</v>
      </c>
      <c r="P63" s="93">
        <v>27</v>
      </c>
      <c r="Q63" s="101">
        <v>27</v>
      </c>
      <c r="R63" s="102">
        <f>VLOOKUP(B63,[4]Sheet2!$A$1:$K$65536,11,0)</f>
        <v>24.04</v>
      </c>
      <c r="S63" s="81">
        <f t="shared" si="11"/>
        <v>0.89037037037037</v>
      </c>
      <c r="T63" s="82">
        <v>0</v>
      </c>
      <c r="U63" s="83">
        <v>0</v>
      </c>
      <c r="V63" s="71">
        <f>VLOOKUP(B63,[1]Sheet1!$B:$I,8,0)</f>
        <v>0</v>
      </c>
      <c r="W63" s="106">
        <f>VLOOKUP(B63,[4]Sheet2!$A$1:$C$65536,3,0)</f>
        <v>2</v>
      </c>
      <c r="X63" s="72">
        <f t="shared" si="0"/>
        <v>2</v>
      </c>
      <c r="Y63" s="81" t="e">
        <f t="shared" si="1"/>
        <v>#DIV/0!</v>
      </c>
    </row>
    <row r="64" s="35" customFormat="1" ht="18" customHeight="1" spans="1:25">
      <c r="A64" s="49" t="s">
        <v>69</v>
      </c>
      <c r="B64" s="53">
        <v>2476</v>
      </c>
      <c r="C64" s="55" t="s">
        <v>120</v>
      </c>
      <c r="D64" s="52">
        <v>30</v>
      </c>
      <c r="E64" s="70">
        <v>30</v>
      </c>
      <c r="F64" s="71">
        <v>4137</v>
      </c>
      <c r="G64" s="71">
        <f>VLOOKUP(B64,[3]Sheet1!$A:$O,15,0)</f>
        <v>4177</v>
      </c>
      <c r="H64" s="72">
        <f t="shared" si="8"/>
        <v>40</v>
      </c>
      <c r="I64" s="81">
        <f t="shared" si="9"/>
        <v>1.33333333333333</v>
      </c>
      <c r="J64" s="82">
        <v>431</v>
      </c>
      <c r="K64" s="83">
        <v>431</v>
      </c>
      <c r="L64" s="71">
        <v>2104.738372</v>
      </c>
      <c r="M64" s="71">
        <f>VLOOKUP(B64,[3]Sheet1!$A:$M,13,0)/10000</f>
        <v>1953.531333</v>
      </c>
      <c r="N64" s="72">
        <f t="shared" si="10"/>
        <v>-151.207039</v>
      </c>
      <c r="O64" s="81">
        <f t="shared" si="12"/>
        <v>-0.35082839675174</v>
      </c>
      <c r="P64" s="93">
        <v>35</v>
      </c>
      <c r="Q64" s="101">
        <v>35</v>
      </c>
      <c r="R64" s="102">
        <f>VLOOKUP(B64,[4]Sheet2!$A$1:$K$65536,11,0)</f>
        <v>29.72</v>
      </c>
      <c r="S64" s="81">
        <f t="shared" si="11"/>
        <v>0.849142857142857</v>
      </c>
      <c r="T64" s="82">
        <v>0</v>
      </c>
      <c r="U64" s="83">
        <v>0</v>
      </c>
      <c r="V64" s="71">
        <v>0</v>
      </c>
      <c r="W64" s="106">
        <f>VLOOKUP(B64,[4]Sheet2!$A$1:$C$65536,3,0)</f>
        <v>0</v>
      </c>
      <c r="X64" s="72">
        <f t="shared" si="0"/>
        <v>0</v>
      </c>
      <c r="Y64" s="81" t="e">
        <f t="shared" si="1"/>
        <v>#DIV/0!</v>
      </c>
    </row>
    <row r="65" s="35" customFormat="1" ht="15.95" customHeight="1" spans="1:25">
      <c r="A65" s="49" t="s">
        <v>71</v>
      </c>
      <c r="B65" s="53">
        <v>2473</v>
      </c>
      <c r="C65" s="56" t="s">
        <v>71</v>
      </c>
      <c r="D65" s="52">
        <v>87</v>
      </c>
      <c r="E65" s="70">
        <v>87</v>
      </c>
      <c r="F65" s="71">
        <v>7130</v>
      </c>
      <c r="G65" s="71">
        <f>VLOOKUP(B65,[3]Sheet1!$A:$O,15,0)</f>
        <v>7252</v>
      </c>
      <c r="H65" s="72">
        <f t="shared" si="8"/>
        <v>122</v>
      </c>
      <c r="I65" s="81">
        <f t="shared" si="9"/>
        <v>1.40229885057471</v>
      </c>
      <c r="J65" s="82">
        <v>501</v>
      </c>
      <c r="K65" s="83">
        <v>501</v>
      </c>
      <c r="L65" s="71">
        <v>2367.270971</v>
      </c>
      <c r="M65" s="71">
        <f>VLOOKUP(B65,[3]Sheet1!$A:$M,13,0)/10000</f>
        <v>2904.35621</v>
      </c>
      <c r="N65" s="72">
        <f t="shared" si="10"/>
        <v>537.085239</v>
      </c>
      <c r="O65" s="81">
        <f t="shared" si="12"/>
        <v>1.0720264251497</v>
      </c>
      <c r="P65" s="93">
        <v>41</v>
      </c>
      <c r="Q65" s="101">
        <v>41</v>
      </c>
      <c r="R65" s="102">
        <f>VLOOKUP(B65,[4]Sheet2!$A$1:$K$65536,11,0)</f>
        <v>39.13</v>
      </c>
      <c r="S65" s="81">
        <f t="shared" si="11"/>
        <v>0.954390243902439</v>
      </c>
      <c r="T65" s="82">
        <v>1</v>
      </c>
      <c r="U65" s="83">
        <v>1</v>
      </c>
      <c r="V65" s="71">
        <v>0</v>
      </c>
      <c r="W65" s="106">
        <f>VLOOKUP(B65,[4]Sheet2!$A$1:$C$65536,3,0)</f>
        <v>1</v>
      </c>
      <c r="X65" s="72">
        <f t="shared" si="0"/>
        <v>1</v>
      </c>
      <c r="Y65" s="81">
        <f t="shared" si="1"/>
        <v>1</v>
      </c>
    </row>
    <row r="66" s="35" customFormat="1" ht="15.95" customHeight="1" spans="1:25">
      <c r="A66" s="49" t="s">
        <v>73</v>
      </c>
      <c r="B66" s="53">
        <v>2464</v>
      </c>
      <c r="C66" s="55" t="s">
        <v>73</v>
      </c>
      <c r="D66" s="52">
        <v>150</v>
      </c>
      <c r="E66" s="70">
        <v>150</v>
      </c>
      <c r="F66" s="71">
        <v>14416</v>
      </c>
      <c r="G66" s="71">
        <f>VLOOKUP(B66,[3]Sheet1!$A:$O,15,0)</f>
        <v>14638</v>
      </c>
      <c r="H66" s="72">
        <f t="shared" si="8"/>
        <v>222</v>
      </c>
      <c r="I66" s="81">
        <f t="shared" si="9"/>
        <v>1.48</v>
      </c>
      <c r="J66" s="82">
        <v>1386</v>
      </c>
      <c r="K66" s="83">
        <v>1386</v>
      </c>
      <c r="L66" s="71">
        <v>3727.019812</v>
      </c>
      <c r="M66" s="71">
        <f>VLOOKUP(B66,[3]Sheet1!$A:$M,13,0)/10000</f>
        <v>5281.351576</v>
      </c>
      <c r="N66" s="72">
        <f t="shared" si="10"/>
        <v>1554.331764</v>
      </c>
      <c r="O66" s="81">
        <f t="shared" si="12"/>
        <v>1.12145148917749</v>
      </c>
      <c r="P66" s="93">
        <v>43</v>
      </c>
      <c r="Q66" s="101">
        <v>43</v>
      </c>
      <c r="R66" s="102">
        <f>VLOOKUP(B66,[4]Sheet2!$A$1:$K$65536,11,0)</f>
        <v>38.06</v>
      </c>
      <c r="S66" s="81">
        <f t="shared" si="11"/>
        <v>0.885116279069768</v>
      </c>
      <c r="T66" s="82">
        <v>1</v>
      </c>
      <c r="U66" s="83">
        <v>1</v>
      </c>
      <c r="V66" s="71">
        <v>1</v>
      </c>
      <c r="W66" s="106">
        <f>VLOOKUP(B66,[4]Sheet2!$A$1:$C$65536,3,0)</f>
        <v>1</v>
      </c>
      <c r="X66" s="72">
        <f t="shared" si="0"/>
        <v>0</v>
      </c>
      <c r="Y66" s="81">
        <f t="shared" si="1"/>
        <v>0</v>
      </c>
    </row>
    <row r="67" s="35" customFormat="1" ht="15.95" customHeight="1" spans="1:25">
      <c r="A67" s="49" t="s">
        <v>75</v>
      </c>
      <c r="B67" s="53">
        <v>2468</v>
      </c>
      <c r="C67" s="56" t="s">
        <v>75</v>
      </c>
      <c r="D67" s="52">
        <v>58</v>
      </c>
      <c r="E67" s="70">
        <v>58</v>
      </c>
      <c r="F67" s="71">
        <v>5266</v>
      </c>
      <c r="G67" s="71">
        <f>VLOOKUP(B67,[3]Sheet1!$A:$O,15,0)</f>
        <v>5375</v>
      </c>
      <c r="H67" s="72">
        <f t="shared" si="8"/>
        <v>109</v>
      </c>
      <c r="I67" s="81">
        <f t="shared" si="9"/>
        <v>1.87931034482759</v>
      </c>
      <c r="J67" s="82">
        <v>568</v>
      </c>
      <c r="K67" s="83">
        <v>568</v>
      </c>
      <c r="L67" s="71">
        <v>1106.596715</v>
      </c>
      <c r="M67" s="71">
        <f>VLOOKUP(B67,[3]Sheet1!$A:$M,13,0)/10000</f>
        <v>1835.490867</v>
      </c>
      <c r="N67" s="72">
        <f t="shared" si="10"/>
        <v>728.894152</v>
      </c>
      <c r="O67" s="81">
        <f t="shared" si="12"/>
        <v>1.28326435211268</v>
      </c>
      <c r="P67" s="93">
        <v>44</v>
      </c>
      <c r="Q67" s="101">
        <v>44</v>
      </c>
      <c r="R67" s="102">
        <f>VLOOKUP(B67,[4]Sheet2!$A$1:$K$65536,11,0)</f>
        <v>35.58</v>
      </c>
      <c r="S67" s="81">
        <f t="shared" si="11"/>
        <v>0.808636363636364</v>
      </c>
      <c r="T67" s="82">
        <v>1</v>
      </c>
      <c r="U67" s="83">
        <v>1</v>
      </c>
      <c r="V67" s="71">
        <v>0</v>
      </c>
      <c r="W67" s="106">
        <f>VLOOKUP(B67,[4]Sheet2!$A$1:$C$65536,3,0)</f>
        <v>1</v>
      </c>
      <c r="X67" s="72">
        <f t="shared" si="0"/>
        <v>1</v>
      </c>
      <c r="Y67" s="81">
        <f t="shared" si="1"/>
        <v>1</v>
      </c>
    </row>
    <row r="68" s="35" customFormat="1" ht="15.95" customHeight="1" spans="1:25">
      <c r="A68" s="49" t="s">
        <v>75</v>
      </c>
      <c r="B68" s="53">
        <v>2491</v>
      </c>
      <c r="C68" s="56" t="s">
        <v>121</v>
      </c>
      <c r="D68" s="52">
        <v>50</v>
      </c>
      <c r="E68" s="70">
        <v>50</v>
      </c>
      <c r="F68" s="71">
        <v>4311</v>
      </c>
      <c r="G68" s="71">
        <f>VLOOKUP(B68,[3]Sheet1!$A:$O,15,0)</f>
        <v>4362</v>
      </c>
      <c r="H68" s="72">
        <f t="shared" si="8"/>
        <v>51</v>
      </c>
      <c r="I68" s="81">
        <f t="shared" si="9"/>
        <v>1.02</v>
      </c>
      <c r="J68" s="82">
        <v>442</v>
      </c>
      <c r="K68" s="83">
        <v>442</v>
      </c>
      <c r="L68" s="71">
        <v>713.328515</v>
      </c>
      <c r="M68" s="71">
        <f>VLOOKUP(B68,[3]Sheet1!$A:$M,13,0)/10000</f>
        <v>1013.660878</v>
      </c>
      <c r="N68" s="72">
        <f t="shared" si="10"/>
        <v>300.332363</v>
      </c>
      <c r="O68" s="81">
        <f t="shared" si="12"/>
        <v>0.679484984162896</v>
      </c>
      <c r="P68" s="93">
        <v>37</v>
      </c>
      <c r="Q68" s="101">
        <v>37</v>
      </c>
      <c r="R68" s="102">
        <f>VLOOKUP(B68,[4]Sheet2!$A$1:$K$65536,11,0)</f>
        <v>29.1</v>
      </c>
      <c r="S68" s="81">
        <f t="shared" si="11"/>
        <v>0.786486486486487</v>
      </c>
      <c r="T68" s="82">
        <v>0</v>
      </c>
      <c r="U68" s="83">
        <v>0</v>
      </c>
      <c r="V68" s="71">
        <f>VLOOKUP(B68,[1]Sheet1!$B:$I,8,0)</f>
        <v>0</v>
      </c>
      <c r="W68" s="106">
        <f>VLOOKUP(B68,[4]Sheet2!$A$1:$C$65536,3,0)</f>
        <v>0</v>
      </c>
      <c r="X68" s="72">
        <f t="shared" si="0"/>
        <v>0</v>
      </c>
      <c r="Y68" s="81" t="e">
        <f t="shared" si="1"/>
        <v>#DIV/0!</v>
      </c>
    </row>
    <row r="69" s="35" customFormat="1" ht="15.95" customHeight="1" spans="1:25">
      <c r="A69" s="49" t="s">
        <v>75</v>
      </c>
      <c r="B69" s="53">
        <v>2469</v>
      </c>
      <c r="C69" s="56" t="s">
        <v>122</v>
      </c>
      <c r="D69" s="52">
        <v>10</v>
      </c>
      <c r="E69" s="70">
        <v>10</v>
      </c>
      <c r="F69" s="71">
        <v>8710</v>
      </c>
      <c r="G69" s="71">
        <f>VLOOKUP(B69,[3]Sheet1!$A:$O,15,0)</f>
        <v>8729</v>
      </c>
      <c r="H69" s="72">
        <f t="shared" si="8"/>
        <v>19</v>
      </c>
      <c r="I69" s="81">
        <f t="shared" si="9"/>
        <v>1.9</v>
      </c>
      <c r="J69" s="82">
        <v>493</v>
      </c>
      <c r="K69" s="83">
        <v>493</v>
      </c>
      <c r="L69" s="71">
        <v>4986.495129</v>
      </c>
      <c r="M69" s="71">
        <f>VLOOKUP(B69,[3]Sheet1!$A:$M,13,0)/10000</f>
        <v>6600.522724</v>
      </c>
      <c r="N69" s="72">
        <f t="shared" si="10"/>
        <v>1614.027595</v>
      </c>
      <c r="O69" s="81">
        <f t="shared" si="12"/>
        <v>3.27388964503043</v>
      </c>
      <c r="P69" s="93">
        <v>64</v>
      </c>
      <c r="Q69" s="101">
        <v>64</v>
      </c>
      <c r="R69" s="102">
        <f>VLOOKUP(B69,[4]Sheet2!$A$1:$K$65536,11,0)</f>
        <v>58.95</v>
      </c>
      <c r="S69" s="81">
        <f t="shared" si="11"/>
        <v>0.92109375</v>
      </c>
      <c r="T69" s="82">
        <v>0</v>
      </c>
      <c r="U69" s="83">
        <v>0</v>
      </c>
      <c r="V69" s="71">
        <f>VLOOKUP(B69,[1]Sheet1!$B:$I,8,0)</f>
        <v>0</v>
      </c>
      <c r="W69" s="106">
        <f>VLOOKUP(B69,[4]Sheet2!$A$1:$C$65536,3,0)</f>
        <v>0</v>
      </c>
      <c r="X69" s="72">
        <f t="shared" ref="X69:X74" si="13">W69-V69</f>
        <v>0</v>
      </c>
      <c r="Y69" s="81" t="e">
        <f t="shared" ref="Y69:Y74" si="14">X69/U69</f>
        <v>#DIV/0!</v>
      </c>
    </row>
    <row r="70" s="35" customFormat="1" ht="15.95" customHeight="1" spans="1:25">
      <c r="A70" s="49" t="s">
        <v>77</v>
      </c>
      <c r="B70" s="53">
        <v>2485</v>
      </c>
      <c r="C70" s="55" t="s">
        <v>77</v>
      </c>
      <c r="D70" s="52">
        <v>100</v>
      </c>
      <c r="E70" s="70">
        <v>100</v>
      </c>
      <c r="F70" s="71">
        <v>12387</v>
      </c>
      <c r="G70" s="71">
        <f>VLOOKUP(B70,[3]Sheet1!$A:$O,15,0)</f>
        <v>12481</v>
      </c>
      <c r="H70" s="72">
        <f t="shared" si="8"/>
        <v>94</v>
      </c>
      <c r="I70" s="81">
        <f t="shared" si="9"/>
        <v>0.94</v>
      </c>
      <c r="J70" s="82">
        <v>1654</v>
      </c>
      <c r="K70" s="83">
        <v>1654</v>
      </c>
      <c r="L70" s="71">
        <v>2749.46559</v>
      </c>
      <c r="M70" s="71">
        <f>VLOOKUP(B70,[3]Sheet1!$A:$M,13,0)/10000</f>
        <v>4624.682692</v>
      </c>
      <c r="N70" s="72">
        <f t="shared" si="10"/>
        <v>1875.217102</v>
      </c>
      <c r="O70" s="81">
        <f t="shared" si="12"/>
        <v>1.13374673639661</v>
      </c>
      <c r="P70" s="93">
        <v>30</v>
      </c>
      <c r="Q70" s="101">
        <v>30</v>
      </c>
      <c r="R70" s="102">
        <f>VLOOKUP(B70,[4]Sheet2!$A$1:$K$65536,11,0)</f>
        <v>22.6</v>
      </c>
      <c r="S70" s="81">
        <f t="shared" si="11"/>
        <v>0.753333333333333</v>
      </c>
      <c r="T70" s="82">
        <v>1</v>
      </c>
      <c r="U70" s="83">
        <v>1</v>
      </c>
      <c r="V70" s="71">
        <v>3</v>
      </c>
      <c r="W70" s="106">
        <f>VLOOKUP(B70,[4]Sheet2!$A$1:$C$65536,3,0)</f>
        <v>5</v>
      </c>
      <c r="X70" s="72">
        <f t="shared" si="13"/>
        <v>2</v>
      </c>
      <c r="Y70" s="81">
        <f t="shared" si="14"/>
        <v>2</v>
      </c>
    </row>
    <row r="71" s="35" customFormat="1" ht="15.95" customHeight="1" spans="1:25">
      <c r="A71" s="49" t="s">
        <v>79</v>
      </c>
      <c r="B71" s="53">
        <v>2484</v>
      </c>
      <c r="C71" s="55" t="s">
        <v>123</v>
      </c>
      <c r="D71" s="52">
        <v>30</v>
      </c>
      <c r="E71" s="70">
        <v>30</v>
      </c>
      <c r="F71" s="71">
        <v>4175</v>
      </c>
      <c r="G71" s="71">
        <f>VLOOKUP(B71,[3]Sheet1!$A:$O,15,0)</f>
        <v>4190</v>
      </c>
      <c r="H71" s="72">
        <f t="shared" si="8"/>
        <v>15</v>
      </c>
      <c r="I71" s="81">
        <f t="shared" si="9"/>
        <v>0.5</v>
      </c>
      <c r="J71" s="82">
        <v>546</v>
      </c>
      <c r="K71" s="83">
        <v>546</v>
      </c>
      <c r="L71" s="71">
        <v>768.150812</v>
      </c>
      <c r="M71" s="71">
        <f>VLOOKUP(B71,[3]Sheet1!$A:$M,13,0)/10000</f>
        <v>1082.314313</v>
      </c>
      <c r="N71" s="72">
        <f t="shared" si="10"/>
        <v>314.163501</v>
      </c>
      <c r="O71" s="81">
        <f t="shared" si="12"/>
        <v>0.575391027472528</v>
      </c>
      <c r="P71" s="93">
        <v>28</v>
      </c>
      <c r="Q71" s="101">
        <v>28</v>
      </c>
      <c r="R71" s="102">
        <f>VLOOKUP(B71,[4]Sheet2!$A$1:$K$65536,11,0)</f>
        <v>20.55</v>
      </c>
      <c r="S71" s="81">
        <f t="shared" si="11"/>
        <v>0.733928571428571</v>
      </c>
      <c r="T71" s="82">
        <v>0</v>
      </c>
      <c r="U71" s="83">
        <v>0</v>
      </c>
      <c r="V71" s="71">
        <v>0</v>
      </c>
      <c r="W71" s="106">
        <f>VLOOKUP(B71,[4]Sheet2!$A$1:$C$65536,3,0)</f>
        <v>0</v>
      </c>
      <c r="X71" s="72">
        <f t="shared" si="13"/>
        <v>0</v>
      </c>
      <c r="Y71" s="81" t="e">
        <f t="shared" si="14"/>
        <v>#DIV/0!</v>
      </c>
    </row>
    <row r="72" s="35" customFormat="1" ht="15.95" customHeight="1" spans="1:25">
      <c r="A72" s="49" t="s">
        <v>79</v>
      </c>
      <c r="B72" s="53">
        <v>2487</v>
      </c>
      <c r="C72" s="56" t="s">
        <v>79</v>
      </c>
      <c r="D72" s="52">
        <v>150</v>
      </c>
      <c r="E72" s="70">
        <v>150</v>
      </c>
      <c r="F72" s="71">
        <v>9414</v>
      </c>
      <c r="G72" s="71">
        <f>VLOOKUP(B72,[3]Sheet1!$A:$O,15,0)</f>
        <v>9535</v>
      </c>
      <c r="H72" s="72">
        <f t="shared" si="8"/>
        <v>121</v>
      </c>
      <c r="I72" s="81">
        <f t="shared" si="9"/>
        <v>0.806666666666667</v>
      </c>
      <c r="J72" s="82">
        <v>924</v>
      </c>
      <c r="K72" s="83">
        <v>924</v>
      </c>
      <c r="L72" s="71">
        <v>2281.36706</v>
      </c>
      <c r="M72" s="71">
        <f>VLOOKUP(B72,[3]Sheet1!$A:$M,13,0)/10000</f>
        <v>3073.373041</v>
      </c>
      <c r="N72" s="72">
        <f t="shared" si="10"/>
        <v>792.005981</v>
      </c>
      <c r="O72" s="81">
        <f t="shared" si="12"/>
        <v>0.85714933008658</v>
      </c>
      <c r="P72" s="93">
        <v>28</v>
      </c>
      <c r="Q72" s="101">
        <v>28</v>
      </c>
      <c r="R72" s="102">
        <f>VLOOKUP(B72,[4]Sheet2!$A$1:$K$65536,11,0)</f>
        <v>20.72</v>
      </c>
      <c r="S72" s="81">
        <f t="shared" si="11"/>
        <v>0.74</v>
      </c>
      <c r="T72" s="82">
        <v>1</v>
      </c>
      <c r="U72" s="83">
        <v>1</v>
      </c>
      <c r="V72" s="71">
        <v>0</v>
      </c>
      <c r="W72" s="106">
        <f>VLOOKUP(B72,[4]Sheet2!$A$1:$C$65536,3,0)</f>
        <v>1</v>
      </c>
      <c r="X72" s="72">
        <f t="shared" si="13"/>
        <v>1</v>
      </c>
      <c r="Y72" s="81">
        <f t="shared" si="14"/>
        <v>1</v>
      </c>
    </row>
    <row r="73" s="35" customFormat="1" ht="15.95" customHeight="1" spans="1:25">
      <c r="A73" s="49" t="s">
        <v>79</v>
      </c>
      <c r="B73" s="53">
        <v>2489</v>
      </c>
      <c r="C73" s="56" t="s">
        <v>124</v>
      </c>
      <c r="D73" s="52">
        <v>100</v>
      </c>
      <c r="E73" s="70">
        <v>100</v>
      </c>
      <c r="F73" s="71">
        <v>7812</v>
      </c>
      <c r="G73" s="71">
        <f>VLOOKUP(B73,[3]Sheet1!$A:$O,15,0)</f>
        <v>7811</v>
      </c>
      <c r="H73" s="72">
        <f t="shared" si="8"/>
        <v>-1</v>
      </c>
      <c r="I73" s="81">
        <f t="shared" si="9"/>
        <v>-0.01</v>
      </c>
      <c r="J73" s="82">
        <v>845</v>
      </c>
      <c r="K73" s="83">
        <v>845</v>
      </c>
      <c r="L73" s="71">
        <v>1451.079659</v>
      </c>
      <c r="M73" s="71">
        <f>VLOOKUP(B73,[3]Sheet1!$A:$M,13,0)/10000</f>
        <v>2044.290691</v>
      </c>
      <c r="N73" s="72">
        <f t="shared" si="10"/>
        <v>593.211032</v>
      </c>
      <c r="O73" s="81">
        <f t="shared" si="12"/>
        <v>0.702024889940828</v>
      </c>
      <c r="P73" s="93">
        <v>32</v>
      </c>
      <c r="Q73" s="101">
        <v>32</v>
      </c>
      <c r="R73" s="102">
        <f>VLOOKUP(B73,[4]Sheet2!$A$1:$K$65536,11,0)</f>
        <v>19.64</v>
      </c>
      <c r="S73" s="81">
        <f t="shared" si="11"/>
        <v>0.61375</v>
      </c>
      <c r="T73" s="82">
        <v>0</v>
      </c>
      <c r="U73" s="83">
        <v>0</v>
      </c>
      <c r="V73" s="71">
        <v>1</v>
      </c>
      <c r="W73" s="106">
        <f>VLOOKUP(B73,[4]Sheet2!$A$1:$C$65536,3,0)</f>
        <v>1</v>
      </c>
      <c r="X73" s="72">
        <f t="shared" si="13"/>
        <v>0</v>
      </c>
      <c r="Y73" s="81" t="e">
        <f t="shared" si="14"/>
        <v>#DIV/0!</v>
      </c>
    </row>
    <row r="74" s="35" customFormat="1" ht="15.95" customHeight="1" spans="1:25">
      <c r="A74" s="107" t="s">
        <v>81</v>
      </c>
      <c r="B74" s="107" t="s">
        <v>81</v>
      </c>
      <c r="C74" s="108" t="s">
        <v>81</v>
      </c>
      <c r="D74" s="109">
        <f>SUM(D5:D73)</f>
        <v>4410</v>
      </c>
      <c r="E74" s="117">
        <f>SUM(E5:E73)</f>
        <v>4410</v>
      </c>
      <c r="F74" s="118">
        <f>SUM(F5:F73)</f>
        <v>749352</v>
      </c>
      <c r="G74" s="118">
        <f>SUM(G5:G73)</f>
        <v>754560</v>
      </c>
      <c r="H74" s="72">
        <f t="shared" si="8"/>
        <v>5208</v>
      </c>
      <c r="I74" s="81">
        <f t="shared" si="9"/>
        <v>1.18095238095238</v>
      </c>
      <c r="J74" s="119">
        <f>SUM(J5:J73)</f>
        <v>52156</v>
      </c>
      <c r="K74" s="120">
        <f>SUM(K5:K73)</f>
        <v>52156</v>
      </c>
      <c r="L74" s="118">
        <f>SUM(L5:L73)</f>
        <v>190497.64626</v>
      </c>
      <c r="M74" s="118">
        <f>SUM(M5:M73)</f>
        <v>242827.978019</v>
      </c>
      <c r="N74" s="71">
        <f t="shared" si="10"/>
        <v>52330.331759</v>
      </c>
      <c r="O74" s="81">
        <f t="shared" si="12"/>
        <v>1.003342506308</v>
      </c>
      <c r="P74" s="93">
        <v>40</v>
      </c>
      <c r="Q74" s="124">
        <v>36</v>
      </c>
      <c r="R74" s="102">
        <v>33.64</v>
      </c>
      <c r="S74" s="81">
        <f t="shared" si="11"/>
        <v>0.934444444444444</v>
      </c>
      <c r="T74" s="119">
        <f t="shared" ref="T74:W74" si="15">SUM(T5:T73)</f>
        <v>40</v>
      </c>
      <c r="U74" s="120">
        <f t="shared" si="15"/>
        <v>40</v>
      </c>
      <c r="V74" s="118">
        <f t="shared" si="15"/>
        <v>58</v>
      </c>
      <c r="W74" s="125">
        <f t="shared" si="15"/>
        <v>86</v>
      </c>
      <c r="X74" s="71">
        <f t="shared" si="13"/>
        <v>28</v>
      </c>
      <c r="Y74" s="81">
        <f t="shared" si="14"/>
        <v>0.7</v>
      </c>
    </row>
    <row r="76" spans="7:7">
      <c r="G76" s="38">
        <v>744540</v>
      </c>
    </row>
    <row r="77" ht="46" spans="1:14">
      <c r="A77" s="37" t="s">
        <v>125</v>
      </c>
      <c r="B77" s="110" t="s">
        <v>126</v>
      </c>
      <c r="D77" s="39">
        <f>F74/1377781</f>
        <v>0.543883244144026</v>
      </c>
      <c r="L77" s="121" t="s">
        <v>127</v>
      </c>
      <c r="M77" s="122">
        <f>L74/F74</f>
        <v>0.254216504740095</v>
      </c>
      <c r="N77" s="122">
        <v>0.254216504740095</v>
      </c>
    </row>
    <row r="78" ht="31" spans="1:14">
      <c r="A78" s="111" t="s">
        <v>128</v>
      </c>
      <c r="B78" s="110" t="s">
        <v>126</v>
      </c>
      <c r="D78" s="39">
        <f>G74/1377781</f>
        <v>0.547663235303724</v>
      </c>
      <c r="G78" s="39"/>
      <c r="L78" s="121" t="s">
        <v>129</v>
      </c>
      <c r="M78" s="122">
        <f>M74/G74</f>
        <v>0.321814008188878</v>
      </c>
      <c r="N78" s="122">
        <v>0.302525455164316</v>
      </c>
    </row>
    <row r="79" spans="1:18">
      <c r="A79" s="112" t="s">
        <v>130</v>
      </c>
      <c r="B79" s="113" t="s">
        <v>131</v>
      </c>
      <c r="C79" s="114"/>
      <c r="D79" s="115">
        <f>D78-D77</f>
        <v>0.00377999115969785</v>
      </c>
      <c r="E79" s="114"/>
      <c r="F79" s="114"/>
      <c r="G79" s="39"/>
      <c r="H79" s="114"/>
      <c r="I79" s="114"/>
      <c r="J79" s="114"/>
      <c r="K79" s="114"/>
      <c r="L79" s="113" t="s">
        <v>132</v>
      </c>
      <c r="M79" s="123">
        <f>M78-M77</f>
        <v>0.0675975034487833</v>
      </c>
      <c r="N79" s="122">
        <v>0.0585467943295059</v>
      </c>
      <c r="R79" s="41">
        <v>26.55</v>
      </c>
    </row>
    <row r="80" spans="1:18">
      <c r="A80" s="116" t="s">
        <v>133</v>
      </c>
      <c r="D80" s="39">
        <v>0.0027</v>
      </c>
      <c r="L80" s="110" t="s">
        <v>133</v>
      </c>
      <c r="M80" s="122">
        <v>0.068</v>
      </c>
      <c r="R80" s="41">
        <v>40</v>
      </c>
    </row>
    <row r="81" spans="1:18">
      <c r="A81" s="116" t="s">
        <v>11</v>
      </c>
      <c r="B81" s="110" t="s">
        <v>11</v>
      </c>
      <c r="D81" s="39">
        <f>D79/D80</f>
        <v>1.39999672581402</v>
      </c>
      <c r="L81" s="110" t="s">
        <v>11</v>
      </c>
      <c r="M81" s="39">
        <f>M79/M80</f>
        <v>0.994080933070342</v>
      </c>
      <c r="R81" s="39">
        <f>R79/R80</f>
        <v>0.66375</v>
      </c>
    </row>
  </sheetData>
  <autoFilter ref="A4:Y74">
    <extLst/>
  </autoFilter>
  <mergeCells count="8">
    <mergeCell ref="A1:S1"/>
    <mergeCell ref="A2:S2"/>
    <mergeCell ref="D3:I3"/>
    <mergeCell ref="J3:O3"/>
    <mergeCell ref="P3:S3"/>
    <mergeCell ref="T3:Y3"/>
    <mergeCell ref="B3:B4"/>
    <mergeCell ref="C3:C4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52" workbookViewId="0">
      <selection activeCell="D2" sqref="D2:D70"/>
    </sheetView>
  </sheetViews>
  <sheetFormatPr defaultColWidth="9" defaultRowHeight="16.8" outlineLevelCol="4"/>
  <cols>
    <col min="1" max="1" width="6.625" style="34" customWidth="1"/>
    <col min="2" max="2" width="10.5" style="34" customWidth="1"/>
    <col min="3" max="3" width="9" style="34"/>
    <col min="4" max="4" width="13.625" customWidth="1"/>
    <col min="5" max="5" width="11.625" customWidth="1"/>
  </cols>
  <sheetData>
    <row r="1" spans="1:5">
      <c r="A1" s="34" t="s">
        <v>1</v>
      </c>
      <c r="B1" s="34" t="s">
        <v>83</v>
      </c>
      <c r="C1" s="34" t="s">
        <v>84</v>
      </c>
      <c r="D1" t="s">
        <v>134</v>
      </c>
      <c r="E1" t="s">
        <v>135</v>
      </c>
    </row>
    <row r="2" spans="1:5">
      <c r="A2" s="34" t="s">
        <v>17</v>
      </c>
      <c r="B2" s="34">
        <v>2440</v>
      </c>
      <c r="C2" s="34" t="s">
        <v>17</v>
      </c>
      <c r="D2">
        <f>VLOOKUP(B2,[4]Sheet2!$A$1:$J$65536,10,0)</f>
        <v>306879</v>
      </c>
      <c r="E2" t="e">
        <f>VLOOKUP(B2,#REF!,3,0)</f>
        <v>#REF!</v>
      </c>
    </row>
    <row r="3" spans="1:5">
      <c r="A3" s="34" t="s">
        <v>19</v>
      </c>
      <c r="B3" s="34">
        <v>2492</v>
      </c>
      <c r="C3" s="34" t="s">
        <v>19</v>
      </c>
      <c r="D3">
        <f>VLOOKUP(B3,[4]Sheet2!$A$1:$J$65536,10,0)</f>
        <v>480264</v>
      </c>
      <c r="E3" t="e">
        <f>VLOOKUP(B3,#REF!,3,0)</f>
        <v>#REF!</v>
      </c>
    </row>
    <row r="4" spans="1:5">
      <c r="A4" s="34" t="s">
        <v>19</v>
      </c>
      <c r="B4" s="34">
        <v>2495</v>
      </c>
      <c r="C4" s="34" t="s">
        <v>87</v>
      </c>
      <c r="D4">
        <f>VLOOKUP(B4,[4]Sheet2!$A$1:$J$65536,10,0)</f>
        <v>348522</v>
      </c>
      <c r="E4" t="e">
        <f>VLOOKUP(B4,#REF!,3,0)</f>
        <v>#REF!</v>
      </c>
    </row>
    <row r="5" spans="1:5">
      <c r="A5" s="34" t="s">
        <v>21</v>
      </c>
      <c r="B5" s="34">
        <v>2493</v>
      </c>
      <c r="C5" s="34" t="s">
        <v>88</v>
      </c>
      <c r="D5">
        <f>VLOOKUP(B5,[4]Sheet2!$A$1:$J$65536,10,0)</f>
        <v>106910</v>
      </c>
      <c r="E5" t="e">
        <f>VLOOKUP(B5,#REF!,3,0)</f>
        <v>#REF!</v>
      </c>
    </row>
    <row r="6" spans="1:5">
      <c r="A6" s="34" t="s">
        <v>21</v>
      </c>
      <c r="B6" s="34">
        <v>2496</v>
      </c>
      <c r="C6" s="34" t="s">
        <v>89</v>
      </c>
      <c r="D6">
        <f>VLOOKUP(B6,[4]Sheet2!$A$1:$J$65536,10,0)</f>
        <v>135408</v>
      </c>
      <c r="E6" t="e">
        <f>VLOOKUP(B6,#REF!,3,0)</f>
        <v>#REF!</v>
      </c>
    </row>
    <row r="7" spans="1:5">
      <c r="A7" s="34" t="s">
        <v>21</v>
      </c>
      <c r="B7" s="34">
        <v>2497</v>
      </c>
      <c r="C7" s="34" t="s">
        <v>21</v>
      </c>
      <c r="D7">
        <f>VLOOKUP(B7,[4]Sheet2!$A$1:$J$65536,10,0)</f>
        <v>337515</v>
      </c>
      <c r="E7" t="e">
        <f>VLOOKUP(B7,#REF!,3,0)</f>
        <v>#REF!</v>
      </c>
    </row>
    <row r="8" spans="1:5">
      <c r="A8" s="34" t="s">
        <v>23</v>
      </c>
      <c r="B8" s="34">
        <v>2498</v>
      </c>
      <c r="C8" s="34" t="s">
        <v>23</v>
      </c>
      <c r="D8">
        <f>VLOOKUP(B8,[4]Sheet2!$A$1:$J$65536,10,0)</f>
        <v>363836</v>
      </c>
      <c r="E8" t="e">
        <f>VLOOKUP(B8,#REF!,3,0)</f>
        <v>#REF!</v>
      </c>
    </row>
    <row r="9" spans="1:5">
      <c r="A9" s="34" t="s">
        <v>23</v>
      </c>
      <c r="B9" s="34">
        <v>2494</v>
      </c>
      <c r="C9" s="34" t="s">
        <v>90</v>
      </c>
      <c r="D9">
        <f>VLOOKUP(B9,[4]Sheet2!$A$1:$J$65536,10,0)</f>
        <v>248753</v>
      </c>
      <c r="E9">
        <v>0</v>
      </c>
    </row>
    <row r="10" spans="1:5">
      <c r="A10" s="34" t="s">
        <v>25</v>
      </c>
      <c r="B10" s="34">
        <v>2448</v>
      </c>
      <c r="C10" s="34" t="s">
        <v>25</v>
      </c>
      <c r="D10">
        <f>VLOOKUP(B10,[4]Sheet2!$A$1:$J$65536,10,0)</f>
        <v>82223</v>
      </c>
      <c r="E10" t="e">
        <f>VLOOKUP(B10,#REF!,3,0)</f>
        <v>#REF!</v>
      </c>
    </row>
    <row r="11" spans="1:5">
      <c r="A11" s="34" t="s">
        <v>27</v>
      </c>
      <c r="B11" s="34">
        <v>2465</v>
      </c>
      <c r="C11" s="34" t="s">
        <v>27</v>
      </c>
      <c r="D11">
        <f>VLOOKUP(B11,[4]Sheet2!$A$1:$J$65536,10,0)</f>
        <v>530165</v>
      </c>
      <c r="E11" t="e">
        <f>VLOOKUP(B11,#REF!,3,0)</f>
        <v>#REF!</v>
      </c>
    </row>
    <row r="12" spans="1:5">
      <c r="A12" s="34" t="s">
        <v>27</v>
      </c>
      <c r="B12" s="34">
        <v>2470</v>
      </c>
      <c r="C12" s="34" t="s">
        <v>91</v>
      </c>
      <c r="D12">
        <f>VLOOKUP(B12,[4]Sheet2!$A$1:$J$65536,10,0)</f>
        <v>326128</v>
      </c>
      <c r="E12" t="e">
        <f>VLOOKUP(B12,#REF!,3,0)</f>
        <v>#REF!</v>
      </c>
    </row>
    <row r="13" spans="1:5">
      <c r="A13" s="34" t="s">
        <v>29</v>
      </c>
      <c r="B13" s="34">
        <v>2501</v>
      </c>
      <c r="C13" s="34" t="s">
        <v>29</v>
      </c>
      <c r="D13">
        <f>VLOOKUP(B13,[4]Sheet2!$A$1:$J$65536,10,0)</f>
        <v>871958</v>
      </c>
      <c r="E13" t="e">
        <f>VLOOKUP(B13,#REF!,3,0)</f>
        <v>#REF!</v>
      </c>
    </row>
    <row r="14" spans="1:5">
      <c r="A14" s="34" t="s">
        <v>29</v>
      </c>
      <c r="B14" s="34">
        <v>2515</v>
      </c>
      <c r="C14" s="34" t="s">
        <v>92</v>
      </c>
      <c r="D14">
        <f>VLOOKUP(B14,[4]Sheet2!$A$1:$J$65536,10,0)</f>
        <v>324378</v>
      </c>
      <c r="E14" t="e">
        <f>VLOOKUP(B14,#REF!,3,0)</f>
        <v>#REF!</v>
      </c>
    </row>
    <row r="15" spans="1:5">
      <c r="A15" s="34" t="s">
        <v>31</v>
      </c>
      <c r="B15" s="34">
        <v>2500</v>
      </c>
      <c r="C15" s="34" t="s">
        <v>93</v>
      </c>
      <c r="D15">
        <f>VLOOKUP(B15,[4]Sheet2!$A$1:$J$65536,10,0)</f>
        <v>446904</v>
      </c>
      <c r="E15" t="e">
        <f>VLOOKUP(B15,#REF!,3,0)</f>
        <v>#REF!</v>
      </c>
    </row>
    <row r="16" spans="1:5">
      <c r="A16" s="34" t="s">
        <v>31</v>
      </c>
      <c r="B16" s="34">
        <v>2499</v>
      </c>
      <c r="C16" s="34" t="s">
        <v>31</v>
      </c>
      <c r="D16">
        <f>VLOOKUP(B16,[4]Sheet2!$A$1:$J$65536,10,0)</f>
        <v>312641</v>
      </c>
      <c r="E16" t="e">
        <f>VLOOKUP(B16,#REF!,3,0)</f>
        <v>#REF!</v>
      </c>
    </row>
    <row r="17" spans="1:5">
      <c r="A17" s="34" t="s">
        <v>31</v>
      </c>
      <c r="B17" s="34">
        <v>2502</v>
      </c>
      <c r="C17" s="34" t="s">
        <v>94</v>
      </c>
      <c r="D17">
        <f>VLOOKUP(B17,[4]Sheet2!$A$1:$J$65536,10,0)</f>
        <v>109779</v>
      </c>
      <c r="E17" t="e">
        <f>VLOOKUP(B17,#REF!,3,0)</f>
        <v>#REF!</v>
      </c>
    </row>
    <row r="18" spans="1:5">
      <c r="A18" s="34" t="s">
        <v>33</v>
      </c>
      <c r="B18" s="34">
        <v>2441</v>
      </c>
      <c r="C18" s="34" t="s">
        <v>33</v>
      </c>
      <c r="D18">
        <f>VLOOKUP(B18,[4]Sheet2!$A$1:$J$65536,10,0)</f>
        <v>497985</v>
      </c>
      <c r="E18" t="e">
        <f>VLOOKUP(B18,#REF!,3,0)+1</f>
        <v>#REF!</v>
      </c>
    </row>
    <row r="19" spans="1:5">
      <c r="A19" s="34" t="s">
        <v>33</v>
      </c>
      <c r="B19" s="34">
        <v>2446</v>
      </c>
      <c r="C19" s="34" t="s">
        <v>95</v>
      </c>
      <c r="D19">
        <f>VLOOKUP(B19,[4]Sheet2!$A$1:$J$65536,10,0)</f>
        <v>61142</v>
      </c>
      <c r="E19">
        <v>0</v>
      </c>
    </row>
    <row r="20" spans="1:5">
      <c r="A20" s="34" t="s">
        <v>35</v>
      </c>
      <c r="B20" s="34">
        <v>2443</v>
      </c>
      <c r="C20" s="34" t="s">
        <v>35</v>
      </c>
      <c r="D20">
        <f>VLOOKUP(B20,[4]Sheet2!$A$1:$J$65536,10,0)</f>
        <v>186296</v>
      </c>
      <c r="E20" t="e">
        <f>VLOOKUP(B20,#REF!,3,0)</f>
        <v>#REF!</v>
      </c>
    </row>
    <row r="21" spans="1:5">
      <c r="A21" s="34" t="s">
        <v>35</v>
      </c>
      <c r="B21" s="34">
        <v>2444</v>
      </c>
      <c r="C21" s="34" t="s">
        <v>96</v>
      </c>
      <c r="D21">
        <f>VLOOKUP(B21,[4]Sheet2!$A$1:$J$65536,10,0)</f>
        <v>80809</v>
      </c>
      <c r="E21">
        <v>0</v>
      </c>
    </row>
    <row r="22" spans="1:5">
      <c r="A22" s="34" t="s">
        <v>37</v>
      </c>
      <c r="B22" s="34">
        <v>2503</v>
      </c>
      <c r="C22" s="34" t="s">
        <v>37</v>
      </c>
      <c r="D22">
        <f>VLOOKUP(B22,[4]Sheet2!$A$1:$J$65536,10,0)</f>
        <v>226668</v>
      </c>
      <c r="E22" t="e">
        <f>VLOOKUP(B22,#REF!,3,0)</f>
        <v>#REF!</v>
      </c>
    </row>
    <row r="23" spans="1:5">
      <c r="A23" s="34" t="s">
        <v>37</v>
      </c>
      <c r="B23" s="34">
        <v>2505</v>
      </c>
      <c r="C23" s="34" t="s">
        <v>97</v>
      </c>
      <c r="D23">
        <f>VLOOKUP(B23,[4]Sheet2!$A$1:$J$65536,10,0)</f>
        <v>124719</v>
      </c>
      <c r="E23" t="e">
        <f>VLOOKUP(B23,#REF!,3,0)</f>
        <v>#REF!</v>
      </c>
    </row>
    <row r="24" spans="1:5">
      <c r="A24" s="34" t="s">
        <v>37</v>
      </c>
      <c r="B24" s="34">
        <v>2506</v>
      </c>
      <c r="C24" s="34" t="s">
        <v>98</v>
      </c>
      <c r="D24">
        <f>VLOOKUP(B24,[4]Sheet2!$A$1:$J$65536,10,0)</f>
        <v>85287</v>
      </c>
      <c r="E24" t="e">
        <f>VLOOKUP(B24,#REF!,3,0)</f>
        <v>#REF!</v>
      </c>
    </row>
    <row r="25" spans="1:5">
      <c r="A25" s="34" t="s">
        <v>39</v>
      </c>
      <c r="B25" s="34">
        <v>2508</v>
      </c>
      <c r="C25" s="34" t="s">
        <v>39</v>
      </c>
      <c r="D25">
        <f>VLOOKUP(B25,[4]Sheet2!$A$1:$J$65536,10,0)</f>
        <v>292030</v>
      </c>
      <c r="E25" t="e">
        <f>VLOOKUP(B25,#REF!,3,0)</f>
        <v>#REF!</v>
      </c>
    </row>
    <row r="26" spans="1:5">
      <c r="A26" s="34" t="s">
        <v>41</v>
      </c>
      <c r="B26" s="34">
        <v>2512</v>
      </c>
      <c r="C26" s="34" t="s">
        <v>41</v>
      </c>
      <c r="D26">
        <f>VLOOKUP(B26,[4]Sheet2!$A$1:$J$65536,10,0)</f>
        <v>137323</v>
      </c>
      <c r="E26" t="e">
        <f>VLOOKUP(B26,#REF!,3,0)</f>
        <v>#REF!</v>
      </c>
    </row>
    <row r="27" spans="1:5">
      <c r="A27" s="34" t="s">
        <v>41</v>
      </c>
      <c r="B27" s="34">
        <v>2511</v>
      </c>
      <c r="C27" s="34" t="s">
        <v>99</v>
      </c>
      <c r="D27">
        <f>VLOOKUP(B27,[4]Sheet2!$A$1:$J$65536,10,0)</f>
        <v>58252</v>
      </c>
      <c r="E27" t="e">
        <f>VLOOKUP(B27,#REF!,3,0)</f>
        <v>#REF!</v>
      </c>
    </row>
    <row r="28" spans="1:5">
      <c r="A28" s="34" t="s">
        <v>43</v>
      </c>
      <c r="B28" s="34">
        <v>2513</v>
      </c>
      <c r="C28" s="34" t="s">
        <v>43</v>
      </c>
      <c r="D28">
        <f>VLOOKUP(B28,[4]Sheet2!$A$1:$J$65536,10,0)</f>
        <v>1099041</v>
      </c>
      <c r="E28" t="e">
        <f>VLOOKUP(B28,#REF!,3,0)</f>
        <v>#REF!</v>
      </c>
    </row>
    <row r="29" spans="1:5">
      <c r="A29" s="34" t="s">
        <v>43</v>
      </c>
      <c r="B29" s="34">
        <v>2514</v>
      </c>
      <c r="C29" s="34" t="s">
        <v>100</v>
      </c>
      <c r="D29">
        <f>VLOOKUP(B29,[4]Sheet2!$A$1:$J$65536,10,0)</f>
        <v>478751</v>
      </c>
      <c r="E29" t="e">
        <f>VLOOKUP(B29,#REF!,3,0)</f>
        <v>#REF!</v>
      </c>
    </row>
    <row r="30" spans="1:5">
      <c r="A30" s="34" t="s">
        <v>43</v>
      </c>
      <c r="B30" s="34">
        <v>2522</v>
      </c>
      <c r="C30" s="34" t="s">
        <v>101</v>
      </c>
      <c r="D30">
        <f>VLOOKUP(B30,[4]Sheet2!$A$1:$J$65536,10,0)</f>
        <v>293630</v>
      </c>
      <c r="E30">
        <v>0</v>
      </c>
    </row>
    <row r="31" spans="1:5">
      <c r="A31" s="34" t="s">
        <v>45</v>
      </c>
      <c r="B31" s="34">
        <v>2523</v>
      </c>
      <c r="C31" s="34" t="s">
        <v>45</v>
      </c>
      <c r="D31">
        <f>VLOOKUP(B31,[4]Sheet2!$A$1:$J$65536,10,0)</f>
        <v>1189008</v>
      </c>
      <c r="E31">
        <v>0</v>
      </c>
    </row>
    <row r="32" spans="1:5">
      <c r="A32" s="34" t="s">
        <v>45</v>
      </c>
      <c r="B32" s="34">
        <v>2524</v>
      </c>
      <c r="C32" s="34" t="s">
        <v>102</v>
      </c>
      <c r="D32">
        <f>VLOOKUP(B32,[4]Sheet2!$A$1:$J$65536,10,0)</f>
        <v>142299</v>
      </c>
      <c r="E32" t="e">
        <f>VLOOKUP(B32,#REF!,3,0)</f>
        <v>#REF!</v>
      </c>
    </row>
    <row r="33" spans="1:5">
      <c r="A33" s="34" t="s">
        <v>45</v>
      </c>
      <c r="B33" s="34">
        <v>2528</v>
      </c>
      <c r="C33" s="34" t="s">
        <v>103</v>
      </c>
      <c r="D33">
        <f>VLOOKUP(B33,[4]Sheet2!$A$1:$J$65536,10,0)</f>
        <v>365873</v>
      </c>
      <c r="E33" t="e">
        <f>VLOOKUP(B33,#REF!,3,0)</f>
        <v>#REF!</v>
      </c>
    </row>
    <row r="34" spans="1:5">
      <c r="A34" s="34" t="s">
        <v>47</v>
      </c>
      <c r="B34" s="34">
        <v>2534</v>
      </c>
      <c r="C34" s="34" t="s">
        <v>47</v>
      </c>
      <c r="D34">
        <f>VLOOKUP(B34,[4]Sheet2!$A$1:$J$65536,10,0)</f>
        <v>1390482</v>
      </c>
      <c r="E34" t="e">
        <f>VLOOKUP(B34,#REF!,3,0)</f>
        <v>#REF!</v>
      </c>
    </row>
    <row r="35" spans="1:5">
      <c r="A35" s="34" t="s">
        <v>49</v>
      </c>
      <c r="B35" s="34">
        <v>2539</v>
      </c>
      <c r="C35" s="34" t="s">
        <v>49</v>
      </c>
      <c r="D35">
        <f>VLOOKUP(B35,[4]Sheet2!$A$1:$J$65536,10,0)</f>
        <v>805255</v>
      </c>
      <c r="E35" t="e">
        <f>VLOOKUP(B35,#REF!,3,0)</f>
        <v>#REF!</v>
      </c>
    </row>
    <row r="36" spans="1:5">
      <c r="A36" s="34" t="s">
        <v>51</v>
      </c>
      <c r="B36" s="34">
        <v>2461</v>
      </c>
      <c r="C36" s="34" t="s">
        <v>104</v>
      </c>
      <c r="D36">
        <f>VLOOKUP(B36,[4]Sheet2!$A$1:$J$65536,10,0)</f>
        <v>477959</v>
      </c>
      <c r="E36" t="e">
        <f>VLOOKUP(B36,#REF!,3,0)</f>
        <v>#REF!</v>
      </c>
    </row>
    <row r="37" spans="1:5">
      <c r="A37" s="34" t="s">
        <v>51</v>
      </c>
      <c r="B37" s="34">
        <v>2519</v>
      </c>
      <c r="C37" s="34" t="s">
        <v>105</v>
      </c>
      <c r="D37">
        <f>VLOOKUP(B37,[4]Sheet2!$A$1:$J$65536,10,0)</f>
        <v>559725</v>
      </c>
      <c r="E37">
        <v>0</v>
      </c>
    </row>
    <row r="38" spans="1:5">
      <c r="A38" s="34" t="s">
        <v>51</v>
      </c>
      <c r="B38" s="34">
        <v>2520</v>
      </c>
      <c r="C38" s="34" t="s">
        <v>106</v>
      </c>
      <c r="D38">
        <f>VLOOKUP(B38,[4]Sheet2!$A$1:$J$65536,10,0)</f>
        <v>543386</v>
      </c>
      <c r="E38" t="e">
        <f>VLOOKUP(B38,#REF!,3,0)</f>
        <v>#REF!</v>
      </c>
    </row>
    <row r="39" spans="1:5">
      <c r="A39" s="34" t="s">
        <v>53</v>
      </c>
      <c r="B39" s="34">
        <v>2529</v>
      </c>
      <c r="C39" s="34" t="s">
        <v>107</v>
      </c>
      <c r="D39">
        <f>VLOOKUP(B39,[4]Sheet2!$A$1:$J$65536,10,0)</f>
        <v>750973</v>
      </c>
      <c r="E39" t="e">
        <f>VLOOKUP(B39,#REF!,3,0)+1</f>
        <v>#REF!</v>
      </c>
    </row>
    <row r="40" spans="1:5">
      <c r="A40" s="34" t="s">
        <v>53</v>
      </c>
      <c r="B40" s="34">
        <v>2530</v>
      </c>
      <c r="C40" s="34" t="s">
        <v>53</v>
      </c>
      <c r="D40">
        <f>VLOOKUP(B40,[4]Sheet2!$A$1:$J$65536,10,0)</f>
        <v>385021</v>
      </c>
      <c r="E40">
        <v>0</v>
      </c>
    </row>
    <row r="41" spans="1:5">
      <c r="A41" s="34" t="s">
        <v>53</v>
      </c>
      <c r="B41" s="34">
        <v>2531</v>
      </c>
      <c r="C41" s="34" t="s">
        <v>108</v>
      </c>
      <c r="D41">
        <f>VLOOKUP(B41,[4]Sheet2!$A$1:$J$65536,10,0)</f>
        <v>514247</v>
      </c>
      <c r="E41" t="e">
        <f>VLOOKUP(B41,#REF!,3,0)</f>
        <v>#REF!</v>
      </c>
    </row>
    <row r="42" spans="1:5">
      <c r="A42" s="34" t="s">
        <v>55</v>
      </c>
      <c r="B42" s="34">
        <v>2542</v>
      </c>
      <c r="C42" s="34" t="s">
        <v>55</v>
      </c>
      <c r="D42">
        <f>VLOOKUP(B42,[4]Sheet2!$A$1:$J$65536,10,0)</f>
        <v>564253</v>
      </c>
      <c r="E42" t="e">
        <f>VLOOKUP(B42,#REF!,3,0)</f>
        <v>#REF!</v>
      </c>
    </row>
    <row r="43" spans="1:5">
      <c r="A43" s="34" t="s">
        <v>57</v>
      </c>
      <c r="B43" s="34">
        <v>2544</v>
      </c>
      <c r="C43" s="34" t="s">
        <v>57</v>
      </c>
      <c r="D43">
        <f>VLOOKUP(B43,[4]Sheet2!$A$1:$J$65536,10,0)</f>
        <v>209883</v>
      </c>
      <c r="E43" t="e">
        <f>VLOOKUP(B43,#REF!,3,0)</f>
        <v>#REF!</v>
      </c>
    </row>
    <row r="44" spans="1:4">
      <c r="A44" s="34" t="s">
        <v>57</v>
      </c>
      <c r="B44" s="34">
        <v>2545</v>
      </c>
      <c r="C44" s="34" t="s">
        <v>109</v>
      </c>
      <c r="D44">
        <f>VLOOKUP(B44,[4]Sheet2!$A$1:$J$65536,10,0)</f>
        <v>64935</v>
      </c>
    </row>
    <row r="45" spans="1:4">
      <c r="A45" s="34" t="s">
        <v>57</v>
      </c>
      <c r="B45" s="34">
        <v>2546</v>
      </c>
      <c r="C45" s="34" t="s">
        <v>110</v>
      </c>
      <c r="D45">
        <f>VLOOKUP(B45,[4]Sheet2!$A$1:$J$65536,10,0)</f>
        <v>96047</v>
      </c>
    </row>
    <row r="46" spans="1:5">
      <c r="A46" s="34" t="s">
        <v>59</v>
      </c>
      <c r="B46" s="34">
        <v>2449</v>
      </c>
      <c r="C46" s="34" t="s">
        <v>59</v>
      </c>
      <c r="D46">
        <f>VLOOKUP(B46,[4]Sheet2!$A$1:$J$65536,10,0)</f>
        <v>1876786</v>
      </c>
      <c r="E46" t="e">
        <f>VLOOKUP(B46,#REF!,3,0)</f>
        <v>#REF!</v>
      </c>
    </row>
    <row r="47" spans="1:4">
      <c r="A47" s="34" t="s">
        <v>59</v>
      </c>
      <c r="B47" s="34">
        <v>2457</v>
      </c>
      <c r="C47" s="34" t="s">
        <v>111</v>
      </c>
      <c r="D47">
        <f>VLOOKUP(B47,[4]Sheet2!$A$1:$J$65536,10,0)</f>
        <v>367074</v>
      </c>
    </row>
    <row r="48" spans="1:4">
      <c r="A48" s="34" t="s">
        <v>59</v>
      </c>
      <c r="B48" s="34">
        <v>2455</v>
      </c>
      <c r="C48" s="34" t="s">
        <v>112</v>
      </c>
      <c r="D48">
        <f>VLOOKUP(B48,[4]Sheet2!$A$1:$J$65536,10,0)</f>
        <v>406803</v>
      </c>
    </row>
    <row r="49" spans="1:5">
      <c r="A49" s="34" t="s">
        <v>61</v>
      </c>
      <c r="B49" s="34">
        <v>2450</v>
      </c>
      <c r="C49" s="34" t="s">
        <v>61</v>
      </c>
      <c r="D49">
        <f>VLOOKUP(B49,[4]Sheet2!$A$1:$J$65536,10,0)</f>
        <v>199612</v>
      </c>
      <c r="E49" t="e">
        <f>VLOOKUP(B49,#REF!,3,0)</f>
        <v>#REF!</v>
      </c>
    </row>
    <row r="50" spans="1:4">
      <c r="A50" s="34" t="s">
        <v>63</v>
      </c>
      <c r="B50" s="34">
        <v>2459</v>
      </c>
      <c r="C50" s="34" t="s">
        <v>113</v>
      </c>
      <c r="D50">
        <f>VLOOKUP(B50,[4]Sheet2!$A$1:$J$65536,10,0)</f>
        <v>270218</v>
      </c>
    </row>
    <row r="51" spans="1:5">
      <c r="A51" s="34" t="s">
        <v>63</v>
      </c>
      <c r="B51" s="34">
        <v>2460</v>
      </c>
      <c r="C51" s="34" t="s">
        <v>114</v>
      </c>
      <c r="D51">
        <f>VLOOKUP(B51,[4]Sheet2!$A$1:$J$65536,10,0)</f>
        <v>240957</v>
      </c>
      <c r="E51" t="e">
        <f>VLOOKUP(B51,#REF!,3,0)</f>
        <v>#REF!</v>
      </c>
    </row>
    <row r="52" spans="1:5">
      <c r="A52" s="34" t="s">
        <v>63</v>
      </c>
      <c r="B52" s="34">
        <v>2463</v>
      </c>
      <c r="C52" s="34" t="s">
        <v>63</v>
      </c>
      <c r="D52">
        <f>VLOOKUP(B52,[4]Sheet2!$A$1:$J$65536,10,0)</f>
        <v>893840</v>
      </c>
      <c r="E52" t="e">
        <f>VLOOKUP(B52,#REF!,3,0)</f>
        <v>#REF!</v>
      </c>
    </row>
    <row r="53" spans="1:5">
      <c r="A53" s="34" t="s">
        <v>65</v>
      </c>
      <c r="B53" s="34">
        <v>2477</v>
      </c>
      <c r="C53" s="34" t="s">
        <v>65</v>
      </c>
      <c r="D53">
        <f>VLOOKUP(B53,[4]Sheet2!$A$1:$J$65536,10,0)</f>
        <v>302736</v>
      </c>
      <c r="E53" t="e">
        <f>VLOOKUP(B53,#REF!,3,0)</f>
        <v>#REF!</v>
      </c>
    </row>
    <row r="54" spans="1:4">
      <c r="A54" s="34" t="s">
        <v>65</v>
      </c>
      <c r="B54" s="34">
        <v>2479</v>
      </c>
      <c r="C54" s="34" t="s">
        <v>115</v>
      </c>
      <c r="D54">
        <f>VLOOKUP(B54,[4]Sheet2!$A$1:$J$65536,10,0)</f>
        <v>118947</v>
      </c>
    </row>
    <row r="55" spans="1:5">
      <c r="A55" s="34" t="s">
        <v>65</v>
      </c>
      <c r="B55" s="34">
        <v>2483</v>
      </c>
      <c r="C55" s="34" t="s">
        <v>116</v>
      </c>
      <c r="D55">
        <f>VLOOKUP(B55,[4]Sheet2!$A$1:$J$65536,10,0)</f>
        <v>104811</v>
      </c>
      <c r="E55" t="e">
        <f>VLOOKUP(B55,#REF!,3,0)</f>
        <v>#REF!</v>
      </c>
    </row>
    <row r="56" spans="1:5">
      <c r="A56" s="34" t="s">
        <v>67</v>
      </c>
      <c r="B56" s="34">
        <v>2481</v>
      </c>
      <c r="C56" s="34" t="s">
        <v>67</v>
      </c>
      <c r="D56">
        <f>VLOOKUP(B56,[4]Sheet2!$A$1:$J$65536,10,0)</f>
        <v>322087</v>
      </c>
      <c r="E56" t="e">
        <f>VLOOKUP(B56,#REF!,3,0)</f>
        <v>#REF!</v>
      </c>
    </row>
    <row r="57" spans="1:5">
      <c r="A57" s="34" t="s">
        <v>67</v>
      </c>
      <c r="B57" s="34">
        <v>2482</v>
      </c>
      <c r="C57" s="34" t="s">
        <v>117</v>
      </c>
      <c r="D57">
        <f>VLOOKUP(B57,[4]Sheet2!$A$1:$J$65536,10,0)</f>
        <v>348010</v>
      </c>
      <c r="E57" t="e">
        <f>VLOOKUP(B57,#REF!,3,0)</f>
        <v>#REF!</v>
      </c>
    </row>
    <row r="58" spans="1:4">
      <c r="A58" s="34" t="s">
        <v>69</v>
      </c>
      <c r="B58" s="34">
        <v>2471</v>
      </c>
      <c r="C58" s="34" t="s">
        <v>69</v>
      </c>
      <c r="D58">
        <f>VLOOKUP(B58,[4]Sheet2!$A$1:$J$65536,10,0)</f>
        <v>192148</v>
      </c>
    </row>
    <row r="59" spans="1:4">
      <c r="A59" s="34" t="s">
        <v>69</v>
      </c>
      <c r="B59" s="34">
        <v>2474</v>
      </c>
      <c r="C59" s="34" t="s">
        <v>118</v>
      </c>
      <c r="D59">
        <f>VLOOKUP(B59,[4]Sheet2!$A$1:$J$65536,10,0)</f>
        <v>125896</v>
      </c>
    </row>
    <row r="60" spans="1:5">
      <c r="A60" s="34" t="s">
        <v>69</v>
      </c>
      <c r="B60" s="34">
        <v>2475</v>
      </c>
      <c r="C60" s="34" t="s">
        <v>119</v>
      </c>
      <c r="D60">
        <f>VLOOKUP(B60,[4]Sheet2!$A$1:$J$65536,10,0)</f>
        <v>237831</v>
      </c>
      <c r="E60" t="e">
        <f>VLOOKUP(B60,#REF!,3,0)</f>
        <v>#REF!</v>
      </c>
    </row>
    <row r="61" spans="1:5">
      <c r="A61" s="34" t="s">
        <v>69</v>
      </c>
      <c r="B61" s="34">
        <v>2476</v>
      </c>
      <c r="C61" s="34" t="s">
        <v>120</v>
      </c>
      <c r="D61">
        <f>VLOOKUP(B61,[4]Sheet2!$A$1:$J$65536,10,0)</f>
        <v>124158</v>
      </c>
      <c r="E61" t="e">
        <f>VLOOKUP(B61,#REF!,3,0)</f>
        <v>#REF!</v>
      </c>
    </row>
    <row r="62" spans="1:5">
      <c r="A62" s="34" t="s">
        <v>71</v>
      </c>
      <c r="B62" s="34">
        <v>2473</v>
      </c>
      <c r="C62" s="34" t="s">
        <v>71</v>
      </c>
      <c r="D62">
        <f>VLOOKUP(B62,[4]Sheet2!$A$1:$J$65536,10,0)</f>
        <v>283775</v>
      </c>
      <c r="E62" t="e">
        <f>VLOOKUP(B62,#REF!,3,0)</f>
        <v>#REF!</v>
      </c>
    </row>
    <row r="63" spans="1:5">
      <c r="A63" s="34" t="s">
        <v>73</v>
      </c>
      <c r="B63" s="34">
        <v>2464</v>
      </c>
      <c r="C63" s="34" t="s">
        <v>73</v>
      </c>
      <c r="D63">
        <f>VLOOKUP(B63,[4]Sheet2!$A$1:$J$65536,10,0)</f>
        <v>557132</v>
      </c>
      <c r="E63" t="e">
        <f>VLOOKUP(B63,#REF!,3,0)</f>
        <v>#REF!</v>
      </c>
    </row>
    <row r="64" spans="1:5">
      <c r="A64" s="34" t="s">
        <v>75</v>
      </c>
      <c r="B64" s="34">
        <v>2468</v>
      </c>
      <c r="C64" s="34" t="s">
        <v>75</v>
      </c>
      <c r="D64">
        <f>VLOOKUP(B64,[4]Sheet2!$A$1:$J$65536,10,0)</f>
        <v>191240</v>
      </c>
      <c r="E64" t="e">
        <f>VLOOKUP(B64,#REF!,3,0)</f>
        <v>#REF!</v>
      </c>
    </row>
    <row r="65" spans="1:4">
      <c r="A65" s="34" t="s">
        <v>75</v>
      </c>
      <c r="B65" s="34">
        <v>2491</v>
      </c>
      <c r="C65" s="34" t="s">
        <v>121</v>
      </c>
      <c r="D65">
        <f>VLOOKUP(B65,[4]Sheet2!$A$1:$J$65536,10,0)</f>
        <v>126942</v>
      </c>
    </row>
    <row r="66" spans="1:4">
      <c r="A66" s="34" t="s">
        <v>75</v>
      </c>
      <c r="B66" s="34">
        <v>2469</v>
      </c>
      <c r="C66" s="34" t="s">
        <v>122</v>
      </c>
      <c r="D66">
        <f>VLOOKUP(B66,[4]Sheet2!$A$1:$J$65536,10,0)</f>
        <v>514571</v>
      </c>
    </row>
    <row r="67" spans="1:5">
      <c r="A67" s="34" t="s">
        <v>77</v>
      </c>
      <c r="B67" s="34">
        <v>2485</v>
      </c>
      <c r="C67" s="34" t="s">
        <v>77</v>
      </c>
      <c r="D67">
        <f>VLOOKUP(B67,[4]Sheet2!$A$1:$J$65536,10,0)</f>
        <v>282028</v>
      </c>
      <c r="E67" t="e">
        <f>VLOOKUP(B67,#REF!,3,0)</f>
        <v>#REF!</v>
      </c>
    </row>
    <row r="68" spans="1:5">
      <c r="A68" s="34" t="s">
        <v>79</v>
      </c>
      <c r="B68" s="34">
        <v>2484</v>
      </c>
      <c r="C68" s="34" t="s">
        <v>123</v>
      </c>
      <c r="D68">
        <f>VLOOKUP(B68,[4]Sheet2!$A$1:$J$65536,10,0)</f>
        <v>86108</v>
      </c>
      <c r="E68" t="e">
        <f>VLOOKUP(B68,#REF!,3,0)</f>
        <v>#REF!</v>
      </c>
    </row>
    <row r="69" spans="1:5">
      <c r="A69" s="34" t="s">
        <v>79</v>
      </c>
      <c r="B69" s="34">
        <v>2487</v>
      </c>
      <c r="C69" s="34" t="s">
        <v>79</v>
      </c>
      <c r="D69">
        <f>VLOOKUP(B69,[4]Sheet2!$A$1:$J$65536,10,0)</f>
        <v>197546</v>
      </c>
      <c r="E69" t="e">
        <f>VLOOKUP(B69,#REF!,3,0)</f>
        <v>#REF!</v>
      </c>
    </row>
    <row r="70" spans="1:5">
      <c r="A70" s="34" t="s">
        <v>79</v>
      </c>
      <c r="B70" s="34">
        <v>2489</v>
      </c>
      <c r="C70" s="34" t="s">
        <v>124</v>
      </c>
      <c r="D70">
        <f>VLOOKUP(B70,[4]Sheet2!$A$1:$J$65536,10,0)</f>
        <v>153400</v>
      </c>
      <c r="E70" t="e">
        <f>VLOOKUP(B70,#REF!,3,0)</f>
        <v>#REF!</v>
      </c>
    </row>
    <row r="71" spans="1:4">
      <c r="A71" s="34" t="s">
        <v>81</v>
      </c>
      <c r="B71" s="34" t="s">
        <v>81</v>
      </c>
      <c r="C71" s="34" t="s">
        <v>81</v>
      </c>
      <c r="D71" t="e">
        <f>VLOOKUP(B71,[2]Sheet2!$A$1:$J$65536,10,0)</f>
        <v>#N/A</v>
      </c>
    </row>
    <row r="72" spans="3:5">
      <c r="C72" s="34" t="s">
        <v>136</v>
      </c>
      <c r="E72">
        <v>1</v>
      </c>
    </row>
  </sheetData>
  <autoFilter ref="A1:E7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opLeftCell="C1" workbookViewId="0">
      <selection activeCell="P1" sqref="P$1:P$1048576"/>
    </sheetView>
  </sheetViews>
  <sheetFormatPr defaultColWidth="9" defaultRowHeight="16.8"/>
  <cols>
    <col min="2" max="2" width="58.875" customWidth="1"/>
    <col min="7" max="8" width="12.625"/>
    <col min="11" max="11" width="11.5"/>
    <col min="12" max="12" width="10.375"/>
    <col min="13" max="13" width="15.5" customWidth="1"/>
    <col min="14" max="14" width="12.625"/>
    <col min="16" max="17" width="12.625"/>
  </cols>
  <sheetData>
    <row r="1" spans="1:1">
      <c r="A1" t="s">
        <v>137</v>
      </c>
    </row>
    <row r="2" spans="1:13">
      <c r="A2" t="s">
        <v>83</v>
      </c>
      <c r="B2" t="s">
        <v>138</v>
      </c>
      <c r="C2" t="s">
        <v>139</v>
      </c>
      <c r="G2" t="s">
        <v>140</v>
      </c>
      <c r="I2" t="s">
        <v>141</v>
      </c>
      <c r="K2" t="s">
        <v>142</v>
      </c>
      <c r="M2" t="s">
        <v>143</v>
      </c>
    </row>
    <row r="3" spans="3:16">
      <c r="C3" t="s">
        <v>144</v>
      </c>
      <c r="D3" t="s">
        <v>145</v>
      </c>
      <c r="E3" t="s">
        <v>146</v>
      </c>
      <c r="F3" t="s">
        <v>145</v>
      </c>
      <c r="G3" t="s">
        <v>147</v>
      </c>
      <c r="H3" t="s">
        <v>145</v>
      </c>
      <c r="I3" t="s">
        <v>148</v>
      </c>
      <c r="J3" t="s">
        <v>145</v>
      </c>
      <c r="K3" t="s">
        <v>149</v>
      </c>
      <c r="L3" t="s">
        <v>145</v>
      </c>
      <c r="M3" t="s">
        <v>150</v>
      </c>
      <c r="N3" t="s">
        <v>145</v>
      </c>
      <c r="O3" t="s">
        <v>151</v>
      </c>
      <c r="P3" t="s">
        <v>152</v>
      </c>
    </row>
    <row r="4" spans="1:16">
      <c r="A4" s="32">
        <v>2608</v>
      </c>
      <c r="B4" t="s">
        <v>153</v>
      </c>
      <c r="C4">
        <v>708923</v>
      </c>
      <c r="D4">
        <v>-5799</v>
      </c>
      <c r="E4">
        <v>43926</v>
      </c>
      <c r="F4">
        <v>9296</v>
      </c>
      <c r="G4">
        <v>2108385368</v>
      </c>
      <c r="H4">
        <v>389454561.34</v>
      </c>
      <c r="I4">
        <v>744413</v>
      </c>
      <c r="J4">
        <v>4171</v>
      </c>
      <c r="K4">
        <v>0.988795</v>
      </c>
      <c r="L4">
        <v>0.000952</v>
      </c>
      <c r="M4">
        <v>2277559863.95</v>
      </c>
      <c r="N4">
        <v>372583401.35</v>
      </c>
      <c r="O4">
        <f t="shared" ref="O4:O15" si="0">C4+E4</f>
        <v>752849</v>
      </c>
      <c r="P4" s="33">
        <f t="shared" ref="P4:P15" si="1">M4/O4</f>
        <v>3025.25455164316</v>
      </c>
    </row>
    <row r="5" spans="1:17">
      <c r="A5" s="32">
        <v>2448</v>
      </c>
      <c r="B5" t="s">
        <v>154</v>
      </c>
      <c r="C5">
        <v>2499</v>
      </c>
      <c r="D5">
        <v>-21</v>
      </c>
      <c r="E5">
        <v>723</v>
      </c>
      <c r="F5">
        <v>167</v>
      </c>
      <c r="G5">
        <v>7841283.58</v>
      </c>
      <c r="H5">
        <v>1729870.88</v>
      </c>
      <c r="I5">
        <v>3208</v>
      </c>
      <c r="J5">
        <v>142</v>
      </c>
      <c r="K5">
        <v>0.995655</v>
      </c>
      <c r="L5">
        <v>-0.001094</v>
      </c>
      <c r="M5">
        <v>8033641.73</v>
      </c>
      <c r="N5">
        <v>978951.52</v>
      </c>
      <c r="O5">
        <f t="shared" si="0"/>
        <v>3222</v>
      </c>
      <c r="P5" s="33">
        <f t="shared" si="1"/>
        <v>2493.37111421477</v>
      </c>
      <c r="Q5">
        <f>VLOOKUP(A5,网点进度表!B:M,12,0)</f>
        <v>899.889377</v>
      </c>
    </row>
    <row r="6" spans="1:17">
      <c r="A6" s="32">
        <v>2465</v>
      </c>
      <c r="B6" t="s">
        <v>155</v>
      </c>
      <c r="C6">
        <v>13083</v>
      </c>
      <c r="D6">
        <v>-150</v>
      </c>
      <c r="E6">
        <v>662</v>
      </c>
      <c r="F6">
        <v>184</v>
      </c>
      <c r="G6">
        <v>61905735.88</v>
      </c>
      <c r="H6">
        <v>18849702.44</v>
      </c>
      <c r="I6">
        <v>13684</v>
      </c>
      <c r="J6">
        <v>38</v>
      </c>
      <c r="K6">
        <v>0.995562</v>
      </c>
      <c r="L6">
        <v>0.000303</v>
      </c>
      <c r="M6">
        <v>69230669.86</v>
      </c>
      <c r="N6">
        <v>17952735.18</v>
      </c>
      <c r="O6">
        <f t="shared" si="0"/>
        <v>13745</v>
      </c>
      <c r="P6" s="33">
        <f t="shared" si="1"/>
        <v>5036.7893677701</v>
      </c>
      <c r="Q6">
        <f>VLOOKUP(A6,网点进度表!B:M,12,0)</f>
        <v>6601.198188</v>
      </c>
    </row>
    <row r="7" spans="1:17">
      <c r="A7" s="32">
        <v>2470</v>
      </c>
      <c r="B7" t="s">
        <v>156</v>
      </c>
      <c r="C7">
        <v>7836</v>
      </c>
      <c r="D7">
        <v>-59</v>
      </c>
      <c r="E7">
        <v>306</v>
      </c>
      <c r="F7">
        <v>43</v>
      </c>
      <c r="G7">
        <v>34705474.65</v>
      </c>
      <c r="H7">
        <v>4736296.52</v>
      </c>
      <c r="I7">
        <v>8051</v>
      </c>
      <c r="J7">
        <v>-5</v>
      </c>
      <c r="K7">
        <v>0.988823</v>
      </c>
      <c r="L7">
        <v>0.001326</v>
      </c>
      <c r="M7">
        <v>36552721.42</v>
      </c>
      <c r="N7">
        <v>4518049.43</v>
      </c>
      <c r="O7">
        <f t="shared" si="0"/>
        <v>8142</v>
      </c>
      <c r="P7" s="33">
        <f t="shared" si="1"/>
        <v>4489.40326946696</v>
      </c>
      <c r="Q7">
        <f>VLOOKUP(A7,网点进度表!B:M,12,0)</f>
        <v>3944.225484</v>
      </c>
    </row>
    <row r="8" spans="1:17">
      <c r="A8" s="32">
        <v>2501</v>
      </c>
      <c r="B8" t="s">
        <v>157</v>
      </c>
      <c r="C8">
        <v>14836</v>
      </c>
      <c r="D8">
        <v>-135</v>
      </c>
      <c r="E8">
        <v>825</v>
      </c>
      <c r="F8">
        <v>197</v>
      </c>
      <c r="G8">
        <v>48231740.16</v>
      </c>
      <c r="H8">
        <v>7785514.4</v>
      </c>
      <c r="I8">
        <v>15616</v>
      </c>
      <c r="J8">
        <v>73</v>
      </c>
      <c r="K8">
        <v>0.997127</v>
      </c>
      <c r="L8">
        <v>0.000717</v>
      </c>
      <c r="M8">
        <v>54548650.82</v>
      </c>
      <c r="N8">
        <v>11850178.39</v>
      </c>
      <c r="O8">
        <f t="shared" si="0"/>
        <v>15661</v>
      </c>
      <c r="P8" s="33">
        <f t="shared" si="1"/>
        <v>3483.08861630803</v>
      </c>
      <c r="Q8">
        <f>VLOOKUP(A8,网点进度表!B:M,12,0)</f>
        <v>5711.831586</v>
      </c>
    </row>
    <row r="9" spans="1:17">
      <c r="A9" s="32">
        <v>2515</v>
      </c>
      <c r="B9" t="s">
        <v>158</v>
      </c>
      <c r="C9">
        <v>10974</v>
      </c>
      <c r="D9">
        <v>-100</v>
      </c>
      <c r="E9">
        <v>372</v>
      </c>
      <c r="F9">
        <v>58</v>
      </c>
      <c r="G9">
        <v>28597195.89</v>
      </c>
      <c r="H9">
        <v>5481515.54</v>
      </c>
      <c r="I9">
        <v>11177</v>
      </c>
      <c r="J9">
        <v>-30</v>
      </c>
      <c r="K9">
        <v>0.985105</v>
      </c>
      <c r="L9">
        <v>0.000999</v>
      </c>
      <c r="M9">
        <v>30766576.9</v>
      </c>
      <c r="N9">
        <v>4399620.94</v>
      </c>
      <c r="O9">
        <f t="shared" si="0"/>
        <v>11346</v>
      </c>
      <c r="P9" s="33">
        <f t="shared" si="1"/>
        <v>2711.66727481051</v>
      </c>
      <c r="Q9">
        <f>VLOOKUP(A9,网点进度表!B:M,12,0)</f>
        <v>3205.493157</v>
      </c>
    </row>
    <row r="10" spans="1:17">
      <c r="A10" s="32">
        <v>2499</v>
      </c>
      <c r="B10" t="s">
        <v>159</v>
      </c>
      <c r="C10">
        <v>3100</v>
      </c>
      <c r="D10">
        <v>-38</v>
      </c>
      <c r="E10">
        <v>134</v>
      </c>
      <c r="F10">
        <v>43</v>
      </c>
      <c r="G10">
        <v>27111543.2</v>
      </c>
      <c r="H10">
        <v>3763317.11</v>
      </c>
      <c r="I10">
        <v>3176</v>
      </c>
      <c r="J10">
        <v>10</v>
      </c>
      <c r="K10">
        <v>0.982066</v>
      </c>
      <c r="L10">
        <v>0.001576</v>
      </c>
      <c r="M10">
        <v>28900848.38</v>
      </c>
      <c r="N10">
        <v>5544242.91</v>
      </c>
      <c r="O10">
        <f t="shared" si="0"/>
        <v>3234</v>
      </c>
      <c r="P10" s="33">
        <f t="shared" si="1"/>
        <v>8936.5641249227</v>
      </c>
      <c r="Q10">
        <f>VLOOKUP(A10,网点进度表!B:M,12,0)</f>
        <v>3273.015172</v>
      </c>
    </row>
    <row r="11" spans="1:17">
      <c r="A11" s="32">
        <v>2500</v>
      </c>
      <c r="B11" t="s">
        <v>160</v>
      </c>
      <c r="C11">
        <v>8095</v>
      </c>
      <c r="D11">
        <v>-66</v>
      </c>
      <c r="E11">
        <v>292</v>
      </c>
      <c r="F11">
        <v>85</v>
      </c>
      <c r="G11">
        <v>38074835.73</v>
      </c>
      <c r="H11">
        <v>5534768.79</v>
      </c>
      <c r="I11">
        <v>8365</v>
      </c>
      <c r="J11">
        <v>18</v>
      </c>
      <c r="K11">
        <v>0.997377</v>
      </c>
      <c r="L11">
        <v>-0.000114</v>
      </c>
      <c r="M11">
        <v>41691131.76</v>
      </c>
      <c r="N11">
        <v>4544219.34</v>
      </c>
      <c r="O11">
        <f t="shared" si="0"/>
        <v>8387</v>
      </c>
      <c r="P11" s="33">
        <f t="shared" si="1"/>
        <v>4970.92306665077</v>
      </c>
      <c r="Q11">
        <f>VLOOKUP(A11,网点进度表!B:M,12,0)</f>
        <v>4217.603193</v>
      </c>
    </row>
    <row r="12" spans="1:17">
      <c r="A12" s="32">
        <v>2502</v>
      </c>
      <c r="B12" t="s">
        <v>161</v>
      </c>
      <c r="C12">
        <v>2778</v>
      </c>
      <c r="D12">
        <v>-29</v>
      </c>
      <c r="E12">
        <v>183</v>
      </c>
      <c r="F12">
        <v>66</v>
      </c>
      <c r="G12">
        <v>9585626.54</v>
      </c>
      <c r="H12">
        <v>1287494.24</v>
      </c>
      <c r="I12">
        <v>2930</v>
      </c>
      <c r="J12">
        <v>39</v>
      </c>
      <c r="K12">
        <v>0.989531</v>
      </c>
      <c r="L12">
        <v>0.000816</v>
      </c>
      <c r="M12">
        <v>10229913.06</v>
      </c>
      <c r="N12">
        <v>1626540.49</v>
      </c>
      <c r="O12">
        <f t="shared" si="0"/>
        <v>2961</v>
      </c>
      <c r="P12" s="33">
        <f t="shared" si="1"/>
        <v>3454.88451874367</v>
      </c>
      <c r="Q12">
        <f>VLOOKUP(A12,网点进度表!B:M,12,0)</f>
        <v>1259.10568</v>
      </c>
    </row>
    <row r="13" spans="1:17">
      <c r="A13" s="32">
        <v>2461</v>
      </c>
      <c r="B13" t="s">
        <v>162</v>
      </c>
      <c r="C13">
        <v>12615</v>
      </c>
      <c r="D13">
        <v>-61</v>
      </c>
      <c r="E13">
        <v>490</v>
      </c>
      <c r="F13">
        <v>78</v>
      </c>
      <c r="G13">
        <v>45290370.03</v>
      </c>
      <c r="H13">
        <v>7421988.82</v>
      </c>
      <c r="I13">
        <v>12951</v>
      </c>
      <c r="J13">
        <v>32</v>
      </c>
      <c r="K13">
        <v>0.988249</v>
      </c>
      <c r="L13">
        <v>0.001161</v>
      </c>
      <c r="M13">
        <v>46935308.3</v>
      </c>
      <c r="N13">
        <v>5836590.46</v>
      </c>
      <c r="O13">
        <f t="shared" si="0"/>
        <v>13105</v>
      </c>
      <c r="P13" s="33">
        <f t="shared" si="1"/>
        <v>3581.48098435712</v>
      </c>
      <c r="Q13">
        <f>VLOOKUP(A13,网点进度表!B:M,12,0)</f>
        <v>4967.401577</v>
      </c>
    </row>
    <row r="14" spans="1:17">
      <c r="A14" s="32">
        <v>2519</v>
      </c>
      <c r="B14" t="s">
        <v>163</v>
      </c>
      <c r="C14">
        <v>13035</v>
      </c>
      <c r="D14">
        <v>-112</v>
      </c>
      <c r="E14">
        <v>444</v>
      </c>
      <c r="F14">
        <v>99</v>
      </c>
      <c r="G14">
        <v>43143656.77</v>
      </c>
      <c r="H14">
        <v>6343381.62</v>
      </c>
      <c r="I14">
        <v>13334</v>
      </c>
      <c r="J14">
        <v>5</v>
      </c>
      <c r="K14">
        <v>0.989243</v>
      </c>
      <c r="L14">
        <v>0.001324</v>
      </c>
      <c r="M14">
        <v>46776604.84</v>
      </c>
      <c r="N14">
        <v>6925039.09</v>
      </c>
      <c r="O14">
        <f t="shared" si="0"/>
        <v>13479</v>
      </c>
      <c r="P14" s="33">
        <f t="shared" si="1"/>
        <v>3470.33198605238</v>
      </c>
      <c r="Q14">
        <f>VLOOKUP(A14,网点进度表!B:M,12,0)</f>
        <v>4969.896095</v>
      </c>
    </row>
    <row r="15" spans="1:17">
      <c r="A15" s="32">
        <v>2520</v>
      </c>
      <c r="B15" t="s">
        <v>164</v>
      </c>
      <c r="C15">
        <v>13058</v>
      </c>
      <c r="D15">
        <v>-126</v>
      </c>
      <c r="E15">
        <v>706</v>
      </c>
      <c r="F15">
        <v>159</v>
      </c>
      <c r="G15">
        <v>38458785.55</v>
      </c>
      <c r="H15">
        <v>5297625.56</v>
      </c>
      <c r="I15">
        <v>13635</v>
      </c>
      <c r="J15">
        <v>43</v>
      </c>
      <c r="K15">
        <v>0.990628</v>
      </c>
      <c r="L15">
        <v>0.000751</v>
      </c>
      <c r="M15">
        <v>39868023.24</v>
      </c>
      <c r="N15">
        <v>3547123.75</v>
      </c>
      <c r="O15">
        <f t="shared" si="0"/>
        <v>13764</v>
      </c>
      <c r="P15" s="33">
        <f t="shared" si="1"/>
        <v>2896.54339145597</v>
      </c>
      <c r="Q15">
        <f>VLOOKUP(A15,网点进度表!B:M,12,0)</f>
        <v>4169.673358</v>
      </c>
    </row>
    <row r="16" spans="1:17">
      <c r="A16" s="32">
        <v>2529</v>
      </c>
      <c r="B16" t="s">
        <v>165</v>
      </c>
      <c r="C16">
        <v>16703</v>
      </c>
      <c r="D16">
        <v>7316</v>
      </c>
      <c r="E16">
        <v>803</v>
      </c>
      <c r="F16">
        <v>363</v>
      </c>
      <c r="G16">
        <v>45293957.97</v>
      </c>
      <c r="H16">
        <v>20209450.75</v>
      </c>
      <c r="I16">
        <v>17415</v>
      </c>
      <c r="J16">
        <v>7653</v>
      </c>
      <c r="K16">
        <v>0.994802</v>
      </c>
      <c r="L16">
        <v>0.001416</v>
      </c>
      <c r="M16">
        <v>49068261.03</v>
      </c>
      <c r="N16">
        <v>21548573.46</v>
      </c>
      <c r="O16">
        <f t="shared" ref="O16:O38" si="2">C16+E16</f>
        <v>17506</v>
      </c>
      <c r="P16" s="33">
        <f t="shared" ref="P16:P38" si="3">M16/O16</f>
        <v>2802.93962241517</v>
      </c>
      <c r="Q16">
        <f>VLOOKUP(A16,网点进度表!B:M,12,0)</f>
        <v>5053.481203</v>
      </c>
    </row>
    <row r="17" spans="1:17">
      <c r="A17" s="32">
        <v>2530</v>
      </c>
      <c r="B17" t="s">
        <v>166</v>
      </c>
      <c r="C17">
        <v>9183</v>
      </c>
      <c r="D17">
        <v>-95</v>
      </c>
      <c r="E17">
        <v>352</v>
      </c>
      <c r="F17">
        <v>83</v>
      </c>
      <c r="G17">
        <v>27481495.66</v>
      </c>
      <c r="H17">
        <v>5125881.81</v>
      </c>
      <c r="I17">
        <v>9379</v>
      </c>
      <c r="J17">
        <v>-1</v>
      </c>
      <c r="K17">
        <v>0.983639</v>
      </c>
      <c r="L17">
        <v>0.001132</v>
      </c>
      <c r="M17">
        <v>28977936.63</v>
      </c>
      <c r="N17">
        <v>4540771.61</v>
      </c>
      <c r="O17">
        <f t="shared" si="2"/>
        <v>9535</v>
      </c>
      <c r="P17" s="33">
        <f t="shared" si="3"/>
        <v>3039.11238909282</v>
      </c>
      <c r="Q17">
        <f>VLOOKUP(A17,网点进度表!B:M,12,0)</f>
        <v>3063.203347</v>
      </c>
    </row>
    <row r="18" spans="1:17">
      <c r="A18" s="32">
        <v>2531</v>
      </c>
      <c r="B18" t="s">
        <v>167</v>
      </c>
      <c r="C18">
        <v>18334</v>
      </c>
      <c r="D18">
        <v>-144</v>
      </c>
      <c r="E18">
        <v>990</v>
      </c>
      <c r="F18">
        <v>189</v>
      </c>
      <c r="G18">
        <v>40530788.43</v>
      </c>
      <c r="H18">
        <v>6374079.81</v>
      </c>
      <c r="I18">
        <v>19030</v>
      </c>
      <c r="J18">
        <v>71</v>
      </c>
      <c r="K18">
        <v>0.984786</v>
      </c>
      <c r="L18">
        <v>0.001384</v>
      </c>
      <c r="M18">
        <v>44822517.94</v>
      </c>
      <c r="N18">
        <v>7523309.99</v>
      </c>
      <c r="O18">
        <f t="shared" si="2"/>
        <v>19324</v>
      </c>
      <c r="P18" s="33">
        <f t="shared" si="3"/>
        <v>2319.52587145519</v>
      </c>
      <c r="Q18">
        <f>VLOOKUP(A18,网点进度表!B:M,12,0)</f>
        <v>4545.45306</v>
      </c>
    </row>
    <row r="19" spans="1:17">
      <c r="A19" s="32">
        <v>2481</v>
      </c>
      <c r="B19" t="s">
        <v>168</v>
      </c>
      <c r="C19">
        <v>14047</v>
      </c>
      <c r="D19">
        <v>-118</v>
      </c>
      <c r="E19">
        <v>820</v>
      </c>
      <c r="F19">
        <v>200</v>
      </c>
      <c r="G19">
        <v>32981635.35</v>
      </c>
      <c r="H19">
        <v>7982003</v>
      </c>
      <c r="I19">
        <v>14796</v>
      </c>
      <c r="J19">
        <v>90</v>
      </c>
      <c r="K19">
        <v>0.995224</v>
      </c>
      <c r="L19">
        <v>0.000568</v>
      </c>
      <c r="M19">
        <v>34257039.35</v>
      </c>
      <c r="N19">
        <v>5730517.03</v>
      </c>
      <c r="O19">
        <f t="shared" si="2"/>
        <v>14867</v>
      </c>
      <c r="P19" s="33">
        <f t="shared" si="3"/>
        <v>2304.23349364364</v>
      </c>
      <c r="Q19">
        <f>VLOOKUP(A19,网点进度表!B:M,12,0)</f>
        <v>3681.447147</v>
      </c>
    </row>
    <row r="20" spans="1:17">
      <c r="A20" s="32">
        <v>2482</v>
      </c>
      <c r="B20" t="s">
        <v>169</v>
      </c>
      <c r="C20">
        <v>9494</v>
      </c>
      <c r="D20">
        <v>-77</v>
      </c>
      <c r="E20">
        <v>364</v>
      </c>
      <c r="F20">
        <v>95</v>
      </c>
      <c r="G20">
        <v>46550473.77</v>
      </c>
      <c r="H20">
        <v>5925930.31</v>
      </c>
      <c r="I20">
        <v>9760</v>
      </c>
      <c r="J20">
        <v>25</v>
      </c>
      <c r="K20">
        <v>0.990059</v>
      </c>
      <c r="L20">
        <v>0.00073</v>
      </c>
      <c r="M20">
        <v>50668239.53</v>
      </c>
      <c r="N20">
        <v>8563504.54</v>
      </c>
      <c r="O20">
        <f t="shared" si="2"/>
        <v>9858</v>
      </c>
      <c r="P20" s="33">
        <f t="shared" si="3"/>
        <v>5139.80924426861</v>
      </c>
      <c r="Q20">
        <f>VLOOKUP(A20,网点进度表!B:M,12,0)</f>
        <v>5079.968537</v>
      </c>
    </row>
    <row r="21" spans="1:17">
      <c r="A21" s="32">
        <v>2494</v>
      </c>
      <c r="B21" t="s">
        <v>170</v>
      </c>
      <c r="C21">
        <v>2922</v>
      </c>
      <c r="D21">
        <v>-24</v>
      </c>
      <c r="E21">
        <v>118</v>
      </c>
      <c r="F21">
        <v>61</v>
      </c>
      <c r="G21">
        <v>9936264.11</v>
      </c>
      <c r="H21">
        <v>1001910.09</v>
      </c>
      <c r="I21">
        <v>2996</v>
      </c>
      <c r="J21">
        <v>40</v>
      </c>
      <c r="K21">
        <v>0.985526</v>
      </c>
      <c r="L21">
        <v>0.001177</v>
      </c>
      <c r="M21">
        <v>11370390.19</v>
      </c>
      <c r="N21">
        <v>1692059.82</v>
      </c>
      <c r="O21">
        <f t="shared" si="2"/>
        <v>3040</v>
      </c>
      <c r="P21" s="33">
        <f t="shared" si="3"/>
        <v>3740.25993092105</v>
      </c>
      <c r="Q21">
        <f>VLOOKUP(A21,网点进度表!B:M,12,0)</f>
        <v>1506.730447</v>
      </c>
    </row>
    <row r="22" spans="1:17">
      <c r="A22" s="32">
        <v>2498</v>
      </c>
      <c r="B22" t="s">
        <v>171</v>
      </c>
      <c r="C22">
        <v>11285</v>
      </c>
      <c r="D22">
        <v>-106</v>
      </c>
      <c r="E22">
        <v>2274</v>
      </c>
      <c r="F22">
        <v>469</v>
      </c>
      <c r="G22">
        <v>31178112.53</v>
      </c>
      <c r="H22">
        <v>7139372.58</v>
      </c>
      <c r="I22">
        <v>13503</v>
      </c>
      <c r="J22">
        <v>363</v>
      </c>
      <c r="K22">
        <v>0.99587</v>
      </c>
      <c r="L22">
        <v>0.000114</v>
      </c>
      <c r="M22">
        <v>33705246.87</v>
      </c>
      <c r="N22">
        <v>6011488.12</v>
      </c>
      <c r="O22">
        <f t="shared" si="2"/>
        <v>13559</v>
      </c>
      <c r="P22" s="33">
        <f t="shared" si="3"/>
        <v>2485.82099491113</v>
      </c>
      <c r="Q22">
        <f>VLOOKUP(A22,网点进度表!B:M,12,0)</f>
        <v>4216.354684</v>
      </c>
    </row>
    <row r="23" spans="1:17">
      <c r="A23" s="32">
        <v>2441</v>
      </c>
      <c r="B23" t="s">
        <v>172</v>
      </c>
      <c r="C23">
        <v>18463</v>
      </c>
      <c r="D23">
        <v>5332</v>
      </c>
      <c r="E23">
        <v>1366</v>
      </c>
      <c r="F23">
        <v>542</v>
      </c>
      <c r="G23">
        <v>38279484.74</v>
      </c>
      <c r="H23">
        <v>18026857.2</v>
      </c>
      <c r="I23">
        <v>19715</v>
      </c>
      <c r="J23">
        <v>5868</v>
      </c>
      <c r="K23">
        <v>0.994251</v>
      </c>
      <c r="L23">
        <v>0.00199</v>
      </c>
      <c r="M23">
        <v>40920152.56</v>
      </c>
      <c r="N23">
        <v>17263242.77</v>
      </c>
      <c r="O23">
        <f t="shared" si="2"/>
        <v>19829</v>
      </c>
      <c r="P23" s="33">
        <f t="shared" si="3"/>
        <v>2063.65185132886</v>
      </c>
      <c r="Q23">
        <f>VLOOKUP(A23,网点进度表!B:M,12,0)</f>
        <v>4328.023261</v>
      </c>
    </row>
    <row r="24" spans="1:17">
      <c r="A24" s="32">
        <v>2443</v>
      </c>
      <c r="B24" t="s">
        <v>173</v>
      </c>
      <c r="C24">
        <v>6852</v>
      </c>
      <c r="D24">
        <v>-58</v>
      </c>
      <c r="E24">
        <v>259</v>
      </c>
      <c r="F24">
        <v>69</v>
      </c>
      <c r="G24">
        <v>16211789.12</v>
      </c>
      <c r="H24">
        <v>2836142.48</v>
      </c>
      <c r="I24">
        <v>6976</v>
      </c>
      <c r="J24">
        <v>23</v>
      </c>
      <c r="K24">
        <v>0.981015</v>
      </c>
      <c r="L24">
        <v>0.00172</v>
      </c>
      <c r="M24">
        <v>17105900.72</v>
      </c>
      <c r="N24">
        <v>2432283.35</v>
      </c>
      <c r="O24">
        <f t="shared" si="2"/>
        <v>7111</v>
      </c>
      <c r="P24" s="33">
        <f t="shared" si="3"/>
        <v>2405.55487554493</v>
      </c>
      <c r="Q24">
        <f>VLOOKUP(A24,网点进度表!B:M,12,0)</f>
        <v>1614.392496</v>
      </c>
    </row>
    <row r="25" spans="1:17">
      <c r="A25" s="32">
        <v>2444</v>
      </c>
      <c r="B25" t="s">
        <v>174</v>
      </c>
      <c r="C25">
        <v>3564</v>
      </c>
      <c r="D25">
        <v>-32</v>
      </c>
      <c r="E25">
        <v>121</v>
      </c>
      <c r="F25">
        <v>24</v>
      </c>
      <c r="G25">
        <v>7406199.22</v>
      </c>
      <c r="H25">
        <v>780893.94</v>
      </c>
      <c r="I25">
        <v>3662</v>
      </c>
      <c r="J25">
        <v>-7</v>
      </c>
      <c r="K25">
        <v>0.993758</v>
      </c>
      <c r="L25">
        <v>0.000257</v>
      </c>
      <c r="M25">
        <v>7509237.95</v>
      </c>
      <c r="N25">
        <v>391276.32</v>
      </c>
      <c r="O25">
        <f t="shared" si="2"/>
        <v>3685</v>
      </c>
      <c r="P25" s="33">
        <f t="shared" si="3"/>
        <v>2037.78506105834</v>
      </c>
      <c r="Q25">
        <f>VLOOKUP(A25,网点进度表!B:M,12,0)</f>
        <v>791.733378</v>
      </c>
    </row>
    <row r="26" spans="1:17">
      <c r="A26" s="32">
        <v>2446</v>
      </c>
      <c r="B26" t="s">
        <v>175</v>
      </c>
      <c r="C26">
        <v>2358</v>
      </c>
      <c r="D26">
        <v>-17</v>
      </c>
      <c r="E26">
        <v>124</v>
      </c>
      <c r="F26">
        <v>28</v>
      </c>
      <c r="G26">
        <v>4614274.5</v>
      </c>
      <c r="H26">
        <v>1069661.65</v>
      </c>
      <c r="I26">
        <v>2456</v>
      </c>
      <c r="J26">
        <v>13</v>
      </c>
      <c r="K26">
        <v>0.989525</v>
      </c>
      <c r="L26">
        <v>0.000856</v>
      </c>
      <c r="M26">
        <v>4550309.71</v>
      </c>
      <c r="N26">
        <v>599131.92</v>
      </c>
      <c r="O26">
        <f t="shared" si="2"/>
        <v>2482</v>
      </c>
      <c r="P26" s="33">
        <f t="shared" si="3"/>
        <v>1833.32381547139</v>
      </c>
      <c r="Q26">
        <f>VLOOKUP(A26,网点进度表!B:M,12,0)</f>
        <v>458.915424</v>
      </c>
    </row>
    <row r="27" spans="1:17">
      <c r="A27" s="32">
        <v>2503</v>
      </c>
      <c r="B27" t="s">
        <v>176</v>
      </c>
      <c r="C27">
        <v>4800</v>
      </c>
      <c r="D27">
        <v>-44</v>
      </c>
      <c r="E27">
        <v>695</v>
      </c>
      <c r="F27">
        <v>215</v>
      </c>
      <c r="G27">
        <v>13690258.59</v>
      </c>
      <c r="H27">
        <v>3422163.54</v>
      </c>
      <c r="I27">
        <v>5459</v>
      </c>
      <c r="J27">
        <v>174</v>
      </c>
      <c r="K27">
        <v>0.993449</v>
      </c>
      <c r="L27">
        <v>0.000774</v>
      </c>
      <c r="M27">
        <v>16866891.22</v>
      </c>
      <c r="N27">
        <v>5528242.38</v>
      </c>
      <c r="O27">
        <f t="shared" si="2"/>
        <v>5495</v>
      </c>
      <c r="P27" s="33">
        <f t="shared" si="3"/>
        <v>3069.49794722475</v>
      </c>
      <c r="Q27">
        <f>VLOOKUP(A27,网点进度表!B:M,12,0)</f>
        <v>2118.940948</v>
      </c>
    </row>
    <row r="28" spans="1:17">
      <c r="A28" s="32">
        <v>2505</v>
      </c>
      <c r="B28" t="s">
        <v>177</v>
      </c>
      <c r="C28">
        <v>4238</v>
      </c>
      <c r="D28">
        <v>-29</v>
      </c>
      <c r="E28">
        <v>287</v>
      </c>
      <c r="F28">
        <v>94</v>
      </c>
      <c r="G28">
        <v>10423929.48</v>
      </c>
      <c r="H28">
        <v>2892833.24</v>
      </c>
      <c r="I28">
        <v>4464</v>
      </c>
      <c r="J28">
        <v>71</v>
      </c>
      <c r="K28">
        <v>0.986519</v>
      </c>
      <c r="L28">
        <v>0.001542</v>
      </c>
      <c r="M28">
        <v>11290692.31</v>
      </c>
      <c r="N28">
        <v>2612895.29</v>
      </c>
      <c r="O28">
        <f t="shared" si="2"/>
        <v>4525</v>
      </c>
      <c r="P28" s="33">
        <f t="shared" si="3"/>
        <v>2495.18062099448</v>
      </c>
      <c r="Q28">
        <f>VLOOKUP(A28,网点进度表!B:M,12,0)</f>
        <v>1238.59214</v>
      </c>
    </row>
    <row r="29" spans="1:17">
      <c r="A29" s="32">
        <v>2506</v>
      </c>
      <c r="B29" t="s">
        <v>178</v>
      </c>
      <c r="C29">
        <v>3685</v>
      </c>
      <c r="D29">
        <v>-28</v>
      </c>
      <c r="E29">
        <v>171</v>
      </c>
      <c r="F29">
        <v>37</v>
      </c>
      <c r="G29">
        <v>8471273.02</v>
      </c>
      <c r="H29">
        <v>1715136.34</v>
      </c>
      <c r="I29">
        <v>3777</v>
      </c>
      <c r="J29">
        <v>16</v>
      </c>
      <c r="K29">
        <v>0.979512</v>
      </c>
      <c r="L29">
        <v>0.001868</v>
      </c>
      <c r="M29">
        <v>9388557.9</v>
      </c>
      <c r="N29">
        <v>1767286.51</v>
      </c>
      <c r="O29">
        <f t="shared" si="2"/>
        <v>3856</v>
      </c>
      <c r="P29" s="33">
        <f t="shared" si="3"/>
        <v>2434.79198651452</v>
      </c>
      <c r="Q29">
        <f>VLOOKUP(A29,网点进度表!B:M,12,0)</f>
        <v>1038.337723</v>
      </c>
    </row>
    <row r="30" spans="1:17">
      <c r="A30" s="32">
        <v>2508</v>
      </c>
      <c r="B30" t="s">
        <v>179</v>
      </c>
      <c r="C30">
        <v>8407</v>
      </c>
      <c r="D30">
        <v>1516</v>
      </c>
      <c r="E30">
        <v>984</v>
      </c>
      <c r="F30">
        <v>297</v>
      </c>
      <c r="G30">
        <v>27700182.25</v>
      </c>
      <c r="H30">
        <v>10225628.57</v>
      </c>
      <c r="I30">
        <v>9339</v>
      </c>
      <c r="J30">
        <v>1804</v>
      </c>
      <c r="K30">
        <v>0.994463</v>
      </c>
      <c r="L30">
        <v>0.000137</v>
      </c>
      <c r="M30">
        <v>31172952.15</v>
      </c>
      <c r="N30">
        <v>13456243.92</v>
      </c>
      <c r="O30">
        <f t="shared" si="2"/>
        <v>9391</v>
      </c>
      <c r="P30" s="33">
        <f t="shared" si="3"/>
        <v>3319.44970184219</v>
      </c>
      <c r="Q30">
        <f>VLOOKUP(A30,网点进度表!B:M,12,0)</f>
        <v>3495.23372</v>
      </c>
    </row>
    <row r="31" spans="1:17">
      <c r="A31" s="32">
        <v>2511</v>
      </c>
      <c r="B31" t="s">
        <v>180</v>
      </c>
      <c r="C31">
        <v>2795</v>
      </c>
      <c r="D31">
        <v>-22</v>
      </c>
      <c r="E31">
        <v>93</v>
      </c>
      <c r="F31">
        <v>26</v>
      </c>
      <c r="G31">
        <v>6794285.27</v>
      </c>
      <c r="H31">
        <v>1323374.15</v>
      </c>
      <c r="I31">
        <v>2863</v>
      </c>
      <c r="J31">
        <v>5</v>
      </c>
      <c r="K31">
        <v>0.991343</v>
      </c>
      <c r="L31">
        <v>0.000359</v>
      </c>
      <c r="M31">
        <v>7539696.82</v>
      </c>
      <c r="N31">
        <v>2064995.04</v>
      </c>
      <c r="O31">
        <f t="shared" si="2"/>
        <v>2888</v>
      </c>
      <c r="P31" s="33">
        <f t="shared" si="3"/>
        <v>2610.69834487535</v>
      </c>
      <c r="Q31">
        <f>VLOOKUP(A31,网点进度表!B:M,12,0)</f>
        <v>916.663419</v>
      </c>
    </row>
    <row r="32" spans="1:17">
      <c r="A32" s="32">
        <v>2512</v>
      </c>
      <c r="B32" t="s">
        <v>181</v>
      </c>
      <c r="C32">
        <v>4590</v>
      </c>
      <c r="D32">
        <v>-32</v>
      </c>
      <c r="E32">
        <v>305</v>
      </c>
      <c r="F32">
        <v>44</v>
      </c>
      <c r="G32">
        <v>10068660.13</v>
      </c>
      <c r="H32">
        <v>2423439.58</v>
      </c>
      <c r="I32">
        <v>4863</v>
      </c>
      <c r="J32">
        <v>14</v>
      </c>
      <c r="K32">
        <v>0.993463</v>
      </c>
      <c r="L32">
        <v>0.000426</v>
      </c>
      <c r="M32">
        <v>11737990.95</v>
      </c>
      <c r="N32">
        <v>3455020.65</v>
      </c>
      <c r="O32">
        <f t="shared" si="2"/>
        <v>4895</v>
      </c>
      <c r="P32" s="33">
        <f t="shared" si="3"/>
        <v>2397.95525025536</v>
      </c>
      <c r="Q32">
        <f>VLOOKUP(A32,网点进度表!B:M,12,0)</f>
        <v>1077.856739</v>
      </c>
    </row>
    <row r="33" spans="1:17">
      <c r="A33" s="32">
        <v>2513</v>
      </c>
      <c r="B33" t="s">
        <v>182</v>
      </c>
      <c r="C33">
        <v>33266</v>
      </c>
      <c r="D33">
        <v>7989</v>
      </c>
      <c r="E33">
        <v>1660</v>
      </c>
      <c r="F33">
        <v>468</v>
      </c>
      <c r="G33">
        <v>87155413.8</v>
      </c>
      <c r="H33">
        <v>32590282.06</v>
      </c>
      <c r="I33">
        <v>34716</v>
      </c>
      <c r="J33">
        <v>8436</v>
      </c>
      <c r="K33">
        <v>0.993987</v>
      </c>
      <c r="L33">
        <v>0.001128</v>
      </c>
      <c r="M33">
        <v>94713012.5</v>
      </c>
      <c r="N33">
        <v>34113783.51</v>
      </c>
      <c r="O33">
        <f t="shared" si="2"/>
        <v>34926</v>
      </c>
      <c r="P33" s="33">
        <f t="shared" si="3"/>
        <v>2711.81963293821</v>
      </c>
      <c r="Q33">
        <f>VLOOKUP(A33,网点进度表!B:M,12,0)</f>
        <v>9486.195936</v>
      </c>
    </row>
    <row r="34" spans="1:17">
      <c r="A34" s="32">
        <v>2514</v>
      </c>
      <c r="B34" t="s">
        <v>183</v>
      </c>
      <c r="C34">
        <v>9555</v>
      </c>
      <c r="D34">
        <v>-85</v>
      </c>
      <c r="E34">
        <v>395</v>
      </c>
      <c r="F34">
        <v>98</v>
      </c>
      <c r="G34">
        <v>29108061.46</v>
      </c>
      <c r="H34">
        <v>4239512.76</v>
      </c>
      <c r="I34">
        <v>9839</v>
      </c>
      <c r="J34">
        <v>27</v>
      </c>
      <c r="K34">
        <v>0.988844</v>
      </c>
      <c r="L34">
        <v>0.001423</v>
      </c>
      <c r="M34">
        <v>30525304.21</v>
      </c>
      <c r="N34">
        <v>4734639.95</v>
      </c>
      <c r="O34">
        <f t="shared" si="2"/>
        <v>9950</v>
      </c>
      <c r="P34" s="33">
        <f t="shared" si="3"/>
        <v>3067.86976984925</v>
      </c>
      <c r="Q34">
        <f>VLOOKUP(A34,网点进度表!B:M,12,0)</f>
        <v>3083.530702</v>
      </c>
    </row>
    <row r="35" spans="1:17">
      <c r="A35" s="32">
        <v>2522</v>
      </c>
      <c r="B35" t="s">
        <v>184</v>
      </c>
      <c r="C35">
        <v>9068</v>
      </c>
      <c r="D35">
        <v>-77</v>
      </c>
      <c r="E35">
        <v>410</v>
      </c>
      <c r="F35">
        <v>93</v>
      </c>
      <c r="G35">
        <v>27843035.25</v>
      </c>
      <c r="H35">
        <v>3865145.17</v>
      </c>
      <c r="I35">
        <v>9305</v>
      </c>
      <c r="J35">
        <v>32</v>
      </c>
      <c r="K35">
        <v>0.981747</v>
      </c>
      <c r="L35">
        <v>0.001722</v>
      </c>
      <c r="M35">
        <v>28599952.19</v>
      </c>
      <c r="N35">
        <v>3110011.41</v>
      </c>
      <c r="O35">
        <f t="shared" si="2"/>
        <v>9478</v>
      </c>
      <c r="P35" s="33">
        <f t="shared" si="3"/>
        <v>3017.50919919814</v>
      </c>
      <c r="Q35">
        <f>VLOOKUP(A35,网点进度表!B:M,12,0)</f>
        <v>2984.98415</v>
      </c>
    </row>
    <row r="36" spans="1:17">
      <c r="A36" s="32">
        <v>2523</v>
      </c>
      <c r="B36" t="s">
        <v>185</v>
      </c>
      <c r="C36">
        <v>32353</v>
      </c>
      <c r="D36">
        <v>-292</v>
      </c>
      <c r="E36">
        <v>1588</v>
      </c>
      <c r="F36">
        <v>294</v>
      </c>
      <c r="G36">
        <v>82318297.78</v>
      </c>
      <c r="H36">
        <v>12181292.7</v>
      </c>
      <c r="I36">
        <v>33691</v>
      </c>
      <c r="J36">
        <v>23</v>
      </c>
      <c r="K36">
        <v>0.992634</v>
      </c>
      <c r="L36">
        <v>0.000619</v>
      </c>
      <c r="M36">
        <v>86420443.85</v>
      </c>
      <c r="N36">
        <v>6514146.55</v>
      </c>
      <c r="O36">
        <f t="shared" si="2"/>
        <v>33941</v>
      </c>
      <c r="P36" s="33">
        <f t="shared" si="3"/>
        <v>2546.19615951209</v>
      </c>
      <c r="Q36">
        <f>VLOOKUP(A36,网点进度表!B:M,12,0)</f>
        <v>9281.893254</v>
      </c>
    </row>
    <row r="37" spans="1:17">
      <c r="A37" s="32">
        <v>2524</v>
      </c>
      <c r="B37" t="s">
        <v>186</v>
      </c>
      <c r="C37">
        <v>2753</v>
      </c>
      <c r="D37">
        <v>-28</v>
      </c>
      <c r="E37">
        <v>648</v>
      </c>
      <c r="F37">
        <v>148</v>
      </c>
      <c r="G37">
        <v>9824220.82</v>
      </c>
      <c r="H37">
        <v>1867007</v>
      </c>
      <c r="I37">
        <v>3400</v>
      </c>
      <c r="J37">
        <v>119</v>
      </c>
      <c r="K37">
        <v>0.999706</v>
      </c>
      <c r="L37">
        <v>-0.000294</v>
      </c>
      <c r="M37">
        <v>10800629.45</v>
      </c>
      <c r="N37">
        <v>1911305.69</v>
      </c>
      <c r="O37">
        <f t="shared" si="2"/>
        <v>3401</v>
      </c>
      <c r="P37" s="33">
        <f t="shared" si="3"/>
        <v>3175.72168479859</v>
      </c>
      <c r="Q37">
        <f>VLOOKUP(A37,网点进度表!B:M,12,0)</f>
        <v>1249.358505</v>
      </c>
    </row>
    <row r="38" spans="1:17">
      <c r="A38" s="32">
        <v>2528</v>
      </c>
      <c r="B38" t="s">
        <v>187</v>
      </c>
      <c r="C38">
        <v>9394</v>
      </c>
      <c r="D38">
        <v>-73</v>
      </c>
      <c r="E38">
        <v>346</v>
      </c>
      <c r="F38">
        <v>68</v>
      </c>
      <c r="G38">
        <v>30042265.77</v>
      </c>
      <c r="H38">
        <v>4079653.73</v>
      </c>
      <c r="I38">
        <v>9274</v>
      </c>
      <c r="J38">
        <v>18</v>
      </c>
      <c r="K38">
        <v>0.952156</v>
      </c>
      <c r="L38">
        <v>0.002336</v>
      </c>
      <c r="M38">
        <v>30759884.13</v>
      </c>
      <c r="N38">
        <v>1865754.37</v>
      </c>
      <c r="O38">
        <f t="shared" si="2"/>
        <v>9740</v>
      </c>
      <c r="P38" s="33">
        <f t="shared" si="3"/>
        <v>3158.09898665298</v>
      </c>
      <c r="Q38">
        <f>VLOOKUP(A38,网点进度表!B:M,12,0)</f>
        <v>3312.479983</v>
      </c>
    </row>
    <row r="39" spans="1:17">
      <c r="A39" s="32">
        <v>2534</v>
      </c>
      <c r="B39" t="s">
        <v>188</v>
      </c>
      <c r="C39">
        <v>41365</v>
      </c>
      <c r="D39">
        <v>8652</v>
      </c>
      <c r="E39">
        <v>2681</v>
      </c>
      <c r="F39">
        <v>887</v>
      </c>
      <c r="G39">
        <v>95746635.61</v>
      </c>
      <c r="H39">
        <v>32703670.47</v>
      </c>
      <c r="I39">
        <v>43681</v>
      </c>
      <c r="J39">
        <v>9452</v>
      </c>
      <c r="K39">
        <v>0.991713</v>
      </c>
      <c r="L39">
        <v>-0.00023</v>
      </c>
      <c r="M39">
        <v>108240057.43</v>
      </c>
      <c r="N39">
        <v>39561996.14</v>
      </c>
      <c r="O39">
        <f t="shared" ref="O39:O73" si="4">C39+E39</f>
        <v>44046</v>
      </c>
      <c r="P39" s="33">
        <f t="shared" ref="P39:P73" si="5">M39/O39</f>
        <v>2457.43217159333</v>
      </c>
      <c r="Q39">
        <f>VLOOKUP(A39,网点进度表!B:M,12,0)</f>
        <v>11236.627083</v>
      </c>
    </row>
    <row r="40" spans="1:17">
      <c r="A40" s="32">
        <v>2539</v>
      </c>
      <c r="B40" t="s">
        <v>189</v>
      </c>
      <c r="C40">
        <v>27489</v>
      </c>
      <c r="D40">
        <v>14922</v>
      </c>
      <c r="E40">
        <v>1550</v>
      </c>
      <c r="F40">
        <v>982</v>
      </c>
      <c r="G40">
        <v>58306968.28</v>
      </c>
      <c r="H40">
        <v>37793902.37</v>
      </c>
      <c r="I40">
        <v>28481</v>
      </c>
      <c r="J40">
        <v>15770</v>
      </c>
      <c r="K40">
        <v>0.980784</v>
      </c>
      <c r="L40">
        <v>0.013065</v>
      </c>
      <c r="M40">
        <v>64932030.15</v>
      </c>
      <c r="N40">
        <v>42835639.68</v>
      </c>
      <c r="O40">
        <f t="shared" si="4"/>
        <v>29039</v>
      </c>
      <c r="P40" s="33">
        <f t="shared" si="5"/>
        <v>2236.02844967113</v>
      </c>
      <c r="Q40">
        <f>VLOOKUP(A40,网点进度表!B:M,12,0)</f>
        <v>6664.792181</v>
      </c>
    </row>
    <row r="41" spans="1:17">
      <c r="A41" s="32">
        <v>2542</v>
      </c>
      <c r="B41" t="s">
        <v>190</v>
      </c>
      <c r="C41">
        <v>16362</v>
      </c>
      <c r="D41">
        <v>-156</v>
      </c>
      <c r="E41">
        <v>1141</v>
      </c>
      <c r="F41">
        <v>286</v>
      </c>
      <c r="G41">
        <v>37834613.05</v>
      </c>
      <c r="H41">
        <v>7138168.52</v>
      </c>
      <c r="I41">
        <v>17305</v>
      </c>
      <c r="J41">
        <v>137</v>
      </c>
      <c r="K41">
        <v>0.988688</v>
      </c>
      <c r="L41">
        <v>0.000488</v>
      </c>
      <c r="M41">
        <v>40920223.87</v>
      </c>
      <c r="N41">
        <v>6401327.99</v>
      </c>
      <c r="O41">
        <f t="shared" si="4"/>
        <v>17503</v>
      </c>
      <c r="P41" s="33">
        <f t="shared" si="5"/>
        <v>2337.8977243901</v>
      </c>
      <c r="Q41">
        <f>VLOOKUP(A41,网点进度表!B:M,12,0)</f>
        <v>4499.776695</v>
      </c>
    </row>
    <row r="42" spans="1:17">
      <c r="A42" s="32">
        <v>2544</v>
      </c>
      <c r="B42" t="s">
        <v>191</v>
      </c>
      <c r="C42">
        <v>6888</v>
      </c>
      <c r="D42">
        <v>-55</v>
      </c>
      <c r="E42">
        <v>543</v>
      </c>
      <c r="F42">
        <v>130</v>
      </c>
      <c r="G42">
        <v>16474948.17</v>
      </c>
      <c r="H42">
        <v>3475334.74</v>
      </c>
      <c r="I42">
        <v>7417</v>
      </c>
      <c r="J42">
        <v>76</v>
      </c>
      <c r="K42">
        <v>0.998116</v>
      </c>
      <c r="L42">
        <v>0.000155</v>
      </c>
      <c r="M42">
        <v>17503737.3</v>
      </c>
      <c r="N42">
        <v>3193726.51</v>
      </c>
      <c r="O42">
        <f t="shared" si="4"/>
        <v>7431</v>
      </c>
      <c r="P42" s="33">
        <f t="shared" si="5"/>
        <v>2355.50226079935</v>
      </c>
      <c r="Q42">
        <f>VLOOKUP(A42,网点进度表!B:M,12,0)</f>
        <v>2006.457862</v>
      </c>
    </row>
    <row r="43" spans="1:17">
      <c r="A43" s="32">
        <v>2545</v>
      </c>
      <c r="B43" t="s">
        <v>192</v>
      </c>
      <c r="C43">
        <v>3033</v>
      </c>
      <c r="D43">
        <v>-20</v>
      </c>
      <c r="E43">
        <v>147</v>
      </c>
      <c r="F43">
        <v>54</v>
      </c>
      <c r="G43">
        <v>5789805.08</v>
      </c>
      <c r="H43">
        <v>1290323.02</v>
      </c>
      <c r="I43">
        <v>3164</v>
      </c>
      <c r="J43">
        <v>34</v>
      </c>
      <c r="K43">
        <v>0.994969</v>
      </c>
      <c r="L43">
        <v>5.4e-5</v>
      </c>
      <c r="M43">
        <v>6343195.39</v>
      </c>
      <c r="N43">
        <v>1258269.29</v>
      </c>
      <c r="O43">
        <f t="shared" si="4"/>
        <v>3180</v>
      </c>
      <c r="P43" s="33">
        <f t="shared" si="5"/>
        <v>1994.71553144654</v>
      </c>
      <c r="Q43">
        <f>VLOOKUP(A43,网点进度表!B:M,12,0)</f>
        <v>762.860324</v>
      </c>
    </row>
    <row r="44" spans="1:17">
      <c r="A44" s="32">
        <v>2546</v>
      </c>
      <c r="B44" t="s">
        <v>193</v>
      </c>
      <c r="C44">
        <v>2857</v>
      </c>
      <c r="D44">
        <v>-24</v>
      </c>
      <c r="E44">
        <v>146</v>
      </c>
      <c r="F44">
        <v>68</v>
      </c>
      <c r="G44">
        <v>7690890.16</v>
      </c>
      <c r="H44">
        <v>1676252.22</v>
      </c>
      <c r="I44">
        <v>2976</v>
      </c>
      <c r="J44">
        <v>44</v>
      </c>
      <c r="K44">
        <v>0.991009</v>
      </c>
      <c r="L44">
        <v>0.000134</v>
      </c>
      <c r="M44">
        <v>7805323.2</v>
      </c>
      <c r="N44">
        <v>991068.31</v>
      </c>
      <c r="O44">
        <f t="shared" si="4"/>
        <v>3003</v>
      </c>
      <c r="P44" s="33">
        <f t="shared" si="5"/>
        <v>2599.17522477522</v>
      </c>
      <c r="Q44">
        <f>VLOOKUP(A44,网点进度表!B:M,12,0)</f>
        <v>910.403482</v>
      </c>
    </row>
    <row r="45" spans="1:17">
      <c r="A45" s="32">
        <v>2449</v>
      </c>
      <c r="B45" t="s">
        <v>194</v>
      </c>
      <c r="C45">
        <v>49750</v>
      </c>
      <c r="D45">
        <v>15390</v>
      </c>
      <c r="E45">
        <v>2894</v>
      </c>
      <c r="F45">
        <v>1208</v>
      </c>
      <c r="G45">
        <v>167101615.3</v>
      </c>
      <c r="H45">
        <v>75094822.72</v>
      </c>
      <c r="I45">
        <v>51775</v>
      </c>
      <c r="J45">
        <v>16504</v>
      </c>
      <c r="K45">
        <v>0.983493</v>
      </c>
      <c r="L45">
        <v>0.004993</v>
      </c>
      <c r="M45">
        <v>181798250.18</v>
      </c>
      <c r="N45">
        <v>78128606.68</v>
      </c>
      <c r="O45">
        <f t="shared" si="4"/>
        <v>52644</v>
      </c>
      <c r="P45" s="33">
        <f t="shared" si="5"/>
        <v>3453.35176240407</v>
      </c>
      <c r="Q45">
        <f>VLOOKUP(A45,网点进度表!B:M,12,0)</f>
        <v>18953.280971</v>
      </c>
    </row>
    <row r="46" spans="1:17">
      <c r="A46" s="32">
        <v>2450</v>
      </c>
      <c r="B46" t="s">
        <v>195</v>
      </c>
      <c r="C46">
        <v>8066</v>
      </c>
      <c r="D46">
        <v>-74</v>
      </c>
      <c r="E46">
        <v>605</v>
      </c>
      <c r="F46">
        <v>145</v>
      </c>
      <c r="G46">
        <v>18418558.43</v>
      </c>
      <c r="H46">
        <v>4048117.39</v>
      </c>
      <c r="I46">
        <v>8531</v>
      </c>
      <c r="J46">
        <v>74</v>
      </c>
      <c r="K46">
        <v>0.983854</v>
      </c>
      <c r="L46">
        <v>0.000482</v>
      </c>
      <c r="M46">
        <v>20137176.88</v>
      </c>
      <c r="N46">
        <v>3158340.35</v>
      </c>
      <c r="O46">
        <f t="shared" si="4"/>
        <v>8671</v>
      </c>
      <c r="P46" s="33">
        <f t="shared" si="5"/>
        <v>2322.35922961596</v>
      </c>
      <c r="Q46">
        <f>VLOOKUP(A46,网点进度表!B:M,12,0)</f>
        <v>2190.268782</v>
      </c>
    </row>
    <row r="47" spans="1:17">
      <c r="A47" s="32">
        <v>2455</v>
      </c>
      <c r="B47" t="s">
        <v>196</v>
      </c>
      <c r="C47">
        <v>11510</v>
      </c>
      <c r="D47">
        <v>-77</v>
      </c>
      <c r="E47">
        <v>540</v>
      </c>
      <c r="F47">
        <v>102</v>
      </c>
      <c r="G47">
        <v>33543574.73</v>
      </c>
      <c r="H47">
        <v>5134144.06</v>
      </c>
      <c r="I47">
        <v>11855</v>
      </c>
      <c r="J47">
        <v>47</v>
      </c>
      <c r="K47">
        <v>0.983817</v>
      </c>
      <c r="L47">
        <v>0.001863</v>
      </c>
      <c r="M47">
        <v>38187225.92</v>
      </c>
      <c r="N47">
        <v>7119626.62</v>
      </c>
      <c r="O47">
        <f t="shared" si="4"/>
        <v>12050</v>
      </c>
      <c r="P47" s="33">
        <f t="shared" si="5"/>
        <v>3169.06439170124</v>
      </c>
      <c r="Q47">
        <f>VLOOKUP(A47,网点进度表!B:M,12,0)</f>
        <v>3976.134998</v>
      </c>
    </row>
    <row r="48" spans="1:17">
      <c r="A48" s="32">
        <v>2457</v>
      </c>
      <c r="B48" t="s">
        <v>197</v>
      </c>
      <c r="C48">
        <v>7859</v>
      </c>
      <c r="D48">
        <v>-56</v>
      </c>
      <c r="E48">
        <v>413</v>
      </c>
      <c r="F48">
        <v>74</v>
      </c>
      <c r="G48">
        <v>45010823.14</v>
      </c>
      <c r="H48">
        <v>6598714.5</v>
      </c>
      <c r="I48">
        <v>8236</v>
      </c>
      <c r="J48">
        <v>21</v>
      </c>
      <c r="K48">
        <v>0.995648</v>
      </c>
      <c r="L48">
        <v>0.000373</v>
      </c>
      <c r="M48">
        <v>49712171.72</v>
      </c>
      <c r="N48">
        <v>6542520.1</v>
      </c>
      <c r="O48">
        <f t="shared" si="4"/>
        <v>8272</v>
      </c>
      <c r="P48" s="33">
        <f t="shared" si="5"/>
        <v>6009.69193907157</v>
      </c>
      <c r="Q48">
        <f>VLOOKUP(A48,网点进度表!B:M,12,0)</f>
        <v>5358.261479</v>
      </c>
    </row>
    <row r="49" spans="1:17">
      <c r="A49" s="32">
        <v>2459</v>
      </c>
      <c r="B49" t="s">
        <v>198</v>
      </c>
      <c r="C49">
        <v>7215</v>
      </c>
      <c r="D49">
        <v>-44</v>
      </c>
      <c r="E49">
        <v>298</v>
      </c>
      <c r="F49">
        <v>51</v>
      </c>
      <c r="G49">
        <v>24698680.63</v>
      </c>
      <c r="H49">
        <v>3019347.68</v>
      </c>
      <c r="I49">
        <v>7463</v>
      </c>
      <c r="J49">
        <v>9</v>
      </c>
      <c r="K49">
        <v>0.993345</v>
      </c>
      <c r="L49">
        <v>0.000273</v>
      </c>
      <c r="M49">
        <v>26591611.77</v>
      </c>
      <c r="N49">
        <v>3257146.37</v>
      </c>
      <c r="O49">
        <f t="shared" si="4"/>
        <v>7513</v>
      </c>
      <c r="P49" s="33">
        <f t="shared" si="5"/>
        <v>3539.41325302808</v>
      </c>
      <c r="Q49">
        <f>VLOOKUP(A49,网点进度表!B:M,12,0)</f>
        <v>2780.905621</v>
      </c>
    </row>
    <row r="50" spans="1:17">
      <c r="A50" s="32">
        <v>2460</v>
      </c>
      <c r="B50" t="s">
        <v>199</v>
      </c>
      <c r="C50">
        <v>7815</v>
      </c>
      <c r="D50">
        <v>-57</v>
      </c>
      <c r="E50">
        <v>296</v>
      </c>
      <c r="F50">
        <v>51</v>
      </c>
      <c r="G50">
        <v>21654996.57</v>
      </c>
      <c r="H50">
        <v>2689331.47</v>
      </c>
      <c r="I50">
        <v>8061</v>
      </c>
      <c r="J50">
        <v>1</v>
      </c>
      <c r="K50">
        <v>0.993836</v>
      </c>
      <c r="L50">
        <v>0.000858</v>
      </c>
      <c r="M50">
        <v>22945273.27</v>
      </c>
      <c r="N50">
        <v>1751700.68</v>
      </c>
      <c r="O50">
        <f t="shared" si="4"/>
        <v>8111</v>
      </c>
      <c r="P50" s="33">
        <f t="shared" si="5"/>
        <v>2828.90805942547</v>
      </c>
      <c r="Q50">
        <f>VLOOKUP(A50,网点进度表!B:M,12,0)</f>
        <v>2471.58276</v>
      </c>
    </row>
    <row r="51" spans="1:17">
      <c r="A51" s="32">
        <v>2463</v>
      </c>
      <c r="B51" t="s">
        <v>200</v>
      </c>
      <c r="C51">
        <v>27144</v>
      </c>
      <c r="D51">
        <v>-189</v>
      </c>
      <c r="E51">
        <v>1474</v>
      </c>
      <c r="F51">
        <v>240</v>
      </c>
      <c r="G51">
        <v>68950423.77</v>
      </c>
      <c r="H51">
        <v>10549487.64</v>
      </c>
      <c r="I51">
        <v>28215</v>
      </c>
      <c r="J51">
        <v>94</v>
      </c>
      <c r="K51">
        <v>0.985918</v>
      </c>
      <c r="L51">
        <v>0.00153</v>
      </c>
      <c r="M51">
        <v>74373091.25</v>
      </c>
      <c r="N51">
        <v>9922212</v>
      </c>
      <c r="O51">
        <f t="shared" si="4"/>
        <v>28618</v>
      </c>
      <c r="P51" s="33">
        <f t="shared" si="5"/>
        <v>2598.82211370466</v>
      </c>
      <c r="Q51">
        <f>VLOOKUP(A51,网点进度表!B:M,12,0)</f>
        <v>8085.508755</v>
      </c>
    </row>
    <row r="52" spans="1:17">
      <c r="A52" s="32">
        <v>2464</v>
      </c>
      <c r="B52" t="s">
        <v>201</v>
      </c>
      <c r="C52">
        <v>13404</v>
      </c>
      <c r="D52">
        <v>-97</v>
      </c>
      <c r="E52">
        <v>1133</v>
      </c>
      <c r="F52">
        <v>218</v>
      </c>
      <c r="G52">
        <v>44823069.34</v>
      </c>
      <c r="H52">
        <v>10835771.09</v>
      </c>
      <c r="I52">
        <v>14406</v>
      </c>
      <c r="J52">
        <v>128</v>
      </c>
      <c r="K52">
        <v>0.990989</v>
      </c>
      <c r="L52">
        <v>0.000561</v>
      </c>
      <c r="M52">
        <v>49782230.26</v>
      </c>
      <c r="N52">
        <v>12512032.14</v>
      </c>
      <c r="O52">
        <f t="shared" si="4"/>
        <v>14537</v>
      </c>
      <c r="P52" s="33">
        <f t="shared" si="5"/>
        <v>3424.51883194607</v>
      </c>
      <c r="Q52">
        <f>VLOOKUP(A52,网点进度表!B:M,12,0)</f>
        <v>5281.351576</v>
      </c>
    </row>
    <row r="53" spans="1:17">
      <c r="A53" s="32">
        <v>2468</v>
      </c>
      <c r="B53" t="s">
        <v>202</v>
      </c>
      <c r="C53">
        <v>4984</v>
      </c>
      <c r="D53">
        <v>-33</v>
      </c>
      <c r="E53">
        <v>340</v>
      </c>
      <c r="F53">
        <v>91</v>
      </c>
      <c r="G53">
        <v>13939448.71</v>
      </c>
      <c r="H53">
        <v>3512417.66</v>
      </c>
      <c r="I53">
        <v>5289</v>
      </c>
      <c r="J53">
        <v>57</v>
      </c>
      <c r="K53">
        <v>0.993426</v>
      </c>
      <c r="L53">
        <v>-0.000117</v>
      </c>
      <c r="M53">
        <v>16414117.61</v>
      </c>
      <c r="N53">
        <v>5348150.46</v>
      </c>
      <c r="O53">
        <f t="shared" si="4"/>
        <v>5324</v>
      </c>
      <c r="P53" s="33">
        <f t="shared" si="5"/>
        <v>3083.04237603306</v>
      </c>
      <c r="Q53">
        <f>VLOOKUP(A53,网点进度表!B:M,12,0)</f>
        <v>1835.490867</v>
      </c>
    </row>
    <row r="54" spans="1:17">
      <c r="A54" s="32">
        <v>2469</v>
      </c>
      <c r="B54" t="s">
        <v>203</v>
      </c>
      <c r="C54">
        <v>8415</v>
      </c>
      <c r="D54">
        <v>-54</v>
      </c>
      <c r="E54">
        <v>307</v>
      </c>
      <c r="F54">
        <v>66</v>
      </c>
      <c r="G54">
        <v>62702639.5</v>
      </c>
      <c r="H54">
        <v>12435863.98</v>
      </c>
      <c r="I54">
        <v>8711</v>
      </c>
      <c r="J54">
        <v>11</v>
      </c>
      <c r="K54">
        <v>0.998739</v>
      </c>
      <c r="L54">
        <v>-0.000113</v>
      </c>
      <c r="M54">
        <v>64440446.26</v>
      </c>
      <c r="N54">
        <v>14575494.97</v>
      </c>
      <c r="O54">
        <f t="shared" si="4"/>
        <v>8722</v>
      </c>
      <c r="P54" s="33">
        <f t="shared" si="5"/>
        <v>7388.26487732172</v>
      </c>
      <c r="Q54">
        <f>VLOOKUP(A54,网点进度表!B:M,12,0)</f>
        <v>6600.522724</v>
      </c>
    </row>
    <row r="55" spans="1:17">
      <c r="A55" s="32">
        <v>2491</v>
      </c>
      <c r="B55" t="s">
        <v>204</v>
      </c>
      <c r="C55">
        <v>4040</v>
      </c>
      <c r="D55">
        <v>-45</v>
      </c>
      <c r="E55">
        <v>309</v>
      </c>
      <c r="F55">
        <v>83</v>
      </c>
      <c r="G55">
        <v>7973458.55</v>
      </c>
      <c r="H55">
        <v>1964638.33</v>
      </c>
      <c r="I55">
        <v>4263</v>
      </c>
      <c r="J55">
        <v>43</v>
      </c>
      <c r="K55">
        <v>0.980225</v>
      </c>
      <c r="L55">
        <v>0.001334</v>
      </c>
      <c r="M55">
        <v>8926282.03</v>
      </c>
      <c r="N55">
        <v>1792996.88</v>
      </c>
      <c r="O55">
        <f t="shared" si="4"/>
        <v>4349</v>
      </c>
      <c r="P55" s="33">
        <f t="shared" si="5"/>
        <v>2052.49069441251</v>
      </c>
      <c r="Q55">
        <f>VLOOKUP(A55,网点进度表!B:M,12,0)</f>
        <v>1013.660878</v>
      </c>
    </row>
    <row r="56" spans="1:17">
      <c r="A56" s="32">
        <v>2471</v>
      </c>
      <c r="B56" t="s">
        <v>205</v>
      </c>
      <c r="C56">
        <v>5006</v>
      </c>
      <c r="D56">
        <v>-29</v>
      </c>
      <c r="E56">
        <v>226</v>
      </c>
      <c r="F56">
        <v>45</v>
      </c>
      <c r="G56">
        <v>18760260.21</v>
      </c>
      <c r="H56">
        <v>3236442.86</v>
      </c>
      <c r="I56">
        <v>5125</v>
      </c>
      <c r="J56">
        <v>32</v>
      </c>
      <c r="K56">
        <v>0.979549</v>
      </c>
      <c r="L56">
        <v>0.00313</v>
      </c>
      <c r="M56">
        <v>19246783.55</v>
      </c>
      <c r="N56">
        <v>1197209.01</v>
      </c>
      <c r="O56">
        <f t="shared" si="4"/>
        <v>5232</v>
      </c>
      <c r="P56" s="33">
        <f t="shared" si="5"/>
        <v>3678.66658065749</v>
      </c>
      <c r="Q56">
        <f>VLOOKUP(A56,网点进度表!B:M,12,0)</f>
        <v>2191.331967</v>
      </c>
    </row>
    <row r="57" spans="1:17">
      <c r="A57" s="32">
        <v>2473</v>
      </c>
      <c r="B57" t="s">
        <v>206</v>
      </c>
      <c r="C57">
        <v>6709</v>
      </c>
      <c r="D57">
        <v>-48</v>
      </c>
      <c r="E57">
        <v>495</v>
      </c>
      <c r="F57">
        <v>122</v>
      </c>
      <c r="G57">
        <v>27019184.83</v>
      </c>
      <c r="H57">
        <v>6360506.97</v>
      </c>
      <c r="I57">
        <v>7125</v>
      </c>
      <c r="J57">
        <v>86</v>
      </c>
      <c r="K57">
        <v>0.989034</v>
      </c>
      <c r="L57">
        <v>0.001797</v>
      </c>
      <c r="M57">
        <v>27731402.63</v>
      </c>
      <c r="N57">
        <v>4058692.92</v>
      </c>
      <c r="O57">
        <f t="shared" si="4"/>
        <v>7204</v>
      </c>
      <c r="P57" s="33">
        <f t="shared" si="5"/>
        <v>3849.44511799001</v>
      </c>
      <c r="Q57">
        <f>VLOOKUP(A57,网点进度表!B:M,12,0)</f>
        <v>2904.35621</v>
      </c>
    </row>
    <row r="58" spans="1:17">
      <c r="A58" s="32">
        <v>2474</v>
      </c>
      <c r="B58" t="s">
        <v>207</v>
      </c>
      <c r="C58">
        <v>3743</v>
      </c>
      <c r="D58">
        <v>-21</v>
      </c>
      <c r="E58">
        <v>320</v>
      </c>
      <c r="F58">
        <v>76</v>
      </c>
      <c r="G58">
        <v>9197650.65</v>
      </c>
      <c r="H58">
        <v>1792846.06</v>
      </c>
      <c r="I58">
        <v>4054</v>
      </c>
      <c r="J58">
        <v>55</v>
      </c>
      <c r="K58">
        <v>0.997785</v>
      </c>
      <c r="L58">
        <v>3e-5</v>
      </c>
      <c r="M58">
        <v>10254734.81</v>
      </c>
      <c r="N58">
        <v>1833271.27</v>
      </c>
      <c r="O58">
        <f t="shared" si="4"/>
        <v>4063</v>
      </c>
      <c r="P58" s="33">
        <f t="shared" si="5"/>
        <v>2523.93177701206</v>
      </c>
      <c r="Q58">
        <f>VLOOKUP(A58,网点进度表!B:M,12,0)</f>
        <v>1190.306816</v>
      </c>
    </row>
    <row r="59" spans="1:17">
      <c r="A59" s="32">
        <v>2475</v>
      </c>
      <c r="B59" t="s">
        <v>208</v>
      </c>
      <c r="C59">
        <v>8990</v>
      </c>
      <c r="D59">
        <v>-67</v>
      </c>
      <c r="E59">
        <v>864</v>
      </c>
      <c r="F59">
        <v>165</v>
      </c>
      <c r="G59">
        <v>26920456.71</v>
      </c>
      <c r="H59">
        <v>7264799.1</v>
      </c>
      <c r="I59">
        <v>9854</v>
      </c>
      <c r="J59">
        <v>98</v>
      </c>
      <c r="K59">
        <v>1</v>
      </c>
      <c r="L59">
        <v>0</v>
      </c>
      <c r="M59">
        <v>28343472.59</v>
      </c>
      <c r="N59">
        <v>6700169.91</v>
      </c>
      <c r="O59">
        <f t="shared" si="4"/>
        <v>9854</v>
      </c>
      <c r="P59" s="33">
        <f t="shared" si="5"/>
        <v>2876.34185001015</v>
      </c>
      <c r="Q59">
        <f>VLOOKUP(A59,网点进度表!B:M,12,0)</f>
        <v>3171.69326</v>
      </c>
    </row>
    <row r="60" spans="1:17">
      <c r="A60" s="32">
        <v>2476</v>
      </c>
      <c r="B60" t="s">
        <v>209</v>
      </c>
      <c r="C60">
        <v>3748</v>
      </c>
      <c r="D60">
        <v>-26</v>
      </c>
      <c r="E60">
        <v>409</v>
      </c>
      <c r="F60">
        <v>46</v>
      </c>
      <c r="G60">
        <v>19611249.92</v>
      </c>
      <c r="H60">
        <v>2670831.9</v>
      </c>
      <c r="I60">
        <v>4151</v>
      </c>
      <c r="J60">
        <v>20</v>
      </c>
      <c r="K60">
        <v>0.998557</v>
      </c>
      <c r="L60">
        <v>7e-6</v>
      </c>
      <c r="M60">
        <v>19769312.98</v>
      </c>
      <c r="N60">
        <v>-1278070.74</v>
      </c>
      <c r="O60">
        <f t="shared" si="4"/>
        <v>4157</v>
      </c>
      <c r="P60" s="33">
        <f t="shared" si="5"/>
        <v>4755.66826557614</v>
      </c>
      <c r="Q60">
        <f>VLOOKUP(A60,网点进度表!B:M,12,0)</f>
        <v>1953.531333</v>
      </c>
    </row>
    <row r="61" spans="1:17">
      <c r="A61" s="32">
        <v>2477</v>
      </c>
      <c r="B61" t="s">
        <v>210</v>
      </c>
      <c r="C61">
        <v>10516</v>
      </c>
      <c r="D61">
        <v>-91</v>
      </c>
      <c r="E61">
        <v>1246</v>
      </c>
      <c r="F61">
        <v>184</v>
      </c>
      <c r="G61">
        <v>25602074.73</v>
      </c>
      <c r="H61">
        <v>5430963.38</v>
      </c>
      <c r="I61">
        <v>11645</v>
      </c>
      <c r="J61">
        <v>105</v>
      </c>
      <c r="K61">
        <v>0.990053</v>
      </c>
      <c r="L61">
        <v>0.001108</v>
      </c>
      <c r="M61">
        <v>27691061.16</v>
      </c>
      <c r="N61">
        <v>5381497.47</v>
      </c>
      <c r="O61">
        <f t="shared" si="4"/>
        <v>11762</v>
      </c>
      <c r="P61" s="33">
        <f t="shared" si="5"/>
        <v>2354.28168338718</v>
      </c>
      <c r="Q61">
        <f>VLOOKUP(A61,网点进度表!B:M,12,0)</f>
        <v>2947.052146</v>
      </c>
    </row>
    <row r="62" spans="1:17">
      <c r="A62" s="32">
        <v>2479</v>
      </c>
      <c r="B62" t="s">
        <v>211</v>
      </c>
      <c r="C62">
        <v>4760</v>
      </c>
      <c r="D62">
        <v>-29</v>
      </c>
      <c r="E62">
        <v>197</v>
      </c>
      <c r="F62">
        <v>37</v>
      </c>
      <c r="G62">
        <v>9585571.44</v>
      </c>
      <c r="H62">
        <v>1324841.96</v>
      </c>
      <c r="I62">
        <v>4927</v>
      </c>
      <c r="J62">
        <v>10</v>
      </c>
      <c r="K62">
        <v>0.993948</v>
      </c>
      <c r="L62">
        <v>0.000414</v>
      </c>
      <c r="M62">
        <v>10433058.73</v>
      </c>
      <c r="N62">
        <v>2236678.2</v>
      </c>
      <c r="O62">
        <f t="shared" si="4"/>
        <v>4957</v>
      </c>
      <c r="P62" s="33">
        <f t="shared" si="5"/>
        <v>2104.7122715352</v>
      </c>
      <c r="Q62">
        <f>VLOOKUP(A62,网点进度表!B:M,12,0)</f>
        <v>1108.505123</v>
      </c>
    </row>
    <row r="63" spans="1:17">
      <c r="A63" s="32">
        <v>2483</v>
      </c>
      <c r="B63" t="s">
        <v>212</v>
      </c>
      <c r="C63">
        <v>4778</v>
      </c>
      <c r="D63">
        <v>-35</v>
      </c>
      <c r="E63">
        <v>183</v>
      </c>
      <c r="F63">
        <v>57</v>
      </c>
      <c r="G63">
        <v>9206426.5</v>
      </c>
      <c r="H63">
        <v>1631143.58</v>
      </c>
      <c r="I63">
        <v>4943</v>
      </c>
      <c r="J63">
        <v>25</v>
      </c>
      <c r="K63">
        <v>0.996372</v>
      </c>
      <c r="L63">
        <v>0.000624</v>
      </c>
      <c r="M63">
        <v>10377997.94</v>
      </c>
      <c r="N63">
        <v>2119353.69</v>
      </c>
      <c r="O63">
        <f t="shared" si="4"/>
        <v>4961</v>
      </c>
      <c r="P63" s="33">
        <f t="shared" si="5"/>
        <v>2091.91653698851</v>
      </c>
      <c r="Q63">
        <f>VLOOKUP(A63,网点进度表!B:M,12,0)</f>
        <v>1072.61297</v>
      </c>
    </row>
    <row r="64" spans="1:17">
      <c r="A64" s="32">
        <v>2492</v>
      </c>
      <c r="B64" t="s">
        <v>213</v>
      </c>
      <c r="C64">
        <v>11594</v>
      </c>
      <c r="D64">
        <v>-75</v>
      </c>
      <c r="E64">
        <v>608</v>
      </c>
      <c r="F64">
        <v>149</v>
      </c>
      <c r="G64">
        <v>34945101.23</v>
      </c>
      <c r="H64">
        <v>6666324.3</v>
      </c>
      <c r="I64">
        <v>11957</v>
      </c>
      <c r="J64">
        <v>93</v>
      </c>
      <c r="K64">
        <v>0.979921</v>
      </c>
      <c r="L64">
        <v>0.001689</v>
      </c>
      <c r="M64">
        <v>35995200.21</v>
      </c>
      <c r="N64">
        <v>2626101.6</v>
      </c>
      <c r="O64">
        <f t="shared" si="4"/>
        <v>12202</v>
      </c>
      <c r="P64" s="33">
        <f t="shared" si="5"/>
        <v>2949.94264956564</v>
      </c>
      <c r="Q64">
        <f>VLOOKUP(A64,网点进度表!B:M,12,0)</f>
        <v>4045.611315</v>
      </c>
    </row>
    <row r="65" spans="1:17">
      <c r="A65" s="32">
        <v>2495</v>
      </c>
      <c r="B65" t="s">
        <v>214</v>
      </c>
      <c r="C65">
        <v>6973</v>
      </c>
      <c r="D65">
        <v>-51</v>
      </c>
      <c r="E65">
        <v>202</v>
      </c>
      <c r="F65">
        <v>88</v>
      </c>
      <c r="G65">
        <v>19672386.04</v>
      </c>
      <c r="H65">
        <v>4340710.68</v>
      </c>
      <c r="I65">
        <v>7029</v>
      </c>
      <c r="J65">
        <v>48</v>
      </c>
      <c r="K65">
        <v>0.979652</v>
      </c>
      <c r="L65">
        <v>0.001647</v>
      </c>
      <c r="M65">
        <v>22123733.94</v>
      </c>
      <c r="N65">
        <v>3777993.65</v>
      </c>
      <c r="O65">
        <f t="shared" si="4"/>
        <v>7175</v>
      </c>
      <c r="P65" s="33">
        <f t="shared" si="5"/>
        <v>3083.44723902439</v>
      </c>
      <c r="Q65">
        <f>VLOOKUP(A65,网点进度表!B:M,12,0)</f>
        <v>2386.421903</v>
      </c>
    </row>
    <row r="66" spans="1:17">
      <c r="A66" s="32">
        <v>2440</v>
      </c>
      <c r="B66" t="s">
        <v>215</v>
      </c>
      <c r="C66">
        <v>7745</v>
      </c>
      <c r="D66">
        <v>-69</v>
      </c>
      <c r="E66">
        <v>859</v>
      </c>
      <c r="F66">
        <v>45</v>
      </c>
      <c r="G66">
        <v>31293888.31</v>
      </c>
      <c r="H66">
        <v>7712796.86</v>
      </c>
      <c r="I66">
        <v>8506</v>
      </c>
      <c r="J66">
        <v>-15</v>
      </c>
      <c r="K66">
        <v>0.98861</v>
      </c>
      <c r="L66">
        <v>0.001011</v>
      </c>
      <c r="M66">
        <v>32450093.42</v>
      </c>
      <c r="N66">
        <v>3913260.75</v>
      </c>
      <c r="O66">
        <f t="shared" si="4"/>
        <v>8604</v>
      </c>
      <c r="P66" s="33">
        <f t="shared" si="5"/>
        <v>3771.51248489075</v>
      </c>
      <c r="Q66">
        <f>VLOOKUP(A66,网点进度表!B:M,12,0)</f>
        <v>3691.317149</v>
      </c>
    </row>
    <row r="67" spans="1:17">
      <c r="A67" s="32">
        <v>2485</v>
      </c>
      <c r="B67" t="s">
        <v>216</v>
      </c>
      <c r="C67">
        <v>11518</v>
      </c>
      <c r="D67">
        <v>-84</v>
      </c>
      <c r="E67">
        <v>950</v>
      </c>
      <c r="F67">
        <v>165</v>
      </c>
      <c r="G67">
        <v>35560496.06</v>
      </c>
      <c r="H67">
        <v>11135956.9</v>
      </c>
      <c r="I67">
        <v>12416</v>
      </c>
      <c r="J67">
        <v>81</v>
      </c>
      <c r="K67">
        <v>0.995829</v>
      </c>
      <c r="L67">
        <v>2.7e-5</v>
      </c>
      <c r="M67">
        <v>39325546.58</v>
      </c>
      <c r="N67">
        <v>11830890.68</v>
      </c>
      <c r="O67">
        <f t="shared" si="4"/>
        <v>12468</v>
      </c>
      <c r="P67" s="33">
        <f t="shared" si="5"/>
        <v>3154.11826916907</v>
      </c>
      <c r="Q67">
        <f>VLOOKUP(A67,网点进度表!B:M,12,0)</f>
        <v>4624.682692</v>
      </c>
    </row>
    <row r="68" spans="1:17">
      <c r="A68" s="32">
        <v>2484</v>
      </c>
      <c r="B68" t="s">
        <v>217</v>
      </c>
      <c r="C68">
        <v>3985</v>
      </c>
      <c r="D68">
        <v>-30</v>
      </c>
      <c r="E68">
        <v>200</v>
      </c>
      <c r="F68">
        <v>40</v>
      </c>
      <c r="G68">
        <v>8478284.55</v>
      </c>
      <c r="H68">
        <v>2285378.65</v>
      </c>
      <c r="I68">
        <v>4129</v>
      </c>
      <c r="J68">
        <v>12</v>
      </c>
      <c r="K68">
        <v>0.986619</v>
      </c>
      <c r="L68">
        <v>0.000511</v>
      </c>
      <c r="M68">
        <v>8930537.86</v>
      </c>
      <c r="N68">
        <v>1249029.74</v>
      </c>
      <c r="O68">
        <f t="shared" si="4"/>
        <v>4185</v>
      </c>
      <c r="P68" s="33">
        <f t="shared" si="5"/>
        <v>2133.93975149343</v>
      </c>
      <c r="Q68">
        <f>VLOOKUP(A68,网点进度表!B:M,12,0)</f>
        <v>1082.314313</v>
      </c>
    </row>
    <row r="69" spans="1:17">
      <c r="A69" s="32">
        <v>2487</v>
      </c>
      <c r="B69" t="s">
        <v>218</v>
      </c>
      <c r="C69">
        <v>8545</v>
      </c>
      <c r="D69">
        <v>-82</v>
      </c>
      <c r="E69">
        <v>963</v>
      </c>
      <c r="F69">
        <v>176</v>
      </c>
      <c r="G69">
        <v>24158288.59</v>
      </c>
      <c r="H69">
        <v>6636844.9</v>
      </c>
      <c r="I69">
        <v>9458</v>
      </c>
      <c r="J69">
        <v>97</v>
      </c>
      <c r="K69">
        <v>0.994741</v>
      </c>
      <c r="L69">
        <v>0.000371</v>
      </c>
      <c r="M69">
        <v>25437661.12</v>
      </c>
      <c r="N69">
        <v>2623990.52</v>
      </c>
      <c r="O69">
        <f t="shared" si="4"/>
        <v>9508</v>
      </c>
      <c r="P69" s="33">
        <f t="shared" si="5"/>
        <v>2675.39557425326</v>
      </c>
      <c r="Q69">
        <f>VLOOKUP(A69,网点进度表!B:M,12,0)</f>
        <v>3073.373041</v>
      </c>
    </row>
    <row r="70" spans="1:17">
      <c r="A70" s="32">
        <v>2489</v>
      </c>
      <c r="B70" t="s">
        <v>219</v>
      </c>
      <c r="C70">
        <v>7478</v>
      </c>
      <c r="D70">
        <v>-49</v>
      </c>
      <c r="E70">
        <v>336</v>
      </c>
      <c r="F70">
        <v>51</v>
      </c>
      <c r="G70">
        <v>16614195.23</v>
      </c>
      <c r="H70">
        <v>3139772.08</v>
      </c>
      <c r="I70">
        <v>7702</v>
      </c>
      <c r="J70">
        <v>7</v>
      </c>
      <c r="K70">
        <v>0.985667</v>
      </c>
      <c r="L70">
        <v>0.000644</v>
      </c>
      <c r="M70">
        <v>17463837.05</v>
      </c>
      <c r="N70">
        <v>2953040.46</v>
      </c>
      <c r="O70">
        <f t="shared" si="4"/>
        <v>7814</v>
      </c>
      <c r="P70" s="33">
        <f t="shared" si="5"/>
        <v>2234.94203352956</v>
      </c>
      <c r="Q70">
        <f>VLOOKUP(A70,网点进度表!B:M,12,0)</f>
        <v>2044.290691</v>
      </c>
    </row>
    <row r="71" spans="1:17">
      <c r="A71" s="32">
        <v>2493</v>
      </c>
      <c r="B71" t="s">
        <v>220</v>
      </c>
      <c r="C71">
        <v>3598</v>
      </c>
      <c r="D71">
        <v>-24</v>
      </c>
      <c r="E71">
        <v>148</v>
      </c>
      <c r="F71">
        <v>25</v>
      </c>
      <c r="G71">
        <v>7549239.54</v>
      </c>
      <c r="H71">
        <v>969801.81</v>
      </c>
      <c r="I71">
        <v>3718</v>
      </c>
      <c r="J71">
        <v>1</v>
      </c>
      <c r="K71">
        <v>0.992525</v>
      </c>
      <c r="L71">
        <v>2e-6</v>
      </c>
      <c r="M71">
        <v>8129137.29</v>
      </c>
      <c r="N71">
        <v>758588.93</v>
      </c>
      <c r="O71">
        <f t="shared" si="4"/>
        <v>3746</v>
      </c>
      <c r="P71" s="33">
        <f t="shared" si="5"/>
        <v>2170.08470101442</v>
      </c>
      <c r="Q71">
        <f>VLOOKUP(A71,网点进度表!B:M,12,0)</f>
        <v>774.466773</v>
      </c>
    </row>
    <row r="72" spans="1:17">
      <c r="A72" s="32">
        <v>2496</v>
      </c>
      <c r="B72" t="s">
        <v>221</v>
      </c>
      <c r="C72">
        <v>4791</v>
      </c>
      <c r="D72">
        <v>-31</v>
      </c>
      <c r="E72">
        <v>74</v>
      </c>
      <c r="F72">
        <v>18</v>
      </c>
      <c r="G72">
        <v>11397653.13</v>
      </c>
      <c r="H72">
        <v>2199567.16</v>
      </c>
      <c r="I72">
        <v>4624</v>
      </c>
      <c r="J72">
        <v>2</v>
      </c>
      <c r="K72">
        <v>0.950462</v>
      </c>
      <c r="L72">
        <v>0.002943</v>
      </c>
      <c r="M72">
        <v>11798934.29</v>
      </c>
      <c r="N72">
        <v>1916415.04</v>
      </c>
      <c r="O72">
        <f t="shared" si="4"/>
        <v>4865</v>
      </c>
      <c r="P72" s="33">
        <f t="shared" si="5"/>
        <v>2425.26912435766</v>
      </c>
      <c r="Q72">
        <f>VLOOKUP(A72,网点进度表!B:M,12,0)</f>
        <v>1273.992928</v>
      </c>
    </row>
    <row r="73" spans="1:17">
      <c r="A73" s="32">
        <v>2497</v>
      </c>
      <c r="B73" t="s">
        <v>222</v>
      </c>
      <c r="C73">
        <v>6232</v>
      </c>
      <c r="D73">
        <v>-41</v>
      </c>
      <c r="E73">
        <v>519</v>
      </c>
      <c r="F73">
        <v>147</v>
      </c>
      <c r="G73">
        <v>15301204.31</v>
      </c>
      <c r="H73">
        <v>3496589.69</v>
      </c>
      <c r="I73">
        <v>6416</v>
      </c>
      <c r="J73">
        <v>121</v>
      </c>
      <c r="K73">
        <v>0.950378</v>
      </c>
      <c r="L73">
        <v>0.003049</v>
      </c>
      <c r="M73">
        <v>16699582.84</v>
      </c>
      <c r="N73">
        <v>2463045.03</v>
      </c>
      <c r="O73">
        <f t="shared" si="4"/>
        <v>6751</v>
      </c>
      <c r="P73" s="33">
        <f t="shared" si="5"/>
        <v>2473.64580654718</v>
      </c>
      <c r="Q73">
        <f>VLOOKUP(A73,网点进度表!B:M,12,0)</f>
        <v>1821.127281</v>
      </c>
    </row>
  </sheetData>
  <autoFilter ref="A2:Q73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opLeftCell="A25" workbookViewId="0">
      <selection activeCell="C1" sqref="C$1:C$1048576"/>
    </sheetView>
  </sheetViews>
  <sheetFormatPr defaultColWidth="9" defaultRowHeight="16.8" outlineLevelCol="4"/>
  <sheetData>
    <row r="1" spans="1:3">
      <c r="A1" t="s">
        <v>83</v>
      </c>
      <c r="C1" t="s">
        <v>223</v>
      </c>
    </row>
    <row r="2" spans="1:4">
      <c r="A2" s="32">
        <v>2440</v>
      </c>
      <c r="B2" s="32" t="s">
        <v>17</v>
      </c>
      <c r="C2">
        <v>5388</v>
      </c>
      <c r="D2" t="e">
        <f>VLOOKUP(A2,#REF!,8,0)</f>
        <v>#REF!</v>
      </c>
    </row>
    <row r="3" spans="1:5">
      <c r="A3" s="32">
        <v>2441</v>
      </c>
      <c r="B3" s="32" t="s">
        <v>33</v>
      </c>
      <c r="C3">
        <v>9848</v>
      </c>
      <c r="D3" t="e">
        <f>VLOOKUP(A3,#REF!,8,0)</f>
        <v>#REF!</v>
      </c>
      <c r="E3">
        <f>C3+C4+C8+C55</f>
        <v>14011</v>
      </c>
    </row>
    <row r="4" spans="1:4">
      <c r="A4" s="32">
        <v>2442</v>
      </c>
      <c r="B4" s="32" t="s">
        <v>224</v>
      </c>
      <c r="C4">
        <v>1580</v>
      </c>
      <c r="D4" t="e">
        <f>VLOOKUP(A4,#REF!,8,0)</f>
        <v>#REF!</v>
      </c>
    </row>
    <row r="5" spans="1:4">
      <c r="A5" s="32">
        <v>2443</v>
      </c>
      <c r="B5" s="32" t="s">
        <v>35</v>
      </c>
      <c r="C5">
        <v>5156</v>
      </c>
      <c r="D5" t="e">
        <f>VLOOKUP(A5,#REF!,8,0)</f>
        <v>#REF!</v>
      </c>
    </row>
    <row r="6" spans="1:4">
      <c r="A6" s="32">
        <v>2444</v>
      </c>
      <c r="B6" s="32" t="s">
        <v>96</v>
      </c>
      <c r="C6">
        <v>2948</v>
      </c>
      <c r="D6" t="e">
        <f>VLOOKUP(A6,#REF!,8,0)</f>
        <v>#REF!</v>
      </c>
    </row>
    <row r="7" spans="1:4">
      <c r="A7" s="32">
        <v>2446</v>
      </c>
      <c r="B7" s="32" t="s">
        <v>95</v>
      </c>
      <c r="C7">
        <v>1789</v>
      </c>
      <c r="D7" t="e">
        <f>VLOOKUP(A7,#REF!,8,0)</f>
        <v>#REF!</v>
      </c>
    </row>
    <row r="8" spans="1:4">
      <c r="A8" s="32">
        <v>2447</v>
      </c>
      <c r="B8" s="32" t="s">
        <v>225</v>
      </c>
      <c r="C8">
        <v>769</v>
      </c>
      <c r="D8" t="e">
        <f>VLOOKUP(A8,#REF!,8,0)</f>
        <v>#REF!</v>
      </c>
    </row>
    <row r="9" spans="1:4">
      <c r="A9" s="32">
        <v>2448</v>
      </c>
      <c r="B9" s="32" t="s">
        <v>25</v>
      </c>
      <c r="C9">
        <v>1554</v>
      </c>
      <c r="D9" t="e">
        <f>VLOOKUP(A9,#REF!,8,0)</f>
        <v>#REF!</v>
      </c>
    </row>
    <row r="10" spans="1:5">
      <c r="A10" s="32">
        <v>2449</v>
      </c>
      <c r="B10" s="32" t="s">
        <v>59</v>
      </c>
      <c r="C10">
        <v>30705</v>
      </c>
      <c r="D10" t="e">
        <f>VLOOKUP(A10,#REF!,8,0)</f>
        <v>#REF!</v>
      </c>
      <c r="E10">
        <f>C10+C12+C14</f>
        <v>45090</v>
      </c>
    </row>
    <row r="11" spans="1:4">
      <c r="A11" s="32">
        <v>2450</v>
      </c>
      <c r="B11" s="32" t="s">
        <v>61</v>
      </c>
      <c r="C11">
        <v>5748</v>
      </c>
      <c r="D11" t="e">
        <f>VLOOKUP(A11,#REF!,8,0)</f>
        <v>#REF!</v>
      </c>
    </row>
    <row r="12" spans="1:4">
      <c r="A12" s="32">
        <v>2452</v>
      </c>
      <c r="B12" s="32" t="s">
        <v>226</v>
      </c>
      <c r="C12">
        <v>6521</v>
      </c>
      <c r="D12" t="e">
        <f>VLOOKUP(A12,#REF!,8,0)</f>
        <v>#REF!</v>
      </c>
    </row>
    <row r="13" spans="1:4">
      <c r="A13" s="32">
        <v>2455</v>
      </c>
      <c r="B13" s="32" t="s">
        <v>112</v>
      </c>
      <c r="C13">
        <v>10779</v>
      </c>
      <c r="D13" t="e">
        <f>VLOOKUP(A13,#REF!,8,0)</f>
        <v>#REF!</v>
      </c>
    </row>
    <row r="14" spans="1:4">
      <c r="A14" s="32">
        <v>2456</v>
      </c>
      <c r="B14" s="32" t="s">
        <v>227</v>
      </c>
      <c r="C14">
        <v>7864</v>
      </c>
      <c r="D14" t="e">
        <f>VLOOKUP(A14,#REF!,8,0)</f>
        <v>#REF!</v>
      </c>
    </row>
    <row r="15" spans="1:4">
      <c r="A15" s="32">
        <v>2457</v>
      </c>
      <c r="B15" s="32" t="s">
        <v>111</v>
      </c>
      <c r="C15">
        <v>7398</v>
      </c>
      <c r="D15" t="e">
        <f>VLOOKUP(A15,#REF!,8,0)</f>
        <v>#REF!</v>
      </c>
    </row>
    <row r="16" spans="1:4">
      <c r="A16" s="32">
        <v>2459</v>
      </c>
      <c r="B16" s="32" t="s">
        <v>113</v>
      </c>
      <c r="C16">
        <v>6602</v>
      </c>
      <c r="D16" t="e">
        <f>VLOOKUP(A16,#REF!,8,0)</f>
        <v>#REF!</v>
      </c>
    </row>
    <row r="17" spans="1:4">
      <c r="A17" s="32">
        <v>2460</v>
      </c>
      <c r="B17" s="32" t="s">
        <v>114</v>
      </c>
      <c r="C17">
        <v>7372</v>
      </c>
      <c r="D17" t="e">
        <f>VLOOKUP(A17,#REF!,8,0)</f>
        <v>#REF!</v>
      </c>
    </row>
    <row r="18" spans="1:4">
      <c r="A18" s="32">
        <v>2461</v>
      </c>
      <c r="B18" s="32" t="s">
        <v>104</v>
      </c>
      <c r="C18">
        <v>11684</v>
      </c>
      <c r="D18" t="e">
        <f>VLOOKUP(A18,#REF!,8,0)</f>
        <v>#REF!</v>
      </c>
    </row>
    <row r="19" spans="1:4">
      <c r="A19" s="32">
        <v>2463</v>
      </c>
      <c r="B19" s="32" t="s">
        <v>63</v>
      </c>
      <c r="C19">
        <v>24991</v>
      </c>
      <c r="D19" t="e">
        <f>VLOOKUP(A19,#REF!,8,0)</f>
        <v>#REF!</v>
      </c>
    </row>
    <row r="20" spans="1:4">
      <c r="A20" s="32">
        <v>2464</v>
      </c>
      <c r="B20" s="32" t="s">
        <v>73</v>
      </c>
      <c r="C20">
        <v>11031</v>
      </c>
      <c r="D20" t="e">
        <f>VLOOKUP(A20,#REF!,8,0)</f>
        <v>#REF!</v>
      </c>
    </row>
    <row r="21" spans="1:4">
      <c r="A21" s="32">
        <v>2465</v>
      </c>
      <c r="B21" s="32" t="s">
        <v>27</v>
      </c>
      <c r="C21">
        <v>12133</v>
      </c>
      <c r="D21" t="e">
        <f>VLOOKUP(A21,#REF!,8,0)</f>
        <v>#REF!</v>
      </c>
    </row>
    <row r="22" spans="1:4">
      <c r="A22" s="32">
        <v>2468</v>
      </c>
      <c r="B22" s="32" t="s">
        <v>75</v>
      </c>
      <c r="C22">
        <v>3809</v>
      </c>
      <c r="D22" t="e">
        <f>VLOOKUP(A22,#REF!,8,0)</f>
        <v>#REF!</v>
      </c>
    </row>
    <row r="23" spans="1:4">
      <c r="A23" s="32">
        <v>2469</v>
      </c>
      <c r="B23" s="32" t="s">
        <v>122</v>
      </c>
      <c r="C23">
        <v>7678</v>
      </c>
      <c r="D23" t="e">
        <f>VLOOKUP(A23,#REF!,8,0)</f>
        <v>#REF!</v>
      </c>
    </row>
    <row r="24" spans="1:4">
      <c r="A24" s="32">
        <v>2470</v>
      </c>
      <c r="B24" s="32" t="s">
        <v>91</v>
      </c>
      <c r="C24">
        <v>7072</v>
      </c>
      <c r="D24" t="e">
        <f>VLOOKUP(A24,#REF!,8,0)</f>
        <v>#REF!</v>
      </c>
    </row>
    <row r="25" spans="1:4">
      <c r="A25" s="32">
        <v>2471</v>
      </c>
      <c r="B25" s="32" t="s">
        <v>69</v>
      </c>
      <c r="C25">
        <v>4953</v>
      </c>
      <c r="D25" t="e">
        <f>VLOOKUP(A25,#REF!,8,0)</f>
        <v>#REF!</v>
      </c>
    </row>
    <row r="26" spans="1:4">
      <c r="A26" s="32">
        <v>2473</v>
      </c>
      <c r="B26" s="32" t="s">
        <v>71</v>
      </c>
      <c r="C26">
        <v>5009</v>
      </c>
      <c r="D26" t="e">
        <f>VLOOKUP(A26,#REF!,8,0)</f>
        <v>#REF!</v>
      </c>
    </row>
    <row r="27" spans="1:4">
      <c r="A27" s="32">
        <v>2474</v>
      </c>
      <c r="B27" s="32" t="s">
        <v>118</v>
      </c>
      <c r="C27">
        <v>2699</v>
      </c>
      <c r="D27" t="e">
        <f>VLOOKUP(A27,#REF!,8,0)</f>
        <v>#REF!</v>
      </c>
    </row>
    <row r="28" spans="1:4">
      <c r="A28" s="32">
        <v>2475</v>
      </c>
      <c r="B28" s="32" t="s">
        <v>119</v>
      </c>
      <c r="C28">
        <v>4152</v>
      </c>
      <c r="D28" t="e">
        <f>VLOOKUP(A28,#REF!,8,0)</f>
        <v>#REF!</v>
      </c>
    </row>
    <row r="29" spans="1:4">
      <c r="A29" s="32">
        <v>2476</v>
      </c>
      <c r="B29" s="32" t="s">
        <v>120</v>
      </c>
      <c r="C29">
        <v>2174</v>
      </c>
      <c r="D29" t="e">
        <f>VLOOKUP(A29,#REF!,8,0)</f>
        <v>#REF!</v>
      </c>
    </row>
    <row r="30" spans="1:4">
      <c r="A30" s="32">
        <v>2477</v>
      </c>
      <c r="B30" s="32" t="s">
        <v>65</v>
      </c>
      <c r="C30">
        <v>7855</v>
      </c>
      <c r="D30" t="e">
        <f>VLOOKUP(A30,#REF!,8,0)</f>
        <v>#REF!</v>
      </c>
    </row>
    <row r="31" spans="1:4">
      <c r="A31" s="32">
        <v>2479</v>
      </c>
      <c r="B31" s="32" t="s">
        <v>115</v>
      </c>
      <c r="C31">
        <v>3690</v>
      </c>
      <c r="D31" t="e">
        <f>VLOOKUP(A31,#REF!,8,0)</f>
        <v>#REF!</v>
      </c>
    </row>
    <row r="32" spans="1:4">
      <c r="A32" s="32">
        <v>2481</v>
      </c>
      <c r="B32" s="32" t="s">
        <v>67</v>
      </c>
      <c r="C32">
        <v>10880</v>
      </c>
      <c r="D32" t="e">
        <f>VLOOKUP(A32,#REF!,8,0)</f>
        <v>#REF!</v>
      </c>
    </row>
    <row r="33" spans="1:4">
      <c r="A33" s="32">
        <v>2482</v>
      </c>
      <c r="B33" s="32" t="s">
        <v>117</v>
      </c>
      <c r="C33">
        <v>8773</v>
      </c>
      <c r="D33" t="e">
        <f>VLOOKUP(A33,#REF!,8,0)</f>
        <v>#REF!</v>
      </c>
    </row>
    <row r="34" spans="1:4">
      <c r="A34" s="32">
        <v>2483</v>
      </c>
      <c r="B34" s="32" t="s">
        <v>116</v>
      </c>
      <c r="C34">
        <v>3751</v>
      </c>
      <c r="D34" t="e">
        <f>VLOOKUP(A34,#REF!,8,0)</f>
        <v>#REF!</v>
      </c>
    </row>
    <row r="35" spans="1:4">
      <c r="A35" s="32">
        <v>2484</v>
      </c>
      <c r="B35" s="32" t="s">
        <v>123</v>
      </c>
      <c r="C35">
        <v>2673</v>
      </c>
      <c r="D35" t="e">
        <f>VLOOKUP(A35,#REF!,8,0)</f>
        <v>#REF!</v>
      </c>
    </row>
    <row r="36" spans="1:4">
      <c r="A36" s="32">
        <v>2485</v>
      </c>
      <c r="B36" s="32" t="s">
        <v>77</v>
      </c>
      <c r="C36">
        <v>7216</v>
      </c>
      <c r="D36" t="e">
        <f>VLOOKUP(A36,#REF!,8,0)</f>
        <v>#REF!</v>
      </c>
    </row>
    <row r="37" spans="1:4">
      <c r="A37" s="32">
        <v>2487</v>
      </c>
      <c r="B37" s="32" t="s">
        <v>79</v>
      </c>
      <c r="C37">
        <v>4916</v>
      </c>
      <c r="D37" t="e">
        <f>VLOOKUP(A37,#REF!,8,0)</f>
        <v>#REF!</v>
      </c>
    </row>
    <row r="38" spans="1:4">
      <c r="A38" s="32">
        <v>2489</v>
      </c>
      <c r="B38" s="32" t="s">
        <v>124</v>
      </c>
      <c r="C38">
        <v>5399</v>
      </c>
      <c r="D38" t="e">
        <f>VLOOKUP(A38,#REF!,8,0)</f>
        <v>#REF!</v>
      </c>
    </row>
    <row r="39" spans="1:4">
      <c r="A39" s="32">
        <v>2491</v>
      </c>
      <c r="B39" s="32" t="s">
        <v>121</v>
      </c>
      <c r="C39">
        <v>3085</v>
      </c>
      <c r="D39" t="e">
        <f>VLOOKUP(A39,#REF!,8,0)</f>
        <v>#REF!</v>
      </c>
    </row>
    <row r="40" spans="1:4">
      <c r="A40" s="32">
        <v>2492</v>
      </c>
      <c r="B40" s="32" t="s">
        <v>19</v>
      </c>
      <c r="C40">
        <v>9431</v>
      </c>
      <c r="D40" t="e">
        <f>VLOOKUP(A40,#REF!,8,0)</f>
        <v>#REF!</v>
      </c>
    </row>
    <row r="41" spans="1:4">
      <c r="A41" s="32">
        <v>2493</v>
      </c>
      <c r="B41" s="32" t="s">
        <v>88</v>
      </c>
      <c r="C41">
        <v>3006</v>
      </c>
      <c r="D41" t="e">
        <f>VLOOKUP(A41,#REF!,8,0)</f>
        <v>#REF!</v>
      </c>
    </row>
    <row r="42" spans="1:4">
      <c r="A42" s="32">
        <v>2494</v>
      </c>
      <c r="B42" s="32" t="s">
        <v>90</v>
      </c>
      <c r="C42">
        <v>2601</v>
      </c>
      <c r="D42" t="e">
        <f>VLOOKUP(A42,#REF!,8,0)</f>
        <v>#REF!</v>
      </c>
    </row>
    <row r="43" spans="1:4">
      <c r="A43" s="32">
        <v>2495</v>
      </c>
      <c r="B43" s="32" t="s">
        <v>87</v>
      </c>
      <c r="C43">
        <v>5886</v>
      </c>
      <c r="D43" t="e">
        <f>VLOOKUP(A43,#REF!,8,0)</f>
        <v>#REF!</v>
      </c>
    </row>
    <row r="44" spans="1:4">
      <c r="A44" s="32">
        <v>2496</v>
      </c>
      <c r="B44" s="32" t="s">
        <v>89</v>
      </c>
      <c r="C44">
        <v>4297</v>
      </c>
      <c r="D44" t="e">
        <f>VLOOKUP(A44,#REF!,8,0)</f>
        <v>#REF!</v>
      </c>
    </row>
    <row r="45" spans="1:4">
      <c r="A45" s="32">
        <v>2497</v>
      </c>
      <c r="B45" s="32" t="s">
        <v>228</v>
      </c>
      <c r="C45">
        <v>5794</v>
      </c>
      <c r="D45" t="e">
        <f>VLOOKUP(A45,#REF!,8,0)</f>
        <v>#REF!</v>
      </c>
    </row>
    <row r="46" spans="1:4">
      <c r="A46" s="32">
        <v>2498</v>
      </c>
      <c r="B46" s="32" t="s">
        <v>23</v>
      </c>
      <c r="C46">
        <v>7691</v>
      </c>
      <c r="D46" t="e">
        <f>VLOOKUP(A46,#REF!,8,0)</f>
        <v>#REF!</v>
      </c>
    </row>
    <row r="47" spans="1:4">
      <c r="A47" s="32">
        <v>2499</v>
      </c>
      <c r="B47" s="32" t="s">
        <v>31</v>
      </c>
      <c r="C47">
        <v>3060</v>
      </c>
      <c r="D47" t="e">
        <f>VLOOKUP(A47,#REF!,8,0)</f>
        <v>#REF!</v>
      </c>
    </row>
    <row r="48" spans="1:4">
      <c r="A48" s="32">
        <v>2500</v>
      </c>
      <c r="B48" s="32" t="s">
        <v>93</v>
      </c>
      <c r="C48">
        <v>8303</v>
      </c>
      <c r="D48" t="e">
        <f>VLOOKUP(A48,#REF!,8,0)</f>
        <v>#REF!</v>
      </c>
    </row>
    <row r="49" spans="1:4">
      <c r="A49" s="32">
        <v>2501</v>
      </c>
      <c r="B49" s="32" t="s">
        <v>29</v>
      </c>
      <c r="C49">
        <v>13702</v>
      </c>
      <c r="D49" t="e">
        <f>VLOOKUP(A49,#REF!,8,0)</f>
        <v>#REF!</v>
      </c>
    </row>
    <row r="50" spans="1:4">
      <c r="A50" s="32">
        <v>2502</v>
      </c>
      <c r="B50" s="32" t="s">
        <v>94</v>
      </c>
      <c r="C50">
        <v>2556</v>
      </c>
      <c r="D50" t="e">
        <f>VLOOKUP(A50,#REF!,8,0)</f>
        <v>#REF!</v>
      </c>
    </row>
    <row r="51" spans="1:4">
      <c r="A51" s="32">
        <v>2503</v>
      </c>
      <c r="B51" s="32" t="s">
        <v>37</v>
      </c>
      <c r="C51">
        <v>3668</v>
      </c>
      <c r="D51" t="e">
        <f>VLOOKUP(A51,#REF!,8,0)</f>
        <v>#REF!</v>
      </c>
    </row>
    <row r="52" spans="1:4">
      <c r="A52" s="32">
        <v>2505</v>
      </c>
      <c r="B52" s="32" t="s">
        <v>97</v>
      </c>
      <c r="C52">
        <v>3548</v>
      </c>
      <c r="D52" t="e">
        <f>VLOOKUP(A52,#REF!,8,0)</f>
        <v>#REF!</v>
      </c>
    </row>
    <row r="53" spans="1:4">
      <c r="A53" s="32">
        <v>2506</v>
      </c>
      <c r="B53" s="32" t="s">
        <v>98</v>
      </c>
      <c r="C53">
        <v>3427</v>
      </c>
      <c r="D53" t="e">
        <f>VLOOKUP(A53,#REF!,8,0)</f>
        <v>#REF!</v>
      </c>
    </row>
    <row r="54" spans="1:5">
      <c r="A54" s="32">
        <v>2508</v>
      </c>
      <c r="B54" s="32" t="s">
        <v>39</v>
      </c>
      <c r="C54">
        <v>5245</v>
      </c>
      <c r="D54" t="e">
        <f>VLOOKUP(A54,#REF!,8,0)</f>
        <v>#REF!</v>
      </c>
      <c r="E54">
        <f>C54+C56</f>
        <v>6807</v>
      </c>
    </row>
    <row r="55" spans="1:4">
      <c r="A55" s="32">
        <v>2509</v>
      </c>
      <c r="B55" s="32" t="s">
        <v>229</v>
      </c>
      <c r="C55">
        <v>1814</v>
      </c>
      <c r="D55" t="e">
        <f>VLOOKUP(A55,#REF!,8,0)</f>
        <v>#REF!</v>
      </c>
    </row>
    <row r="56" spans="1:4">
      <c r="A56" s="32">
        <v>2510</v>
      </c>
      <c r="B56" s="32" t="s">
        <v>230</v>
      </c>
      <c r="C56">
        <v>1562</v>
      </c>
      <c r="D56" t="e">
        <f>VLOOKUP(A56,#REF!,8,0)</f>
        <v>#REF!</v>
      </c>
    </row>
    <row r="57" spans="1:4">
      <c r="A57" s="32">
        <v>2511</v>
      </c>
      <c r="B57" s="32" t="s">
        <v>99</v>
      </c>
      <c r="C57">
        <v>2094</v>
      </c>
      <c r="D57" t="e">
        <f>VLOOKUP(A57,#REF!,8,0)</f>
        <v>#REF!</v>
      </c>
    </row>
    <row r="58" spans="1:4">
      <c r="A58" s="32">
        <v>2512</v>
      </c>
      <c r="B58" s="32" t="s">
        <v>41</v>
      </c>
      <c r="C58">
        <v>2665</v>
      </c>
      <c r="D58" t="e">
        <f>VLOOKUP(A58,#REF!,8,0)</f>
        <v>#REF!</v>
      </c>
    </row>
    <row r="59" spans="1:5">
      <c r="A59" s="32">
        <v>2513</v>
      </c>
      <c r="B59" s="32" t="s">
        <v>43</v>
      </c>
      <c r="C59">
        <v>23141</v>
      </c>
      <c r="D59" t="e">
        <f>VLOOKUP(A59,#REF!,8,0)</f>
        <v>#REF!</v>
      </c>
      <c r="E59">
        <f>C59+C62</f>
        <v>31057</v>
      </c>
    </row>
    <row r="60" spans="1:4">
      <c r="A60" s="32">
        <v>2514</v>
      </c>
      <c r="B60" s="32" t="s">
        <v>100</v>
      </c>
      <c r="C60">
        <v>8946</v>
      </c>
      <c r="D60" t="e">
        <f>VLOOKUP(A60,#REF!,8,0)</f>
        <v>#REF!</v>
      </c>
    </row>
    <row r="61" spans="1:4">
      <c r="A61" s="32">
        <v>2515</v>
      </c>
      <c r="B61" s="32" t="s">
        <v>92</v>
      </c>
      <c r="C61">
        <v>10378</v>
      </c>
      <c r="D61" t="e">
        <f>VLOOKUP(A61,#REF!,8,0)</f>
        <v>#REF!</v>
      </c>
    </row>
    <row r="62" spans="1:4">
      <c r="A62" s="32">
        <v>2518</v>
      </c>
      <c r="B62" s="32" t="s">
        <v>231</v>
      </c>
      <c r="C62">
        <v>7916</v>
      </c>
      <c r="D62" t="e">
        <f>VLOOKUP(A62,#REF!,8,0)</f>
        <v>#REF!</v>
      </c>
    </row>
    <row r="63" spans="1:4">
      <c r="A63" s="32">
        <v>2519</v>
      </c>
      <c r="B63" s="32" t="s">
        <v>105</v>
      </c>
      <c r="C63">
        <v>12153</v>
      </c>
      <c r="D63" t="e">
        <f>VLOOKUP(A63,#REF!,8,0)</f>
        <v>#REF!</v>
      </c>
    </row>
    <row r="64" spans="1:4">
      <c r="A64" s="32">
        <v>2520</v>
      </c>
      <c r="B64" s="32" t="s">
        <v>106</v>
      </c>
      <c r="C64">
        <v>12430</v>
      </c>
      <c r="D64" t="e">
        <f>VLOOKUP(A64,#REF!,8,0)</f>
        <v>#REF!</v>
      </c>
    </row>
    <row r="65" spans="1:4">
      <c r="A65" s="32">
        <v>2522</v>
      </c>
      <c r="B65" s="32" t="s">
        <v>101</v>
      </c>
      <c r="C65">
        <v>8558</v>
      </c>
      <c r="D65" t="e">
        <f>VLOOKUP(A65,#REF!,8,0)</f>
        <v>#REF!</v>
      </c>
    </row>
    <row r="66" spans="1:4">
      <c r="A66" s="32">
        <v>2523</v>
      </c>
      <c r="B66" s="32" t="s">
        <v>45</v>
      </c>
      <c r="C66">
        <v>30242</v>
      </c>
      <c r="D66" t="e">
        <f>VLOOKUP(A66,#REF!,8,0)</f>
        <v>#REF!</v>
      </c>
    </row>
    <row r="67" spans="1:4">
      <c r="A67" s="32">
        <v>2524</v>
      </c>
      <c r="B67" s="32" t="s">
        <v>102</v>
      </c>
      <c r="C67">
        <v>1978</v>
      </c>
      <c r="D67" t="e">
        <f>VLOOKUP(A67,#REF!,8,0)</f>
        <v>#REF!</v>
      </c>
    </row>
    <row r="68" spans="1:4">
      <c r="A68" s="32">
        <v>2528</v>
      </c>
      <c r="B68" s="32" t="s">
        <v>103</v>
      </c>
      <c r="C68">
        <v>8651</v>
      </c>
      <c r="D68" t="e">
        <f>VLOOKUP(A68,#REF!,8,0)</f>
        <v>#REF!</v>
      </c>
    </row>
    <row r="69" spans="1:5">
      <c r="A69" s="32">
        <v>2529</v>
      </c>
      <c r="B69" s="32" t="s">
        <v>107</v>
      </c>
      <c r="C69">
        <v>8413</v>
      </c>
      <c r="D69" t="e">
        <f>VLOOKUP(A69,#REF!,8,0)</f>
        <v>#REF!</v>
      </c>
      <c r="E69">
        <f>C69+C72</f>
        <v>15359</v>
      </c>
    </row>
    <row r="70" spans="1:4">
      <c r="A70" s="32">
        <v>2530</v>
      </c>
      <c r="B70" s="32" t="s">
        <v>53</v>
      </c>
      <c r="C70">
        <v>8242</v>
      </c>
      <c r="D70" t="e">
        <f>VLOOKUP(A70,#REF!,8,0)</f>
        <v>#REF!</v>
      </c>
    </row>
    <row r="71" spans="1:4">
      <c r="A71" s="32">
        <v>2531</v>
      </c>
      <c r="B71" s="32" t="s">
        <v>108</v>
      </c>
      <c r="C71">
        <v>17235</v>
      </c>
      <c r="D71" t="e">
        <f>VLOOKUP(A71,#REF!,8,0)</f>
        <v>#REF!</v>
      </c>
    </row>
    <row r="72" spans="1:4">
      <c r="A72" s="32">
        <v>2533</v>
      </c>
      <c r="B72" s="32" t="s">
        <v>232</v>
      </c>
      <c r="C72">
        <v>6946</v>
      </c>
      <c r="D72" t="e">
        <f>VLOOKUP(A72,#REF!,8,0)</f>
        <v>#REF!</v>
      </c>
    </row>
    <row r="73" spans="1:5">
      <c r="A73" s="32">
        <v>2534</v>
      </c>
      <c r="B73" s="32" t="s">
        <v>47</v>
      </c>
      <c r="C73">
        <v>30046</v>
      </c>
      <c r="D73" t="e">
        <f>VLOOKUP(A73,#REF!,8,0)</f>
        <v>#REF!</v>
      </c>
      <c r="E73">
        <f>C73+C74</f>
        <v>38553</v>
      </c>
    </row>
    <row r="74" spans="1:4">
      <c r="A74" s="32">
        <v>2538</v>
      </c>
      <c r="B74" s="32" t="s">
        <v>233</v>
      </c>
      <c r="C74">
        <v>8507</v>
      </c>
      <c r="D74" t="e">
        <f>VLOOKUP(A74,#REF!,8,0)</f>
        <v>#REF!</v>
      </c>
    </row>
    <row r="75" spans="1:5">
      <c r="A75" s="32">
        <v>2539</v>
      </c>
      <c r="B75" s="32" t="s">
        <v>49</v>
      </c>
      <c r="C75">
        <v>11320</v>
      </c>
      <c r="D75" t="e">
        <f>VLOOKUP(A75,#REF!,8,0)</f>
        <v>#REF!</v>
      </c>
      <c r="E75">
        <f>C75+C76+C77</f>
        <v>25586</v>
      </c>
    </row>
    <row r="76" spans="1:4">
      <c r="A76" s="32">
        <v>2540</v>
      </c>
      <c r="B76" s="32" t="s">
        <v>234</v>
      </c>
      <c r="C76">
        <v>8007</v>
      </c>
      <c r="D76" t="e">
        <f>VLOOKUP(A76,#REF!,8,0)</f>
        <v>#REF!</v>
      </c>
    </row>
    <row r="77" spans="1:4">
      <c r="A77" s="32">
        <v>2541</v>
      </c>
      <c r="B77" s="32" t="s">
        <v>235</v>
      </c>
      <c r="C77">
        <v>6259</v>
      </c>
      <c r="D77" t="e">
        <f>VLOOKUP(A77,#REF!,8,0)</f>
        <v>#REF!</v>
      </c>
    </row>
    <row r="78" spans="1:4">
      <c r="A78" s="32">
        <v>2542</v>
      </c>
      <c r="B78" s="32" t="s">
        <v>55</v>
      </c>
      <c r="C78">
        <v>13172</v>
      </c>
      <c r="D78" t="e">
        <f>VLOOKUP(A78,#REF!,8,0)</f>
        <v>#REF!</v>
      </c>
    </row>
    <row r="79" spans="1:4">
      <c r="A79" s="32">
        <v>2544</v>
      </c>
      <c r="B79" s="32" t="s">
        <v>57</v>
      </c>
      <c r="C79">
        <v>5161</v>
      </c>
      <c r="D79" t="e">
        <f>VLOOKUP(A79,#REF!,8,0)</f>
        <v>#REF!</v>
      </c>
    </row>
    <row r="80" spans="1:4">
      <c r="A80" s="32">
        <v>2545</v>
      </c>
      <c r="B80" s="32" t="s">
        <v>109</v>
      </c>
      <c r="C80">
        <v>2286</v>
      </c>
      <c r="D80" t="e">
        <f>VLOOKUP(A80,#REF!,8,0)</f>
        <v>#REF!</v>
      </c>
    </row>
    <row r="81" spans="1:4">
      <c r="A81" s="32">
        <v>2546</v>
      </c>
      <c r="B81" s="32" t="s">
        <v>110</v>
      </c>
      <c r="C81">
        <v>2384</v>
      </c>
      <c r="D81" t="e">
        <f>VLOOKUP(A81,#REF!,8,0)</f>
        <v>#REF!</v>
      </c>
    </row>
  </sheetData>
  <autoFilter ref="A1:E8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2"/>
  <sheetViews>
    <sheetView zoomScale="110" zoomScaleNormal="110" workbookViewId="0">
      <selection activeCell="Z67" sqref="Z$1:Z$1048576"/>
    </sheetView>
  </sheetViews>
  <sheetFormatPr defaultColWidth="7" defaultRowHeight="12" customHeight="1"/>
  <cols>
    <col min="1" max="1" width="5.125" style="18" customWidth="1"/>
    <col min="2" max="2" width="38.125" style="18" customWidth="1"/>
    <col min="3" max="3" width="7.5" style="19" customWidth="1"/>
    <col min="4" max="4" width="6.875" style="19" hidden="1" customWidth="1"/>
    <col min="5" max="6" width="9.75" style="20" hidden="1" customWidth="1"/>
    <col min="7" max="7" width="7.625" style="19" hidden="1" customWidth="1"/>
    <col min="8" max="8" width="6.125" style="19" hidden="1" customWidth="1"/>
    <col min="9" max="10" width="6.875" style="19" hidden="1" customWidth="1"/>
    <col min="11" max="11" width="6.125" style="19" hidden="1" customWidth="1"/>
    <col min="12" max="13" width="7.625" style="19" hidden="1" customWidth="1"/>
    <col min="14" max="14" width="8.5" style="19" hidden="1" customWidth="1"/>
    <col min="15" max="15" width="6.875" style="19" hidden="1" customWidth="1"/>
    <col min="16" max="16" width="6" style="19" hidden="1" customWidth="1"/>
    <col min="17" max="17" width="6.125" style="21" hidden="1" customWidth="1"/>
    <col min="18" max="20" width="8.5" style="19" hidden="1" customWidth="1"/>
    <col min="21" max="21" width="8.625" style="19" customWidth="1"/>
    <col min="22" max="23" width="6.875" style="19" customWidth="1"/>
    <col min="24" max="24" width="8.97115384615385" style="17" customWidth="1"/>
    <col min="25" max="25" width="7.5" style="17" customWidth="1"/>
    <col min="26" max="27" width="7.5" style="22" customWidth="1"/>
    <col min="28" max="251" width="7.5" style="17" customWidth="1"/>
    <col min="252" max="16379" width="7" style="17"/>
    <col min="16380" max="16384" width="7" style="23"/>
  </cols>
  <sheetData>
    <row r="1" s="16" customFormat="1" ht="24" customHeight="1" spans="1:27">
      <c r="A1" s="24" t="s">
        <v>236</v>
      </c>
      <c r="B1" s="24" t="s">
        <v>237</v>
      </c>
      <c r="C1" s="24" t="s">
        <v>223</v>
      </c>
      <c r="D1" s="24" t="s">
        <v>238</v>
      </c>
      <c r="E1" s="24" t="s">
        <v>239</v>
      </c>
      <c r="F1" s="24" t="s">
        <v>240</v>
      </c>
      <c r="G1" s="24" t="s">
        <v>241</v>
      </c>
      <c r="H1" s="24" t="s">
        <v>242</v>
      </c>
      <c r="I1" s="24" t="s">
        <v>243</v>
      </c>
      <c r="J1" s="24" t="s">
        <v>244</v>
      </c>
      <c r="K1" s="24" t="s">
        <v>245</v>
      </c>
      <c r="L1" s="24" t="s">
        <v>246</v>
      </c>
      <c r="M1" s="24" t="s">
        <v>247</v>
      </c>
      <c r="N1" s="24" t="s">
        <v>248</v>
      </c>
      <c r="O1" s="24" t="s">
        <v>249</v>
      </c>
      <c r="P1" s="24" t="s">
        <v>250</v>
      </c>
      <c r="Q1" s="24" t="s">
        <v>251</v>
      </c>
      <c r="R1" s="24" t="s">
        <v>252</v>
      </c>
      <c r="S1" s="24" t="s">
        <v>253</v>
      </c>
      <c r="T1" s="24" t="s">
        <v>254</v>
      </c>
      <c r="U1" s="24" t="s">
        <v>255</v>
      </c>
      <c r="V1" s="24" t="s">
        <v>256</v>
      </c>
      <c r="W1" s="24" t="s">
        <v>257</v>
      </c>
      <c r="Z1" s="31"/>
      <c r="AA1" s="31"/>
    </row>
    <row r="2" s="17" customFormat="1" customHeight="1" spans="1:27">
      <c r="A2" s="25">
        <v>2440</v>
      </c>
      <c r="B2" s="18" t="s">
        <v>215</v>
      </c>
      <c r="C2" s="19">
        <v>8628</v>
      </c>
      <c r="D2" s="19">
        <v>8206</v>
      </c>
      <c r="E2" s="20">
        <v>22544490.43</v>
      </c>
      <c r="F2" s="20">
        <v>5992342.24</v>
      </c>
      <c r="G2" s="19">
        <v>2206</v>
      </c>
      <c r="H2" s="19">
        <v>1465</v>
      </c>
      <c r="I2" s="19">
        <v>829</v>
      </c>
      <c r="J2" s="19">
        <v>256</v>
      </c>
      <c r="K2" s="19">
        <v>85</v>
      </c>
      <c r="L2" s="19">
        <v>151</v>
      </c>
      <c r="M2" s="19">
        <v>129</v>
      </c>
      <c r="N2" s="19">
        <v>281</v>
      </c>
      <c r="O2" s="19">
        <v>132</v>
      </c>
      <c r="P2" s="19">
        <v>64</v>
      </c>
      <c r="Q2" s="21">
        <v>0.1998</v>
      </c>
      <c r="R2" s="19">
        <v>679</v>
      </c>
      <c r="S2" s="19">
        <v>437</v>
      </c>
      <c r="T2" s="19">
        <v>36</v>
      </c>
      <c r="U2" s="19">
        <v>261997</v>
      </c>
      <c r="V2" s="19">
        <v>1457</v>
      </c>
      <c r="W2" s="19">
        <v>2652</v>
      </c>
      <c r="X2" s="17">
        <v>8628</v>
      </c>
      <c r="Y2" s="17">
        <v>261997</v>
      </c>
      <c r="Z2" s="22">
        <f>Y2/X2</f>
        <v>30.3659017153454</v>
      </c>
      <c r="AA2" s="22" t="e">
        <f>VLOOKUP(A2,#REF!,6,0)</f>
        <v>#REF!</v>
      </c>
    </row>
    <row r="3" s="17" customFormat="1" customHeight="1" spans="1:27">
      <c r="A3" s="25">
        <v>2441</v>
      </c>
      <c r="B3" s="18" t="s">
        <v>172</v>
      </c>
      <c r="C3" s="19">
        <v>13955</v>
      </c>
      <c r="D3" s="19">
        <v>11366</v>
      </c>
      <c r="E3" s="20">
        <v>17677325.26</v>
      </c>
      <c r="F3" s="20">
        <v>5979584.53</v>
      </c>
      <c r="G3" s="19">
        <v>3018</v>
      </c>
      <c r="H3" s="19">
        <v>1730</v>
      </c>
      <c r="I3" s="19">
        <v>994</v>
      </c>
      <c r="J3" s="19">
        <v>249</v>
      </c>
      <c r="K3" s="19">
        <v>77</v>
      </c>
      <c r="L3" s="19">
        <v>152</v>
      </c>
      <c r="M3" s="19">
        <v>137</v>
      </c>
      <c r="N3" s="19">
        <v>308</v>
      </c>
      <c r="O3" s="19">
        <v>103</v>
      </c>
      <c r="P3" s="19">
        <v>62</v>
      </c>
      <c r="Q3" s="21">
        <v>0.1498</v>
      </c>
      <c r="R3" s="19">
        <v>1383</v>
      </c>
      <c r="S3" s="19">
        <v>438</v>
      </c>
      <c r="T3" s="19">
        <v>47</v>
      </c>
      <c r="U3" s="19">
        <v>364354</v>
      </c>
      <c r="V3" s="19">
        <v>2401</v>
      </c>
      <c r="W3" s="19">
        <v>4263</v>
      </c>
      <c r="X3" s="17">
        <f>C3+C4+C5+C6</f>
        <v>19678</v>
      </c>
      <c r="Y3" s="17">
        <f>U3+U4+U5+U6</f>
        <v>497343</v>
      </c>
      <c r="Z3" s="22">
        <f t="shared" ref="Z3:Z34" si="0">Y3/X3</f>
        <v>25.2740624047159</v>
      </c>
      <c r="AA3" s="22" t="e">
        <f>VLOOKUP(A3,#REF!,6,0)</f>
        <v>#REF!</v>
      </c>
    </row>
    <row r="4" s="17" customFormat="1" customHeight="1" spans="1:27">
      <c r="A4" s="26">
        <v>2442</v>
      </c>
      <c r="B4" s="27" t="s">
        <v>258</v>
      </c>
      <c r="C4" s="28">
        <v>2162</v>
      </c>
      <c r="D4" s="28">
        <v>1757</v>
      </c>
      <c r="E4" s="29">
        <v>3416326.06</v>
      </c>
      <c r="F4" s="29">
        <v>1914845.82</v>
      </c>
      <c r="G4" s="28">
        <v>700</v>
      </c>
      <c r="H4" s="28">
        <v>354</v>
      </c>
      <c r="I4" s="28">
        <v>197</v>
      </c>
      <c r="J4" s="28">
        <v>71</v>
      </c>
      <c r="K4" s="28">
        <v>11</v>
      </c>
      <c r="L4" s="28">
        <v>23</v>
      </c>
      <c r="M4" s="28">
        <v>24</v>
      </c>
      <c r="N4" s="28">
        <v>59</v>
      </c>
      <c r="O4" s="28">
        <v>20</v>
      </c>
      <c r="P4" s="28">
        <v>9</v>
      </c>
      <c r="Q4" s="30">
        <v>0.1975</v>
      </c>
      <c r="R4" s="28">
        <v>140</v>
      </c>
      <c r="S4" s="28">
        <v>66</v>
      </c>
      <c r="T4" s="28">
        <v>11</v>
      </c>
      <c r="U4" s="28">
        <v>64457</v>
      </c>
      <c r="V4" s="28">
        <v>359</v>
      </c>
      <c r="W4" s="28">
        <v>677</v>
      </c>
      <c r="Z4" s="22"/>
      <c r="AA4" s="22" t="e">
        <f>VLOOKUP(A4,#REF!,6,0)</f>
        <v>#REF!</v>
      </c>
    </row>
    <row r="5" s="17" customFormat="1" customHeight="1" spans="1:27">
      <c r="A5" s="26">
        <v>2509</v>
      </c>
      <c r="B5" s="27" t="s">
        <v>259</v>
      </c>
      <c r="C5" s="28">
        <v>2065</v>
      </c>
      <c r="D5" s="19">
        <v>1344</v>
      </c>
      <c r="E5" s="20">
        <v>3051037.74</v>
      </c>
      <c r="F5" s="20">
        <v>704514.87</v>
      </c>
      <c r="G5" s="19">
        <v>415</v>
      </c>
      <c r="H5" s="19">
        <v>216</v>
      </c>
      <c r="I5" s="19">
        <v>120</v>
      </c>
      <c r="J5" s="19">
        <v>31</v>
      </c>
      <c r="K5" s="19">
        <v>11</v>
      </c>
      <c r="L5" s="19">
        <v>15</v>
      </c>
      <c r="M5" s="19">
        <v>10</v>
      </c>
      <c r="N5" s="19">
        <v>36</v>
      </c>
      <c r="O5" s="19">
        <v>25</v>
      </c>
      <c r="P5" s="19">
        <v>9</v>
      </c>
      <c r="Q5" s="21">
        <v>0.1225</v>
      </c>
      <c r="R5" s="19">
        <v>82</v>
      </c>
      <c r="S5" s="19">
        <v>49</v>
      </c>
      <c r="T5" s="19">
        <v>8</v>
      </c>
      <c r="U5" s="28">
        <v>36075</v>
      </c>
      <c r="V5" s="28">
        <v>329</v>
      </c>
      <c r="W5" s="28">
        <v>519</v>
      </c>
      <c r="Z5" s="22"/>
      <c r="AA5" s="22" t="e">
        <f>VLOOKUP(A5,#REF!,6,0)</f>
        <v>#REF!</v>
      </c>
    </row>
    <row r="6" s="17" customFormat="1" customHeight="1" spans="1:27">
      <c r="A6" s="26">
        <v>2447</v>
      </c>
      <c r="B6" s="27" t="s">
        <v>260</v>
      </c>
      <c r="C6" s="28">
        <v>1496</v>
      </c>
      <c r="D6" s="28">
        <v>1481</v>
      </c>
      <c r="E6" s="29">
        <v>1642050.22</v>
      </c>
      <c r="F6" s="29">
        <v>627709.48</v>
      </c>
      <c r="G6" s="28">
        <v>314</v>
      </c>
      <c r="H6" s="28">
        <v>190</v>
      </c>
      <c r="I6" s="28">
        <v>109</v>
      </c>
      <c r="J6" s="28">
        <v>41</v>
      </c>
      <c r="K6" s="28">
        <v>19</v>
      </c>
      <c r="L6" s="28">
        <v>21</v>
      </c>
      <c r="M6" s="28">
        <v>18</v>
      </c>
      <c r="N6" s="28">
        <v>46</v>
      </c>
      <c r="O6" s="28">
        <v>14</v>
      </c>
      <c r="P6" s="28">
        <v>4</v>
      </c>
      <c r="Q6" s="30">
        <v>0.1517</v>
      </c>
      <c r="R6" s="28">
        <v>151</v>
      </c>
      <c r="S6" s="28">
        <v>21</v>
      </c>
      <c r="T6" s="28">
        <v>3</v>
      </c>
      <c r="U6" s="28">
        <v>32457</v>
      </c>
      <c r="V6" s="28">
        <v>280</v>
      </c>
      <c r="W6" s="28">
        <v>594</v>
      </c>
      <c r="Z6" s="22"/>
      <c r="AA6" s="22" t="e">
        <f>VLOOKUP(A6,#REF!,6,0)</f>
        <v>#REF!</v>
      </c>
    </row>
    <row r="7" s="17" customFormat="1" customHeight="1" spans="1:27">
      <c r="A7" s="25">
        <v>2443</v>
      </c>
      <c r="B7" s="18" t="s">
        <v>173</v>
      </c>
      <c r="C7" s="19">
        <v>7100</v>
      </c>
      <c r="D7" s="19">
        <v>5409</v>
      </c>
      <c r="E7" s="20">
        <v>9241853.56</v>
      </c>
      <c r="F7" s="20">
        <v>5431763.81</v>
      </c>
      <c r="G7" s="19">
        <v>2248</v>
      </c>
      <c r="H7" s="19">
        <v>1293</v>
      </c>
      <c r="I7" s="19">
        <v>687</v>
      </c>
      <c r="J7" s="19">
        <v>179</v>
      </c>
      <c r="K7" s="19">
        <v>57</v>
      </c>
      <c r="L7" s="19">
        <v>92</v>
      </c>
      <c r="M7" s="19">
        <v>74</v>
      </c>
      <c r="N7" s="19">
        <v>219</v>
      </c>
      <c r="O7" s="19">
        <v>52</v>
      </c>
      <c r="P7" s="19">
        <v>32</v>
      </c>
      <c r="Q7" s="21">
        <v>0.2141</v>
      </c>
      <c r="R7" s="19">
        <v>418</v>
      </c>
      <c r="S7" s="19">
        <v>247</v>
      </c>
      <c r="T7" s="19">
        <v>40</v>
      </c>
      <c r="U7" s="19">
        <v>148027</v>
      </c>
      <c r="V7" s="19">
        <v>896</v>
      </c>
      <c r="W7" s="19">
        <v>2417</v>
      </c>
      <c r="X7" s="17">
        <v>7100</v>
      </c>
      <c r="Y7" s="17">
        <v>148027</v>
      </c>
      <c r="Z7" s="22">
        <f t="shared" si="0"/>
        <v>20.8488732394366</v>
      </c>
      <c r="AA7" s="22" t="e">
        <f>VLOOKUP(A7,#REF!,6,0)</f>
        <v>#REF!</v>
      </c>
    </row>
    <row r="8" s="17" customFormat="1" customHeight="1" spans="1:27">
      <c r="A8" s="25">
        <v>2444</v>
      </c>
      <c r="B8" s="18" t="s">
        <v>174</v>
      </c>
      <c r="C8" s="19">
        <v>3693</v>
      </c>
      <c r="D8" s="19">
        <v>2849</v>
      </c>
      <c r="E8" s="20">
        <v>5241752.8</v>
      </c>
      <c r="F8" s="20">
        <v>1876208.83</v>
      </c>
      <c r="G8" s="19">
        <v>1456</v>
      </c>
      <c r="H8" s="19">
        <v>729</v>
      </c>
      <c r="I8" s="19">
        <v>395</v>
      </c>
      <c r="J8" s="19">
        <v>96</v>
      </c>
      <c r="K8" s="19">
        <v>25</v>
      </c>
      <c r="L8" s="19">
        <v>55</v>
      </c>
      <c r="M8" s="19">
        <v>41</v>
      </c>
      <c r="N8" s="19">
        <v>115</v>
      </c>
      <c r="O8" s="19">
        <v>31</v>
      </c>
      <c r="P8" s="19">
        <v>16</v>
      </c>
      <c r="Q8" s="21">
        <v>0.2326</v>
      </c>
      <c r="R8" s="19">
        <v>132</v>
      </c>
      <c r="S8" s="19">
        <v>141</v>
      </c>
      <c r="T8" s="19">
        <v>3</v>
      </c>
      <c r="U8" s="19">
        <v>69930</v>
      </c>
      <c r="V8" s="19">
        <v>596</v>
      </c>
      <c r="W8" s="19">
        <v>926</v>
      </c>
      <c r="X8" s="17">
        <v>3693</v>
      </c>
      <c r="Y8" s="17">
        <v>69930</v>
      </c>
      <c r="Z8" s="22">
        <f t="shared" si="0"/>
        <v>18.9358245329001</v>
      </c>
      <c r="AA8" s="22" t="e">
        <f>VLOOKUP(A8,#REF!,6,0)</f>
        <v>#REF!</v>
      </c>
    </row>
    <row r="9" s="17" customFormat="1" customHeight="1" spans="1:27">
      <c r="A9" s="25">
        <v>2446</v>
      </c>
      <c r="B9" s="18" t="s">
        <v>175</v>
      </c>
      <c r="C9" s="19">
        <v>2471</v>
      </c>
      <c r="D9" s="19">
        <v>2062</v>
      </c>
      <c r="E9" s="20">
        <v>2360319</v>
      </c>
      <c r="F9" s="20">
        <v>1590858.79</v>
      </c>
      <c r="G9" s="19">
        <v>895</v>
      </c>
      <c r="H9" s="19">
        <v>450</v>
      </c>
      <c r="I9" s="19">
        <v>286</v>
      </c>
      <c r="J9" s="19">
        <v>73</v>
      </c>
      <c r="K9" s="19">
        <v>29</v>
      </c>
      <c r="L9" s="19">
        <v>55</v>
      </c>
      <c r="M9" s="19">
        <v>32</v>
      </c>
      <c r="N9" s="19">
        <v>84</v>
      </c>
      <c r="O9" s="19">
        <v>28</v>
      </c>
      <c r="P9" s="19">
        <v>11</v>
      </c>
      <c r="Q9" s="21">
        <v>0.2169</v>
      </c>
      <c r="R9" s="19">
        <v>41</v>
      </c>
      <c r="S9" s="19">
        <v>60</v>
      </c>
      <c r="T9" s="19">
        <v>5</v>
      </c>
      <c r="U9" s="19">
        <v>62882</v>
      </c>
      <c r="V9" s="19">
        <v>286</v>
      </c>
      <c r="W9" s="19">
        <v>426</v>
      </c>
      <c r="X9" s="17">
        <v>2471</v>
      </c>
      <c r="Y9" s="17">
        <v>62882</v>
      </c>
      <c r="Z9" s="22">
        <f t="shared" si="0"/>
        <v>25.4479967624444</v>
      </c>
      <c r="AA9" s="22" t="e">
        <f>VLOOKUP(A9,#REF!,6,0)</f>
        <v>#REF!</v>
      </c>
    </row>
    <row r="10" s="17" customFormat="1" customHeight="1" spans="1:27">
      <c r="A10" s="25">
        <v>2448</v>
      </c>
      <c r="B10" s="18" t="s">
        <v>154</v>
      </c>
      <c r="C10" s="19">
        <v>3076</v>
      </c>
      <c r="D10" s="19">
        <v>2862</v>
      </c>
      <c r="E10" s="20">
        <v>4738338.22</v>
      </c>
      <c r="F10" s="20">
        <v>2316351.99</v>
      </c>
      <c r="G10" s="19">
        <v>487</v>
      </c>
      <c r="H10" s="19">
        <v>328</v>
      </c>
      <c r="I10" s="19">
        <v>191</v>
      </c>
      <c r="J10" s="19">
        <v>43</v>
      </c>
      <c r="K10" s="19">
        <v>20</v>
      </c>
      <c r="L10" s="19">
        <v>22</v>
      </c>
      <c r="M10" s="19">
        <v>33</v>
      </c>
      <c r="N10" s="19">
        <v>53</v>
      </c>
      <c r="O10" s="19">
        <v>28</v>
      </c>
      <c r="P10" s="19">
        <v>13</v>
      </c>
      <c r="Q10" s="21">
        <v>0.1287</v>
      </c>
      <c r="R10" s="19">
        <v>232</v>
      </c>
      <c r="S10" s="19">
        <v>43</v>
      </c>
      <c r="T10" s="19">
        <v>9</v>
      </c>
      <c r="U10" s="19">
        <v>60446</v>
      </c>
      <c r="V10" s="19">
        <v>306</v>
      </c>
      <c r="W10" s="19">
        <v>802</v>
      </c>
      <c r="X10" s="17">
        <v>3076</v>
      </c>
      <c r="Y10" s="17">
        <v>60446</v>
      </c>
      <c r="Z10" s="22">
        <f t="shared" si="0"/>
        <v>19.6508452535761</v>
      </c>
      <c r="AA10" s="22" t="e">
        <f>VLOOKUP(A10,#REF!,6,0)</f>
        <v>#REF!</v>
      </c>
    </row>
    <row r="11" s="17" customFormat="1" customHeight="1" spans="1:27">
      <c r="A11" s="25">
        <v>2449</v>
      </c>
      <c r="B11" s="18" t="s">
        <v>194</v>
      </c>
      <c r="C11" s="19">
        <v>36046</v>
      </c>
      <c r="D11" s="19">
        <v>34239</v>
      </c>
      <c r="E11" s="20">
        <v>77497242.13</v>
      </c>
      <c r="F11" s="20">
        <v>26172401.37</v>
      </c>
      <c r="G11" s="19">
        <v>9559</v>
      </c>
      <c r="H11" s="19">
        <v>5458</v>
      </c>
      <c r="I11" s="19">
        <v>2529</v>
      </c>
      <c r="J11" s="19">
        <v>1134</v>
      </c>
      <c r="K11" s="19">
        <v>102</v>
      </c>
      <c r="L11" s="19">
        <v>306</v>
      </c>
      <c r="M11" s="19">
        <v>321</v>
      </c>
      <c r="N11" s="19">
        <v>981</v>
      </c>
      <c r="O11" s="19">
        <v>485</v>
      </c>
      <c r="P11" s="19">
        <v>211</v>
      </c>
      <c r="Q11" s="21">
        <v>0.1786</v>
      </c>
      <c r="R11" s="19">
        <v>9235</v>
      </c>
      <c r="S11" s="19">
        <v>7834</v>
      </c>
      <c r="T11" s="19">
        <v>299</v>
      </c>
      <c r="U11" s="19">
        <v>1208813</v>
      </c>
      <c r="V11" s="19">
        <v>14271</v>
      </c>
      <c r="W11" s="19">
        <v>20091</v>
      </c>
      <c r="X11" s="17">
        <f>C11+C13+C15</f>
        <v>52467</v>
      </c>
      <c r="Y11" s="17">
        <f>U11+U13+U15</f>
        <v>1838517</v>
      </c>
      <c r="Z11" s="22">
        <f t="shared" si="0"/>
        <v>35.0413974498256</v>
      </c>
      <c r="AA11" s="22" t="e">
        <f>VLOOKUP(A11,#REF!,6,0)</f>
        <v>#REF!</v>
      </c>
    </row>
    <row r="12" s="17" customFormat="1" customHeight="1" spans="1:27">
      <c r="A12" s="25">
        <v>2450</v>
      </c>
      <c r="B12" s="18" t="s">
        <v>195</v>
      </c>
      <c r="C12" s="19">
        <v>8600</v>
      </c>
      <c r="D12" s="19">
        <v>7145</v>
      </c>
      <c r="E12" s="20">
        <v>11632778.66</v>
      </c>
      <c r="F12" s="20">
        <v>5346057.87</v>
      </c>
      <c r="G12" s="19">
        <v>2001</v>
      </c>
      <c r="H12" s="19">
        <v>1307</v>
      </c>
      <c r="I12" s="19">
        <v>786</v>
      </c>
      <c r="J12" s="19">
        <v>213</v>
      </c>
      <c r="K12" s="19">
        <v>67</v>
      </c>
      <c r="L12" s="19">
        <v>103</v>
      </c>
      <c r="M12" s="19">
        <v>109</v>
      </c>
      <c r="N12" s="19">
        <v>298</v>
      </c>
      <c r="O12" s="19">
        <v>46</v>
      </c>
      <c r="P12" s="19">
        <v>39</v>
      </c>
      <c r="Q12" s="21">
        <v>0.181</v>
      </c>
      <c r="R12" s="19">
        <v>1735</v>
      </c>
      <c r="S12" s="19">
        <v>114</v>
      </c>
      <c r="T12" s="19">
        <v>19</v>
      </c>
      <c r="U12" s="19">
        <v>199482</v>
      </c>
      <c r="V12" s="19">
        <v>1153</v>
      </c>
      <c r="W12" s="19">
        <v>2970</v>
      </c>
      <c r="X12" s="17">
        <v>8600</v>
      </c>
      <c r="Y12" s="17">
        <v>199482</v>
      </c>
      <c r="Z12" s="22">
        <f t="shared" si="0"/>
        <v>23.1955813953488</v>
      </c>
      <c r="AA12" s="22" t="e">
        <f>VLOOKUP(A12,#REF!,6,0)</f>
        <v>#REF!</v>
      </c>
    </row>
    <row r="13" s="17" customFormat="1" customHeight="1" spans="1:27">
      <c r="A13" s="26">
        <v>2452</v>
      </c>
      <c r="B13" s="27" t="s">
        <v>261</v>
      </c>
      <c r="C13" s="28">
        <v>7528</v>
      </c>
      <c r="D13" s="28">
        <v>7247</v>
      </c>
      <c r="E13" s="29">
        <v>16826403.93</v>
      </c>
      <c r="F13" s="29">
        <v>6571631.52</v>
      </c>
      <c r="G13" s="28">
        <v>2159</v>
      </c>
      <c r="H13" s="28">
        <v>1294</v>
      </c>
      <c r="I13" s="28">
        <v>542</v>
      </c>
      <c r="J13" s="28">
        <v>279</v>
      </c>
      <c r="K13" s="28">
        <v>33</v>
      </c>
      <c r="L13" s="28">
        <v>63</v>
      </c>
      <c r="M13" s="28">
        <v>80</v>
      </c>
      <c r="N13" s="28">
        <v>278</v>
      </c>
      <c r="O13" s="28">
        <v>96</v>
      </c>
      <c r="P13" s="28">
        <v>51</v>
      </c>
      <c r="Q13" s="30">
        <v>0.2015</v>
      </c>
      <c r="R13" s="28">
        <v>929</v>
      </c>
      <c r="S13" s="28">
        <v>1895</v>
      </c>
      <c r="T13" s="28">
        <v>50</v>
      </c>
      <c r="U13" s="28">
        <v>312438</v>
      </c>
      <c r="V13" s="28">
        <v>3315</v>
      </c>
      <c r="W13" s="28">
        <v>4197</v>
      </c>
      <c r="Z13" s="22"/>
      <c r="AA13" s="22" t="e">
        <f>VLOOKUP(A13,#REF!,6,0)</f>
        <v>#REF!</v>
      </c>
    </row>
    <row r="14" s="17" customFormat="1" customHeight="1" spans="1:27">
      <c r="A14" s="25">
        <v>2455</v>
      </c>
      <c r="B14" s="18" t="s">
        <v>196</v>
      </c>
      <c r="C14" s="19">
        <v>12025</v>
      </c>
      <c r="D14" s="19">
        <v>10971</v>
      </c>
      <c r="E14" s="20">
        <v>24616388.6</v>
      </c>
      <c r="F14" s="20">
        <v>6451210.7</v>
      </c>
      <c r="G14" s="19">
        <v>3069</v>
      </c>
      <c r="H14" s="19">
        <v>1838</v>
      </c>
      <c r="I14" s="19">
        <v>810</v>
      </c>
      <c r="J14" s="19">
        <v>293</v>
      </c>
      <c r="K14" s="19">
        <v>33</v>
      </c>
      <c r="L14" s="19">
        <v>111</v>
      </c>
      <c r="M14" s="19">
        <v>89</v>
      </c>
      <c r="N14" s="19">
        <v>326</v>
      </c>
      <c r="O14" s="19">
        <v>201</v>
      </c>
      <c r="P14" s="19">
        <v>62</v>
      </c>
      <c r="Q14" s="21">
        <v>0.1797</v>
      </c>
      <c r="R14" s="19">
        <v>861</v>
      </c>
      <c r="S14" s="19">
        <v>2588</v>
      </c>
      <c r="T14" s="19">
        <v>98</v>
      </c>
      <c r="U14" s="19">
        <v>410639</v>
      </c>
      <c r="V14" s="19">
        <v>5028</v>
      </c>
      <c r="W14" s="19">
        <v>6356</v>
      </c>
      <c r="X14" s="17">
        <v>12025</v>
      </c>
      <c r="Y14" s="17">
        <v>410639</v>
      </c>
      <c r="Z14" s="22">
        <f t="shared" si="0"/>
        <v>34.1487733887734</v>
      </c>
      <c r="AA14" s="22" t="e">
        <f>VLOOKUP(A14,#REF!,6,0)</f>
        <v>#REF!</v>
      </c>
    </row>
    <row r="15" s="17" customFormat="1" customHeight="1" spans="1:27">
      <c r="A15" s="26">
        <v>2456</v>
      </c>
      <c r="B15" s="27" t="s">
        <v>262</v>
      </c>
      <c r="C15" s="28">
        <v>8893</v>
      </c>
      <c r="D15" s="28">
        <v>8603</v>
      </c>
      <c r="E15" s="29">
        <v>20211146.31</v>
      </c>
      <c r="F15" s="29">
        <v>8279035.92</v>
      </c>
      <c r="G15" s="28">
        <v>2777</v>
      </c>
      <c r="H15" s="28">
        <v>1550</v>
      </c>
      <c r="I15" s="28">
        <v>632</v>
      </c>
      <c r="J15" s="28">
        <v>253</v>
      </c>
      <c r="K15" s="28">
        <v>33</v>
      </c>
      <c r="L15" s="28">
        <v>90</v>
      </c>
      <c r="M15" s="28">
        <v>103</v>
      </c>
      <c r="N15" s="28">
        <v>270</v>
      </c>
      <c r="O15" s="28">
        <v>112</v>
      </c>
      <c r="P15" s="28">
        <v>47</v>
      </c>
      <c r="Q15" s="30">
        <v>0.2</v>
      </c>
      <c r="R15" s="28">
        <v>3164</v>
      </c>
      <c r="S15" s="28">
        <v>2236</v>
      </c>
      <c r="T15" s="28">
        <v>54</v>
      </c>
      <c r="U15" s="28">
        <v>317266</v>
      </c>
      <c r="V15" s="28">
        <v>3732</v>
      </c>
      <c r="W15" s="28">
        <v>4916</v>
      </c>
      <c r="Z15" s="22"/>
      <c r="AA15" s="22" t="e">
        <f>VLOOKUP(A15,#REF!,6,0)</f>
        <v>#REF!</v>
      </c>
    </row>
    <row r="16" s="17" customFormat="1" customHeight="1" spans="1:27">
      <c r="A16" s="25">
        <v>2457</v>
      </c>
      <c r="B16" s="18" t="s">
        <v>197</v>
      </c>
      <c r="C16" s="19">
        <v>8254</v>
      </c>
      <c r="D16" s="19">
        <v>8131</v>
      </c>
      <c r="E16" s="20">
        <v>27674980.62</v>
      </c>
      <c r="F16" s="20">
        <v>15494671</v>
      </c>
      <c r="G16" s="19">
        <v>2934</v>
      </c>
      <c r="H16" s="19">
        <v>1611</v>
      </c>
      <c r="I16" s="19">
        <v>789</v>
      </c>
      <c r="J16" s="19">
        <v>315</v>
      </c>
      <c r="K16" s="19">
        <v>35</v>
      </c>
      <c r="L16" s="19">
        <v>95</v>
      </c>
      <c r="M16" s="19">
        <v>118</v>
      </c>
      <c r="N16" s="19">
        <v>303</v>
      </c>
      <c r="O16" s="19">
        <v>127</v>
      </c>
      <c r="P16" s="19">
        <v>76</v>
      </c>
      <c r="Q16" s="21">
        <v>0.2279</v>
      </c>
      <c r="R16" s="19">
        <v>1895</v>
      </c>
      <c r="S16" s="19">
        <v>1945</v>
      </c>
      <c r="T16" s="19">
        <v>60</v>
      </c>
      <c r="U16" s="19">
        <v>380155</v>
      </c>
      <c r="V16" s="19">
        <v>3531</v>
      </c>
      <c r="W16" s="19">
        <v>3883</v>
      </c>
      <c r="X16" s="17">
        <v>8254</v>
      </c>
      <c r="Y16" s="17">
        <v>380155</v>
      </c>
      <c r="Z16" s="22">
        <f t="shared" si="0"/>
        <v>46.0570632420645</v>
      </c>
      <c r="AA16" s="22" t="e">
        <f>VLOOKUP(A16,#REF!,6,0)</f>
        <v>#REF!</v>
      </c>
    </row>
    <row r="17" s="17" customFormat="1" customHeight="1" spans="1:27">
      <c r="A17" s="25">
        <v>2459</v>
      </c>
      <c r="B17" s="18" t="s">
        <v>198</v>
      </c>
      <c r="C17" s="19">
        <v>7506</v>
      </c>
      <c r="D17" s="19">
        <v>7335</v>
      </c>
      <c r="E17" s="20">
        <v>16313889.19</v>
      </c>
      <c r="F17" s="20">
        <v>7020576.21</v>
      </c>
      <c r="G17" s="19">
        <v>2716</v>
      </c>
      <c r="H17" s="19">
        <v>1485</v>
      </c>
      <c r="I17" s="19">
        <v>721</v>
      </c>
      <c r="J17" s="19">
        <v>332</v>
      </c>
      <c r="K17" s="19">
        <v>31</v>
      </c>
      <c r="L17" s="19">
        <v>64</v>
      </c>
      <c r="M17" s="19">
        <v>76</v>
      </c>
      <c r="N17" s="19">
        <v>264</v>
      </c>
      <c r="O17" s="19">
        <v>183</v>
      </c>
      <c r="P17" s="19">
        <v>54</v>
      </c>
      <c r="Q17" s="21">
        <v>0.2335</v>
      </c>
      <c r="R17" s="19">
        <v>847</v>
      </c>
      <c r="S17" s="19">
        <v>1926</v>
      </c>
      <c r="T17" s="19">
        <v>87</v>
      </c>
      <c r="U17" s="19">
        <v>271948</v>
      </c>
      <c r="V17" s="19">
        <v>3306</v>
      </c>
      <c r="W17" s="19">
        <v>4342</v>
      </c>
      <c r="X17" s="17">
        <v>7506</v>
      </c>
      <c r="Y17" s="17">
        <v>271948</v>
      </c>
      <c r="Z17" s="22">
        <f t="shared" si="0"/>
        <v>36.2307487343459</v>
      </c>
      <c r="AA17" s="22" t="e">
        <f>VLOOKUP(A17,#REF!,6,0)</f>
        <v>#REF!</v>
      </c>
    </row>
    <row r="18" s="17" customFormat="1" customHeight="1" spans="1:27">
      <c r="A18" s="25">
        <v>2460</v>
      </c>
      <c r="B18" s="18" t="s">
        <v>199</v>
      </c>
      <c r="C18" s="19">
        <v>8117</v>
      </c>
      <c r="D18" s="19">
        <v>8021</v>
      </c>
      <c r="E18" s="20">
        <v>15740959.14</v>
      </c>
      <c r="F18" s="20">
        <v>5452613.45</v>
      </c>
      <c r="G18" s="19">
        <v>2378</v>
      </c>
      <c r="H18" s="19">
        <v>1521</v>
      </c>
      <c r="I18" s="19">
        <v>753</v>
      </c>
      <c r="J18" s="19">
        <v>284</v>
      </c>
      <c r="K18" s="19">
        <v>25</v>
      </c>
      <c r="L18" s="19">
        <v>89</v>
      </c>
      <c r="M18" s="19">
        <v>82</v>
      </c>
      <c r="N18" s="19">
        <v>266</v>
      </c>
      <c r="O18" s="19">
        <v>166</v>
      </c>
      <c r="P18" s="19">
        <v>86</v>
      </c>
      <c r="Q18" s="21">
        <v>0.2166</v>
      </c>
      <c r="R18" s="19">
        <v>527</v>
      </c>
      <c r="S18" s="19">
        <v>2204</v>
      </c>
      <c r="T18" s="19">
        <v>79</v>
      </c>
      <c r="U18" s="19">
        <v>251641</v>
      </c>
      <c r="V18" s="19">
        <v>3842</v>
      </c>
      <c r="W18" s="19">
        <v>4775</v>
      </c>
      <c r="X18" s="17">
        <v>8117</v>
      </c>
      <c r="Y18" s="17">
        <v>251641</v>
      </c>
      <c r="Z18" s="22">
        <f t="shared" si="0"/>
        <v>31.0017247751632</v>
      </c>
      <c r="AA18" s="22" t="e">
        <f>VLOOKUP(A18,#REF!,6,0)</f>
        <v>#REF!</v>
      </c>
    </row>
    <row r="19" s="17" customFormat="1" customHeight="1" spans="1:27">
      <c r="A19" s="25">
        <v>2461</v>
      </c>
      <c r="B19" s="18" t="s">
        <v>162</v>
      </c>
      <c r="C19" s="19">
        <v>13088</v>
      </c>
      <c r="D19" s="19">
        <v>12877</v>
      </c>
      <c r="E19" s="20">
        <v>26617329.89</v>
      </c>
      <c r="F19" s="20">
        <v>14481387.95</v>
      </c>
      <c r="G19" s="19">
        <v>3968</v>
      </c>
      <c r="H19" s="19">
        <v>2387</v>
      </c>
      <c r="I19" s="19">
        <v>1083</v>
      </c>
      <c r="J19" s="19">
        <v>264</v>
      </c>
      <c r="K19" s="19">
        <v>61</v>
      </c>
      <c r="L19" s="19">
        <v>123</v>
      </c>
      <c r="M19" s="19">
        <v>136</v>
      </c>
      <c r="N19" s="19">
        <v>445</v>
      </c>
      <c r="O19" s="19">
        <v>219</v>
      </c>
      <c r="P19" s="19">
        <v>104</v>
      </c>
      <c r="Q19" s="21">
        <v>0.2081</v>
      </c>
      <c r="R19" s="19">
        <v>1895</v>
      </c>
      <c r="S19" s="19">
        <v>3444</v>
      </c>
      <c r="T19" s="19">
        <v>35</v>
      </c>
      <c r="U19" s="19">
        <v>478619</v>
      </c>
      <c r="V19" s="19">
        <v>6138</v>
      </c>
      <c r="W19" s="19">
        <v>7085</v>
      </c>
      <c r="X19" s="17">
        <v>13088</v>
      </c>
      <c r="Y19" s="17">
        <v>478619</v>
      </c>
      <c r="Z19" s="22">
        <f t="shared" si="0"/>
        <v>36.5693001222494</v>
      </c>
      <c r="AA19" s="22" t="e">
        <f>VLOOKUP(A19,#REF!,6,0)</f>
        <v>#REF!</v>
      </c>
    </row>
    <row r="20" s="17" customFormat="1" customHeight="1" spans="1:27">
      <c r="A20" s="25">
        <v>2463</v>
      </c>
      <c r="B20" s="18" t="s">
        <v>200</v>
      </c>
      <c r="C20" s="19">
        <v>28567</v>
      </c>
      <c r="D20" s="19">
        <v>28133</v>
      </c>
      <c r="E20" s="20">
        <v>50289371.58</v>
      </c>
      <c r="F20" s="20">
        <v>14161507.67</v>
      </c>
      <c r="G20" s="19">
        <v>5975</v>
      </c>
      <c r="H20" s="19">
        <v>3518</v>
      </c>
      <c r="I20" s="19">
        <v>1515</v>
      </c>
      <c r="J20" s="19">
        <v>693</v>
      </c>
      <c r="K20" s="19">
        <v>75</v>
      </c>
      <c r="L20" s="19">
        <v>168</v>
      </c>
      <c r="M20" s="19">
        <v>212</v>
      </c>
      <c r="N20" s="19">
        <v>588</v>
      </c>
      <c r="O20" s="19">
        <v>402</v>
      </c>
      <c r="P20" s="19">
        <v>200</v>
      </c>
      <c r="Q20" s="21">
        <v>0.1471</v>
      </c>
      <c r="R20" s="19">
        <v>1938</v>
      </c>
      <c r="S20" s="19">
        <v>6450</v>
      </c>
      <c r="T20" s="19">
        <v>183</v>
      </c>
      <c r="U20" s="19">
        <v>863662</v>
      </c>
      <c r="V20" s="19">
        <v>12991</v>
      </c>
      <c r="W20" s="19">
        <v>16179</v>
      </c>
      <c r="X20" s="17">
        <v>28567</v>
      </c>
      <c r="Y20" s="17">
        <v>863662</v>
      </c>
      <c r="Z20" s="22">
        <f t="shared" si="0"/>
        <v>30.2328560926944</v>
      </c>
      <c r="AA20" s="22" t="e">
        <f>VLOOKUP(A20,#REF!,6,0)</f>
        <v>#REF!</v>
      </c>
    </row>
    <row r="21" s="17" customFormat="1" customHeight="1" spans="1:27">
      <c r="A21" s="25">
        <v>2464</v>
      </c>
      <c r="B21" s="18" t="s">
        <v>201</v>
      </c>
      <c r="C21" s="19">
        <v>14416</v>
      </c>
      <c r="D21" s="19">
        <v>13106</v>
      </c>
      <c r="E21" s="20">
        <v>25463771.38</v>
      </c>
      <c r="F21" s="20">
        <v>11806426.74</v>
      </c>
      <c r="G21" s="19">
        <v>4817</v>
      </c>
      <c r="H21" s="19">
        <v>3116</v>
      </c>
      <c r="I21" s="19">
        <v>1589</v>
      </c>
      <c r="J21" s="19">
        <v>563</v>
      </c>
      <c r="K21" s="19">
        <v>78</v>
      </c>
      <c r="L21" s="19">
        <v>167</v>
      </c>
      <c r="M21" s="19">
        <v>182</v>
      </c>
      <c r="N21" s="19">
        <v>490</v>
      </c>
      <c r="O21" s="19">
        <v>140</v>
      </c>
      <c r="P21" s="19">
        <v>159</v>
      </c>
      <c r="Q21" s="21">
        <v>0.2503</v>
      </c>
      <c r="R21" s="19">
        <v>728</v>
      </c>
      <c r="S21" s="19">
        <v>771</v>
      </c>
      <c r="T21" s="19">
        <v>57</v>
      </c>
      <c r="U21" s="19">
        <v>441369</v>
      </c>
      <c r="V21" s="19">
        <v>3606</v>
      </c>
      <c r="W21" s="19">
        <v>5213</v>
      </c>
      <c r="X21" s="17">
        <v>14416</v>
      </c>
      <c r="Y21" s="17">
        <v>441369</v>
      </c>
      <c r="Z21" s="22">
        <f t="shared" si="0"/>
        <v>30.6166065482797</v>
      </c>
      <c r="AA21" s="22" t="e">
        <f>VLOOKUP(A21,#REF!,6,0)</f>
        <v>#REF!</v>
      </c>
    </row>
    <row r="22" s="17" customFormat="1" customHeight="1" spans="1:27">
      <c r="A22" s="25">
        <v>2465</v>
      </c>
      <c r="B22" s="18" t="s">
        <v>155</v>
      </c>
      <c r="C22" s="19">
        <v>13711</v>
      </c>
      <c r="D22" s="19">
        <v>12946</v>
      </c>
      <c r="E22" s="20">
        <v>41326745.56</v>
      </c>
      <c r="F22" s="20">
        <v>9951189.12</v>
      </c>
      <c r="G22" s="19">
        <v>2451</v>
      </c>
      <c r="H22" s="19">
        <v>1979</v>
      </c>
      <c r="I22" s="19">
        <v>848</v>
      </c>
      <c r="J22" s="19">
        <v>225</v>
      </c>
      <c r="K22" s="19">
        <v>44</v>
      </c>
      <c r="L22" s="19">
        <v>118</v>
      </c>
      <c r="M22" s="19">
        <v>141</v>
      </c>
      <c r="N22" s="19">
        <v>314</v>
      </c>
      <c r="O22" s="19">
        <v>245</v>
      </c>
      <c r="P22" s="19">
        <v>130</v>
      </c>
      <c r="Q22" s="21">
        <v>0.1611</v>
      </c>
      <c r="R22" s="19">
        <v>553</v>
      </c>
      <c r="S22" s="19">
        <v>2668</v>
      </c>
      <c r="T22" s="19">
        <v>123</v>
      </c>
      <c r="U22" s="19">
        <v>501016</v>
      </c>
      <c r="V22" s="19">
        <v>6129</v>
      </c>
      <c r="W22" s="19">
        <v>7399</v>
      </c>
      <c r="X22" s="17">
        <v>13711</v>
      </c>
      <c r="Y22" s="17">
        <v>501016</v>
      </c>
      <c r="Z22" s="22">
        <f t="shared" si="0"/>
        <v>36.541171322296</v>
      </c>
      <c r="AA22" s="22" t="e">
        <f>VLOOKUP(A22,#REF!,6,0)</f>
        <v>#REF!</v>
      </c>
    </row>
    <row r="23" s="17" customFormat="1" customHeight="1" spans="1:27">
      <c r="A23" s="25">
        <v>2468</v>
      </c>
      <c r="B23" s="18" t="s">
        <v>202</v>
      </c>
      <c r="C23" s="19">
        <v>5266</v>
      </c>
      <c r="D23" s="19">
        <v>4332</v>
      </c>
      <c r="E23" s="20">
        <v>7896762.04</v>
      </c>
      <c r="F23" s="20">
        <v>3169205.11</v>
      </c>
      <c r="G23" s="19">
        <v>1590</v>
      </c>
      <c r="H23" s="19">
        <v>915</v>
      </c>
      <c r="I23" s="19">
        <v>468</v>
      </c>
      <c r="J23" s="19">
        <v>102</v>
      </c>
      <c r="K23" s="19">
        <v>26</v>
      </c>
      <c r="L23" s="19">
        <v>66</v>
      </c>
      <c r="M23" s="19">
        <v>78</v>
      </c>
      <c r="N23" s="19">
        <v>151</v>
      </c>
      <c r="O23" s="19">
        <v>48</v>
      </c>
      <c r="P23" s="19">
        <v>35</v>
      </c>
      <c r="Q23" s="21">
        <v>0.2007</v>
      </c>
      <c r="R23" s="19">
        <v>273</v>
      </c>
      <c r="S23" s="19">
        <v>184</v>
      </c>
      <c r="T23" s="19">
        <v>14</v>
      </c>
      <c r="U23" s="19">
        <v>172524</v>
      </c>
      <c r="V23" s="19">
        <v>1056</v>
      </c>
      <c r="W23" s="19">
        <v>1464</v>
      </c>
      <c r="X23" s="17">
        <v>5266</v>
      </c>
      <c r="Y23" s="17">
        <v>172524</v>
      </c>
      <c r="Z23" s="22">
        <f t="shared" si="0"/>
        <v>32.7618685909609</v>
      </c>
      <c r="AA23" s="22" t="e">
        <f>VLOOKUP(A23,#REF!,6,0)</f>
        <v>#REF!</v>
      </c>
    </row>
    <row r="24" s="17" customFormat="1" customHeight="1" spans="1:27">
      <c r="A24" s="25">
        <v>2469</v>
      </c>
      <c r="B24" s="18" t="s">
        <v>203</v>
      </c>
      <c r="C24" s="19">
        <v>8710</v>
      </c>
      <c r="D24" s="19">
        <v>8379</v>
      </c>
      <c r="E24" s="20">
        <v>29603779.5</v>
      </c>
      <c r="F24" s="20">
        <v>20261171.79</v>
      </c>
      <c r="G24" s="19">
        <v>2632</v>
      </c>
      <c r="H24" s="19">
        <v>2221</v>
      </c>
      <c r="I24" s="19">
        <v>1035</v>
      </c>
      <c r="J24" s="19">
        <v>317</v>
      </c>
      <c r="K24" s="19">
        <v>55</v>
      </c>
      <c r="L24" s="19">
        <v>128</v>
      </c>
      <c r="M24" s="19">
        <v>134</v>
      </c>
      <c r="N24" s="19">
        <v>418</v>
      </c>
      <c r="O24" s="19">
        <v>145</v>
      </c>
      <c r="P24" s="19">
        <v>125</v>
      </c>
      <c r="Q24" s="21">
        <v>0.2842</v>
      </c>
      <c r="R24" s="19">
        <v>331</v>
      </c>
      <c r="S24" s="19">
        <v>2304</v>
      </c>
      <c r="T24" s="19">
        <v>60</v>
      </c>
      <c r="U24" s="19">
        <v>444297</v>
      </c>
      <c r="V24" s="19">
        <v>4139</v>
      </c>
      <c r="W24" s="19">
        <v>4926</v>
      </c>
      <c r="X24" s="17">
        <v>8710</v>
      </c>
      <c r="Y24" s="17">
        <v>444297</v>
      </c>
      <c r="Z24" s="22">
        <f t="shared" si="0"/>
        <v>51.0099885189437</v>
      </c>
      <c r="AA24" s="22" t="e">
        <f>VLOOKUP(A24,#REF!,6,0)</f>
        <v>#REF!</v>
      </c>
    </row>
    <row r="25" s="17" customFormat="1" customHeight="1" spans="1:27">
      <c r="A25" s="25">
        <v>2470</v>
      </c>
      <c r="B25" s="18" t="s">
        <v>156</v>
      </c>
      <c r="C25" s="19">
        <v>8158</v>
      </c>
      <c r="D25" s="19">
        <v>7555</v>
      </c>
      <c r="E25" s="20">
        <v>25322947.14</v>
      </c>
      <c r="F25" s="20">
        <v>6711724.85</v>
      </c>
      <c r="G25" s="19">
        <v>2289</v>
      </c>
      <c r="H25" s="19">
        <v>1704</v>
      </c>
      <c r="I25" s="19">
        <v>691</v>
      </c>
      <c r="J25" s="19">
        <v>329</v>
      </c>
      <c r="K25" s="19">
        <v>35</v>
      </c>
      <c r="L25" s="19">
        <v>88</v>
      </c>
      <c r="M25" s="19">
        <v>110</v>
      </c>
      <c r="N25" s="19">
        <v>337</v>
      </c>
      <c r="O25" s="19">
        <v>135</v>
      </c>
      <c r="P25" s="19">
        <v>67</v>
      </c>
      <c r="Q25" s="21">
        <v>0.2342</v>
      </c>
      <c r="R25" s="19">
        <v>303</v>
      </c>
      <c r="S25" s="19">
        <v>1500</v>
      </c>
      <c r="T25" s="19">
        <v>23</v>
      </c>
      <c r="U25" s="19">
        <v>347261</v>
      </c>
      <c r="V25" s="19">
        <v>3750</v>
      </c>
      <c r="W25" s="19">
        <v>4031</v>
      </c>
      <c r="X25" s="17">
        <v>8158</v>
      </c>
      <c r="Y25" s="17">
        <v>347261</v>
      </c>
      <c r="Z25" s="22">
        <f t="shared" si="0"/>
        <v>42.5669281686688</v>
      </c>
      <c r="AA25" s="22" t="e">
        <f>VLOOKUP(A25,#REF!,6,0)</f>
        <v>#REF!</v>
      </c>
    </row>
    <row r="26" s="17" customFormat="1" customHeight="1" spans="1:27">
      <c r="A26" s="25">
        <v>2471</v>
      </c>
      <c r="B26" s="18" t="s">
        <v>205</v>
      </c>
      <c r="C26" s="19">
        <v>5216</v>
      </c>
      <c r="D26" s="19">
        <v>4974</v>
      </c>
      <c r="E26" s="20">
        <v>15321765.28</v>
      </c>
      <c r="F26" s="20">
        <v>2727809.26</v>
      </c>
      <c r="G26" s="19">
        <v>2104</v>
      </c>
      <c r="H26" s="19">
        <v>1271</v>
      </c>
      <c r="I26" s="19">
        <v>667</v>
      </c>
      <c r="J26" s="19">
        <v>186</v>
      </c>
      <c r="K26" s="19">
        <v>36</v>
      </c>
      <c r="L26" s="19">
        <v>87</v>
      </c>
      <c r="M26" s="19">
        <v>72</v>
      </c>
      <c r="N26" s="19">
        <v>170</v>
      </c>
      <c r="O26" s="19">
        <v>76</v>
      </c>
      <c r="P26" s="19">
        <v>69</v>
      </c>
      <c r="Q26" s="21">
        <v>0.2952</v>
      </c>
      <c r="R26" s="19">
        <v>196</v>
      </c>
      <c r="S26" s="19">
        <v>162</v>
      </c>
      <c r="T26" s="19">
        <v>32</v>
      </c>
      <c r="U26" s="19">
        <v>177057</v>
      </c>
      <c r="V26" s="19">
        <v>1518</v>
      </c>
      <c r="W26" s="19">
        <v>1545</v>
      </c>
      <c r="X26" s="17">
        <v>5216</v>
      </c>
      <c r="Y26" s="17">
        <v>177057</v>
      </c>
      <c r="Z26" s="22">
        <f t="shared" si="0"/>
        <v>33.944976993865</v>
      </c>
      <c r="AA26" s="22" t="e">
        <f>VLOOKUP(A26,#REF!,6,0)</f>
        <v>#REF!</v>
      </c>
    </row>
    <row r="27" s="17" customFormat="1" customHeight="1" spans="1:27">
      <c r="A27" s="25">
        <v>2473</v>
      </c>
      <c r="B27" s="18" t="s">
        <v>206</v>
      </c>
      <c r="C27" s="19">
        <v>7130</v>
      </c>
      <c r="D27" s="19">
        <v>6859</v>
      </c>
      <c r="E27" s="20">
        <v>16127512.71</v>
      </c>
      <c r="F27" s="20">
        <v>7545197</v>
      </c>
      <c r="G27" s="19">
        <v>2665</v>
      </c>
      <c r="H27" s="19">
        <v>1651</v>
      </c>
      <c r="I27" s="19">
        <v>925</v>
      </c>
      <c r="J27" s="19">
        <v>257</v>
      </c>
      <c r="K27" s="19">
        <v>80</v>
      </c>
      <c r="L27" s="19">
        <v>168</v>
      </c>
      <c r="M27" s="19">
        <v>105</v>
      </c>
      <c r="N27" s="19">
        <v>312</v>
      </c>
      <c r="O27" s="19">
        <v>84</v>
      </c>
      <c r="P27" s="19">
        <v>57</v>
      </c>
      <c r="Q27" s="21">
        <v>0.2728</v>
      </c>
      <c r="R27" s="19">
        <v>423</v>
      </c>
      <c r="S27" s="19">
        <v>164</v>
      </c>
      <c r="T27" s="19">
        <v>29</v>
      </c>
      <c r="U27" s="19">
        <v>216434</v>
      </c>
      <c r="V27" s="19">
        <v>1349</v>
      </c>
      <c r="W27" s="19">
        <v>2162</v>
      </c>
      <c r="X27" s="17">
        <v>7130</v>
      </c>
      <c r="Y27" s="17">
        <v>216434</v>
      </c>
      <c r="Z27" s="22">
        <f t="shared" si="0"/>
        <v>30.3553997194951</v>
      </c>
      <c r="AA27" s="22" t="e">
        <f>VLOOKUP(A27,#REF!,6,0)</f>
        <v>#REF!</v>
      </c>
    </row>
    <row r="28" s="17" customFormat="1" customHeight="1" spans="1:27">
      <c r="A28" s="25">
        <v>2474</v>
      </c>
      <c r="B28" s="18" t="s">
        <v>207</v>
      </c>
      <c r="C28" s="19">
        <v>4008</v>
      </c>
      <c r="D28" s="19">
        <v>3846</v>
      </c>
      <c r="E28" s="20">
        <v>5522484.57</v>
      </c>
      <c r="F28" s="20">
        <v>2898978.97</v>
      </c>
      <c r="G28" s="19">
        <v>1246</v>
      </c>
      <c r="H28" s="19">
        <v>740</v>
      </c>
      <c r="I28" s="19">
        <v>444</v>
      </c>
      <c r="J28" s="19">
        <v>132</v>
      </c>
      <c r="K28" s="19">
        <v>36</v>
      </c>
      <c r="L28" s="19">
        <v>77</v>
      </c>
      <c r="M28" s="19">
        <v>63</v>
      </c>
      <c r="N28" s="19">
        <v>155</v>
      </c>
      <c r="O28" s="19">
        <v>31</v>
      </c>
      <c r="P28" s="19">
        <v>14</v>
      </c>
      <c r="Q28" s="21">
        <v>0.2221</v>
      </c>
      <c r="R28" s="19">
        <v>78</v>
      </c>
      <c r="S28" s="19">
        <v>60</v>
      </c>
      <c r="T28" s="19">
        <v>11</v>
      </c>
      <c r="U28" s="19">
        <v>111733</v>
      </c>
      <c r="V28" s="19">
        <v>595</v>
      </c>
      <c r="W28" s="19">
        <v>1239</v>
      </c>
      <c r="X28" s="17">
        <v>4008</v>
      </c>
      <c r="Y28" s="17">
        <v>111733</v>
      </c>
      <c r="Z28" s="22">
        <f t="shared" si="0"/>
        <v>27.87749500998</v>
      </c>
      <c r="AA28" s="22" t="e">
        <f>VLOOKUP(A28,#REF!,6,0)</f>
        <v>#REF!</v>
      </c>
    </row>
    <row r="29" s="17" customFormat="1" customHeight="1" spans="1:27">
      <c r="A29" s="25">
        <v>2475</v>
      </c>
      <c r="B29" s="18" t="s">
        <v>208</v>
      </c>
      <c r="C29" s="19">
        <v>9756</v>
      </c>
      <c r="D29" s="19">
        <v>9602</v>
      </c>
      <c r="E29" s="20">
        <v>16078326.3</v>
      </c>
      <c r="F29" s="20">
        <v>5564976.38</v>
      </c>
      <c r="G29" s="19">
        <v>1816</v>
      </c>
      <c r="H29" s="19">
        <v>1239</v>
      </c>
      <c r="I29" s="19">
        <v>786</v>
      </c>
      <c r="J29" s="19">
        <v>232</v>
      </c>
      <c r="K29" s="19">
        <v>80</v>
      </c>
      <c r="L29" s="19">
        <v>139</v>
      </c>
      <c r="M29" s="19">
        <v>124</v>
      </c>
      <c r="N29" s="19">
        <v>290</v>
      </c>
      <c r="O29" s="19">
        <v>72</v>
      </c>
      <c r="P29" s="19">
        <v>43</v>
      </c>
      <c r="Q29" s="21">
        <v>0.1487</v>
      </c>
      <c r="R29" s="19">
        <v>145</v>
      </c>
      <c r="S29" s="19">
        <v>133</v>
      </c>
      <c r="T29" s="19">
        <v>22</v>
      </c>
      <c r="U29" s="19">
        <v>203761</v>
      </c>
      <c r="V29" s="19">
        <v>862</v>
      </c>
      <c r="W29" s="19">
        <v>3149</v>
      </c>
      <c r="X29" s="17">
        <v>9756</v>
      </c>
      <c r="Y29" s="17">
        <v>203761</v>
      </c>
      <c r="Z29" s="22">
        <f t="shared" si="0"/>
        <v>20.8857113571136</v>
      </c>
      <c r="AA29" s="22" t="e">
        <f>VLOOKUP(A29,#REF!,6,0)</f>
        <v>#REF!</v>
      </c>
    </row>
    <row r="30" s="17" customFormat="1" customHeight="1" spans="1:27">
      <c r="A30" s="25">
        <v>2476</v>
      </c>
      <c r="B30" s="18" t="s">
        <v>209</v>
      </c>
      <c r="C30" s="19">
        <v>4137</v>
      </c>
      <c r="D30" s="19">
        <v>4016</v>
      </c>
      <c r="E30" s="20">
        <v>14403700.52</v>
      </c>
      <c r="F30" s="20">
        <v>6643683.2</v>
      </c>
      <c r="G30" s="19">
        <v>1415</v>
      </c>
      <c r="H30" s="19">
        <v>851</v>
      </c>
      <c r="I30" s="19">
        <v>574</v>
      </c>
      <c r="J30" s="19">
        <v>184</v>
      </c>
      <c r="K30" s="19">
        <v>49</v>
      </c>
      <c r="L30" s="19">
        <v>109</v>
      </c>
      <c r="M30" s="19">
        <v>64</v>
      </c>
      <c r="N30" s="19">
        <v>169</v>
      </c>
      <c r="O30" s="19">
        <v>34</v>
      </c>
      <c r="P30" s="19">
        <v>23</v>
      </c>
      <c r="Q30" s="21">
        <v>0.2466</v>
      </c>
      <c r="R30" s="19">
        <v>38</v>
      </c>
      <c r="S30" s="19">
        <v>70</v>
      </c>
      <c r="T30" s="19">
        <v>9</v>
      </c>
      <c r="U30" s="19">
        <v>114962</v>
      </c>
      <c r="V30" s="19">
        <v>216</v>
      </c>
      <c r="W30" s="19">
        <v>1065</v>
      </c>
      <c r="X30" s="17">
        <v>4137</v>
      </c>
      <c r="Y30" s="17">
        <v>114962</v>
      </c>
      <c r="Z30" s="22">
        <f t="shared" si="0"/>
        <v>27.7887357988881</v>
      </c>
      <c r="AA30" s="22" t="e">
        <f>VLOOKUP(A30,#REF!,6,0)</f>
        <v>#REF!</v>
      </c>
    </row>
    <row r="31" s="17" customFormat="1" customHeight="1" spans="1:27">
      <c r="A31" s="25">
        <v>2477</v>
      </c>
      <c r="B31" s="18" t="s">
        <v>210</v>
      </c>
      <c r="C31" s="19">
        <v>11669</v>
      </c>
      <c r="D31" s="19">
        <v>9274</v>
      </c>
      <c r="E31" s="20">
        <v>13632541.77</v>
      </c>
      <c r="F31" s="20">
        <v>8677021.92</v>
      </c>
      <c r="G31" s="19">
        <v>2998</v>
      </c>
      <c r="H31" s="19">
        <v>1890</v>
      </c>
      <c r="I31" s="19">
        <v>1017</v>
      </c>
      <c r="J31" s="19">
        <v>229</v>
      </c>
      <c r="K31" s="19">
        <v>90</v>
      </c>
      <c r="L31" s="19">
        <v>143</v>
      </c>
      <c r="M31" s="19">
        <v>148</v>
      </c>
      <c r="N31" s="19">
        <v>346</v>
      </c>
      <c r="O31" s="19">
        <v>118</v>
      </c>
      <c r="P31" s="19">
        <v>65</v>
      </c>
      <c r="Q31" s="21">
        <v>0.1883</v>
      </c>
      <c r="R31" s="19">
        <v>330</v>
      </c>
      <c r="S31" s="19">
        <v>194</v>
      </c>
      <c r="T31" s="19">
        <v>29</v>
      </c>
      <c r="U31" s="19">
        <v>241062</v>
      </c>
      <c r="V31" s="19">
        <v>1749</v>
      </c>
      <c r="W31" s="19">
        <v>2953</v>
      </c>
      <c r="X31" s="17">
        <v>11669</v>
      </c>
      <c r="Y31" s="17">
        <v>241062</v>
      </c>
      <c r="Z31" s="22">
        <f t="shared" si="0"/>
        <v>20.6583254777616</v>
      </c>
      <c r="AA31" s="22" t="e">
        <f>VLOOKUP(A31,#REF!,6,0)</f>
        <v>#REF!</v>
      </c>
    </row>
    <row r="32" s="17" customFormat="1" customHeight="1" spans="1:27">
      <c r="A32" s="25">
        <v>2479</v>
      </c>
      <c r="B32" s="18" t="s">
        <v>211</v>
      </c>
      <c r="C32" s="19">
        <v>4949</v>
      </c>
      <c r="D32" s="19">
        <v>4337</v>
      </c>
      <c r="E32" s="20">
        <v>5174336.66</v>
      </c>
      <c r="F32" s="20">
        <v>3022043.87</v>
      </c>
      <c r="G32" s="19">
        <v>1286</v>
      </c>
      <c r="H32" s="19">
        <v>795</v>
      </c>
      <c r="I32" s="19">
        <v>428</v>
      </c>
      <c r="J32" s="19">
        <v>122</v>
      </c>
      <c r="K32" s="19">
        <v>45</v>
      </c>
      <c r="L32" s="19">
        <v>71</v>
      </c>
      <c r="M32" s="19">
        <v>49</v>
      </c>
      <c r="N32" s="19">
        <v>150</v>
      </c>
      <c r="O32" s="19">
        <v>37</v>
      </c>
      <c r="P32" s="19">
        <v>29</v>
      </c>
      <c r="Q32" s="21">
        <v>0.1881</v>
      </c>
      <c r="R32" s="19">
        <v>228</v>
      </c>
      <c r="S32" s="19">
        <v>115</v>
      </c>
      <c r="T32" s="19">
        <v>20</v>
      </c>
      <c r="U32" s="19">
        <v>112637</v>
      </c>
      <c r="V32" s="19">
        <v>983</v>
      </c>
      <c r="W32" s="19">
        <v>1647</v>
      </c>
      <c r="X32" s="17">
        <v>4949</v>
      </c>
      <c r="Y32" s="17">
        <v>112637</v>
      </c>
      <c r="Z32" s="22">
        <f t="shared" si="0"/>
        <v>22.7595473833098</v>
      </c>
      <c r="AA32" s="22" t="e">
        <f>VLOOKUP(A32,#REF!,6,0)</f>
        <v>#REF!</v>
      </c>
    </row>
    <row r="33" s="17" customFormat="1" customHeight="1" spans="1:27">
      <c r="A33" s="25">
        <v>2481</v>
      </c>
      <c r="B33" s="18" t="s">
        <v>168</v>
      </c>
      <c r="C33" s="19">
        <v>14785</v>
      </c>
      <c r="D33" s="19">
        <v>11003</v>
      </c>
      <c r="E33" s="20">
        <v>18845138.93</v>
      </c>
      <c r="F33" s="20">
        <v>9681383.39</v>
      </c>
      <c r="G33" s="19">
        <v>3358</v>
      </c>
      <c r="H33" s="19">
        <v>2128</v>
      </c>
      <c r="I33" s="19">
        <v>1076</v>
      </c>
      <c r="J33" s="19">
        <v>199</v>
      </c>
      <c r="K33" s="19">
        <v>71</v>
      </c>
      <c r="L33" s="19">
        <v>149</v>
      </c>
      <c r="M33" s="19">
        <v>161</v>
      </c>
      <c r="N33" s="19">
        <v>412</v>
      </c>
      <c r="O33" s="19">
        <v>128</v>
      </c>
      <c r="P33" s="19">
        <v>66</v>
      </c>
      <c r="Q33" s="21">
        <v>0.1651</v>
      </c>
      <c r="R33" s="19">
        <v>360</v>
      </c>
      <c r="S33" s="19">
        <v>188</v>
      </c>
      <c r="T33" s="19">
        <v>37</v>
      </c>
      <c r="U33" s="19">
        <v>268775</v>
      </c>
      <c r="V33" s="19">
        <v>2565</v>
      </c>
      <c r="W33" s="19">
        <v>3838</v>
      </c>
      <c r="X33" s="17">
        <v>14785</v>
      </c>
      <c r="Y33" s="17">
        <v>268775</v>
      </c>
      <c r="Z33" s="22">
        <f t="shared" si="0"/>
        <v>18.1788975312817</v>
      </c>
      <c r="AA33" s="22" t="e">
        <f>VLOOKUP(A33,#REF!,6,0)</f>
        <v>#REF!</v>
      </c>
    </row>
    <row r="34" s="17" customFormat="1" customHeight="1" spans="1:27">
      <c r="A34" s="25">
        <v>2482</v>
      </c>
      <c r="B34" s="18" t="s">
        <v>169</v>
      </c>
      <c r="C34" s="19">
        <v>9840</v>
      </c>
      <c r="D34" s="19">
        <v>8810</v>
      </c>
      <c r="E34" s="20">
        <v>25357891.63</v>
      </c>
      <c r="F34" s="20">
        <v>16746843.36</v>
      </c>
      <c r="G34" s="19">
        <v>2707</v>
      </c>
      <c r="H34" s="19">
        <v>2024</v>
      </c>
      <c r="I34" s="19">
        <v>935</v>
      </c>
      <c r="J34" s="19">
        <v>207</v>
      </c>
      <c r="K34" s="19">
        <v>48</v>
      </c>
      <c r="L34" s="19">
        <v>121</v>
      </c>
      <c r="M34" s="19">
        <v>115</v>
      </c>
      <c r="N34" s="19">
        <v>405</v>
      </c>
      <c r="O34" s="19">
        <v>190</v>
      </c>
      <c r="P34" s="19">
        <v>78</v>
      </c>
      <c r="Q34" s="21">
        <v>0.2299</v>
      </c>
      <c r="R34" s="19">
        <v>1205</v>
      </c>
      <c r="S34" s="19">
        <v>2191</v>
      </c>
      <c r="T34" s="19">
        <v>39</v>
      </c>
      <c r="U34" s="19">
        <v>343790</v>
      </c>
      <c r="V34" s="19">
        <v>3962</v>
      </c>
      <c r="W34" s="19">
        <v>4872</v>
      </c>
      <c r="X34" s="17">
        <v>9840</v>
      </c>
      <c r="Y34" s="17">
        <v>343790</v>
      </c>
      <c r="Z34" s="22">
        <f t="shared" si="0"/>
        <v>34.9380081300813</v>
      </c>
      <c r="AA34" s="22" t="e">
        <f>VLOOKUP(A34,#REF!,6,0)</f>
        <v>#REF!</v>
      </c>
    </row>
    <row r="35" s="17" customFormat="1" customHeight="1" spans="1:27">
      <c r="A35" s="25">
        <v>2483</v>
      </c>
      <c r="B35" s="18" t="s">
        <v>212</v>
      </c>
      <c r="C35" s="19">
        <v>4939</v>
      </c>
      <c r="D35" s="19">
        <v>3668</v>
      </c>
      <c r="E35" s="20">
        <v>5689523.22</v>
      </c>
      <c r="F35" s="20">
        <v>2569121.03</v>
      </c>
      <c r="G35" s="19">
        <v>1028</v>
      </c>
      <c r="H35" s="19">
        <v>718</v>
      </c>
      <c r="I35" s="19">
        <v>391</v>
      </c>
      <c r="J35" s="19">
        <v>93</v>
      </c>
      <c r="K35" s="19">
        <v>28</v>
      </c>
      <c r="L35" s="19">
        <v>55</v>
      </c>
      <c r="M35" s="19">
        <v>58</v>
      </c>
      <c r="N35" s="19">
        <v>134</v>
      </c>
      <c r="O35" s="19">
        <v>45</v>
      </c>
      <c r="P35" s="19">
        <v>36</v>
      </c>
      <c r="Q35" s="21">
        <v>0.1697</v>
      </c>
      <c r="R35" s="19">
        <v>131</v>
      </c>
      <c r="S35" s="19">
        <v>82</v>
      </c>
      <c r="T35" s="19">
        <v>11</v>
      </c>
      <c r="U35" s="19">
        <v>111652</v>
      </c>
      <c r="V35" s="19">
        <v>757</v>
      </c>
      <c r="W35" s="19">
        <v>1242</v>
      </c>
      <c r="X35" s="17">
        <v>4939</v>
      </c>
      <c r="Y35" s="17">
        <v>111652</v>
      </c>
      <c r="Z35" s="22">
        <f t="shared" ref="Z35:Z66" si="1">Y35/X35</f>
        <v>22.606195586151</v>
      </c>
      <c r="AA35" s="22" t="e">
        <f>VLOOKUP(A35,#REF!,6,0)</f>
        <v>#REF!</v>
      </c>
    </row>
    <row r="36" s="17" customFormat="1" customHeight="1" spans="1:27">
      <c r="A36" s="25">
        <v>2484</v>
      </c>
      <c r="B36" s="18" t="s">
        <v>217</v>
      </c>
      <c r="C36" s="19">
        <v>4175</v>
      </c>
      <c r="D36" s="19">
        <v>3826</v>
      </c>
      <c r="E36" s="20">
        <v>5668924.32</v>
      </c>
      <c r="F36" s="20">
        <v>2012583.8</v>
      </c>
      <c r="G36" s="19">
        <v>965</v>
      </c>
      <c r="H36" s="19">
        <v>627</v>
      </c>
      <c r="I36" s="19">
        <v>321</v>
      </c>
      <c r="J36" s="19">
        <v>59</v>
      </c>
      <c r="K36" s="19">
        <v>17</v>
      </c>
      <c r="L36" s="19">
        <v>35</v>
      </c>
      <c r="M36" s="19">
        <v>41</v>
      </c>
      <c r="N36" s="19">
        <v>125</v>
      </c>
      <c r="O36" s="19">
        <v>37</v>
      </c>
      <c r="P36" s="19">
        <v>24</v>
      </c>
      <c r="Q36" s="21">
        <v>0.1737</v>
      </c>
      <c r="R36" s="19">
        <v>56</v>
      </c>
      <c r="S36" s="19">
        <v>88</v>
      </c>
      <c r="T36" s="19">
        <v>10</v>
      </c>
      <c r="U36" s="19">
        <v>71187</v>
      </c>
      <c r="V36" s="19">
        <v>642</v>
      </c>
      <c r="W36" s="19">
        <v>1158</v>
      </c>
      <c r="X36" s="17">
        <v>4175</v>
      </c>
      <c r="Y36" s="17">
        <v>71187</v>
      </c>
      <c r="Z36" s="22">
        <f t="shared" si="1"/>
        <v>17.0507784431138</v>
      </c>
      <c r="AA36" s="22" t="e">
        <f>VLOOKUP(A36,#REF!,6,0)</f>
        <v>#REF!</v>
      </c>
    </row>
    <row r="37" s="17" customFormat="1" customHeight="1" spans="1:27">
      <c r="A37" s="25">
        <v>2485</v>
      </c>
      <c r="B37" s="18" t="s">
        <v>216</v>
      </c>
      <c r="C37" s="19">
        <v>12387</v>
      </c>
      <c r="D37" s="19">
        <v>11216</v>
      </c>
      <c r="E37" s="20">
        <v>20737415.91</v>
      </c>
      <c r="F37" s="20">
        <v>6757239.99</v>
      </c>
      <c r="G37" s="19">
        <v>2855</v>
      </c>
      <c r="H37" s="19">
        <v>1724</v>
      </c>
      <c r="I37" s="19">
        <v>945</v>
      </c>
      <c r="J37" s="19">
        <v>194</v>
      </c>
      <c r="K37" s="19">
        <v>67</v>
      </c>
      <c r="L37" s="19">
        <v>122</v>
      </c>
      <c r="M37" s="19">
        <v>151</v>
      </c>
      <c r="N37" s="19">
        <v>304</v>
      </c>
      <c r="O37" s="19">
        <v>78</v>
      </c>
      <c r="P37" s="19">
        <v>57</v>
      </c>
      <c r="Q37" s="21">
        <v>0.1644</v>
      </c>
      <c r="R37" s="19">
        <v>138</v>
      </c>
      <c r="S37" s="19">
        <v>222</v>
      </c>
      <c r="T37" s="19">
        <v>16</v>
      </c>
      <c r="U37" s="19">
        <v>252922</v>
      </c>
      <c r="V37" s="19">
        <v>2203</v>
      </c>
      <c r="W37" s="19">
        <v>4093</v>
      </c>
      <c r="X37" s="17">
        <v>12387</v>
      </c>
      <c r="Y37" s="17">
        <v>252922</v>
      </c>
      <c r="Z37" s="22">
        <f t="shared" si="1"/>
        <v>20.4183418099621</v>
      </c>
      <c r="AA37" s="22" t="e">
        <f>VLOOKUP(A37,#REF!,6,0)</f>
        <v>#REF!</v>
      </c>
    </row>
    <row r="38" s="17" customFormat="1" customHeight="1" spans="1:27">
      <c r="A38" s="25">
        <v>2487</v>
      </c>
      <c r="B38" s="18" t="s">
        <v>218</v>
      </c>
      <c r="C38" s="19">
        <v>9414</v>
      </c>
      <c r="D38" s="19">
        <v>9058</v>
      </c>
      <c r="E38" s="20">
        <v>15994256.92</v>
      </c>
      <c r="F38" s="20">
        <v>6819413.68</v>
      </c>
      <c r="G38" s="19">
        <v>2419</v>
      </c>
      <c r="H38" s="19">
        <v>1392</v>
      </c>
      <c r="I38" s="19">
        <v>725</v>
      </c>
      <c r="J38" s="19">
        <v>141</v>
      </c>
      <c r="K38" s="19">
        <v>65</v>
      </c>
      <c r="L38" s="19">
        <v>113</v>
      </c>
      <c r="M38" s="19">
        <v>104</v>
      </c>
      <c r="N38" s="19">
        <v>244</v>
      </c>
      <c r="O38" s="19">
        <v>81</v>
      </c>
      <c r="P38" s="19">
        <v>51</v>
      </c>
      <c r="Q38" s="21">
        <v>0.1709</v>
      </c>
      <c r="R38" s="19">
        <v>387</v>
      </c>
      <c r="S38" s="19">
        <v>124</v>
      </c>
      <c r="T38" s="19">
        <v>11</v>
      </c>
      <c r="U38" s="19">
        <v>182275</v>
      </c>
      <c r="V38" s="19">
        <v>1157</v>
      </c>
      <c r="W38" s="19">
        <v>2555</v>
      </c>
      <c r="X38" s="17">
        <v>9414</v>
      </c>
      <c r="Y38" s="17">
        <v>182275</v>
      </c>
      <c r="Z38" s="22">
        <f t="shared" si="1"/>
        <v>19.3621202464415</v>
      </c>
      <c r="AA38" s="22" t="e">
        <f>VLOOKUP(A38,#REF!,6,0)</f>
        <v>#REF!</v>
      </c>
    </row>
    <row r="39" s="17" customFormat="1" customHeight="1" spans="1:27">
      <c r="A39" s="25">
        <v>2489</v>
      </c>
      <c r="B39" s="18" t="s">
        <v>219</v>
      </c>
      <c r="C39" s="19">
        <v>7812</v>
      </c>
      <c r="D39" s="19">
        <v>6917</v>
      </c>
      <c r="E39" s="20">
        <v>10218327.23</v>
      </c>
      <c r="F39" s="20">
        <v>4292469.36</v>
      </c>
      <c r="G39" s="19">
        <v>2277</v>
      </c>
      <c r="H39" s="19">
        <v>1425</v>
      </c>
      <c r="I39" s="19">
        <v>779</v>
      </c>
      <c r="J39" s="19">
        <v>168</v>
      </c>
      <c r="K39" s="19">
        <v>58</v>
      </c>
      <c r="L39" s="19">
        <v>110</v>
      </c>
      <c r="M39" s="19">
        <v>112</v>
      </c>
      <c r="N39" s="19">
        <v>247</v>
      </c>
      <c r="O39" s="19">
        <v>76</v>
      </c>
      <c r="P39" s="19">
        <v>35</v>
      </c>
      <c r="Q39" s="21">
        <v>0.2119</v>
      </c>
      <c r="R39" s="19">
        <v>718</v>
      </c>
      <c r="S39" s="19">
        <v>110</v>
      </c>
      <c r="T39" s="19">
        <v>25</v>
      </c>
      <c r="U39" s="19">
        <v>158995</v>
      </c>
      <c r="V39" s="19">
        <v>1289</v>
      </c>
      <c r="W39" s="19">
        <v>2490</v>
      </c>
      <c r="X39" s="17">
        <v>7812</v>
      </c>
      <c r="Y39" s="17">
        <v>158995</v>
      </c>
      <c r="Z39" s="22">
        <f t="shared" si="1"/>
        <v>20.3526625704045</v>
      </c>
      <c r="AA39" s="22" t="e">
        <f>VLOOKUP(A39,#REF!,6,0)</f>
        <v>#REF!</v>
      </c>
    </row>
    <row r="40" s="17" customFormat="1" customHeight="1" spans="1:27">
      <c r="A40" s="25">
        <v>2491</v>
      </c>
      <c r="B40" s="18" t="s">
        <v>204</v>
      </c>
      <c r="C40" s="19">
        <v>4311</v>
      </c>
      <c r="D40" s="19">
        <v>4086</v>
      </c>
      <c r="E40" s="20">
        <v>5686009.68</v>
      </c>
      <c r="F40" s="20">
        <v>1447275.47</v>
      </c>
      <c r="G40" s="19">
        <v>1246</v>
      </c>
      <c r="H40" s="19">
        <v>809</v>
      </c>
      <c r="I40" s="19">
        <v>430</v>
      </c>
      <c r="J40" s="19">
        <v>91</v>
      </c>
      <c r="K40" s="19">
        <v>31</v>
      </c>
      <c r="L40" s="19">
        <v>66</v>
      </c>
      <c r="M40" s="19">
        <v>68</v>
      </c>
      <c r="N40" s="19">
        <v>141</v>
      </c>
      <c r="O40" s="19">
        <v>40</v>
      </c>
      <c r="P40" s="19">
        <v>17</v>
      </c>
      <c r="Q40" s="21">
        <v>0.2132</v>
      </c>
      <c r="R40" s="19">
        <v>34</v>
      </c>
      <c r="S40" s="19">
        <v>43</v>
      </c>
      <c r="T40" s="19">
        <v>20</v>
      </c>
      <c r="U40" s="19">
        <v>109374</v>
      </c>
      <c r="V40" s="19">
        <v>947</v>
      </c>
      <c r="W40" s="19">
        <v>1279</v>
      </c>
      <c r="X40" s="17">
        <v>4311</v>
      </c>
      <c r="Y40" s="17">
        <v>109374</v>
      </c>
      <c r="Z40" s="22">
        <f t="shared" si="1"/>
        <v>25.3709116214335</v>
      </c>
      <c r="AA40" s="22" t="e">
        <f>VLOOKUP(A40,#REF!,6,0)</f>
        <v>#REF!</v>
      </c>
    </row>
    <row r="41" s="17" customFormat="1" customHeight="1" spans="1:27">
      <c r="A41" s="25">
        <v>2492</v>
      </c>
      <c r="B41" s="18" t="s">
        <v>213</v>
      </c>
      <c r="C41" s="19">
        <v>12128</v>
      </c>
      <c r="D41" s="19">
        <v>9888</v>
      </c>
      <c r="E41" s="20">
        <v>27418635.58</v>
      </c>
      <c r="F41" s="20">
        <v>5950463.03</v>
      </c>
      <c r="G41" s="19">
        <v>3379</v>
      </c>
      <c r="H41" s="19">
        <v>2204</v>
      </c>
      <c r="I41" s="19">
        <v>1288</v>
      </c>
      <c r="J41" s="19">
        <v>374</v>
      </c>
      <c r="K41" s="19">
        <v>148</v>
      </c>
      <c r="L41" s="19">
        <v>237</v>
      </c>
      <c r="M41" s="19">
        <v>193</v>
      </c>
      <c r="N41" s="19">
        <v>406</v>
      </c>
      <c r="O41" s="19">
        <v>188</v>
      </c>
      <c r="P41" s="19">
        <v>69</v>
      </c>
      <c r="Q41" s="21">
        <v>0.2103</v>
      </c>
      <c r="R41" s="19">
        <v>594</v>
      </c>
      <c r="S41" s="19">
        <v>519</v>
      </c>
      <c r="T41" s="19">
        <v>48</v>
      </c>
      <c r="U41" s="19">
        <v>459810</v>
      </c>
      <c r="V41" s="19">
        <v>2320</v>
      </c>
      <c r="W41" s="19">
        <v>3324</v>
      </c>
      <c r="X41" s="17">
        <v>12128</v>
      </c>
      <c r="Y41" s="17">
        <v>459810</v>
      </c>
      <c r="Z41" s="22">
        <f t="shared" si="1"/>
        <v>37.9130936675462</v>
      </c>
      <c r="AA41" s="22" t="e">
        <f>VLOOKUP(A41,#REF!,6,0)</f>
        <v>#REF!</v>
      </c>
    </row>
    <row r="42" s="17" customFormat="1" customHeight="1" spans="1:27">
      <c r="A42" s="25">
        <v>2493</v>
      </c>
      <c r="B42" s="18" t="s">
        <v>220</v>
      </c>
      <c r="C42" s="19">
        <v>3745</v>
      </c>
      <c r="D42" s="19">
        <v>2995</v>
      </c>
      <c r="E42" s="20">
        <v>4693428.7</v>
      </c>
      <c r="F42" s="20">
        <v>2677119.66</v>
      </c>
      <c r="G42" s="19">
        <v>1280</v>
      </c>
      <c r="H42" s="19">
        <v>759</v>
      </c>
      <c r="I42" s="19">
        <v>429</v>
      </c>
      <c r="J42" s="19">
        <v>112</v>
      </c>
      <c r="K42" s="19">
        <v>31</v>
      </c>
      <c r="L42" s="19">
        <v>58</v>
      </c>
      <c r="M42" s="19">
        <v>59</v>
      </c>
      <c r="N42" s="19">
        <v>135</v>
      </c>
      <c r="O42" s="19">
        <v>42</v>
      </c>
      <c r="P42" s="19">
        <v>27</v>
      </c>
      <c r="Q42" s="21">
        <v>0.2379</v>
      </c>
      <c r="R42" s="19">
        <v>155</v>
      </c>
      <c r="S42" s="19">
        <v>90</v>
      </c>
      <c r="T42" s="19">
        <v>18</v>
      </c>
      <c r="U42" s="19">
        <v>100809</v>
      </c>
      <c r="V42" s="19">
        <v>761</v>
      </c>
      <c r="W42" s="19">
        <v>909</v>
      </c>
      <c r="X42" s="17">
        <v>3745</v>
      </c>
      <c r="Y42" s="17">
        <v>100809</v>
      </c>
      <c r="Z42" s="22">
        <f t="shared" si="1"/>
        <v>26.9182910547397</v>
      </c>
      <c r="AA42" s="22" t="e">
        <f>VLOOKUP(A42,#REF!,6,0)</f>
        <v>#REF!</v>
      </c>
    </row>
    <row r="43" s="17" customFormat="1" customHeight="1" spans="1:27">
      <c r="A43" s="25">
        <v>2494</v>
      </c>
      <c r="B43" s="18" t="s">
        <v>170</v>
      </c>
      <c r="C43" s="19">
        <v>3003</v>
      </c>
      <c r="D43" s="19">
        <v>2629</v>
      </c>
      <c r="E43" s="20">
        <v>7779603.85</v>
      </c>
      <c r="F43" s="20">
        <v>1898726.52</v>
      </c>
      <c r="G43" s="19">
        <v>1064</v>
      </c>
      <c r="H43" s="19">
        <v>697</v>
      </c>
      <c r="I43" s="19">
        <v>398</v>
      </c>
      <c r="J43" s="19">
        <v>106</v>
      </c>
      <c r="K43" s="19">
        <v>40</v>
      </c>
      <c r="L43" s="19">
        <v>66</v>
      </c>
      <c r="M43" s="19">
        <v>46</v>
      </c>
      <c r="N43" s="19">
        <v>134</v>
      </c>
      <c r="O43" s="19">
        <v>71</v>
      </c>
      <c r="P43" s="19">
        <v>21</v>
      </c>
      <c r="Q43" s="21">
        <v>0.2664</v>
      </c>
      <c r="R43" s="19">
        <v>286</v>
      </c>
      <c r="S43" s="19">
        <v>154</v>
      </c>
      <c r="T43" s="19">
        <v>10</v>
      </c>
      <c r="U43" s="19">
        <v>132412</v>
      </c>
      <c r="V43" s="19">
        <v>669</v>
      </c>
      <c r="W43" s="19">
        <v>1027</v>
      </c>
      <c r="X43" s="17">
        <v>3003</v>
      </c>
      <c r="Y43" s="17">
        <v>132412</v>
      </c>
      <c r="Z43" s="22">
        <f t="shared" si="1"/>
        <v>44.0932400932401</v>
      </c>
      <c r="AA43" s="22" t="e">
        <f>VLOOKUP(A43,#REF!,6,0)</f>
        <v>#REF!</v>
      </c>
    </row>
    <row r="44" s="17" customFormat="1" customHeight="1" spans="1:27">
      <c r="A44" s="25">
        <v>2495</v>
      </c>
      <c r="B44" s="18" t="s">
        <v>214</v>
      </c>
      <c r="C44" s="19">
        <v>7138</v>
      </c>
      <c r="D44" s="19">
        <v>6433</v>
      </c>
      <c r="E44" s="20">
        <v>15315211.7</v>
      </c>
      <c r="F44" s="20">
        <v>3030528.59</v>
      </c>
      <c r="G44" s="19">
        <v>2454</v>
      </c>
      <c r="H44" s="19">
        <v>1608</v>
      </c>
      <c r="I44" s="19">
        <v>916</v>
      </c>
      <c r="J44" s="19">
        <v>266</v>
      </c>
      <c r="K44" s="19">
        <v>125</v>
      </c>
      <c r="L44" s="19">
        <v>176</v>
      </c>
      <c r="M44" s="19">
        <v>171</v>
      </c>
      <c r="N44" s="19">
        <v>357</v>
      </c>
      <c r="O44" s="19">
        <v>122</v>
      </c>
      <c r="P44" s="19">
        <v>72</v>
      </c>
      <c r="Q44" s="21">
        <v>0.2618</v>
      </c>
      <c r="R44" s="19">
        <v>492</v>
      </c>
      <c r="S44" s="19">
        <v>422</v>
      </c>
      <c r="T44" s="19">
        <v>29</v>
      </c>
      <c r="U44" s="19">
        <v>331260</v>
      </c>
      <c r="V44" s="19">
        <v>1862</v>
      </c>
      <c r="W44" s="19">
        <v>2720</v>
      </c>
      <c r="X44" s="17">
        <v>7138</v>
      </c>
      <c r="Y44" s="17">
        <v>331260</v>
      </c>
      <c r="Z44" s="22">
        <f t="shared" si="1"/>
        <v>46.4079574110395</v>
      </c>
      <c r="AA44" s="22" t="e">
        <f>VLOOKUP(A44,#REF!,6,0)</f>
        <v>#REF!</v>
      </c>
    </row>
    <row r="45" s="17" customFormat="1" customHeight="1" spans="1:27">
      <c r="A45" s="25">
        <v>2496</v>
      </c>
      <c r="B45" s="18" t="s">
        <v>221</v>
      </c>
      <c r="C45" s="19">
        <v>4878</v>
      </c>
      <c r="D45" s="19">
        <v>3554</v>
      </c>
      <c r="E45" s="20">
        <v>7653300.54</v>
      </c>
      <c r="F45" s="20">
        <v>2229218.71</v>
      </c>
      <c r="G45" s="19">
        <v>1375</v>
      </c>
      <c r="H45" s="19">
        <v>825</v>
      </c>
      <c r="I45" s="19">
        <v>398</v>
      </c>
      <c r="J45" s="19">
        <v>109</v>
      </c>
      <c r="K45" s="19">
        <v>22</v>
      </c>
      <c r="L45" s="19">
        <v>45</v>
      </c>
      <c r="M45" s="19">
        <v>49</v>
      </c>
      <c r="N45" s="19">
        <v>141</v>
      </c>
      <c r="O45" s="19">
        <v>33</v>
      </c>
      <c r="P45" s="19">
        <v>45</v>
      </c>
      <c r="Q45" s="21">
        <v>0.1995</v>
      </c>
      <c r="R45" s="19">
        <v>326</v>
      </c>
      <c r="S45" s="19">
        <v>148</v>
      </c>
      <c r="T45" s="19">
        <v>24</v>
      </c>
      <c r="U45" s="19">
        <v>111616</v>
      </c>
      <c r="V45" s="19">
        <v>855</v>
      </c>
      <c r="W45" s="19">
        <v>1352</v>
      </c>
      <c r="X45" s="17">
        <v>4878</v>
      </c>
      <c r="Y45" s="17">
        <v>111616</v>
      </c>
      <c r="Z45" s="22">
        <f t="shared" si="1"/>
        <v>22.8815088150882</v>
      </c>
      <c r="AA45" s="22" t="e">
        <f>VLOOKUP(A45,#REF!,6,0)</f>
        <v>#REF!</v>
      </c>
    </row>
    <row r="46" s="17" customFormat="1" customHeight="1" spans="1:27">
      <c r="A46" s="25">
        <v>2497</v>
      </c>
      <c r="B46" s="18" t="s">
        <v>222</v>
      </c>
      <c r="C46" s="19">
        <v>6645</v>
      </c>
      <c r="D46" s="19">
        <v>5008</v>
      </c>
      <c r="E46" s="20">
        <v>11770170.02</v>
      </c>
      <c r="F46" s="20">
        <v>2466367.79</v>
      </c>
      <c r="G46" s="19">
        <v>1621</v>
      </c>
      <c r="H46" s="19">
        <v>1102</v>
      </c>
      <c r="I46" s="19">
        <v>550</v>
      </c>
      <c r="J46" s="19">
        <v>168</v>
      </c>
      <c r="K46" s="19">
        <v>30</v>
      </c>
      <c r="L46" s="19">
        <v>77</v>
      </c>
      <c r="M46" s="19">
        <v>81</v>
      </c>
      <c r="N46" s="19">
        <v>172</v>
      </c>
      <c r="O46" s="19">
        <v>86</v>
      </c>
      <c r="P46" s="19">
        <v>44</v>
      </c>
      <c r="Q46" s="21">
        <v>0.1925</v>
      </c>
      <c r="R46" s="19">
        <v>480</v>
      </c>
      <c r="S46" s="19">
        <v>121</v>
      </c>
      <c r="T46" s="19">
        <v>37</v>
      </c>
      <c r="U46" s="19">
        <v>270359</v>
      </c>
      <c r="V46" s="19">
        <v>1180</v>
      </c>
      <c r="W46" s="19">
        <v>1542</v>
      </c>
      <c r="X46" s="17">
        <v>6645</v>
      </c>
      <c r="Y46" s="17">
        <v>270359</v>
      </c>
      <c r="Z46" s="22">
        <f t="shared" si="1"/>
        <v>40.6860797592175</v>
      </c>
      <c r="AA46" s="22" t="e">
        <f>VLOOKUP(A46,#REF!,6,0)</f>
        <v>#REF!</v>
      </c>
    </row>
    <row r="47" s="17" customFormat="1" customHeight="1" spans="1:27">
      <c r="A47" s="25">
        <v>2498</v>
      </c>
      <c r="B47" s="18" t="s">
        <v>171</v>
      </c>
      <c r="C47" s="19">
        <v>13196</v>
      </c>
      <c r="D47" s="19">
        <v>12522</v>
      </c>
      <c r="E47" s="20">
        <v>23407430.02</v>
      </c>
      <c r="F47" s="20">
        <v>4286328.73</v>
      </c>
      <c r="G47" s="19">
        <v>3255</v>
      </c>
      <c r="H47" s="19">
        <v>2093</v>
      </c>
      <c r="I47" s="19">
        <v>1138</v>
      </c>
      <c r="J47" s="19">
        <v>515</v>
      </c>
      <c r="K47" s="19">
        <v>111</v>
      </c>
      <c r="L47" s="19">
        <v>183</v>
      </c>
      <c r="M47" s="19">
        <v>181</v>
      </c>
      <c r="N47" s="19">
        <v>429</v>
      </c>
      <c r="O47" s="19">
        <v>135</v>
      </c>
      <c r="P47" s="19">
        <v>58</v>
      </c>
      <c r="Q47" s="21">
        <v>0.1901</v>
      </c>
      <c r="R47" s="19">
        <v>1130</v>
      </c>
      <c r="S47" s="19">
        <v>448</v>
      </c>
      <c r="T47" s="19">
        <v>50</v>
      </c>
      <c r="U47" s="19">
        <v>343082</v>
      </c>
      <c r="V47" s="19">
        <v>2645</v>
      </c>
      <c r="W47" s="19">
        <v>3957</v>
      </c>
      <c r="X47" s="17">
        <v>13196</v>
      </c>
      <c r="Y47" s="17">
        <v>343082</v>
      </c>
      <c r="Z47" s="22">
        <f t="shared" si="1"/>
        <v>25.9989390724462</v>
      </c>
      <c r="AA47" s="22" t="e">
        <f>VLOOKUP(A47,#REF!,6,0)</f>
        <v>#REF!</v>
      </c>
    </row>
    <row r="48" s="17" customFormat="1" customHeight="1" spans="1:27">
      <c r="A48" s="25">
        <v>2499</v>
      </c>
      <c r="B48" s="18" t="s">
        <v>159</v>
      </c>
      <c r="C48" s="19">
        <v>3229</v>
      </c>
      <c r="D48" s="19">
        <v>2875</v>
      </c>
      <c r="E48" s="20">
        <v>14511326.97</v>
      </c>
      <c r="F48" s="20">
        <v>8845278.5</v>
      </c>
      <c r="G48" s="19">
        <v>1452</v>
      </c>
      <c r="H48" s="19">
        <v>833</v>
      </c>
      <c r="I48" s="19">
        <v>521</v>
      </c>
      <c r="J48" s="19">
        <v>258</v>
      </c>
      <c r="K48" s="19">
        <v>34</v>
      </c>
      <c r="L48" s="19">
        <v>141</v>
      </c>
      <c r="M48" s="19">
        <v>71</v>
      </c>
      <c r="N48" s="19">
        <v>127</v>
      </c>
      <c r="O48" s="19">
        <v>81</v>
      </c>
      <c r="P48" s="19">
        <v>41</v>
      </c>
      <c r="Q48" s="21">
        <v>0.3242</v>
      </c>
      <c r="R48" s="19">
        <v>155</v>
      </c>
      <c r="S48" s="19">
        <v>279</v>
      </c>
      <c r="T48" s="19">
        <v>394</v>
      </c>
      <c r="U48" s="19">
        <v>261289</v>
      </c>
      <c r="V48" s="19">
        <v>1131</v>
      </c>
      <c r="W48" s="19">
        <v>860</v>
      </c>
      <c r="X48" s="17">
        <v>3229</v>
      </c>
      <c r="Y48" s="17">
        <v>261289</v>
      </c>
      <c r="Z48" s="22">
        <f t="shared" si="1"/>
        <v>80.9194797150821</v>
      </c>
      <c r="AA48" s="22" t="e">
        <f>VLOOKUP(A48,#REF!,6,0)</f>
        <v>#REF!</v>
      </c>
    </row>
    <row r="49" s="17" customFormat="1" customHeight="1" spans="1:27">
      <c r="A49" s="25">
        <v>2500</v>
      </c>
      <c r="B49" s="18" t="s">
        <v>160</v>
      </c>
      <c r="C49" s="19">
        <v>8368</v>
      </c>
      <c r="D49" s="19">
        <v>8282</v>
      </c>
      <c r="E49" s="20">
        <v>29016156.3</v>
      </c>
      <c r="F49" s="20">
        <v>8130756.12</v>
      </c>
      <c r="G49" s="19">
        <v>3132</v>
      </c>
      <c r="H49" s="19">
        <v>1887</v>
      </c>
      <c r="I49" s="19">
        <v>909</v>
      </c>
      <c r="J49" s="19">
        <v>301</v>
      </c>
      <c r="K49" s="19">
        <v>49</v>
      </c>
      <c r="L49" s="19">
        <v>115</v>
      </c>
      <c r="M49" s="19">
        <v>128</v>
      </c>
      <c r="N49" s="19">
        <v>313</v>
      </c>
      <c r="O49" s="19">
        <v>210</v>
      </c>
      <c r="P49" s="19">
        <v>82</v>
      </c>
      <c r="Q49" s="21">
        <v>0.2704</v>
      </c>
      <c r="R49" s="19">
        <v>1126</v>
      </c>
      <c r="S49" s="19">
        <v>3362</v>
      </c>
      <c r="T49" s="19">
        <v>91</v>
      </c>
      <c r="U49" s="19">
        <v>410753</v>
      </c>
      <c r="V49" s="19">
        <v>3836</v>
      </c>
      <c r="W49" s="19">
        <v>4630</v>
      </c>
      <c r="X49" s="17">
        <v>8368</v>
      </c>
      <c r="Y49" s="17">
        <v>410753</v>
      </c>
      <c r="Z49" s="22">
        <f t="shared" si="1"/>
        <v>49.0861615678776</v>
      </c>
      <c r="AA49" s="22" t="e">
        <f>VLOOKUP(A49,#REF!,6,0)</f>
        <v>#REF!</v>
      </c>
    </row>
    <row r="50" s="17" customFormat="1" customHeight="1" spans="1:27">
      <c r="A50" s="25">
        <v>2501</v>
      </c>
      <c r="B50" s="18" t="s">
        <v>157</v>
      </c>
      <c r="C50" s="19">
        <v>15599</v>
      </c>
      <c r="D50" s="19">
        <v>14938</v>
      </c>
      <c r="E50" s="20">
        <v>30462852.78</v>
      </c>
      <c r="F50" s="20">
        <v>12235619.65</v>
      </c>
      <c r="G50" s="19">
        <v>4317</v>
      </c>
      <c r="H50" s="19">
        <v>2680</v>
      </c>
      <c r="I50" s="19">
        <v>1208</v>
      </c>
      <c r="J50" s="19">
        <v>775</v>
      </c>
      <c r="K50" s="19">
        <v>61</v>
      </c>
      <c r="L50" s="19">
        <v>154</v>
      </c>
      <c r="M50" s="19">
        <v>159</v>
      </c>
      <c r="N50" s="19">
        <v>435</v>
      </c>
      <c r="O50" s="19">
        <v>323</v>
      </c>
      <c r="P50" s="19">
        <v>150</v>
      </c>
      <c r="Q50" s="21">
        <v>0.2027</v>
      </c>
      <c r="R50" s="19">
        <v>399</v>
      </c>
      <c r="S50" s="19">
        <v>4142</v>
      </c>
      <c r="T50" s="19">
        <v>120</v>
      </c>
      <c r="U50" s="19">
        <v>815290</v>
      </c>
      <c r="V50" s="19">
        <v>6559</v>
      </c>
      <c r="W50" s="19">
        <v>7535</v>
      </c>
      <c r="X50" s="17">
        <v>15599</v>
      </c>
      <c r="Y50" s="17">
        <v>815290</v>
      </c>
      <c r="Z50" s="22">
        <f t="shared" si="1"/>
        <v>52.2655298416565</v>
      </c>
      <c r="AA50" s="22" t="e">
        <f>VLOOKUP(A50,#REF!,6,0)</f>
        <v>#REF!</v>
      </c>
    </row>
    <row r="51" s="17" customFormat="1" customHeight="1" spans="1:27">
      <c r="A51" s="25">
        <v>2502</v>
      </c>
      <c r="B51" s="18" t="s">
        <v>161</v>
      </c>
      <c r="C51" s="19">
        <v>2924</v>
      </c>
      <c r="D51" s="19">
        <v>2633</v>
      </c>
      <c r="E51" s="20">
        <v>7085292.04</v>
      </c>
      <c r="F51" s="20">
        <v>1518080.53</v>
      </c>
      <c r="G51" s="19">
        <v>932</v>
      </c>
      <c r="H51" s="19">
        <v>595</v>
      </c>
      <c r="I51" s="19">
        <v>354</v>
      </c>
      <c r="J51" s="19">
        <v>98</v>
      </c>
      <c r="K51" s="19">
        <v>37</v>
      </c>
      <c r="L51" s="19">
        <v>62</v>
      </c>
      <c r="M51" s="19">
        <v>52</v>
      </c>
      <c r="N51" s="19">
        <v>96</v>
      </c>
      <c r="O51" s="19">
        <v>67</v>
      </c>
      <c r="P51" s="19">
        <v>21</v>
      </c>
      <c r="Q51" s="21">
        <v>0.2425</v>
      </c>
      <c r="R51" s="19">
        <v>184</v>
      </c>
      <c r="S51" s="19">
        <v>171</v>
      </c>
      <c r="T51" s="19">
        <v>19</v>
      </c>
      <c r="U51" s="19">
        <v>97015</v>
      </c>
      <c r="V51" s="19">
        <v>648</v>
      </c>
      <c r="W51" s="19">
        <v>899</v>
      </c>
      <c r="X51" s="17">
        <v>2924</v>
      </c>
      <c r="Y51" s="17">
        <v>97015</v>
      </c>
      <c r="Z51" s="22">
        <f t="shared" si="1"/>
        <v>33.1788645690834</v>
      </c>
      <c r="AA51" s="22" t="e">
        <f>VLOOKUP(A51,#REF!,6,0)</f>
        <v>#REF!</v>
      </c>
    </row>
    <row r="52" s="17" customFormat="1" customHeight="1" spans="1:27">
      <c r="A52" s="25">
        <v>2503</v>
      </c>
      <c r="B52" s="18" t="s">
        <v>176</v>
      </c>
      <c r="C52" s="19">
        <v>5324</v>
      </c>
      <c r="D52" s="19">
        <v>4557</v>
      </c>
      <c r="E52" s="20">
        <v>6528440.12</v>
      </c>
      <c r="F52" s="20">
        <v>4810208.72</v>
      </c>
      <c r="G52" s="19">
        <v>1460</v>
      </c>
      <c r="H52" s="19">
        <v>926</v>
      </c>
      <c r="I52" s="19">
        <v>452</v>
      </c>
      <c r="J52" s="19">
        <v>136</v>
      </c>
      <c r="K52" s="19">
        <v>39</v>
      </c>
      <c r="L52" s="19">
        <v>71</v>
      </c>
      <c r="M52" s="19">
        <v>70</v>
      </c>
      <c r="N52" s="19">
        <v>167</v>
      </c>
      <c r="O52" s="19">
        <v>93</v>
      </c>
      <c r="P52" s="19">
        <v>21</v>
      </c>
      <c r="Q52" s="21">
        <v>0.1983</v>
      </c>
      <c r="R52" s="19">
        <v>401</v>
      </c>
      <c r="S52" s="19">
        <v>102</v>
      </c>
      <c r="T52" s="19">
        <v>14</v>
      </c>
      <c r="U52" s="19">
        <v>202569</v>
      </c>
      <c r="V52" s="19">
        <v>874</v>
      </c>
      <c r="W52" s="19">
        <v>1486</v>
      </c>
      <c r="X52" s="17">
        <v>5324</v>
      </c>
      <c r="Y52" s="17">
        <v>202569</v>
      </c>
      <c r="Z52" s="22">
        <f t="shared" si="1"/>
        <v>38.0482719759579</v>
      </c>
      <c r="AA52" s="22" t="e">
        <f>VLOOKUP(A52,#REF!,6,0)</f>
        <v>#REF!</v>
      </c>
    </row>
    <row r="53" s="17" customFormat="1" customHeight="1" spans="1:27">
      <c r="A53" s="25">
        <v>2505</v>
      </c>
      <c r="B53" s="18" t="s">
        <v>177</v>
      </c>
      <c r="C53" s="19">
        <v>4460</v>
      </c>
      <c r="D53" s="19">
        <v>3793</v>
      </c>
      <c r="E53" s="20">
        <v>6158086.82</v>
      </c>
      <c r="F53" s="20">
        <v>2519710.2</v>
      </c>
      <c r="G53" s="19">
        <v>1044</v>
      </c>
      <c r="H53" s="19">
        <v>703</v>
      </c>
      <c r="I53" s="19">
        <v>348</v>
      </c>
      <c r="J53" s="19">
        <v>90</v>
      </c>
      <c r="K53" s="19">
        <v>27</v>
      </c>
      <c r="L53" s="19">
        <v>39</v>
      </c>
      <c r="M53" s="19">
        <v>47</v>
      </c>
      <c r="N53" s="19">
        <v>108</v>
      </c>
      <c r="O53" s="19">
        <v>38</v>
      </c>
      <c r="P53" s="19">
        <v>24</v>
      </c>
      <c r="Q53" s="21">
        <v>0.1859</v>
      </c>
      <c r="R53" s="19">
        <v>370</v>
      </c>
      <c r="S53" s="19">
        <v>99</v>
      </c>
      <c r="T53" s="19">
        <v>28</v>
      </c>
      <c r="U53" s="19">
        <v>107993</v>
      </c>
      <c r="V53" s="19">
        <v>1009</v>
      </c>
      <c r="W53" s="19">
        <v>1340</v>
      </c>
      <c r="X53" s="17">
        <v>4460</v>
      </c>
      <c r="Y53" s="17">
        <v>107993</v>
      </c>
      <c r="Z53" s="22">
        <f t="shared" si="1"/>
        <v>24.2136771300448</v>
      </c>
      <c r="AA53" s="22" t="e">
        <f>VLOOKUP(A53,#REF!,6,0)</f>
        <v>#REF!</v>
      </c>
    </row>
    <row r="54" s="17" customFormat="1" customHeight="1" spans="1:27">
      <c r="A54" s="25">
        <v>2506</v>
      </c>
      <c r="B54" s="18" t="s">
        <v>178</v>
      </c>
      <c r="C54" s="19">
        <v>3847</v>
      </c>
      <c r="D54" s="19">
        <v>3310</v>
      </c>
      <c r="E54" s="20">
        <v>6028802.34</v>
      </c>
      <c r="F54" s="20">
        <v>1592469.05</v>
      </c>
      <c r="G54" s="19">
        <v>1081</v>
      </c>
      <c r="H54" s="19">
        <v>589</v>
      </c>
      <c r="I54" s="19">
        <v>272</v>
      </c>
      <c r="J54" s="19">
        <v>86</v>
      </c>
      <c r="K54" s="19">
        <v>17</v>
      </c>
      <c r="L54" s="19">
        <v>56</v>
      </c>
      <c r="M54" s="19">
        <v>35</v>
      </c>
      <c r="N54" s="19">
        <v>86</v>
      </c>
      <c r="O54" s="19">
        <v>43</v>
      </c>
      <c r="P54" s="19">
        <v>18</v>
      </c>
      <c r="Q54" s="21">
        <v>0.1838</v>
      </c>
      <c r="R54" s="19">
        <v>466</v>
      </c>
      <c r="S54" s="19">
        <v>72</v>
      </c>
      <c r="T54" s="19">
        <v>16</v>
      </c>
      <c r="U54" s="19">
        <v>75641</v>
      </c>
      <c r="V54" s="19">
        <v>927</v>
      </c>
      <c r="W54" s="19">
        <v>1236</v>
      </c>
      <c r="X54" s="17">
        <v>3847</v>
      </c>
      <c r="Y54" s="17">
        <v>75641</v>
      </c>
      <c r="Z54" s="22">
        <f t="shared" si="1"/>
        <v>19.662334286457</v>
      </c>
      <c r="AA54" s="22" t="e">
        <f>VLOOKUP(A54,#REF!,6,0)</f>
        <v>#REF!</v>
      </c>
    </row>
    <row r="55" s="17" customFormat="1" customHeight="1" spans="1:27">
      <c r="A55" s="25">
        <v>2508</v>
      </c>
      <c r="B55" s="18" t="s">
        <v>179</v>
      </c>
      <c r="C55" s="19">
        <v>7578</v>
      </c>
      <c r="D55" s="19">
        <v>6777</v>
      </c>
      <c r="E55" s="20">
        <v>12302030.51</v>
      </c>
      <c r="F55" s="20">
        <v>5414677.72</v>
      </c>
      <c r="G55" s="19">
        <v>2093</v>
      </c>
      <c r="H55" s="19">
        <v>1314</v>
      </c>
      <c r="I55" s="19">
        <v>780</v>
      </c>
      <c r="J55" s="19">
        <v>519</v>
      </c>
      <c r="K55" s="19">
        <v>52</v>
      </c>
      <c r="L55" s="19">
        <v>130</v>
      </c>
      <c r="M55" s="19">
        <v>120</v>
      </c>
      <c r="N55" s="19">
        <v>306</v>
      </c>
      <c r="O55" s="19">
        <v>112</v>
      </c>
      <c r="P55" s="19">
        <v>47</v>
      </c>
      <c r="Q55" s="21">
        <v>0.2175</v>
      </c>
      <c r="R55" s="19">
        <v>693</v>
      </c>
      <c r="S55" s="19">
        <v>193</v>
      </c>
      <c r="T55" s="19">
        <v>25</v>
      </c>
      <c r="U55" s="19">
        <v>226702</v>
      </c>
      <c r="V55" s="19">
        <v>1453</v>
      </c>
      <c r="W55" s="19">
        <v>2334</v>
      </c>
      <c r="X55" s="17">
        <f>C55+C56</f>
        <v>9202</v>
      </c>
      <c r="Y55" s="17">
        <f>U55+U56</f>
        <v>272575</v>
      </c>
      <c r="Z55" s="22">
        <f t="shared" si="1"/>
        <v>29.6212779830472</v>
      </c>
      <c r="AA55" s="22" t="e">
        <f>VLOOKUP(A55,#REF!,6,0)</f>
        <v>#REF!</v>
      </c>
    </row>
    <row r="56" s="17" customFormat="1" customHeight="1" spans="1:27">
      <c r="A56" s="26">
        <v>2510</v>
      </c>
      <c r="B56" s="27" t="s">
        <v>263</v>
      </c>
      <c r="C56" s="28">
        <v>1624</v>
      </c>
      <c r="D56" s="28">
        <v>1446</v>
      </c>
      <c r="E56" s="29">
        <v>1967284.9</v>
      </c>
      <c r="F56" s="29">
        <v>1218071.12</v>
      </c>
      <c r="G56" s="28">
        <v>597</v>
      </c>
      <c r="H56" s="28">
        <v>293</v>
      </c>
      <c r="I56" s="28">
        <v>136</v>
      </c>
      <c r="J56" s="28">
        <v>62</v>
      </c>
      <c r="K56" s="28">
        <v>6</v>
      </c>
      <c r="L56" s="28">
        <v>15</v>
      </c>
      <c r="M56" s="28">
        <v>15</v>
      </c>
      <c r="N56" s="28">
        <v>35</v>
      </c>
      <c r="O56" s="28">
        <v>22</v>
      </c>
      <c r="P56" s="28">
        <v>3</v>
      </c>
      <c r="Q56" s="30">
        <v>0.2192</v>
      </c>
      <c r="R56" s="28">
        <v>117</v>
      </c>
      <c r="S56" s="28">
        <v>26</v>
      </c>
      <c r="T56" s="28">
        <v>10</v>
      </c>
      <c r="U56" s="28">
        <v>45873</v>
      </c>
      <c r="V56" s="28">
        <v>432</v>
      </c>
      <c r="W56" s="28">
        <v>477</v>
      </c>
      <c r="Z56" s="22"/>
      <c r="AA56" s="22" t="e">
        <f>VLOOKUP(A56,#REF!,6,0)</f>
        <v>#REF!</v>
      </c>
    </row>
    <row r="57" s="17" customFormat="1" customHeight="1" spans="1:27">
      <c r="A57" s="25">
        <v>2511</v>
      </c>
      <c r="B57" s="18" t="s">
        <v>180</v>
      </c>
      <c r="C57" s="19">
        <v>2884</v>
      </c>
      <c r="D57" s="19">
        <v>2654</v>
      </c>
      <c r="E57" s="20">
        <v>4075339.17</v>
      </c>
      <c r="F57" s="20">
        <v>1399362.61</v>
      </c>
      <c r="G57" s="19">
        <v>949</v>
      </c>
      <c r="H57" s="19">
        <v>510</v>
      </c>
      <c r="I57" s="19">
        <v>257</v>
      </c>
      <c r="J57" s="19">
        <v>65</v>
      </c>
      <c r="K57" s="19">
        <v>16</v>
      </c>
      <c r="L57" s="19">
        <v>27</v>
      </c>
      <c r="M57" s="19">
        <v>28</v>
      </c>
      <c r="N57" s="19">
        <v>80</v>
      </c>
      <c r="O57" s="19">
        <v>33</v>
      </c>
      <c r="P57" s="19">
        <v>8</v>
      </c>
      <c r="Q57" s="21">
        <v>0.2087</v>
      </c>
      <c r="R57" s="19">
        <v>203</v>
      </c>
      <c r="S57" s="19">
        <v>58</v>
      </c>
      <c r="T57" s="19">
        <v>9</v>
      </c>
      <c r="U57" s="19">
        <v>53348</v>
      </c>
      <c r="V57" s="19">
        <v>596</v>
      </c>
      <c r="W57" s="19">
        <v>784</v>
      </c>
      <c r="X57" s="17">
        <v>2884</v>
      </c>
      <c r="Y57" s="17">
        <v>53348</v>
      </c>
      <c r="Z57" s="22">
        <f t="shared" si="1"/>
        <v>18.497919556172</v>
      </c>
      <c r="AA57" s="22" t="e">
        <f>VLOOKUP(A57,#REF!,6,0)</f>
        <v>#REF!</v>
      </c>
    </row>
    <row r="58" s="17" customFormat="1" customHeight="1" spans="1:27">
      <c r="A58" s="25">
        <v>2512</v>
      </c>
      <c r="B58" s="18" t="s">
        <v>181</v>
      </c>
      <c r="C58" s="19">
        <v>4883</v>
      </c>
      <c r="D58" s="19">
        <v>4281</v>
      </c>
      <c r="E58" s="20">
        <v>6041364.97</v>
      </c>
      <c r="F58" s="20">
        <v>2241605.33</v>
      </c>
      <c r="G58" s="19">
        <v>1322</v>
      </c>
      <c r="H58" s="19">
        <v>722</v>
      </c>
      <c r="I58" s="19">
        <v>393</v>
      </c>
      <c r="J58" s="19">
        <v>166</v>
      </c>
      <c r="K58" s="19">
        <v>36</v>
      </c>
      <c r="L58" s="19">
        <v>53</v>
      </c>
      <c r="M58" s="19">
        <v>41</v>
      </c>
      <c r="N58" s="19">
        <v>142</v>
      </c>
      <c r="O58" s="19">
        <v>61</v>
      </c>
      <c r="P58" s="19">
        <v>15</v>
      </c>
      <c r="Q58" s="21">
        <v>0.1802</v>
      </c>
      <c r="R58" s="19">
        <v>675</v>
      </c>
      <c r="S58" s="19">
        <v>88</v>
      </c>
      <c r="T58" s="19">
        <v>11</v>
      </c>
      <c r="U58" s="19">
        <v>131038</v>
      </c>
      <c r="V58" s="19">
        <v>736</v>
      </c>
      <c r="W58" s="19">
        <v>1727</v>
      </c>
      <c r="X58" s="17">
        <v>4883</v>
      </c>
      <c r="Y58" s="17">
        <v>131038</v>
      </c>
      <c r="Z58" s="22">
        <f t="shared" si="1"/>
        <v>26.8355519148065</v>
      </c>
      <c r="AA58" s="22" t="e">
        <f>VLOOKUP(A58,#REF!,6,0)</f>
        <v>#REF!</v>
      </c>
    </row>
    <row r="59" s="17" customFormat="1" customHeight="1" spans="1:27">
      <c r="A59" s="25">
        <v>2513</v>
      </c>
      <c r="B59" s="18" t="s">
        <v>182</v>
      </c>
      <c r="C59" s="19">
        <v>26469</v>
      </c>
      <c r="D59" s="19">
        <v>25434</v>
      </c>
      <c r="E59" s="20">
        <v>45946913.3</v>
      </c>
      <c r="F59" s="20">
        <v>14652315.69</v>
      </c>
      <c r="G59" s="19">
        <v>6098</v>
      </c>
      <c r="H59" s="19">
        <v>3494</v>
      </c>
      <c r="I59" s="19">
        <v>1534</v>
      </c>
      <c r="J59" s="19">
        <v>623</v>
      </c>
      <c r="K59" s="19">
        <v>91</v>
      </c>
      <c r="L59" s="19">
        <v>207</v>
      </c>
      <c r="M59" s="19">
        <v>209</v>
      </c>
      <c r="N59" s="19">
        <v>584</v>
      </c>
      <c r="O59" s="19">
        <v>389</v>
      </c>
      <c r="P59" s="19">
        <v>208</v>
      </c>
      <c r="Q59" s="21">
        <v>0.1523</v>
      </c>
      <c r="R59" s="19">
        <v>7057</v>
      </c>
      <c r="S59" s="19">
        <v>6248</v>
      </c>
      <c r="T59" s="19">
        <v>192</v>
      </c>
      <c r="U59" s="19">
        <v>846077</v>
      </c>
      <c r="V59" s="19">
        <v>11549</v>
      </c>
      <c r="W59" s="19">
        <v>14397</v>
      </c>
      <c r="X59" s="17">
        <f>C59+C62</f>
        <v>34868</v>
      </c>
      <c r="Y59" s="17">
        <f>U59+U62</f>
        <v>1039420</v>
      </c>
      <c r="Z59" s="22">
        <f t="shared" si="1"/>
        <v>29.8101411035907</v>
      </c>
      <c r="AA59" s="22" t="e">
        <f>VLOOKUP(A59,#REF!,6,0)</f>
        <v>#REF!</v>
      </c>
    </row>
    <row r="60" s="17" customFormat="1" customHeight="1" spans="1:27">
      <c r="A60" s="25">
        <v>2514</v>
      </c>
      <c r="B60" s="18" t="s">
        <v>183</v>
      </c>
      <c r="C60" s="19">
        <v>9937</v>
      </c>
      <c r="D60" s="19">
        <v>9513</v>
      </c>
      <c r="E60" s="20">
        <v>18465388.26</v>
      </c>
      <c r="F60" s="20">
        <v>7325276</v>
      </c>
      <c r="G60" s="19">
        <v>2497</v>
      </c>
      <c r="H60" s="19">
        <v>1440</v>
      </c>
      <c r="I60" s="19">
        <v>653</v>
      </c>
      <c r="J60" s="19">
        <v>235</v>
      </c>
      <c r="K60" s="19">
        <v>34</v>
      </c>
      <c r="L60" s="19">
        <v>92</v>
      </c>
      <c r="M60" s="19">
        <v>83</v>
      </c>
      <c r="N60" s="19">
        <v>251</v>
      </c>
      <c r="O60" s="19">
        <v>187</v>
      </c>
      <c r="P60" s="19">
        <v>49</v>
      </c>
      <c r="Q60" s="21">
        <v>0.1663</v>
      </c>
      <c r="R60" s="19">
        <v>1275</v>
      </c>
      <c r="S60" s="19">
        <v>2858</v>
      </c>
      <c r="T60" s="19">
        <v>73</v>
      </c>
      <c r="U60" s="19">
        <v>506282</v>
      </c>
      <c r="V60" s="19">
        <v>4546</v>
      </c>
      <c r="W60" s="19">
        <v>5721</v>
      </c>
      <c r="X60" s="17">
        <v>9937</v>
      </c>
      <c r="Y60" s="17">
        <v>506282</v>
      </c>
      <c r="Z60" s="22">
        <f t="shared" si="1"/>
        <v>50.9491798329476</v>
      </c>
      <c r="AA60" s="22" t="e">
        <f>VLOOKUP(A60,#REF!,6,0)</f>
        <v>#REF!</v>
      </c>
    </row>
    <row r="61" s="17" customFormat="1" customHeight="1" spans="1:27">
      <c r="A61" s="25">
        <v>2515</v>
      </c>
      <c r="B61" s="18" t="s">
        <v>158</v>
      </c>
      <c r="C61" s="19">
        <v>11388</v>
      </c>
      <c r="D61" s="19">
        <v>10800</v>
      </c>
      <c r="E61" s="20">
        <v>20536708.24</v>
      </c>
      <c r="F61" s="20">
        <v>5830247.72</v>
      </c>
      <c r="G61" s="19">
        <v>3048</v>
      </c>
      <c r="H61" s="19">
        <v>1572</v>
      </c>
      <c r="I61" s="19">
        <v>654</v>
      </c>
      <c r="J61" s="19">
        <v>267</v>
      </c>
      <c r="K61" s="19">
        <v>29</v>
      </c>
      <c r="L61" s="19">
        <v>63</v>
      </c>
      <c r="M61" s="19">
        <v>93</v>
      </c>
      <c r="N61" s="19">
        <v>278</v>
      </c>
      <c r="O61" s="19">
        <v>152</v>
      </c>
      <c r="P61" s="19">
        <v>66</v>
      </c>
      <c r="Q61" s="21">
        <v>0.1596</v>
      </c>
      <c r="R61" s="19">
        <v>2383</v>
      </c>
      <c r="S61" s="19">
        <v>2852</v>
      </c>
      <c r="T61" s="19">
        <v>107</v>
      </c>
      <c r="U61" s="19">
        <v>324132</v>
      </c>
      <c r="V61" s="19">
        <v>5203</v>
      </c>
      <c r="W61" s="19">
        <v>6042</v>
      </c>
      <c r="X61" s="17">
        <v>11388</v>
      </c>
      <c r="Y61" s="17">
        <v>324132</v>
      </c>
      <c r="Z61" s="22">
        <f t="shared" si="1"/>
        <v>28.4625922023182</v>
      </c>
      <c r="AA61" s="22" t="e">
        <f>VLOOKUP(A61,#REF!,6,0)</f>
        <v>#REF!</v>
      </c>
    </row>
    <row r="62" s="17" customFormat="1" customHeight="1" spans="1:27">
      <c r="A62" s="26">
        <v>2518</v>
      </c>
      <c r="B62" s="27" t="s">
        <v>264</v>
      </c>
      <c r="C62" s="28">
        <v>8399</v>
      </c>
      <c r="D62" s="28">
        <v>7749</v>
      </c>
      <c r="E62" s="29">
        <v>13679414.91</v>
      </c>
      <c r="F62" s="29">
        <v>2592813.82</v>
      </c>
      <c r="G62" s="28">
        <v>2221</v>
      </c>
      <c r="H62" s="28">
        <v>1030</v>
      </c>
      <c r="I62" s="28">
        <v>402</v>
      </c>
      <c r="J62" s="28">
        <v>144</v>
      </c>
      <c r="K62" s="28">
        <v>17</v>
      </c>
      <c r="L62" s="28">
        <v>40</v>
      </c>
      <c r="M62" s="28">
        <v>54</v>
      </c>
      <c r="N62" s="28">
        <v>139</v>
      </c>
      <c r="O62" s="28">
        <v>123</v>
      </c>
      <c r="P62" s="28">
        <v>57</v>
      </c>
      <c r="Q62" s="30">
        <v>0.143</v>
      </c>
      <c r="R62" s="28">
        <v>1436</v>
      </c>
      <c r="S62" s="28">
        <v>1837</v>
      </c>
      <c r="T62" s="28">
        <v>45</v>
      </c>
      <c r="U62" s="28">
        <v>193343</v>
      </c>
      <c r="V62" s="28">
        <v>4038</v>
      </c>
      <c r="W62" s="28">
        <v>4234</v>
      </c>
      <c r="Z62" s="22"/>
      <c r="AA62" s="22" t="e">
        <f>VLOOKUP(A62,#REF!,6,0)</f>
        <v>#REF!</v>
      </c>
    </row>
    <row r="63" s="17" customFormat="1" customHeight="1" spans="1:27">
      <c r="A63" s="25">
        <v>2519</v>
      </c>
      <c r="B63" s="18" t="s">
        <v>163</v>
      </c>
      <c r="C63" s="19">
        <v>13492</v>
      </c>
      <c r="D63" s="19">
        <v>13203</v>
      </c>
      <c r="E63" s="20">
        <v>29464012.09</v>
      </c>
      <c r="F63" s="20">
        <v>10387553.66</v>
      </c>
      <c r="G63" s="19">
        <v>3656</v>
      </c>
      <c r="H63" s="19">
        <v>2225</v>
      </c>
      <c r="I63" s="19">
        <v>963</v>
      </c>
      <c r="J63" s="19">
        <v>312</v>
      </c>
      <c r="K63" s="19">
        <v>36</v>
      </c>
      <c r="L63" s="19">
        <v>127</v>
      </c>
      <c r="M63" s="19">
        <v>148</v>
      </c>
      <c r="N63" s="19">
        <v>429</v>
      </c>
      <c r="O63" s="19">
        <v>240</v>
      </c>
      <c r="P63" s="19">
        <v>94</v>
      </c>
      <c r="Q63" s="21">
        <v>0.1886</v>
      </c>
      <c r="R63" s="19">
        <v>871</v>
      </c>
      <c r="S63" s="19">
        <v>3426</v>
      </c>
      <c r="T63" s="19">
        <v>97</v>
      </c>
      <c r="U63" s="19">
        <v>601024</v>
      </c>
      <c r="V63" s="19">
        <v>6882</v>
      </c>
      <c r="W63" s="19">
        <v>7513</v>
      </c>
      <c r="X63" s="17">
        <v>13492</v>
      </c>
      <c r="Y63" s="17">
        <v>601024</v>
      </c>
      <c r="Z63" s="22">
        <f t="shared" si="1"/>
        <v>44.5466943373851</v>
      </c>
      <c r="AA63" s="22" t="e">
        <f>VLOOKUP(A63,#REF!,6,0)</f>
        <v>#REF!</v>
      </c>
    </row>
    <row r="64" s="17" customFormat="1" customHeight="1" spans="1:27">
      <c r="A64" s="25">
        <v>2520</v>
      </c>
      <c r="B64" s="18" t="s">
        <v>164</v>
      </c>
      <c r="C64" s="19">
        <v>13731</v>
      </c>
      <c r="D64" s="19">
        <v>13482</v>
      </c>
      <c r="E64" s="20">
        <v>26434615.02</v>
      </c>
      <c r="F64" s="20">
        <v>9886284.47</v>
      </c>
      <c r="G64" s="19">
        <v>3952</v>
      </c>
      <c r="H64" s="19">
        <v>2201</v>
      </c>
      <c r="I64" s="19">
        <v>1003</v>
      </c>
      <c r="J64" s="19">
        <v>362</v>
      </c>
      <c r="K64" s="19">
        <v>50</v>
      </c>
      <c r="L64" s="19">
        <v>117</v>
      </c>
      <c r="M64" s="19">
        <v>145</v>
      </c>
      <c r="N64" s="19">
        <v>436</v>
      </c>
      <c r="O64" s="19">
        <v>204</v>
      </c>
      <c r="P64" s="19">
        <v>95</v>
      </c>
      <c r="Q64" s="21">
        <v>0.1831</v>
      </c>
      <c r="R64" s="19">
        <v>2888</v>
      </c>
      <c r="S64" s="19">
        <v>3671</v>
      </c>
      <c r="T64" s="19">
        <v>117</v>
      </c>
      <c r="U64" s="19">
        <v>514781</v>
      </c>
      <c r="V64" s="19">
        <v>7047</v>
      </c>
      <c r="W64" s="19">
        <v>8203</v>
      </c>
      <c r="X64" s="17">
        <v>13731</v>
      </c>
      <c r="Y64" s="17">
        <v>514781</v>
      </c>
      <c r="Z64" s="22">
        <f t="shared" si="1"/>
        <v>37.4904231301435</v>
      </c>
      <c r="AA64" s="22" t="e">
        <f>VLOOKUP(A64,#REF!,6,0)</f>
        <v>#REF!</v>
      </c>
    </row>
    <row r="65" s="17" customFormat="1" customHeight="1" spans="1:27">
      <c r="A65" s="25">
        <v>2522</v>
      </c>
      <c r="B65" s="18" t="s">
        <v>184</v>
      </c>
      <c r="C65" s="19">
        <v>9462</v>
      </c>
      <c r="D65" s="19">
        <v>9011</v>
      </c>
      <c r="E65" s="20">
        <v>19184859.77</v>
      </c>
      <c r="F65" s="20">
        <v>6305081.01</v>
      </c>
      <c r="G65" s="19">
        <v>2708</v>
      </c>
      <c r="H65" s="19">
        <v>1556</v>
      </c>
      <c r="I65" s="19">
        <v>684</v>
      </c>
      <c r="J65" s="19">
        <v>225</v>
      </c>
      <c r="K65" s="19">
        <v>36</v>
      </c>
      <c r="L65" s="19">
        <v>93</v>
      </c>
      <c r="M65" s="19">
        <v>80</v>
      </c>
      <c r="N65" s="19">
        <v>281</v>
      </c>
      <c r="O65" s="19">
        <v>131</v>
      </c>
      <c r="P65" s="19">
        <v>72</v>
      </c>
      <c r="Q65" s="21">
        <v>0.1894</v>
      </c>
      <c r="R65" s="19">
        <v>1935</v>
      </c>
      <c r="S65" s="19">
        <v>2380</v>
      </c>
      <c r="T65" s="19">
        <v>121</v>
      </c>
      <c r="U65" s="19">
        <v>304365</v>
      </c>
      <c r="V65" s="19">
        <v>4560</v>
      </c>
      <c r="W65" s="19">
        <v>4689</v>
      </c>
      <c r="X65" s="17">
        <v>9462</v>
      </c>
      <c r="Y65" s="17">
        <v>304365</v>
      </c>
      <c r="Z65" s="22">
        <f t="shared" si="1"/>
        <v>32.1670894102727</v>
      </c>
      <c r="AA65" s="22" t="e">
        <f>VLOOKUP(A65,#REF!,6,0)</f>
        <v>#REF!</v>
      </c>
    </row>
    <row r="66" s="17" customFormat="1" customHeight="1" spans="1:27">
      <c r="A66" s="25">
        <v>2523</v>
      </c>
      <c r="B66" s="18" t="s">
        <v>185</v>
      </c>
      <c r="C66" s="19">
        <v>33939</v>
      </c>
      <c r="D66" s="19">
        <v>32550</v>
      </c>
      <c r="E66" s="20">
        <v>62139986.21</v>
      </c>
      <c r="F66" s="20">
        <v>17766311.09</v>
      </c>
      <c r="G66" s="19">
        <v>9130</v>
      </c>
      <c r="H66" s="19">
        <v>5147</v>
      </c>
      <c r="I66" s="19">
        <v>2515</v>
      </c>
      <c r="J66" s="19">
        <v>937</v>
      </c>
      <c r="K66" s="19">
        <v>113</v>
      </c>
      <c r="L66" s="19">
        <v>284</v>
      </c>
      <c r="M66" s="19">
        <v>306</v>
      </c>
      <c r="N66" s="19">
        <v>920</v>
      </c>
      <c r="O66" s="19">
        <v>532</v>
      </c>
      <c r="P66" s="19">
        <v>229</v>
      </c>
      <c r="Q66" s="21">
        <v>0.1781</v>
      </c>
      <c r="R66" s="19">
        <v>1806</v>
      </c>
      <c r="S66" s="19">
        <v>7923</v>
      </c>
      <c r="T66" s="19">
        <v>267</v>
      </c>
      <c r="U66" s="19">
        <v>1122934</v>
      </c>
      <c r="V66" s="19">
        <v>15480</v>
      </c>
      <c r="W66" s="19">
        <v>17733</v>
      </c>
      <c r="X66" s="17">
        <v>33939</v>
      </c>
      <c r="Y66" s="17">
        <v>1122934</v>
      </c>
      <c r="Z66" s="22">
        <f t="shared" si="1"/>
        <v>33.0868322578744</v>
      </c>
      <c r="AA66" s="22" t="e">
        <f>VLOOKUP(A66,#REF!,6,0)</f>
        <v>#REF!</v>
      </c>
    </row>
    <row r="67" s="17" customFormat="1" customHeight="1" spans="1:27">
      <c r="A67" s="25">
        <v>2524</v>
      </c>
      <c r="B67" s="18" t="s">
        <v>186</v>
      </c>
      <c r="C67" s="19">
        <v>3281</v>
      </c>
      <c r="D67" s="19">
        <v>3073</v>
      </c>
      <c r="E67" s="20">
        <v>6128949.95</v>
      </c>
      <c r="F67" s="20">
        <v>2760373.81</v>
      </c>
      <c r="G67" s="19">
        <v>971</v>
      </c>
      <c r="H67" s="19">
        <v>536</v>
      </c>
      <c r="I67" s="19">
        <v>293</v>
      </c>
      <c r="J67" s="19">
        <v>97</v>
      </c>
      <c r="K67" s="19">
        <v>27</v>
      </c>
      <c r="L67" s="19">
        <v>40</v>
      </c>
      <c r="M67" s="19">
        <v>46</v>
      </c>
      <c r="N67" s="19">
        <v>129</v>
      </c>
      <c r="O67" s="19">
        <v>63</v>
      </c>
      <c r="P67" s="19">
        <v>16</v>
      </c>
      <c r="Q67" s="21">
        <v>0.1945</v>
      </c>
      <c r="R67" s="19">
        <v>149</v>
      </c>
      <c r="S67" s="19">
        <v>159</v>
      </c>
      <c r="T67" s="19">
        <v>14</v>
      </c>
      <c r="U67" s="19">
        <v>106435</v>
      </c>
      <c r="V67" s="19">
        <v>663</v>
      </c>
      <c r="W67" s="19">
        <v>1155</v>
      </c>
      <c r="X67" s="17">
        <v>3281</v>
      </c>
      <c r="Y67" s="17">
        <v>106435</v>
      </c>
      <c r="Z67" s="22">
        <f t="shared" ref="Z67:Z82" si="2">Y67/X67</f>
        <v>32.439804937519</v>
      </c>
      <c r="AA67" s="22" t="e">
        <f>VLOOKUP(A67,#REF!,6,0)</f>
        <v>#REF!</v>
      </c>
    </row>
    <row r="68" s="17" customFormat="1" customHeight="1" spans="1:27">
      <c r="A68" s="25">
        <v>2528</v>
      </c>
      <c r="B68" s="18" t="s">
        <v>187</v>
      </c>
      <c r="C68" s="19">
        <v>9745</v>
      </c>
      <c r="D68" s="19">
        <v>9069</v>
      </c>
      <c r="E68" s="20">
        <v>20587495.46</v>
      </c>
      <c r="F68" s="20">
        <v>8306634.3</v>
      </c>
      <c r="G68" s="19">
        <v>3168</v>
      </c>
      <c r="H68" s="19">
        <v>1864</v>
      </c>
      <c r="I68" s="19">
        <v>951</v>
      </c>
      <c r="J68" s="19">
        <v>287</v>
      </c>
      <c r="K68" s="19">
        <v>47</v>
      </c>
      <c r="L68" s="19">
        <v>108</v>
      </c>
      <c r="M68" s="19">
        <v>117</v>
      </c>
      <c r="N68" s="19">
        <v>418</v>
      </c>
      <c r="O68" s="19">
        <v>181</v>
      </c>
      <c r="P68" s="19">
        <v>78</v>
      </c>
      <c r="Q68" s="21">
        <v>0.219</v>
      </c>
      <c r="R68" s="19">
        <v>440</v>
      </c>
      <c r="S68" s="19">
        <v>2038</v>
      </c>
      <c r="T68" s="19">
        <v>61</v>
      </c>
      <c r="U68" s="19">
        <v>390601</v>
      </c>
      <c r="V68" s="19">
        <v>4075</v>
      </c>
      <c r="W68" s="19">
        <v>4282</v>
      </c>
      <c r="X68" s="17">
        <v>9745</v>
      </c>
      <c r="Y68" s="17">
        <v>390601</v>
      </c>
      <c r="Z68" s="22">
        <f t="shared" si="2"/>
        <v>40.0821959979477</v>
      </c>
      <c r="AA68" s="22" t="e">
        <f>VLOOKUP(A68,#REF!,6,0)</f>
        <v>#REF!</v>
      </c>
    </row>
    <row r="69" s="17" customFormat="1" customHeight="1" spans="1:27">
      <c r="A69" s="25">
        <v>2529</v>
      </c>
      <c r="B69" s="18" t="s">
        <v>165</v>
      </c>
      <c r="C69" s="19">
        <v>9827</v>
      </c>
      <c r="D69" s="19">
        <v>9274</v>
      </c>
      <c r="E69" s="20">
        <v>19424095.43</v>
      </c>
      <c r="F69" s="20">
        <v>8095592.14</v>
      </c>
      <c r="G69" s="19">
        <v>2844</v>
      </c>
      <c r="H69" s="19">
        <v>1733</v>
      </c>
      <c r="I69" s="19">
        <v>722</v>
      </c>
      <c r="J69" s="19">
        <v>298</v>
      </c>
      <c r="K69" s="19">
        <v>35</v>
      </c>
      <c r="L69" s="19">
        <v>92</v>
      </c>
      <c r="M69" s="19">
        <v>119</v>
      </c>
      <c r="N69" s="19">
        <v>326</v>
      </c>
      <c r="O69" s="19">
        <v>282</v>
      </c>
      <c r="P69" s="19">
        <v>56</v>
      </c>
      <c r="Q69" s="21">
        <v>0.2011</v>
      </c>
      <c r="R69" s="19">
        <v>533</v>
      </c>
      <c r="S69" s="19">
        <v>2037</v>
      </c>
      <c r="T69" s="19">
        <v>46</v>
      </c>
      <c r="U69" s="19">
        <v>392229</v>
      </c>
      <c r="V69" s="19">
        <v>3838</v>
      </c>
      <c r="W69" s="19">
        <v>4638</v>
      </c>
      <c r="X69" s="17">
        <f>C69+C70</f>
        <v>17480</v>
      </c>
      <c r="Y69" s="17">
        <f>U69+U70</f>
        <v>652565</v>
      </c>
      <c r="Z69" s="22">
        <f t="shared" si="2"/>
        <v>37.3320938215103</v>
      </c>
      <c r="AA69" s="22" t="e">
        <f>VLOOKUP(A69,#REF!,6,0)</f>
        <v>#REF!</v>
      </c>
    </row>
    <row r="70" s="17" customFormat="1" customHeight="1" spans="1:27">
      <c r="A70" s="26">
        <v>2533</v>
      </c>
      <c r="B70" s="27" t="s">
        <v>265</v>
      </c>
      <c r="C70" s="28">
        <v>7653</v>
      </c>
      <c r="D70" s="28">
        <v>6529</v>
      </c>
      <c r="E70" s="29">
        <v>12131083.87</v>
      </c>
      <c r="F70" s="29">
        <v>3534375.75</v>
      </c>
      <c r="G70" s="28">
        <v>2141</v>
      </c>
      <c r="H70" s="28">
        <v>1192</v>
      </c>
      <c r="I70" s="28">
        <v>452</v>
      </c>
      <c r="J70" s="28">
        <v>214</v>
      </c>
      <c r="K70" s="28">
        <v>29</v>
      </c>
      <c r="L70" s="28">
        <v>55</v>
      </c>
      <c r="M70" s="28">
        <v>67</v>
      </c>
      <c r="N70" s="28">
        <v>243</v>
      </c>
      <c r="O70" s="28">
        <v>140</v>
      </c>
      <c r="P70" s="28">
        <v>41</v>
      </c>
      <c r="Q70" s="30">
        <v>0.1778</v>
      </c>
      <c r="R70" s="28">
        <v>1614</v>
      </c>
      <c r="S70" s="28">
        <v>504</v>
      </c>
      <c r="T70" s="28">
        <v>59</v>
      </c>
      <c r="U70" s="28">
        <v>260336</v>
      </c>
      <c r="V70" s="28">
        <v>3133</v>
      </c>
      <c r="W70" s="28">
        <v>2903</v>
      </c>
      <c r="Z70" s="22"/>
      <c r="AA70" s="22" t="e">
        <f>VLOOKUP(A70,#REF!,6,0)</f>
        <v>#REF!</v>
      </c>
    </row>
    <row r="71" s="17" customFormat="1" customHeight="1" spans="1:27">
      <c r="A71" s="25">
        <v>2530</v>
      </c>
      <c r="B71" s="18" t="s">
        <v>166</v>
      </c>
      <c r="C71" s="19">
        <v>9547</v>
      </c>
      <c r="D71" s="19">
        <v>8588</v>
      </c>
      <c r="E71" s="20">
        <v>17141973.62</v>
      </c>
      <c r="F71" s="20">
        <v>7295191.4</v>
      </c>
      <c r="G71" s="19">
        <v>3047</v>
      </c>
      <c r="H71" s="19">
        <v>1567</v>
      </c>
      <c r="I71" s="19">
        <v>629</v>
      </c>
      <c r="J71" s="19">
        <v>188</v>
      </c>
      <c r="K71" s="19">
        <v>26</v>
      </c>
      <c r="L71" s="19">
        <v>67</v>
      </c>
      <c r="M71" s="19">
        <v>95</v>
      </c>
      <c r="N71" s="19">
        <v>331</v>
      </c>
      <c r="O71" s="19">
        <v>162</v>
      </c>
      <c r="P71" s="19">
        <v>45</v>
      </c>
      <c r="Q71" s="21">
        <v>0.1846</v>
      </c>
      <c r="R71" s="19">
        <v>1672</v>
      </c>
      <c r="S71" s="19">
        <v>1202</v>
      </c>
      <c r="T71" s="19">
        <v>33</v>
      </c>
      <c r="U71" s="19">
        <v>326576</v>
      </c>
      <c r="V71" s="19">
        <v>3898</v>
      </c>
      <c r="W71" s="19">
        <v>3830</v>
      </c>
      <c r="X71" s="17">
        <v>9547</v>
      </c>
      <c r="Y71" s="17">
        <v>326576</v>
      </c>
      <c r="Z71" s="22">
        <f t="shared" si="2"/>
        <v>34.2071855032995</v>
      </c>
      <c r="AA71" s="22" t="e">
        <f>VLOOKUP(A71,#REF!,6,0)</f>
        <v>#REF!</v>
      </c>
    </row>
    <row r="72" s="17" customFormat="1" customHeight="1" spans="1:27">
      <c r="A72" s="25">
        <v>2531</v>
      </c>
      <c r="B72" s="18" t="s">
        <v>167</v>
      </c>
      <c r="C72" s="19">
        <v>19279</v>
      </c>
      <c r="D72" s="19">
        <v>18270</v>
      </c>
      <c r="E72" s="20">
        <v>28589365.5</v>
      </c>
      <c r="F72" s="20">
        <v>8709842.45</v>
      </c>
      <c r="G72" s="19">
        <v>4199</v>
      </c>
      <c r="H72" s="19">
        <v>2588</v>
      </c>
      <c r="I72" s="19">
        <v>1028</v>
      </c>
      <c r="J72" s="19">
        <v>393</v>
      </c>
      <c r="K72" s="19">
        <v>58</v>
      </c>
      <c r="L72" s="19">
        <v>134</v>
      </c>
      <c r="M72" s="19">
        <v>145</v>
      </c>
      <c r="N72" s="19">
        <v>482</v>
      </c>
      <c r="O72" s="19">
        <v>268</v>
      </c>
      <c r="P72" s="19">
        <v>78</v>
      </c>
      <c r="Q72" s="21">
        <v>0.1558</v>
      </c>
      <c r="R72" s="19">
        <v>726</v>
      </c>
      <c r="S72" s="19">
        <v>3224</v>
      </c>
      <c r="T72" s="19">
        <v>302</v>
      </c>
      <c r="U72" s="19">
        <v>500133</v>
      </c>
      <c r="V72" s="19">
        <v>8042</v>
      </c>
      <c r="W72" s="19">
        <v>8897</v>
      </c>
      <c r="X72" s="17">
        <v>19279</v>
      </c>
      <c r="Y72" s="17">
        <v>500133</v>
      </c>
      <c r="Z72" s="22">
        <f t="shared" si="2"/>
        <v>25.9418538305929</v>
      </c>
      <c r="AA72" s="22" t="e">
        <f>VLOOKUP(A72,#REF!,6,0)</f>
        <v>#REF!</v>
      </c>
    </row>
    <row r="73" s="17" customFormat="1" customHeight="1" spans="1:27">
      <c r="A73" s="25">
        <v>2534</v>
      </c>
      <c r="B73" s="18" t="s">
        <v>188</v>
      </c>
      <c r="C73" s="19">
        <v>34507</v>
      </c>
      <c r="D73" s="19">
        <v>32560</v>
      </c>
      <c r="E73" s="20">
        <v>51619463.21</v>
      </c>
      <c r="F73" s="20">
        <v>17058598.08</v>
      </c>
      <c r="G73" s="19">
        <v>7400</v>
      </c>
      <c r="H73" s="19">
        <v>4699</v>
      </c>
      <c r="I73" s="19">
        <v>2019</v>
      </c>
      <c r="J73" s="19">
        <v>700</v>
      </c>
      <c r="K73" s="19">
        <v>119</v>
      </c>
      <c r="L73" s="19">
        <v>262</v>
      </c>
      <c r="M73" s="19">
        <v>278</v>
      </c>
      <c r="N73" s="19">
        <v>759</v>
      </c>
      <c r="O73" s="19">
        <v>427</v>
      </c>
      <c r="P73" s="19">
        <v>205</v>
      </c>
      <c r="Q73" s="21">
        <v>0.1535</v>
      </c>
      <c r="R73" s="19">
        <v>2801</v>
      </c>
      <c r="S73" s="19">
        <v>6141</v>
      </c>
      <c r="T73" s="19">
        <v>269</v>
      </c>
      <c r="U73" s="19">
        <v>973745</v>
      </c>
      <c r="V73" s="19">
        <v>14214</v>
      </c>
      <c r="W73" s="19">
        <v>15352</v>
      </c>
      <c r="X73" s="17">
        <f>C73+C74</f>
        <v>43956</v>
      </c>
      <c r="Y73" s="17">
        <f>U73+U74</f>
        <v>1232089</v>
      </c>
      <c r="Z73" s="22">
        <f t="shared" si="2"/>
        <v>28.0300527800528</v>
      </c>
      <c r="AA73" s="22" t="e">
        <f>VLOOKUP(A73,#REF!,6,0)</f>
        <v>#REF!</v>
      </c>
    </row>
    <row r="74" s="17" customFormat="1" customHeight="1" spans="1:27">
      <c r="A74" s="26">
        <v>2538</v>
      </c>
      <c r="B74" s="27" t="s">
        <v>266</v>
      </c>
      <c r="C74" s="28">
        <v>9449</v>
      </c>
      <c r="D74" s="19">
        <v>9014</v>
      </c>
      <c r="E74" s="20">
        <v>13146418.07</v>
      </c>
      <c r="F74" s="20">
        <v>4133008.19</v>
      </c>
      <c r="G74" s="19">
        <v>2731</v>
      </c>
      <c r="H74" s="19">
        <v>1445</v>
      </c>
      <c r="I74" s="19">
        <v>584</v>
      </c>
      <c r="J74" s="19">
        <v>259</v>
      </c>
      <c r="K74" s="19">
        <v>34</v>
      </c>
      <c r="L74" s="19">
        <v>63</v>
      </c>
      <c r="M74" s="19">
        <v>67</v>
      </c>
      <c r="N74" s="19">
        <v>231</v>
      </c>
      <c r="O74" s="19">
        <v>130</v>
      </c>
      <c r="P74" s="19">
        <v>63</v>
      </c>
      <c r="Q74" s="21">
        <v>0.1742</v>
      </c>
      <c r="R74" s="19">
        <v>350</v>
      </c>
      <c r="S74" s="19">
        <v>2012</v>
      </c>
      <c r="T74" s="19">
        <v>76</v>
      </c>
      <c r="U74" s="28">
        <v>258344</v>
      </c>
      <c r="V74" s="28">
        <v>4140</v>
      </c>
      <c r="W74" s="28">
        <v>4224</v>
      </c>
      <c r="Z74" s="22"/>
      <c r="AA74" s="22" t="e">
        <f>VLOOKUP(A74,#REF!,6,0)</f>
        <v>#REF!</v>
      </c>
    </row>
    <row r="75" s="17" customFormat="1" customHeight="1" spans="1:27">
      <c r="A75" s="25">
        <v>2539</v>
      </c>
      <c r="B75" s="18" t="s">
        <v>189</v>
      </c>
      <c r="C75" s="19">
        <v>13135</v>
      </c>
      <c r="D75" s="19">
        <v>12154</v>
      </c>
      <c r="E75" s="20">
        <v>15232314.21</v>
      </c>
      <c r="F75" s="20">
        <v>6864076.26</v>
      </c>
      <c r="G75" s="19">
        <v>3106</v>
      </c>
      <c r="H75" s="19">
        <v>1710</v>
      </c>
      <c r="I75" s="19">
        <v>649</v>
      </c>
      <c r="J75" s="19">
        <v>295</v>
      </c>
      <c r="K75" s="19">
        <v>38</v>
      </c>
      <c r="L75" s="19">
        <v>73</v>
      </c>
      <c r="M75" s="19">
        <v>113</v>
      </c>
      <c r="N75" s="19">
        <v>285</v>
      </c>
      <c r="O75" s="19">
        <v>146</v>
      </c>
      <c r="P75" s="19">
        <v>72</v>
      </c>
      <c r="Q75" s="21">
        <v>0.1536</v>
      </c>
      <c r="R75" s="19">
        <v>944</v>
      </c>
      <c r="S75" s="19">
        <v>382</v>
      </c>
      <c r="T75" s="19">
        <v>33</v>
      </c>
      <c r="U75" s="19">
        <v>351267</v>
      </c>
      <c r="V75" s="19">
        <v>5087</v>
      </c>
      <c r="W75" s="19">
        <v>4921</v>
      </c>
      <c r="X75" s="17">
        <f>C75+C76+C77</f>
        <v>28901</v>
      </c>
      <c r="Y75" s="17">
        <f>U75+U76+U77</f>
        <v>824566</v>
      </c>
      <c r="Z75" s="22">
        <f t="shared" si="2"/>
        <v>28.5307082799903</v>
      </c>
      <c r="AA75" s="22" t="e">
        <f>VLOOKUP(A75,#REF!,6,0)</f>
        <v>#REF!</v>
      </c>
    </row>
    <row r="76" s="17" customFormat="1" customHeight="1" spans="1:27">
      <c r="A76" s="26">
        <v>2540</v>
      </c>
      <c r="B76" s="27" t="s">
        <v>267</v>
      </c>
      <c r="C76" s="28">
        <v>8876</v>
      </c>
      <c r="D76" s="28">
        <v>8702</v>
      </c>
      <c r="E76" s="29">
        <v>15361349.05</v>
      </c>
      <c r="F76" s="29">
        <v>3707780.83</v>
      </c>
      <c r="G76" s="28">
        <v>2414</v>
      </c>
      <c r="H76" s="28">
        <v>1329</v>
      </c>
      <c r="I76" s="28">
        <v>588</v>
      </c>
      <c r="J76" s="28">
        <v>312</v>
      </c>
      <c r="K76" s="28">
        <v>23</v>
      </c>
      <c r="L76" s="28">
        <v>50</v>
      </c>
      <c r="M76" s="28">
        <v>65</v>
      </c>
      <c r="N76" s="28">
        <v>223</v>
      </c>
      <c r="O76" s="28">
        <v>109</v>
      </c>
      <c r="P76" s="28">
        <v>40</v>
      </c>
      <c r="Q76" s="30">
        <v>0.1717</v>
      </c>
      <c r="R76" s="28">
        <v>995</v>
      </c>
      <c r="S76" s="28">
        <v>2045</v>
      </c>
      <c r="T76" s="28">
        <v>37</v>
      </c>
      <c r="U76" s="28">
        <v>257383</v>
      </c>
      <c r="V76" s="28">
        <v>3909</v>
      </c>
      <c r="W76" s="28">
        <v>4244</v>
      </c>
      <c r="Z76" s="22"/>
      <c r="AA76" s="22" t="e">
        <f>VLOOKUP(A76,#REF!,6,0)</f>
        <v>#REF!</v>
      </c>
    </row>
    <row r="77" s="17" customFormat="1" customHeight="1" spans="1:27">
      <c r="A77" s="26">
        <v>2541</v>
      </c>
      <c r="B77" s="27" t="s">
        <v>268</v>
      </c>
      <c r="C77" s="28">
        <v>6890</v>
      </c>
      <c r="D77" s="28">
        <v>6740</v>
      </c>
      <c r="E77" s="29">
        <v>10229091.69</v>
      </c>
      <c r="F77" s="29">
        <v>2336993.58</v>
      </c>
      <c r="G77" s="28">
        <v>2090</v>
      </c>
      <c r="H77" s="28">
        <v>1150</v>
      </c>
      <c r="I77" s="28">
        <v>458</v>
      </c>
      <c r="J77" s="28">
        <v>266</v>
      </c>
      <c r="K77" s="28">
        <v>23</v>
      </c>
      <c r="L77" s="28">
        <v>43</v>
      </c>
      <c r="M77" s="28">
        <v>61</v>
      </c>
      <c r="N77" s="28">
        <v>197</v>
      </c>
      <c r="O77" s="28">
        <v>119</v>
      </c>
      <c r="P77" s="28">
        <v>37</v>
      </c>
      <c r="Q77" s="30">
        <v>0.1919</v>
      </c>
      <c r="R77" s="28">
        <v>254</v>
      </c>
      <c r="S77" s="28">
        <v>1489</v>
      </c>
      <c r="T77" s="28">
        <v>40</v>
      </c>
      <c r="U77" s="28">
        <v>215916</v>
      </c>
      <c r="V77" s="28">
        <v>3214</v>
      </c>
      <c r="W77" s="28">
        <v>3238</v>
      </c>
      <c r="Z77" s="22"/>
      <c r="AA77" s="22" t="e">
        <f>VLOOKUP(A77,#REF!,6,0)</f>
        <v>#REF!</v>
      </c>
    </row>
    <row r="78" s="17" customFormat="1" customHeight="1" spans="1:27">
      <c r="A78" s="25">
        <v>2542</v>
      </c>
      <c r="B78" s="18" t="s">
        <v>190</v>
      </c>
      <c r="C78" s="19">
        <v>17373</v>
      </c>
      <c r="D78" s="19">
        <v>15037</v>
      </c>
      <c r="E78" s="20">
        <v>26294648.21</v>
      </c>
      <c r="F78" s="20">
        <v>8224247.67</v>
      </c>
      <c r="G78" s="19">
        <v>4191</v>
      </c>
      <c r="H78" s="19">
        <v>2591</v>
      </c>
      <c r="I78" s="19">
        <v>1338</v>
      </c>
      <c r="J78" s="19">
        <v>336</v>
      </c>
      <c r="K78" s="19">
        <v>91</v>
      </c>
      <c r="L78" s="19">
        <v>177</v>
      </c>
      <c r="M78" s="19">
        <v>171</v>
      </c>
      <c r="N78" s="19">
        <v>469</v>
      </c>
      <c r="O78" s="19">
        <v>201</v>
      </c>
      <c r="P78" s="19">
        <v>99</v>
      </c>
      <c r="Q78" s="21">
        <v>0.1724</v>
      </c>
      <c r="R78" s="19">
        <v>1175</v>
      </c>
      <c r="S78" s="19">
        <v>1711</v>
      </c>
      <c r="T78" s="19">
        <v>28</v>
      </c>
      <c r="U78" s="19">
        <v>506389</v>
      </c>
      <c r="V78" s="19">
        <v>4219</v>
      </c>
      <c r="W78" s="19">
        <v>6637</v>
      </c>
      <c r="X78" s="17">
        <v>17373</v>
      </c>
      <c r="Y78" s="17">
        <v>506389</v>
      </c>
      <c r="Z78" s="22">
        <f t="shared" si="2"/>
        <v>29.1480458182237</v>
      </c>
      <c r="AA78" s="22" t="e">
        <f>VLOOKUP(A78,#REF!,6,0)</f>
        <v>#REF!</v>
      </c>
    </row>
    <row r="79" s="17" customFormat="1" customHeight="1" spans="1:27">
      <c r="A79" s="25">
        <v>2544</v>
      </c>
      <c r="B79" s="18" t="s">
        <v>191</v>
      </c>
      <c r="C79" s="19">
        <v>7356</v>
      </c>
      <c r="D79" s="19">
        <v>6303</v>
      </c>
      <c r="E79" s="20">
        <v>9440277.25</v>
      </c>
      <c r="F79" s="20">
        <v>4869733.54</v>
      </c>
      <c r="G79" s="19">
        <v>1844</v>
      </c>
      <c r="H79" s="19">
        <v>1212</v>
      </c>
      <c r="I79" s="19">
        <v>701</v>
      </c>
      <c r="J79" s="19">
        <v>204</v>
      </c>
      <c r="K79" s="19">
        <v>51</v>
      </c>
      <c r="L79" s="19">
        <v>106</v>
      </c>
      <c r="M79" s="19">
        <v>108</v>
      </c>
      <c r="N79" s="19">
        <v>301</v>
      </c>
      <c r="O79" s="19">
        <v>62</v>
      </c>
      <c r="P79" s="19">
        <v>43</v>
      </c>
      <c r="Q79" s="21">
        <v>0.193</v>
      </c>
      <c r="R79" s="19">
        <v>1573</v>
      </c>
      <c r="S79" s="19">
        <v>151</v>
      </c>
      <c r="T79" s="19">
        <v>7</v>
      </c>
      <c r="U79" s="19">
        <v>189042</v>
      </c>
      <c r="V79" s="19">
        <v>1319</v>
      </c>
      <c r="W79" s="19">
        <v>2441</v>
      </c>
      <c r="X79" s="17">
        <v>7356</v>
      </c>
      <c r="Y79" s="17">
        <v>189042</v>
      </c>
      <c r="Z79" s="22">
        <f t="shared" si="2"/>
        <v>25.6990212071778</v>
      </c>
      <c r="AA79" s="22" t="e">
        <f>VLOOKUP(A79,#REF!,6,0)</f>
        <v>#REF!</v>
      </c>
    </row>
    <row r="80" s="17" customFormat="1" customHeight="1" spans="1:27">
      <c r="A80" s="25">
        <v>2545</v>
      </c>
      <c r="B80" s="18" t="s">
        <v>192</v>
      </c>
      <c r="C80" s="19">
        <v>3146</v>
      </c>
      <c r="D80" s="19">
        <v>2578</v>
      </c>
      <c r="E80" s="20">
        <v>3546876.14</v>
      </c>
      <c r="F80" s="20">
        <v>1538049.96</v>
      </c>
      <c r="G80" s="19">
        <v>977</v>
      </c>
      <c r="H80" s="19">
        <v>435</v>
      </c>
      <c r="I80" s="19">
        <v>241</v>
      </c>
      <c r="J80" s="19">
        <v>79</v>
      </c>
      <c r="K80" s="19">
        <v>25</v>
      </c>
      <c r="L80" s="19">
        <v>33</v>
      </c>
      <c r="M80" s="19">
        <v>41</v>
      </c>
      <c r="N80" s="19">
        <v>90</v>
      </c>
      <c r="O80" s="19">
        <v>23</v>
      </c>
      <c r="P80" s="19">
        <v>16</v>
      </c>
      <c r="Q80" s="21">
        <v>0.1656</v>
      </c>
      <c r="R80" s="19">
        <v>94</v>
      </c>
      <c r="S80" s="19">
        <v>59</v>
      </c>
      <c r="T80" s="19">
        <v>8</v>
      </c>
      <c r="U80" s="19">
        <v>53982</v>
      </c>
      <c r="V80" s="19">
        <v>475</v>
      </c>
      <c r="W80" s="19">
        <v>903</v>
      </c>
      <c r="X80" s="17">
        <v>3146</v>
      </c>
      <c r="Y80" s="17">
        <v>53982</v>
      </c>
      <c r="Z80" s="22">
        <f t="shared" si="2"/>
        <v>17.1589319771138</v>
      </c>
      <c r="AA80" s="22" t="e">
        <f>VLOOKUP(A80,#REF!,6,0)</f>
        <v>#REF!</v>
      </c>
    </row>
    <row r="81" s="17" customFormat="1" customHeight="1" spans="1:27">
      <c r="A81" s="25">
        <v>2546</v>
      </c>
      <c r="B81" s="18" t="s">
        <v>193</v>
      </c>
      <c r="C81" s="19">
        <v>2959</v>
      </c>
      <c r="D81" s="19">
        <v>2391</v>
      </c>
      <c r="E81" s="20">
        <v>3820780.08</v>
      </c>
      <c r="F81" s="20">
        <v>2993474.81</v>
      </c>
      <c r="G81" s="19">
        <v>974</v>
      </c>
      <c r="H81" s="19">
        <v>597</v>
      </c>
      <c r="I81" s="19">
        <v>323</v>
      </c>
      <c r="J81" s="19">
        <v>83</v>
      </c>
      <c r="K81" s="19">
        <v>26</v>
      </c>
      <c r="L81" s="19">
        <v>47</v>
      </c>
      <c r="M81" s="19">
        <v>38</v>
      </c>
      <c r="N81" s="19">
        <v>100</v>
      </c>
      <c r="O81" s="19">
        <v>50</v>
      </c>
      <c r="P81" s="19">
        <v>18</v>
      </c>
      <c r="Q81" s="21">
        <v>0.2328</v>
      </c>
      <c r="R81" s="19">
        <v>253</v>
      </c>
      <c r="S81" s="19">
        <v>54</v>
      </c>
      <c r="T81" s="19">
        <v>5</v>
      </c>
      <c r="U81" s="19">
        <v>70299</v>
      </c>
      <c r="V81" s="19">
        <v>548</v>
      </c>
      <c r="W81" s="19">
        <v>932</v>
      </c>
      <c r="X81" s="17">
        <v>2959</v>
      </c>
      <c r="Y81" s="17">
        <v>70299</v>
      </c>
      <c r="Z81" s="22">
        <f t="shared" si="2"/>
        <v>23.757688408246</v>
      </c>
      <c r="AA81" s="22" t="e">
        <f>VLOOKUP(A81,#REF!,6,0)</f>
        <v>#REF!</v>
      </c>
    </row>
    <row r="82" customHeight="1" spans="3:26">
      <c r="C82" s="19">
        <f>SUM(C2:C81)</f>
        <v>749352</v>
      </c>
      <c r="U82" s="19">
        <f>SUM(U2:U81)</f>
        <v>23820845</v>
      </c>
      <c r="X82" s="17">
        <f>SUM(X2:X81)</f>
        <v>749352</v>
      </c>
      <c r="Y82" s="17">
        <f>SUM(Y2:Y81)</f>
        <v>23820845</v>
      </c>
      <c r="Z82" s="22">
        <f t="shared" si="2"/>
        <v>31.7885920101634</v>
      </c>
    </row>
  </sheetData>
  <autoFilter ref="A1:XFD82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opLeftCell="C1" workbookViewId="0">
      <selection activeCell="Q2" sqref="Q2"/>
    </sheetView>
  </sheetViews>
  <sheetFormatPr defaultColWidth="9" defaultRowHeight="16.8"/>
  <cols>
    <col min="1" max="1" width="12.5" customWidth="1"/>
    <col min="2" max="2" width="11.25" customWidth="1"/>
    <col min="6" max="6" width="11" customWidth="1"/>
    <col min="11" max="11" width="10.375" customWidth="1"/>
    <col min="16" max="16" width="12.875" customWidth="1"/>
  </cols>
  <sheetData>
    <row r="1" ht="43" customHeight="1" spans="1:17">
      <c r="A1" s="1" t="s">
        <v>269</v>
      </c>
      <c r="B1" s="2" t="s">
        <v>270</v>
      </c>
      <c r="C1" s="3" t="s">
        <v>271</v>
      </c>
      <c r="D1" s="4" t="s">
        <v>272</v>
      </c>
      <c r="E1" s="9" t="s">
        <v>273</v>
      </c>
      <c r="F1" s="4" t="s">
        <v>274</v>
      </c>
      <c r="G1" s="4" t="s">
        <v>275</v>
      </c>
      <c r="H1" s="10" t="s">
        <v>276</v>
      </c>
      <c r="J1" s="1" t="s">
        <v>269</v>
      </c>
      <c r="K1" s="12" t="s">
        <v>277</v>
      </c>
      <c r="L1" s="2" t="s">
        <v>270</v>
      </c>
      <c r="M1" s="4" t="s">
        <v>272</v>
      </c>
      <c r="N1" s="3" t="s">
        <v>271</v>
      </c>
      <c r="O1" s="14" t="s">
        <v>278</v>
      </c>
      <c r="P1" s="15" t="s">
        <v>279</v>
      </c>
      <c r="Q1" s="10" t="s">
        <v>276</v>
      </c>
    </row>
    <row r="2" ht="25" customHeight="1" spans="1:17">
      <c r="A2" s="5">
        <v>0.2</v>
      </c>
      <c r="B2" s="6">
        <v>0</v>
      </c>
      <c r="C2" s="7">
        <v>100</v>
      </c>
      <c r="D2" s="6">
        <v>7</v>
      </c>
      <c r="E2" s="7">
        <v>60</v>
      </c>
      <c r="F2" s="6">
        <v>0</v>
      </c>
      <c r="G2" s="6">
        <v>420</v>
      </c>
      <c r="H2" s="11">
        <v>420</v>
      </c>
      <c r="J2" s="5">
        <v>0.2</v>
      </c>
      <c r="K2" s="13">
        <v>0.0045</v>
      </c>
      <c r="L2" s="6">
        <v>1</v>
      </c>
      <c r="M2" s="6">
        <v>8</v>
      </c>
      <c r="N2" s="7">
        <v>70</v>
      </c>
      <c r="O2" s="6">
        <f>L2*N2</f>
        <v>70</v>
      </c>
      <c r="P2" s="6">
        <v>706</v>
      </c>
      <c r="Q2" s="11">
        <f>O2+P2</f>
        <v>776</v>
      </c>
    </row>
    <row r="3" ht="25" customHeight="1" spans="1:17">
      <c r="A3" s="8" t="s">
        <v>280</v>
      </c>
      <c r="B3" s="6">
        <v>4</v>
      </c>
      <c r="C3" s="7">
        <v>100</v>
      </c>
      <c r="D3" s="6">
        <v>10</v>
      </c>
      <c r="E3" s="7">
        <v>55</v>
      </c>
      <c r="F3" s="6">
        <v>400</v>
      </c>
      <c r="G3" s="6">
        <v>550</v>
      </c>
      <c r="H3" s="11">
        <v>950</v>
      </c>
      <c r="J3" s="8" t="s">
        <v>280</v>
      </c>
      <c r="K3" s="13">
        <v>0.0043</v>
      </c>
      <c r="L3" s="6">
        <v>3</v>
      </c>
      <c r="M3" s="6">
        <v>9</v>
      </c>
      <c r="N3" s="7">
        <v>60</v>
      </c>
      <c r="O3" s="6">
        <f t="shared" ref="O3:O9" si="0">L3*N3</f>
        <v>180</v>
      </c>
      <c r="P3" s="6">
        <v>814</v>
      </c>
      <c r="Q3" s="11">
        <f t="shared" ref="Q3:Q9" si="1">O3+P3</f>
        <v>994</v>
      </c>
    </row>
    <row r="4" ht="25" customHeight="1" spans="1:17">
      <c r="A4" s="8" t="s">
        <v>281</v>
      </c>
      <c r="B4" s="6">
        <v>1</v>
      </c>
      <c r="C4" s="7">
        <v>90</v>
      </c>
      <c r="D4" s="6">
        <v>7</v>
      </c>
      <c r="E4" s="7">
        <v>50</v>
      </c>
      <c r="F4" s="6">
        <v>90</v>
      </c>
      <c r="G4" s="6">
        <v>350</v>
      </c>
      <c r="H4" s="11">
        <v>440</v>
      </c>
      <c r="J4" s="8" t="s">
        <v>281</v>
      </c>
      <c r="K4" s="13">
        <v>0.004</v>
      </c>
      <c r="L4" s="6">
        <v>1</v>
      </c>
      <c r="M4" s="6">
        <v>7</v>
      </c>
      <c r="N4" s="7">
        <v>50</v>
      </c>
      <c r="O4" s="6">
        <f t="shared" si="0"/>
        <v>50</v>
      </c>
      <c r="P4" s="6">
        <v>618</v>
      </c>
      <c r="Q4" s="11">
        <f t="shared" si="1"/>
        <v>668</v>
      </c>
    </row>
    <row r="5" ht="25" customHeight="1" spans="1:17">
      <c r="A5" s="8" t="s">
        <v>282</v>
      </c>
      <c r="B5" s="6">
        <v>4</v>
      </c>
      <c r="C5" s="7">
        <v>80</v>
      </c>
      <c r="D5" s="6">
        <v>10</v>
      </c>
      <c r="E5" s="7">
        <v>45</v>
      </c>
      <c r="F5" s="6">
        <v>320</v>
      </c>
      <c r="G5" s="6">
        <v>450</v>
      </c>
      <c r="H5" s="11">
        <v>770</v>
      </c>
      <c r="J5" s="8" t="s">
        <v>282</v>
      </c>
      <c r="K5" s="13">
        <v>0.0035</v>
      </c>
      <c r="L5" s="6">
        <v>4</v>
      </c>
      <c r="M5" s="6">
        <v>10</v>
      </c>
      <c r="N5" s="7">
        <v>40</v>
      </c>
      <c r="O5" s="6">
        <f t="shared" si="0"/>
        <v>160</v>
      </c>
      <c r="P5" s="6">
        <v>592</v>
      </c>
      <c r="Q5" s="11">
        <f t="shared" si="1"/>
        <v>752</v>
      </c>
    </row>
    <row r="6" ht="25" customHeight="1" spans="1:17">
      <c r="A6" s="8" t="s">
        <v>283</v>
      </c>
      <c r="B6" s="6">
        <v>3</v>
      </c>
      <c r="C6" s="7">
        <v>70</v>
      </c>
      <c r="D6" s="6">
        <v>6</v>
      </c>
      <c r="E6" s="7">
        <v>40</v>
      </c>
      <c r="F6" s="6">
        <v>210</v>
      </c>
      <c r="G6" s="6">
        <v>240</v>
      </c>
      <c r="H6" s="11">
        <v>450</v>
      </c>
      <c r="J6" s="8" t="s">
        <v>283</v>
      </c>
      <c r="K6" s="13">
        <v>0.003</v>
      </c>
      <c r="L6" s="6">
        <v>3</v>
      </c>
      <c r="M6" s="6">
        <v>6</v>
      </c>
      <c r="N6" s="7">
        <v>30</v>
      </c>
      <c r="O6" s="6">
        <f t="shared" si="0"/>
        <v>90</v>
      </c>
      <c r="P6" s="6">
        <v>307</v>
      </c>
      <c r="Q6" s="11">
        <f t="shared" si="1"/>
        <v>397</v>
      </c>
    </row>
    <row r="7" ht="25" customHeight="1" spans="1:17">
      <c r="A7" s="8" t="s">
        <v>284</v>
      </c>
      <c r="B7" s="6">
        <v>1</v>
      </c>
      <c r="C7" s="7">
        <v>60</v>
      </c>
      <c r="D7" s="6">
        <v>3</v>
      </c>
      <c r="E7" s="7">
        <v>30</v>
      </c>
      <c r="F7" s="6">
        <v>60</v>
      </c>
      <c r="G7" s="6">
        <v>90</v>
      </c>
      <c r="H7" s="11">
        <v>150</v>
      </c>
      <c r="J7" s="8" t="s">
        <v>284</v>
      </c>
      <c r="K7" s="13">
        <v>0.0015</v>
      </c>
      <c r="L7" s="6">
        <v>1</v>
      </c>
      <c r="M7" s="6">
        <v>3</v>
      </c>
      <c r="N7" s="7">
        <v>20</v>
      </c>
      <c r="O7" s="6">
        <f t="shared" si="0"/>
        <v>20</v>
      </c>
      <c r="P7" s="6">
        <v>63</v>
      </c>
      <c r="Q7" s="11">
        <f t="shared" si="1"/>
        <v>83</v>
      </c>
    </row>
    <row r="8" ht="25" customHeight="1" spans="1:17">
      <c r="A8" s="8" t="s">
        <v>285</v>
      </c>
      <c r="B8" s="6">
        <v>2</v>
      </c>
      <c r="C8" s="7">
        <v>50</v>
      </c>
      <c r="D8" s="6">
        <v>6</v>
      </c>
      <c r="E8" s="7">
        <v>20</v>
      </c>
      <c r="F8" s="6">
        <v>100</v>
      </c>
      <c r="G8" s="6">
        <v>120</v>
      </c>
      <c r="H8" s="11">
        <v>220</v>
      </c>
      <c r="J8" s="8" t="s">
        <v>285</v>
      </c>
      <c r="K8" s="13">
        <v>0.0007</v>
      </c>
      <c r="L8" s="6">
        <v>2</v>
      </c>
      <c r="M8" s="6">
        <v>6</v>
      </c>
      <c r="N8" s="7">
        <v>10</v>
      </c>
      <c r="O8" s="6">
        <f t="shared" si="0"/>
        <v>20</v>
      </c>
      <c r="P8" s="6">
        <v>94</v>
      </c>
      <c r="Q8" s="11">
        <f t="shared" si="1"/>
        <v>114</v>
      </c>
    </row>
    <row r="9" ht="25" customHeight="1" spans="1:17">
      <c r="A9" s="8" t="s">
        <v>286</v>
      </c>
      <c r="B9" s="6">
        <v>6</v>
      </c>
      <c r="C9" s="7">
        <v>30</v>
      </c>
      <c r="D9" s="6">
        <v>20</v>
      </c>
      <c r="E9" s="7">
        <v>10</v>
      </c>
      <c r="F9" s="6">
        <v>180</v>
      </c>
      <c r="G9" s="6">
        <v>200</v>
      </c>
      <c r="H9" s="11">
        <v>380</v>
      </c>
      <c r="J9" s="8" t="s">
        <v>286</v>
      </c>
      <c r="K9" s="13">
        <v>0.0002</v>
      </c>
      <c r="L9" s="6">
        <v>6</v>
      </c>
      <c r="M9" s="6">
        <v>20</v>
      </c>
      <c r="N9" s="7">
        <v>5</v>
      </c>
      <c r="O9" s="6">
        <f t="shared" si="0"/>
        <v>30</v>
      </c>
      <c r="P9" s="6">
        <v>78</v>
      </c>
      <c r="Q9" s="11">
        <f t="shared" si="1"/>
        <v>108</v>
      </c>
    </row>
    <row r="10" ht="25" customHeight="1" spans="1:17">
      <c r="A10" s="8" t="s">
        <v>287</v>
      </c>
      <c r="B10" s="6">
        <v>21</v>
      </c>
      <c r="C10" s="7"/>
      <c r="D10" s="6">
        <v>69</v>
      </c>
      <c r="E10" s="7"/>
      <c r="F10" s="6">
        <v>1360</v>
      </c>
      <c r="G10" s="6">
        <v>2420</v>
      </c>
      <c r="H10" s="11">
        <v>3780</v>
      </c>
      <c r="J10" s="8" t="s">
        <v>287</v>
      </c>
      <c r="K10" s="13">
        <v>0.0027</v>
      </c>
      <c r="L10" s="6">
        <v>21</v>
      </c>
      <c r="M10" s="6"/>
      <c r="N10" s="7"/>
      <c r="O10" s="6">
        <f>SUM(O2:O9)</f>
        <v>620</v>
      </c>
      <c r="P10" s="6">
        <f>SUM(P2:P9)</f>
        <v>3272</v>
      </c>
      <c r="Q10" s="11">
        <f>SUM(Q2:Q9)</f>
        <v>3892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支行进度表</vt:lpstr>
      <vt:lpstr>网点进度表</vt:lpstr>
      <vt:lpstr>基础表</vt:lpstr>
      <vt:lpstr>Sheet4</vt:lpstr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Mycl</dc:creator>
  <cp:lastModifiedBy>feng L</cp:lastModifiedBy>
  <dcterms:created xsi:type="dcterms:W3CDTF">2023-03-14T14:38:00Z</dcterms:created>
  <dcterms:modified xsi:type="dcterms:W3CDTF">2023-11-08T14:44:58Z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14D7CFFDF0EFE0776A2E4B656228E378_43</vt:lpwstr>
  </property>
  <property fmtid="{D5CDD505-2E9C-101B-9397-08002B2CF9AE}" pid="3" name="KSOProductBuildVer">
    <vt:lpwstr>2052-6.2.2.8394</vt:lpwstr>
  </property>
  <property fmtid="{D5CDD505-2E9C-101B-9397-08002B2CF9AE}" pid="4" name="KSOReadingLayout">
    <vt:bool>true</vt:bool>
  </property>
</Properties>
</file>