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kell\OneDrive for Business\RS\Ortho\Ortho reporting\"/>
    </mc:Choice>
  </mc:AlternateContent>
  <bookViews>
    <workbookView xWindow="0" yWindow="15810" windowWidth="15360" windowHeight="7020" tabRatio="776" firstSheet="1" activeTab="8"/>
  </bookViews>
  <sheets>
    <sheet name="PAPER TEMPLATE" sheetId="16" r:id="rId1"/>
    <sheet name="Staff" sheetId="7" r:id="rId2"/>
    <sheet name="All" sheetId="1" r:id="rId3"/>
    <sheet name="Pubs" sheetId="21" r:id="rId4"/>
    <sheet name="2.ACL delay paper" sheetId="11" r:id="rId5"/>
    <sheet name="3.ACL Cost paper" sheetId="12" r:id="rId6"/>
    <sheet name="4.MarketScan - joint 2" sheetId="13" r:id="rId7"/>
    <sheet name="5.Residentsupport" sheetId="17" r:id="rId8"/>
    <sheet name="6.Ortho dataset library" sheetId="2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2" l="1"/>
  <c r="C19" i="12"/>
  <c r="C16" i="12"/>
  <c r="D6" i="12"/>
  <c r="D19" i="13" l="1"/>
  <c r="C19" i="13"/>
  <c r="D20" i="13"/>
  <c r="C20" i="13"/>
  <c r="D21" i="13"/>
  <c r="C21" i="13"/>
  <c r="C23" i="13"/>
  <c r="C16" i="13"/>
  <c r="C14" i="13"/>
  <c r="C10" i="13"/>
  <c r="C5" i="13"/>
  <c r="C22" i="12"/>
  <c r="D21" i="12"/>
  <c r="C21" i="12"/>
  <c r="C20" i="12"/>
  <c r="C18" i="12"/>
  <c r="D17" i="12"/>
  <c r="C17" i="12"/>
  <c r="D16" i="12"/>
  <c r="C15" i="12"/>
  <c r="D14" i="12"/>
  <c r="C14" i="12"/>
  <c r="C13" i="12"/>
  <c r="D12" i="12"/>
  <c r="C12" i="12"/>
  <c r="D11" i="12"/>
  <c r="C11" i="12"/>
  <c r="D10" i="12"/>
  <c r="C10" i="12"/>
  <c r="C9" i="12"/>
  <c r="D8" i="12"/>
  <c r="D7" i="12" s="1"/>
  <c r="C8" i="12"/>
  <c r="C7" i="12"/>
  <c r="C6" i="12"/>
  <c r="C4" i="12"/>
  <c r="C4" i="13"/>
  <c r="D4" i="13"/>
  <c r="D5" i="13"/>
  <c r="C3" i="13" s="1"/>
  <c r="D6" i="13"/>
  <c r="C6" i="13"/>
  <c r="C7" i="13"/>
  <c r="D7" i="13"/>
  <c r="C8" i="13"/>
  <c r="C9" i="13"/>
  <c r="D9" i="13"/>
  <c r="D10" i="13"/>
  <c r="D11" i="13"/>
  <c r="C11" i="13"/>
  <c r="C12" i="13"/>
  <c r="C13" i="13"/>
  <c r="D12" i="13"/>
  <c r="D13" i="13"/>
  <c r="D14" i="13"/>
  <c r="C15" i="13"/>
  <c r="D15" i="13"/>
  <c r="D16" i="13"/>
  <c r="D17" i="13"/>
  <c r="C18" i="13"/>
  <c r="D18" i="13"/>
  <c r="C17" i="13" s="1"/>
  <c r="C22" i="13"/>
  <c r="D22" i="13"/>
  <c r="D23" i="13"/>
  <c r="D8" i="13" l="1"/>
</calcChain>
</file>

<file path=xl/sharedStrings.xml><?xml version="1.0" encoding="utf-8"?>
<sst xmlns="http://schemas.openxmlformats.org/spreadsheetml/2006/main" count="389" uniqueCount="157">
  <si>
    <t>PI</t>
  </si>
  <si>
    <t>Name</t>
  </si>
  <si>
    <t>StartDate</t>
  </si>
  <si>
    <t>EndDate</t>
  </si>
  <si>
    <t>Type</t>
  </si>
  <si>
    <t>Analyst</t>
  </si>
  <si>
    <t>Becky</t>
  </si>
  <si>
    <t>All</t>
  </si>
  <si>
    <t>Department Funds</t>
  </si>
  <si>
    <t>Misc</t>
  </si>
  <si>
    <t>project</t>
  </si>
  <si>
    <t>On track</t>
  </si>
  <si>
    <t>Ellie</t>
  </si>
  <si>
    <t>Ortho dataset library</t>
  </si>
  <si>
    <t>Ortho</t>
  </si>
  <si>
    <t>CurrentPhase</t>
  </si>
  <si>
    <t>Research infrastructure</t>
  </si>
  <si>
    <t>Data management</t>
  </si>
  <si>
    <t>Not started</t>
  </si>
  <si>
    <t>milestone</t>
  </si>
  <si>
    <t>due date</t>
  </si>
  <si>
    <t>completion date</t>
  </si>
  <si>
    <t xml:space="preserve">status </t>
  </si>
  <si>
    <t>notes</t>
  </si>
  <si>
    <t>ProjectDescription</t>
  </si>
  <si>
    <t>Ellie Brewer</t>
  </si>
  <si>
    <t>Tom Cook</t>
  </si>
  <si>
    <t>Becky Symons</t>
  </si>
  <si>
    <t>Erika Wolff</t>
  </si>
  <si>
    <t>Amy Cizik</t>
  </si>
  <si>
    <t>Debbie Bratt</t>
  </si>
  <si>
    <t>Kelsey Pullar</t>
  </si>
  <si>
    <t>Stephanie Benipal</t>
  </si>
  <si>
    <t>Jeanette Yang</t>
  </si>
  <si>
    <t>Ortho Project Manager</t>
  </si>
  <si>
    <t>SORCE Project Manager</t>
  </si>
  <si>
    <t>SORCE Project Coordinator</t>
  </si>
  <si>
    <t xml:space="preserve">Matthew Thompson </t>
  </si>
  <si>
    <t>PI, Ortho Partnership Lead</t>
  </si>
  <si>
    <t>AmyRole</t>
  </si>
  <si>
    <t>Collaborator</t>
  </si>
  <si>
    <t>Lead</t>
  </si>
  <si>
    <t>FTE</t>
  </si>
  <si>
    <t>Department Partnership</t>
  </si>
  <si>
    <t>Draft analysis plan</t>
  </si>
  <si>
    <t>Owner</t>
  </si>
  <si>
    <t>Review final analysis</t>
  </si>
  <si>
    <t>Submit to AJSM</t>
  </si>
  <si>
    <t>start date</t>
  </si>
  <si>
    <t>Adjust and review updated analysis</t>
  </si>
  <si>
    <t>Draft intro + background section</t>
  </si>
  <si>
    <t>Draft methods section</t>
  </si>
  <si>
    <t>Proofread, finalize references</t>
  </si>
  <si>
    <t xml:space="preserve">Identify target journal </t>
  </si>
  <si>
    <t>Lead author</t>
  </si>
  <si>
    <t xml:space="preserve">Analyst </t>
  </si>
  <si>
    <t>Adjust analysis plan</t>
  </si>
  <si>
    <t>Review and edit analysis plan</t>
  </si>
  <si>
    <t>Complete intake process for project with analyst team</t>
  </si>
  <si>
    <t>Submit paper</t>
  </si>
  <si>
    <t>Project manager</t>
  </si>
  <si>
    <t>Draft results section</t>
  </si>
  <si>
    <t>Draft conclusions section</t>
  </si>
  <si>
    <t>Complete any revised analyses</t>
  </si>
  <si>
    <t>Author team</t>
  </si>
  <si>
    <t>Finalize and circulate first draft of paper</t>
  </si>
  <si>
    <t>Refine first draft</t>
  </si>
  <si>
    <t>Draft dummy tables; review with analyst</t>
  </si>
  <si>
    <t>Review completed dummy tables</t>
  </si>
  <si>
    <t>Revise and circulate final draft of paper</t>
  </si>
  <si>
    <t xml:space="preserve">Pull manuscript requirements from target journal </t>
  </si>
  <si>
    <t>Complete</t>
  </si>
  <si>
    <t>AJSM</t>
  </si>
  <si>
    <t>Complete first round of analysis</t>
  </si>
  <si>
    <t>Approve analysis plan</t>
  </si>
  <si>
    <t>ACL Aim 1: delay; Marketscan cohort</t>
  </si>
  <si>
    <t>ACL Aim 2: cost/utilization; Marketscan cohort</t>
  </si>
  <si>
    <t>Organizing and creating documentation to support the sustainable maintenance of an orthopedica dataset library at SORCE</t>
  </si>
  <si>
    <t>TARGET SUBMISSION DATE</t>
  </si>
  <si>
    <t>start</t>
  </si>
  <si>
    <t>end</t>
  </si>
  <si>
    <t>owner</t>
  </si>
  <si>
    <t>Creation of infrastructure needed for residents and fellows to implement research projects at SORCE</t>
  </si>
  <si>
    <t>MarketScan toolkit</t>
  </si>
  <si>
    <t>Creation of toolkit to support efficient planning and execution of MarketScan projects at SORCE</t>
  </si>
  <si>
    <t>A TBD paper on TBD joint, using MarketScan data</t>
  </si>
  <si>
    <t>MarketScan - joint 2</t>
  </si>
  <si>
    <t>ACL delay paper</t>
  </si>
  <si>
    <t>ACL Cost paper</t>
  </si>
  <si>
    <t>Resident support</t>
  </si>
  <si>
    <t>Sports Med</t>
  </si>
  <si>
    <t>SORCE Executive Director</t>
  </si>
  <si>
    <t>Project Manager</t>
  </si>
  <si>
    <t>SORCE</t>
  </si>
  <si>
    <t>Role</t>
  </si>
  <si>
    <t>Org</t>
  </si>
  <si>
    <t>9/28/18</t>
  </si>
  <si>
    <t>Identify supporting clinician to define cohort</t>
  </si>
  <si>
    <t>Identify authorship team</t>
  </si>
  <si>
    <t>In progress</t>
  </si>
  <si>
    <t>Delayed</t>
  </si>
  <si>
    <t xml:space="preserve"> </t>
  </si>
  <si>
    <t>Publication</t>
  </si>
  <si>
    <t>Division</t>
  </si>
  <si>
    <t>Topic</t>
  </si>
  <si>
    <t>Title</t>
  </si>
  <si>
    <t>Journal</t>
  </si>
  <si>
    <t>Lead Author</t>
  </si>
  <si>
    <t>ACL Delay</t>
  </si>
  <si>
    <t>ACL Cost</t>
  </si>
  <si>
    <t>Phase</t>
  </si>
  <si>
    <t>Defining cohort</t>
  </si>
  <si>
    <t>Circulate final draft of paper</t>
  </si>
  <si>
    <t>Revise nearly-final draft</t>
  </si>
  <si>
    <t>American Journal of Sports Medicine</t>
  </si>
  <si>
    <t>Factors Associated with Diagnosis, Treatment, and Healthcare Utilization of Acute ACL Injuries</t>
  </si>
  <si>
    <t>Kweon</t>
  </si>
  <si>
    <t>SORCE - Tom</t>
  </si>
  <si>
    <t>SORCE - Becky</t>
  </si>
  <si>
    <t>Hagen</t>
  </si>
  <si>
    <t>TBD</t>
  </si>
  <si>
    <t>MarketScan: hip</t>
  </si>
  <si>
    <t>Residents</t>
  </si>
  <si>
    <t>MarketScan: hand</t>
  </si>
  <si>
    <t>S. Chawla</t>
  </si>
  <si>
    <t>C. Kweon</t>
  </si>
  <si>
    <t>M. Hagen</t>
  </si>
  <si>
    <t>Research question development</t>
  </si>
  <si>
    <t>Summer 2019</t>
  </si>
  <si>
    <t>February 2019</t>
  </si>
  <si>
    <t>Amy</t>
  </si>
  <si>
    <t>Set-up meeting with Jerry Huang</t>
  </si>
  <si>
    <t>Transfer data to Becky</t>
  </si>
  <si>
    <t>Database is complete, accessible by ortho collaborators, per SORCE policy</t>
  </si>
  <si>
    <t>Submit application to NTDB</t>
  </si>
  <si>
    <t>Draft application on behalf of collaborators</t>
  </si>
  <si>
    <t>Finalize plan for payment between collaborators</t>
  </si>
  <si>
    <t>Application under review</t>
  </si>
  <si>
    <t>n/a</t>
  </si>
  <si>
    <t>Add Becky to DUA</t>
  </si>
  <si>
    <t>Dataset</t>
  </si>
  <si>
    <t>Task</t>
  </si>
  <si>
    <t>Status</t>
  </si>
  <si>
    <t>Due</t>
  </si>
  <si>
    <t>1. National Inpatient Sample</t>
  </si>
  <si>
    <t>2. NY State Ambulatory Surgery and Services Databases</t>
  </si>
  <si>
    <t>3. National Trauma Data Bank</t>
  </si>
  <si>
    <t xml:space="preserve">Create structure, access policy, and maintenance  plan for database </t>
  </si>
  <si>
    <t>Target date</t>
  </si>
  <si>
    <t>End January 2019</t>
  </si>
  <si>
    <t>Mid-August 2018</t>
  </si>
  <si>
    <t>Submitted to journal</t>
  </si>
  <si>
    <t>Overseeing all Ortho partnership activities; advising on publications</t>
  </si>
  <si>
    <t>Supporting creation of database library; supporting publications processes</t>
  </si>
  <si>
    <t>Managing creation of database library; supporting creation of project intake processes and forms</t>
  </si>
  <si>
    <t>Advising and executing analysis plans; leading the creation of relevant processes and forms for project intake</t>
  </si>
  <si>
    <t>Primary responsibilities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</si>
</sst>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16" fontId="0" fillId="0" borderId="2" xfId="0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" fontId="0" fillId="0" borderId="5" xfId="0" applyNumberFormat="1" applyFont="1" applyBorder="1"/>
    <xf numFmtId="0" fontId="0" fillId="0" borderId="6" xfId="0" applyFont="1" applyBorder="1"/>
    <xf numFmtId="0" fontId="0" fillId="0" borderId="4" xfId="0" applyBorder="1"/>
    <xf numFmtId="0" fontId="0" fillId="0" borderId="5" xfId="0" applyBorder="1"/>
    <xf numFmtId="16" fontId="0" fillId="0" borderId="5" xfId="0" applyNumberFormat="1" applyBorder="1"/>
    <xf numFmtId="0" fontId="0" fillId="0" borderId="6" xfId="0" applyBorder="1"/>
    <xf numFmtId="0" fontId="0" fillId="2" borderId="0" xfId="0" applyFill="1"/>
    <xf numFmtId="14" fontId="0" fillId="2" borderId="0" xfId="0" applyNumberFormat="1" applyFill="1"/>
    <xf numFmtId="16" fontId="2" fillId="0" borderId="0" xfId="0" applyNumberFormat="1" applyFont="1" applyBorder="1"/>
    <xf numFmtId="16" fontId="0" fillId="0" borderId="2" xfId="0" applyNumberFormat="1" applyBorder="1"/>
    <xf numFmtId="9" fontId="0" fillId="0" borderId="0" xfId="1" applyFont="1"/>
    <xf numFmtId="0" fontId="2" fillId="0" borderId="1" xfId="0" applyFont="1" applyBorder="1"/>
    <xf numFmtId="0" fontId="2" fillId="0" borderId="2" xfId="0" applyFont="1" applyBorder="1"/>
    <xf numFmtId="16" fontId="2" fillId="0" borderId="2" xfId="0" applyNumberFormat="1" applyFont="1" applyBorder="1"/>
    <xf numFmtId="0" fontId="2" fillId="0" borderId="3" xfId="0" applyFont="1" applyBorder="1"/>
    <xf numFmtId="16" fontId="0" fillId="0" borderId="0" xfId="0" applyNumberFormat="1"/>
    <xf numFmtId="0" fontId="0" fillId="0" borderId="7" xfId="0" applyBorder="1"/>
    <xf numFmtId="16" fontId="0" fillId="0" borderId="0" xfId="0" quotePrefix="1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8" xfId="0" applyFont="1" applyBorder="1"/>
    <xf numFmtId="0" fontId="3" fillId="0" borderId="0" xfId="0" applyFont="1" applyBorder="1"/>
    <xf numFmtId="0" fontId="0" fillId="0" borderId="8" xfId="0" applyBorder="1"/>
    <xf numFmtId="14" fontId="0" fillId="0" borderId="0" xfId="0" applyNumberFormat="1" applyBorder="1"/>
  </cellXfs>
  <cellStyles count="2">
    <cellStyle name="Normal" xfId="0" builtinId="0"/>
    <cellStyle name="Percent" xfId="1" builtinId="5"/>
  </cellStyles>
  <dxfs count="28"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21" formatCode="d\-mmm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21" formatCode="d\-mmm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21" formatCode="d\-mmm"/>
    </dxf>
    <dxf>
      <numFmt numFmtId="19" formatCode="m/d/yy"/>
    </dxf>
    <dxf>
      <numFmt numFmtId="19" formatCode="m/d/yy"/>
    </dxf>
    <dxf>
      <font>
        <b/>
        <i val="0"/>
        <color theme="0"/>
      </font>
      <fill>
        <patternFill>
          <bgColor rgb="FF0070C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6" defaultTableStyle="TableStyleMedium2" defaultPivotStyle="PivotStyleLight16">
    <tableStyle name="Table Style 1" pivot="0" count="2">
      <tableStyleElement type="wholeTable" dxfId="27"/>
      <tableStyleElement type="headerRow" dxfId="26"/>
    </tableStyle>
    <tableStyle name="Table Style 2" pivot="0" count="2">
      <tableStyleElement type="wholeTable" dxfId="25"/>
      <tableStyleElement type="headerRow" dxfId="24"/>
    </tableStyle>
    <tableStyle name="Table Style 2 2" pivot="0" count="2">
      <tableStyleElement type="wholeTable" dxfId="23"/>
      <tableStyleElement type="headerRow" dxfId="22"/>
    </tableStyle>
    <tableStyle name="Table Style 3" pivot="0" count="2">
      <tableStyleElement type="wholeTable" dxfId="21"/>
      <tableStyleElement type="headerRow" dxfId="20"/>
    </tableStyle>
    <tableStyle name="Table Style 4" pivot="0" count="2">
      <tableStyleElement type="wholeTable" dxfId="19"/>
      <tableStyleElement type="headerRow" dxfId="18"/>
    </tableStyle>
    <tableStyle name="Table Style 5" pivot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9" name="Table610" displayName="Table610" ref="A1:F20" totalsRowShown="0">
  <autoFilter ref="A1:F20"/>
  <tableColumns count="6">
    <tableColumn id="1" name="milestone"/>
    <tableColumn id="2" name="Owner"/>
    <tableColumn id="3" name="start date"/>
    <tableColumn id="4" name="due date"/>
    <tableColumn id="5" name="status "/>
    <tableColumn id="6" name="not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1" totalsRowShown="0">
  <autoFilter ref="A1:E11"/>
  <tableColumns count="5">
    <tableColumn id="1" name="Name"/>
    <tableColumn id="2" name="Role"/>
    <tableColumn id="3" name="Primary responsibilities"/>
    <tableColumn id="4" name="FTE" dataCellStyle="Percent"/>
    <tableColumn id="5" name="Org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8" totalsRowShown="0">
  <autoFilter ref="A1:J8"/>
  <sortState ref="A2:V8">
    <sortCondition ref="A1:A8"/>
  </sortState>
  <tableColumns count="10">
    <tableColumn id="1" name="project"/>
    <tableColumn id="2" name="PI"/>
    <tableColumn id="3" name="Name"/>
    <tableColumn id="9" name="Owner"/>
    <tableColumn id="4" name="CurrentPhase"/>
    <tableColumn id="5" name="ProjectDescription"/>
    <tableColumn id="6" name="StartDate" dataDxfId="15"/>
    <tableColumn id="7" name="EndDate" dataDxfId="14"/>
    <tableColumn id="8" name="Type"/>
    <tableColumn id="21" name="AmyRole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8" totalsRowShown="0">
  <autoFilter ref="A1:F8"/>
  <sortState ref="A2:F7">
    <sortCondition ref="C1:C7"/>
  </sortState>
  <tableColumns count="6">
    <tableColumn id="1" name="milestone"/>
    <tableColumn id="2" name="owner"/>
    <tableColumn id="3" name="start"/>
    <tableColumn id="4" name="end" dataDxfId="13"/>
    <tableColumn id="5" name="status "/>
    <tableColumn id="6" name="notes"/>
  </tableColumns>
  <tableStyleInfo name="Table Style 3" showFirstColumn="0" showLastColumn="0" showRowStripes="1" showColumnStripes="0"/>
</table>
</file>

<file path=xl/tables/table5.xml><?xml version="1.0" encoding="utf-8"?>
<table xmlns="http://schemas.openxmlformats.org/spreadsheetml/2006/main" id="10" name="Table711" displayName="Table711" ref="A1:F22" totalsRowShown="0">
  <autoFilter ref="A1:F22"/>
  <tableColumns count="6">
    <tableColumn id="1" name="milestone" dataDxfId="12"/>
    <tableColumn id="2" name="owner" dataDxfId="11"/>
    <tableColumn id="3" name="start" dataDxfId="10">
      <calculatedColumnFormula>WORKDAY(C3,5)</calculatedColumnFormula>
    </tableColumn>
    <tableColumn id="4" name="end" dataDxfId="9"/>
    <tableColumn id="5" name="status " dataDxfId="8"/>
    <tableColumn id="6" name="notes" dataDxfId="7"/>
  </tableColumns>
  <tableStyleInfo name="Table Style 3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F23" totalsRowShown="0">
  <autoFilter ref="A1:F23"/>
  <tableColumns count="6">
    <tableColumn id="1" name="milestone" dataDxfId="6"/>
    <tableColumn id="2" name="owner" dataDxfId="5"/>
    <tableColumn id="3" name="start" dataDxfId="4">
      <calculatedColumnFormula>WORKDAY(D4,5)</calculatedColumnFormula>
    </tableColumn>
    <tableColumn id="4" name="end" dataDxfId="3"/>
    <tableColumn id="5" name="status " dataDxfId="2"/>
    <tableColumn id="6" name="notes" dataDxfId="1"/>
  </tableColumns>
  <tableStyleInfo name="Table Style 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G2" insertRow="1" insertRowShift="1" totalsRowShown="0">
  <autoFilter ref="A1:G2"/>
  <tableColumns count="7">
    <tableColumn id="1" name="milestone"/>
    <tableColumn id="2" name="owner"/>
    <tableColumn id="3" name="start"/>
    <tableColumn id="4" name="end"/>
    <tableColumn id="5" name="completion date"/>
    <tableColumn id="6" name="status "/>
    <tableColumn id="7" name="notes"/>
  </tableColumns>
  <tableStyleInfo name="Table Style 3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F16" insertRowShift="1" totalsRowShown="0">
  <autoFilter ref="A1:F16"/>
  <sortState ref="A2:F16">
    <sortCondition ref="A2:A16"/>
    <sortCondition ref="D2:D16"/>
  </sortState>
  <tableColumns count="6">
    <tableColumn id="1" name="Dataset"/>
    <tableColumn id="8" name="Task"/>
    <tableColumn id="2" name="Owner"/>
    <tableColumn id="9" name="Due" dataDxfId="0"/>
    <tableColumn id="6" name="Status"/>
    <tableColumn id="7" name="notes"/>
  </tableColumns>
  <tableStyleInfo name="Table Style 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20"/>
  <sheetViews>
    <sheetView workbookViewId="0">
      <selection activeCell="C13" sqref="C13"/>
    </sheetView>
  </sheetViews>
  <sheetFormatPr defaultRowHeight="15" x14ac:dyDescent="0.25"/>
  <cols>
    <col min="1" max="1" width="50" bestFit="1" customWidth="1"/>
    <col min="2" max="2" width="21" bestFit="1" customWidth="1"/>
    <col min="3" max="3" width="18.140625" style="1" customWidth="1"/>
    <col min="4" max="4" width="21.85546875" bestFit="1" customWidth="1"/>
    <col min="5" max="7" width="18.140625" customWidth="1"/>
  </cols>
  <sheetData>
    <row r="1" spans="1:6" x14ac:dyDescent="0.25">
      <c r="A1" t="s">
        <v>19</v>
      </c>
      <c r="B1" t="s">
        <v>45</v>
      </c>
      <c r="C1" s="1" t="s">
        <v>48</v>
      </c>
      <c r="D1" t="s">
        <v>20</v>
      </c>
      <c r="E1" t="s">
        <v>22</v>
      </c>
      <c r="F1" t="s">
        <v>23</v>
      </c>
    </row>
    <row r="2" spans="1:6" x14ac:dyDescent="0.25">
      <c r="C2"/>
    </row>
    <row r="3" spans="1:6" x14ac:dyDescent="0.25">
      <c r="C3"/>
    </row>
    <row r="4" spans="1:6" x14ac:dyDescent="0.25">
      <c r="C4"/>
    </row>
    <row r="5" spans="1:6" x14ac:dyDescent="0.25">
      <c r="C5"/>
    </row>
    <row r="6" spans="1:6" x14ac:dyDescent="0.25">
      <c r="C6"/>
    </row>
    <row r="7" spans="1:6" x14ac:dyDescent="0.25">
      <c r="C7"/>
    </row>
    <row r="8" spans="1:6" x14ac:dyDescent="0.25">
      <c r="C8"/>
    </row>
    <row r="9" spans="1:6" x14ac:dyDescent="0.25">
      <c r="C9"/>
    </row>
    <row r="10" spans="1:6" x14ac:dyDescent="0.25">
      <c r="C10"/>
    </row>
    <row r="11" spans="1:6" x14ac:dyDescent="0.25">
      <c r="C11"/>
    </row>
    <row r="12" spans="1:6" x14ac:dyDescent="0.25">
      <c r="C12"/>
    </row>
    <row r="13" spans="1:6" x14ac:dyDescent="0.25">
      <c r="C13"/>
    </row>
    <row r="14" spans="1:6" x14ac:dyDescent="0.25">
      <c r="C14"/>
    </row>
    <row r="15" spans="1:6" x14ac:dyDescent="0.25">
      <c r="C15"/>
    </row>
    <row r="16" spans="1:6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</sheetData>
  <dataValidations count="1">
    <dataValidation type="list" allowBlank="1" showInputMessage="1" showErrorMessage="1" sqref="E9 E12:E17 E3 E19:E20">
      <formula1>"Not started, On track, Delayed, Complete"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1"/>
  <sheetViews>
    <sheetView workbookViewId="0">
      <selection activeCell="C1" sqref="C1"/>
    </sheetView>
  </sheetViews>
  <sheetFormatPr defaultRowHeight="15" x14ac:dyDescent="0.25"/>
  <cols>
    <col min="1" max="1" width="19.42578125" bestFit="1" customWidth="1"/>
    <col min="2" max="2" width="24.85546875" bestFit="1" customWidth="1"/>
    <col min="3" max="3" width="86.7109375" bestFit="1" customWidth="1"/>
    <col min="4" max="4" width="9.140625" style="18"/>
  </cols>
  <sheetData>
    <row r="1" spans="1:7" x14ac:dyDescent="0.25">
      <c r="A1" t="s">
        <v>1</v>
      </c>
      <c r="B1" t="s">
        <v>94</v>
      </c>
      <c r="C1" t="s">
        <v>156</v>
      </c>
      <c r="D1" s="18" t="s">
        <v>42</v>
      </c>
      <c r="E1" t="s">
        <v>95</v>
      </c>
      <c r="G1" t="s">
        <v>18</v>
      </c>
    </row>
    <row r="2" spans="1:7" x14ac:dyDescent="0.25">
      <c r="A2" t="s">
        <v>25</v>
      </c>
      <c r="B2" t="s">
        <v>92</v>
      </c>
      <c r="C2" t="s">
        <v>153</v>
      </c>
      <c r="D2" s="18">
        <v>0.05</v>
      </c>
      <c r="E2" t="s">
        <v>93</v>
      </c>
      <c r="G2" t="s">
        <v>11</v>
      </c>
    </row>
    <row r="3" spans="1:7" x14ac:dyDescent="0.25">
      <c r="A3" t="s">
        <v>26</v>
      </c>
      <c r="B3" t="s">
        <v>5</v>
      </c>
      <c r="C3" t="s">
        <v>155</v>
      </c>
      <c r="D3" s="18">
        <v>0.3</v>
      </c>
      <c r="E3" t="s">
        <v>93</v>
      </c>
      <c r="G3" t="s">
        <v>100</v>
      </c>
    </row>
    <row r="4" spans="1:7" x14ac:dyDescent="0.25">
      <c r="A4" t="s">
        <v>27</v>
      </c>
      <c r="B4" t="s">
        <v>5</v>
      </c>
      <c r="C4" t="s">
        <v>154</v>
      </c>
      <c r="D4" s="18">
        <v>0.2</v>
      </c>
      <c r="E4" t="s">
        <v>93</v>
      </c>
      <c r="G4" t="s">
        <v>71</v>
      </c>
    </row>
    <row r="5" spans="1:7" x14ac:dyDescent="0.25">
      <c r="A5" t="s">
        <v>28</v>
      </c>
      <c r="B5" t="s">
        <v>91</v>
      </c>
      <c r="C5" t="s">
        <v>152</v>
      </c>
      <c r="D5" s="18">
        <v>0.02</v>
      </c>
      <c r="E5" t="s">
        <v>93</v>
      </c>
    </row>
    <row r="6" spans="1:7" x14ac:dyDescent="0.25">
      <c r="A6" t="s">
        <v>29</v>
      </c>
      <c r="B6" t="s">
        <v>38</v>
      </c>
      <c r="D6" s="18">
        <v>0</v>
      </c>
      <c r="E6" t="s">
        <v>14</v>
      </c>
    </row>
    <row r="7" spans="1:7" x14ac:dyDescent="0.25">
      <c r="A7" t="s">
        <v>30</v>
      </c>
      <c r="B7" t="s">
        <v>34</v>
      </c>
      <c r="D7" s="18">
        <v>0</v>
      </c>
      <c r="E7" t="s">
        <v>14</v>
      </c>
    </row>
    <row r="8" spans="1:7" x14ac:dyDescent="0.25">
      <c r="A8" t="s">
        <v>31</v>
      </c>
      <c r="B8" t="s">
        <v>35</v>
      </c>
      <c r="D8" s="18">
        <v>0</v>
      </c>
      <c r="E8" t="s">
        <v>93</v>
      </c>
    </row>
    <row r="9" spans="1:7" x14ac:dyDescent="0.25">
      <c r="A9" t="s">
        <v>32</v>
      </c>
      <c r="B9" t="s">
        <v>36</v>
      </c>
      <c r="D9" s="18">
        <v>0</v>
      </c>
      <c r="E9" t="s">
        <v>93</v>
      </c>
    </row>
    <row r="10" spans="1:7" x14ac:dyDescent="0.25">
      <c r="A10" t="s">
        <v>33</v>
      </c>
      <c r="B10" t="s">
        <v>36</v>
      </c>
      <c r="D10" s="18">
        <v>0</v>
      </c>
      <c r="E10" t="s">
        <v>93</v>
      </c>
    </row>
    <row r="11" spans="1:7" x14ac:dyDescent="0.25">
      <c r="A11" t="s">
        <v>37</v>
      </c>
      <c r="B11" t="s">
        <v>0</v>
      </c>
      <c r="D11" s="18">
        <v>0</v>
      </c>
      <c r="E11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1" sqref="D11"/>
    </sheetView>
  </sheetViews>
  <sheetFormatPr defaultRowHeight="15" x14ac:dyDescent="0.25"/>
  <cols>
    <col min="1" max="1" width="9.42578125" customWidth="1"/>
    <col min="2" max="2" width="11.28515625" bestFit="1" customWidth="1"/>
    <col min="3" max="3" width="23.5703125" bestFit="1" customWidth="1"/>
    <col min="4" max="4" width="23.5703125" customWidth="1"/>
    <col min="5" max="5" width="18.5703125" bestFit="1" customWidth="1"/>
    <col min="6" max="6" width="39" bestFit="1" customWidth="1"/>
    <col min="7" max="7" width="11.42578125" style="1" customWidth="1"/>
    <col min="8" max="8" width="10.5703125" style="1" customWidth="1"/>
    <col min="9" max="9" width="24.85546875" bestFit="1" customWidth="1"/>
    <col min="10" max="10" width="12" bestFit="1" customWidth="1"/>
  </cols>
  <sheetData>
    <row r="1" spans="1:10" x14ac:dyDescent="0.25">
      <c r="A1" t="s">
        <v>10</v>
      </c>
      <c r="B1" t="s">
        <v>0</v>
      </c>
      <c r="C1" t="s">
        <v>1</v>
      </c>
      <c r="D1" t="s">
        <v>45</v>
      </c>
      <c r="E1" t="s">
        <v>15</v>
      </c>
      <c r="F1" t="s">
        <v>24</v>
      </c>
      <c r="G1" s="1" t="s">
        <v>2</v>
      </c>
      <c r="H1" s="1" t="s">
        <v>3</v>
      </c>
      <c r="I1" t="s">
        <v>4</v>
      </c>
      <c r="J1" t="s">
        <v>39</v>
      </c>
    </row>
    <row r="2" spans="1:10" x14ac:dyDescent="0.25">
      <c r="A2">
        <v>1</v>
      </c>
      <c r="B2" t="s">
        <v>7</v>
      </c>
      <c r="C2" t="s">
        <v>8</v>
      </c>
      <c r="D2" t="s">
        <v>7</v>
      </c>
      <c r="F2" t="s">
        <v>9</v>
      </c>
      <c r="G2" s="1">
        <v>43282</v>
      </c>
      <c r="H2" s="1">
        <v>43465</v>
      </c>
      <c r="I2" t="s">
        <v>43</v>
      </c>
      <c r="J2" t="s">
        <v>41</v>
      </c>
    </row>
    <row r="3" spans="1:10" x14ac:dyDescent="0.25">
      <c r="A3">
        <v>2</v>
      </c>
      <c r="B3" t="s">
        <v>90</v>
      </c>
      <c r="C3" t="s">
        <v>87</v>
      </c>
      <c r="D3" t="s">
        <v>116</v>
      </c>
      <c r="E3" t="s">
        <v>11</v>
      </c>
      <c r="F3" t="s">
        <v>75</v>
      </c>
      <c r="G3" s="1">
        <v>43191</v>
      </c>
      <c r="H3" s="1">
        <v>43313</v>
      </c>
      <c r="I3" t="s">
        <v>102</v>
      </c>
      <c r="J3" t="s">
        <v>40</v>
      </c>
    </row>
    <row r="4" spans="1:10" x14ac:dyDescent="0.25">
      <c r="A4">
        <v>3</v>
      </c>
      <c r="B4" t="s">
        <v>90</v>
      </c>
      <c r="C4" t="s">
        <v>88</v>
      </c>
      <c r="D4" t="s">
        <v>116</v>
      </c>
      <c r="E4" t="s">
        <v>11</v>
      </c>
      <c r="F4" t="s">
        <v>76</v>
      </c>
      <c r="G4" s="1">
        <v>43282</v>
      </c>
      <c r="H4" s="1">
        <v>43344</v>
      </c>
      <c r="I4" t="s">
        <v>102</v>
      </c>
      <c r="J4" t="s">
        <v>40</v>
      </c>
    </row>
    <row r="5" spans="1:10" x14ac:dyDescent="0.25">
      <c r="A5">
        <v>4</v>
      </c>
      <c r="B5" t="s">
        <v>90</v>
      </c>
      <c r="C5" t="s">
        <v>86</v>
      </c>
      <c r="D5" t="s">
        <v>119</v>
      </c>
      <c r="E5" t="s">
        <v>11</v>
      </c>
      <c r="F5" t="s">
        <v>85</v>
      </c>
      <c r="G5" s="1">
        <v>43344</v>
      </c>
      <c r="H5" s="1">
        <v>43465</v>
      </c>
      <c r="I5" t="s">
        <v>102</v>
      </c>
      <c r="J5" t="s">
        <v>40</v>
      </c>
    </row>
    <row r="6" spans="1:10" x14ac:dyDescent="0.25">
      <c r="A6">
        <v>5</v>
      </c>
      <c r="B6" t="s">
        <v>14</v>
      </c>
      <c r="C6" t="s">
        <v>89</v>
      </c>
      <c r="D6" t="s">
        <v>117</v>
      </c>
      <c r="E6" t="s">
        <v>11</v>
      </c>
      <c r="F6" t="s">
        <v>82</v>
      </c>
      <c r="G6" s="1">
        <v>43282</v>
      </c>
      <c r="H6" s="1">
        <v>43434</v>
      </c>
      <c r="I6" t="s">
        <v>16</v>
      </c>
      <c r="J6" t="s">
        <v>40</v>
      </c>
    </row>
    <row r="7" spans="1:10" x14ac:dyDescent="0.25">
      <c r="A7">
        <v>6</v>
      </c>
      <c r="B7" t="s">
        <v>14</v>
      </c>
      <c r="C7" t="s">
        <v>83</v>
      </c>
      <c r="D7" t="s">
        <v>117</v>
      </c>
      <c r="E7" t="s">
        <v>11</v>
      </c>
      <c r="F7" t="s">
        <v>84</v>
      </c>
      <c r="G7" s="1">
        <v>43282</v>
      </c>
      <c r="H7" s="1">
        <v>43465</v>
      </c>
      <c r="I7" t="s">
        <v>17</v>
      </c>
      <c r="J7" t="s">
        <v>40</v>
      </c>
    </row>
    <row r="8" spans="1:10" x14ac:dyDescent="0.25">
      <c r="A8">
        <v>7</v>
      </c>
      <c r="B8" t="s">
        <v>14</v>
      </c>
      <c r="C8" t="s">
        <v>13</v>
      </c>
      <c r="D8" t="s">
        <v>118</v>
      </c>
      <c r="E8" t="s">
        <v>11</v>
      </c>
      <c r="F8" t="s">
        <v>77</v>
      </c>
      <c r="G8" s="1">
        <v>43282</v>
      </c>
      <c r="H8" s="1">
        <v>43465</v>
      </c>
      <c r="I8" t="s">
        <v>16</v>
      </c>
      <c r="J8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"/>
  <sheetViews>
    <sheetView workbookViewId="0">
      <selection activeCell="G6" sqref="G6"/>
    </sheetView>
  </sheetViews>
  <sheetFormatPr defaultRowHeight="15" x14ac:dyDescent="0.25"/>
  <cols>
    <col min="1" max="1" width="11" bestFit="1" customWidth="1"/>
    <col min="2" max="2" width="21.85546875" bestFit="1" customWidth="1"/>
    <col min="3" max="3" width="16.85546875" bestFit="1" customWidth="1"/>
    <col min="5" max="5" width="11.7109375" bestFit="1" customWidth="1"/>
    <col min="6" max="6" width="30.42578125" bestFit="1" customWidth="1"/>
  </cols>
  <sheetData>
    <row r="1" spans="1:7" x14ac:dyDescent="0.25">
      <c r="A1" t="s">
        <v>103</v>
      </c>
      <c r="B1" t="s">
        <v>148</v>
      </c>
      <c r="C1" t="s">
        <v>104</v>
      </c>
      <c r="D1" t="s">
        <v>106</v>
      </c>
      <c r="E1" t="s">
        <v>107</v>
      </c>
      <c r="F1" t="s">
        <v>110</v>
      </c>
      <c r="G1" t="s">
        <v>105</v>
      </c>
    </row>
    <row r="2" spans="1:7" x14ac:dyDescent="0.25">
      <c r="A2" t="s">
        <v>90</v>
      </c>
      <c r="B2" s="26" t="s">
        <v>150</v>
      </c>
      <c r="C2" t="s">
        <v>108</v>
      </c>
      <c r="D2" t="s">
        <v>114</v>
      </c>
      <c r="E2" t="s">
        <v>125</v>
      </c>
      <c r="F2" t="s">
        <v>151</v>
      </c>
      <c r="G2" t="s">
        <v>115</v>
      </c>
    </row>
    <row r="3" spans="1:7" x14ac:dyDescent="0.25">
      <c r="A3" t="s">
        <v>90</v>
      </c>
      <c r="B3" s="26" t="s">
        <v>149</v>
      </c>
      <c r="C3" t="s">
        <v>109</v>
      </c>
      <c r="D3" t="s">
        <v>120</v>
      </c>
      <c r="E3" t="s">
        <v>125</v>
      </c>
      <c r="F3" t="s">
        <v>111</v>
      </c>
      <c r="G3" t="s">
        <v>120</v>
      </c>
    </row>
    <row r="4" spans="1:7" x14ac:dyDescent="0.25">
      <c r="A4" t="s">
        <v>90</v>
      </c>
      <c r="B4" s="25" t="s">
        <v>129</v>
      </c>
      <c r="C4" t="s">
        <v>121</v>
      </c>
      <c r="D4" t="s">
        <v>120</v>
      </c>
      <c r="E4" t="s">
        <v>126</v>
      </c>
      <c r="F4" t="s">
        <v>111</v>
      </c>
      <c r="G4" t="s">
        <v>120</v>
      </c>
    </row>
    <row r="5" spans="1:7" x14ac:dyDescent="0.25">
      <c r="A5" t="s">
        <v>122</v>
      </c>
      <c r="B5" s="27" t="s">
        <v>128</v>
      </c>
      <c r="C5" t="s">
        <v>123</v>
      </c>
      <c r="D5" t="s">
        <v>120</v>
      </c>
      <c r="E5" t="s">
        <v>124</v>
      </c>
      <c r="F5" t="s">
        <v>127</v>
      </c>
      <c r="G5" t="s">
        <v>120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8"/>
  <sheetViews>
    <sheetView workbookViewId="0">
      <selection activeCell="A8" sqref="A8"/>
    </sheetView>
  </sheetViews>
  <sheetFormatPr defaultRowHeight="15" x14ac:dyDescent="0.25"/>
  <cols>
    <col min="1" max="1" width="63.42578125" customWidth="1"/>
    <col min="2" max="2" width="21" bestFit="1" customWidth="1"/>
    <col min="3" max="3" width="19.7109375" customWidth="1"/>
    <col min="4" max="4" width="11" customWidth="1"/>
    <col min="5" max="5" width="16.7109375" customWidth="1"/>
    <col min="7" max="7" width="24.7109375" bestFit="1" customWidth="1"/>
  </cols>
  <sheetData>
    <row r="1" spans="1:8" x14ac:dyDescent="0.25">
      <c r="A1" t="s">
        <v>19</v>
      </c>
      <c r="B1" t="s">
        <v>81</v>
      </c>
      <c r="C1" t="s">
        <v>79</v>
      </c>
      <c r="D1" t="s">
        <v>80</v>
      </c>
      <c r="E1" t="s">
        <v>22</v>
      </c>
      <c r="F1" t="s">
        <v>23</v>
      </c>
      <c r="G1" s="14" t="s">
        <v>78</v>
      </c>
      <c r="H1" s="15" t="s">
        <v>96</v>
      </c>
    </row>
    <row r="2" spans="1:8" x14ac:dyDescent="0.25">
      <c r="A2" s="10" t="s">
        <v>46</v>
      </c>
      <c r="B2" s="11" t="s">
        <v>64</v>
      </c>
      <c r="C2" s="12">
        <v>43221</v>
      </c>
      <c r="D2" s="12">
        <v>43282</v>
      </c>
      <c r="E2" s="11" t="s">
        <v>11</v>
      </c>
      <c r="F2" s="13"/>
    </row>
    <row r="3" spans="1:8" x14ac:dyDescent="0.25">
      <c r="A3" s="6" t="s">
        <v>53</v>
      </c>
      <c r="B3" s="7" t="s">
        <v>54</v>
      </c>
      <c r="C3" s="8">
        <v>43282</v>
      </c>
      <c r="D3" s="23"/>
      <c r="E3" s="7" t="s">
        <v>71</v>
      </c>
      <c r="F3" s="9" t="s">
        <v>72</v>
      </c>
    </row>
    <row r="4" spans="1:8" x14ac:dyDescent="0.25">
      <c r="A4" s="6" t="s">
        <v>70</v>
      </c>
      <c r="B4" s="7" t="s">
        <v>60</v>
      </c>
      <c r="C4" s="8">
        <v>43313</v>
      </c>
      <c r="D4" s="23"/>
      <c r="E4" s="7" t="s">
        <v>18</v>
      </c>
      <c r="F4" s="9"/>
    </row>
    <row r="5" spans="1:8" x14ac:dyDescent="0.25">
      <c r="A5" s="6" t="s">
        <v>52</v>
      </c>
      <c r="B5" s="7" t="s">
        <v>60</v>
      </c>
      <c r="C5" s="8">
        <v>43319</v>
      </c>
      <c r="D5" s="23"/>
      <c r="E5" s="7" t="s">
        <v>18</v>
      </c>
      <c r="F5" s="9"/>
    </row>
    <row r="6" spans="1:8" x14ac:dyDescent="0.25">
      <c r="A6" s="6" t="s">
        <v>113</v>
      </c>
      <c r="B6" s="7" t="s">
        <v>54</v>
      </c>
      <c r="C6" s="8">
        <v>43282</v>
      </c>
      <c r="D6" s="23">
        <v>43312</v>
      </c>
      <c r="E6" s="7" t="s">
        <v>18</v>
      </c>
      <c r="F6" s="9"/>
    </row>
    <row r="7" spans="1:8" x14ac:dyDescent="0.25">
      <c r="A7" s="6" t="s">
        <v>112</v>
      </c>
      <c r="B7" s="7" t="s">
        <v>54</v>
      </c>
      <c r="C7" s="8">
        <v>43313</v>
      </c>
      <c r="D7" s="8">
        <v>43319</v>
      </c>
      <c r="E7" s="7" t="s">
        <v>18</v>
      </c>
      <c r="F7" s="9"/>
    </row>
    <row r="8" spans="1:8" x14ac:dyDescent="0.25">
      <c r="A8" s="10" t="s">
        <v>47</v>
      </c>
      <c r="B8" s="11" t="s">
        <v>60</v>
      </c>
      <c r="C8" s="12">
        <v>43327</v>
      </c>
      <c r="D8" s="12"/>
      <c r="E8" s="11" t="s">
        <v>18</v>
      </c>
      <c r="F8" s="13"/>
    </row>
  </sheetData>
  <dataValidations count="1">
    <dataValidation type="list" allowBlank="1" showInputMessage="1" showErrorMessage="1" sqref="E2:E1048576">
      <formula1>"Not started, On track, Delayed, Complete"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2"/>
  <sheetViews>
    <sheetView workbookViewId="0">
      <selection activeCell="A2" sqref="A2"/>
    </sheetView>
  </sheetViews>
  <sheetFormatPr defaultRowHeight="15" x14ac:dyDescent="0.25"/>
  <cols>
    <col min="1" max="1" width="50" bestFit="1" customWidth="1"/>
    <col min="2" max="2" width="21" bestFit="1" customWidth="1"/>
    <col min="3" max="3" width="19.7109375" customWidth="1"/>
    <col min="4" max="4" width="11" customWidth="1"/>
    <col min="5" max="5" width="16.7109375" customWidth="1"/>
    <col min="7" max="7" width="24.7109375" bestFit="1" customWidth="1"/>
  </cols>
  <sheetData>
    <row r="1" spans="1:10" x14ac:dyDescent="0.25">
      <c r="A1" t="s">
        <v>19</v>
      </c>
      <c r="B1" t="s">
        <v>81</v>
      </c>
      <c r="C1" t="s">
        <v>79</v>
      </c>
      <c r="D1" t="s">
        <v>80</v>
      </c>
      <c r="E1" t="s">
        <v>22</v>
      </c>
      <c r="F1" t="s">
        <v>23</v>
      </c>
      <c r="G1" s="14" t="s">
        <v>78</v>
      </c>
      <c r="H1" s="15">
        <v>43496</v>
      </c>
    </row>
    <row r="2" spans="1:10" x14ac:dyDescent="0.25">
      <c r="A2" s="19" t="s">
        <v>98</v>
      </c>
      <c r="B2" s="20" t="s">
        <v>5</v>
      </c>
      <c r="C2" s="21">
        <v>43282</v>
      </c>
      <c r="D2" s="17">
        <v>43296</v>
      </c>
      <c r="E2" s="20" t="s">
        <v>18</v>
      </c>
      <c r="F2" s="22"/>
      <c r="G2" s="14"/>
      <c r="H2" s="15"/>
    </row>
    <row r="3" spans="1:10" x14ac:dyDescent="0.25">
      <c r="A3" s="2" t="s">
        <v>58</v>
      </c>
      <c r="B3" s="3" t="s">
        <v>54</v>
      </c>
      <c r="C3" s="4">
        <v>43296</v>
      </c>
      <c r="D3" s="4">
        <v>43327</v>
      </c>
      <c r="E3" s="3" t="s">
        <v>18</v>
      </c>
      <c r="F3" s="5"/>
    </row>
    <row r="4" spans="1:10" x14ac:dyDescent="0.25">
      <c r="A4" s="2" t="s">
        <v>53</v>
      </c>
      <c r="B4" s="3" t="s">
        <v>54</v>
      </c>
      <c r="C4" s="4">
        <f>WORKDAY($H$1, -65)</f>
        <v>43405</v>
      </c>
      <c r="D4" s="17"/>
      <c r="E4" s="3" t="s">
        <v>18</v>
      </c>
      <c r="F4" s="5"/>
    </row>
    <row r="5" spans="1:10" x14ac:dyDescent="0.25">
      <c r="A5" s="2" t="s">
        <v>44</v>
      </c>
      <c r="B5" s="3" t="s">
        <v>55</v>
      </c>
      <c r="C5" s="4">
        <v>43327</v>
      </c>
      <c r="D5" s="4">
        <v>43358</v>
      </c>
      <c r="E5" s="3" t="s">
        <v>18</v>
      </c>
      <c r="F5" s="5"/>
    </row>
    <row r="6" spans="1:10" ht="15.75" customHeight="1" x14ac:dyDescent="0.25">
      <c r="A6" s="2" t="s">
        <v>50</v>
      </c>
      <c r="B6" s="3" t="s">
        <v>54</v>
      </c>
      <c r="C6" s="4">
        <f>WORKDAY($H$1, -60)</f>
        <v>43412</v>
      </c>
      <c r="D6" s="4">
        <f>WORKDAY($H$1, -55)</f>
        <v>43419</v>
      </c>
      <c r="E6" s="3" t="s">
        <v>18</v>
      </c>
      <c r="F6" s="5"/>
      <c r="J6" t="s">
        <v>101</v>
      </c>
    </row>
    <row r="7" spans="1:10" x14ac:dyDescent="0.25">
      <c r="A7" s="2" t="s">
        <v>57</v>
      </c>
      <c r="B7" s="3" t="s">
        <v>64</v>
      </c>
      <c r="C7" s="4">
        <f>WORKDAY($H$1, -55)</f>
        <v>43419</v>
      </c>
      <c r="D7" s="4">
        <f>WORKDAY(D8,-5)</f>
        <v>43426</v>
      </c>
      <c r="E7" s="3" t="s">
        <v>18</v>
      </c>
      <c r="F7" s="5"/>
    </row>
    <row r="8" spans="1:10" x14ac:dyDescent="0.25">
      <c r="A8" s="2" t="s">
        <v>56</v>
      </c>
      <c r="B8" s="3" t="s">
        <v>55</v>
      </c>
      <c r="C8" s="4">
        <f>WORKDAY($H$1, -50)</f>
        <v>43426</v>
      </c>
      <c r="D8" s="4">
        <f>WORKDAY($H$1, -45)</f>
        <v>43433</v>
      </c>
      <c r="E8" s="3" t="s">
        <v>18</v>
      </c>
      <c r="F8" s="5"/>
    </row>
    <row r="9" spans="1:10" x14ac:dyDescent="0.25">
      <c r="A9" s="2" t="s">
        <v>74</v>
      </c>
      <c r="B9" s="3" t="s">
        <v>54</v>
      </c>
      <c r="C9" s="4">
        <f>WORKDAY($H$1, -45)</f>
        <v>43433</v>
      </c>
      <c r="D9" s="17"/>
      <c r="E9" s="3" t="s">
        <v>18</v>
      </c>
      <c r="F9" s="5"/>
    </row>
    <row r="10" spans="1:10" x14ac:dyDescent="0.25">
      <c r="A10" s="2" t="s">
        <v>67</v>
      </c>
      <c r="B10" s="3" t="s">
        <v>64</v>
      </c>
      <c r="C10" s="4">
        <f>WORKDAY($H$1, -55)</f>
        <v>43419</v>
      </c>
      <c r="D10" s="4">
        <f>WORKDAY($H$1, -45)</f>
        <v>43433</v>
      </c>
      <c r="E10" s="3" t="s">
        <v>18</v>
      </c>
      <c r="F10" s="5"/>
    </row>
    <row r="11" spans="1:10" x14ac:dyDescent="0.25">
      <c r="A11" s="2" t="s">
        <v>51</v>
      </c>
      <c r="B11" s="3" t="s">
        <v>5</v>
      </c>
      <c r="C11" s="4">
        <f>WORKDAY($H$1, -50)</f>
        <v>43426</v>
      </c>
      <c r="D11" s="4">
        <f>WORKDAY($H$1, -40)</f>
        <v>43440</v>
      </c>
      <c r="E11" s="3" t="s">
        <v>18</v>
      </c>
      <c r="F11" s="5"/>
    </row>
    <row r="12" spans="1:10" x14ac:dyDescent="0.25">
      <c r="A12" s="2" t="s">
        <v>73</v>
      </c>
      <c r="B12" s="3" t="s">
        <v>5</v>
      </c>
      <c r="C12" s="4">
        <f>WORKDAY($H$1,-45)</f>
        <v>43433</v>
      </c>
      <c r="D12" s="4">
        <f>WORKDAY($H$1, -35)</f>
        <v>43447</v>
      </c>
      <c r="E12" s="3" t="s">
        <v>18</v>
      </c>
      <c r="F12" s="5"/>
    </row>
    <row r="13" spans="1:10" x14ac:dyDescent="0.25">
      <c r="A13" s="2" t="s">
        <v>68</v>
      </c>
      <c r="B13" s="3" t="s">
        <v>64</v>
      </c>
      <c r="C13" s="4">
        <f>WORKDAY($H$1, -35)</f>
        <v>43447</v>
      </c>
      <c r="D13" s="17"/>
      <c r="E13" s="3" t="s">
        <v>18</v>
      </c>
      <c r="F13" s="5"/>
    </row>
    <row r="14" spans="1:10" x14ac:dyDescent="0.25">
      <c r="A14" s="2" t="s">
        <v>63</v>
      </c>
      <c r="B14" s="3" t="s">
        <v>55</v>
      </c>
      <c r="C14" s="4">
        <f>WORKDAY($H$1,-30)</f>
        <v>43454</v>
      </c>
      <c r="D14" s="4">
        <f>WORKDAY($H$1,-20)</f>
        <v>43468</v>
      </c>
      <c r="E14" s="3" t="s">
        <v>18</v>
      </c>
      <c r="F14" s="5"/>
    </row>
    <row r="15" spans="1:10" x14ac:dyDescent="0.25">
      <c r="A15" s="2" t="s">
        <v>49</v>
      </c>
      <c r="B15" s="3" t="s">
        <v>64</v>
      </c>
      <c r="C15" s="4">
        <f>WORKDAY($H$1,-20)</f>
        <v>43468</v>
      </c>
      <c r="D15" s="17"/>
      <c r="E15" s="3" t="s">
        <v>18</v>
      </c>
      <c r="F15" s="5"/>
    </row>
    <row r="16" spans="1:10" x14ac:dyDescent="0.25">
      <c r="A16" s="2" t="s">
        <v>61</v>
      </c>
      <c r="B16" s="3" t="s">
        <v>54</v>
      </c>
      <c r="C16" s="4">
        <f>WORKDAY($H$1, -25)</f>
        <v>43461</v>
      </c>
      <c r="D16" s="4">
        <f>WORKDAY($H$1,-20)</f>
        <v>43468</v>
      </c>
      <c r="E16" s="3" t="s">
        <v>18</v>
      </c>
      <c r="F16" s="5"/>
    </row>
    <row r="17" spans="1:6" x14ac:dyDescent="0.25">
      <c r="A17" s="2" t="s">
        <v>62</v>
      </c>
      <c r="B17" s="3" t="s">
        <v>54</v>
      </c>
      <c r="C17" s="4">
        <f>WORKDAY($H$1,-20)</f>
        <v>43468</v>
      </c>
      <c r="D17" s="4">
        <f>WORKDAY($H$1,-15)</f>
        <v>43475</v>
      </c>
      <c r="E17" s="3" t="s">
        <v>18</v>
      </c>
      <c r="F17" s="5"/>
    </row>
    <row r="18" spans="1:6" x14ac:dyDescent="0.25">
      <c r="A18" s="2" t="s">
        <v>65</v>
      </c>
      <c r="B18" s="3" t="s">
        <v>54</v>
      </c>
      <c r="C18" s="4">
        <f>WORKDAY($H$1,-15)</f>
        <v>43475</v>
      </c>
      <c r="D18" s="17"/>
      <c r="E18" s="3" t="s">
        <v>18</v>
      </c>
      <c r="F18" s="5"/>
    </row>
    <row r="19" spans="1:6" x14ac:dyDescent="0.25">
      <c r="A19" s="2" t="s">
        <v>66</v>
      </c>
      <c r="B19" s="3" t="s">
        <v>64</v>
      </c>
      <c r="C19" s="4">
        <f>$H$1</f>
        <v>43496</v>
      </c>
      <c r="D19" s="4">
        <f>WORKDAY(Table711[[#This Row],[start]],5)</f>
        <v>43503</v>
      </c>
      <c r="E19" s="3" t="s">
        <v>18</v>
      </c>
      <c r="F19" s="5"/>
    </row>
    <row r="20" spans="1:6" x14ac:dyDescent="0.25">
      <c r="A20" s="2" t="s">
        <v>69</v>
      </c>
      <c r="B20" s="3" t="s">
        <v>54</v>
      </c>
      <c r="C20" s="4">
        <f>WORKDAY($H$1,-5)</f>
        <v>43489</v>
      </c>
      <c r="D20" s="17"/>
      <c r="E20" s="3" t="s">
        <v>18</v>
      </c>
      <c r="F20" s="5"/>
    </row>
    <row r="21" spans="1:6" x14ac:dyDescent="0.25">
      <c r="A21" s="2" t="s">
        <v>52</v>
      </c>
      <c r="B21" s="3" t="s">
        <v>60</v>
      </c>
      <c r="C21" s="4">
        <f>WORKDAY($H$1,-5)</f>
        <v>43489</v>
      </c>
      <c r="D21" s="4">
        <f>$H$1</f>
        <v>43496</v>
      </c>
      <c r="E21" s="3" t="s">
        <v>18</v>
      </c>
      <c r="F21" s="5"/>
    </row>
    <row r="22" spans="1:6" x14ac:dyDescent="0.25">
      <c r="A22" s="2" t="s">
        <v>59</v>
      </c>
      <c r="B22" s="3" t="s">
        <v>60</v>
      </c>
      <c r="C22" s="4">
        <f>$H$1</f>
        <v>43496</v>
      </c>
      <c r="D22" s="17"/>
      <c r="E22" s="3" t="s">
        <v>18</v>
      </c>
      <c r="F22" s="5"/>
    </row>
  </sheetData>
  <dataValidations count="1">
    <dataValidation type="list" allowBlank="1" showInputMessage="1" showErrorMessage="1" sqref="E3:E1048576">
      <formula1>"Not started, On track, Delayed, Complete"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4"/>
  <sheetViews>
    <sheetView workbookViewId="0">
      <selection activeCell="B3" sqref="B3"/>
    </sheetView>
  </sheetViews>
  <sheetFormatPr defaultRowHeight="15" x14ac:dyDescent="0.25"/>
  <cols>
    <col min="1" max="1" width="50" bestFit="1" customWidth="1"/>
    <col min="2" max="2" width="21" bestFit="1" customWidth="1"/>
    <col min="3" max="3" width="19.7109375" customWidth="1"/>
    <col min="4" max="4" width="11" customWidth="1"/>
    <col min="5" max="5" width="16.7109375" customWidth="1"/>
    <col min="6" max="6" width="17.28515625" customWidth="1"/>
    <col min="7" max="7" width="24.7109375" customWidth="1"/>
  </cols>
  <sheetData>
    <row r="1" spans="1:8" x14ac:dyDescent="0.25">
      <c r="A1" t="s">
        <v>19</v>
      </c>
      <c r="B1" t="s">
        <v>81</v>
      </c>
      <c r="C1" t="s">
        <v>79</v>
      </c>
      <c r="D1" t="s">
        <v>80</v>
      </c>
      <c r="E1" t="s">
        <v>22</v>
      </c>
      <c r="F1" t="s">
        <v>23</v>
      </c>
      <c r="G1" s="14" t="s">
        <v>78</v>
      </c>
      <c r="H1" s="15">
        <v>43434</v>
      </c>
    </row>
    <row r="2" spans="1:8" x14ac:dyDescent="0.25">
      <c r="A2" s="19" t="s">
        <v>97</v>
      </c>
      <c r="B2" s="3" t="s">
        <v>55</v>
      </c>
      <c r="C2" s="21">
        <v>43283</v>
      </c>
      <c r="D2" s="17">
        <v>43294</v>
      </c>
      <c r="E2" s="20" t="s">
        <v>99</v>
      </c>
      <c r="F2" s="22"/>
    </row>
    <row r="3" spans="1:8" x14ac:dyDescent="0.25">
      <c r="A3" s="19" t="s">
        <v>98</v>
      </c>
      <c r="B3" s="3" t="s">
        <v>55</v>
      </c>
      <c r="C3" s="21">
        <f>WORKDAY(D5,5)</f>
        <v>43350</v>
      </c>
      <c r="D3" s="17"/>
      <c r="E3" s="20" t="s">
        <v>18</v>
      </c>
      <c r="F3" s="22"/>
    </row>
    <row r="4" spans="1:8" x14ac:dyDescent="0.25">
      <c r="A4" s="2" t="s">
        <v>58</v>
      </c>
      <c r="B4" s="3" t="s">
        <v>54</v>
      </c>
      <c r="C4" s="4">
        <f>WORKDAY($H$1, -80)</f>
        <v>43322</v>
      </c>
      <c r="D4" s="4">
        <f>WORKDAY($H$1, -70)</f>
        <v>43336</v>
      </c>
      <c r="E4" s="3" t="s">
        <v>18</v>
      </c>
      <c r="F4" s="5"/>
    </row>
    <row r="5" spans="1:8" ht="15.75" customHeight="1" x14ac:dyDescent="0.25">
      <c r="A5" s="2" t="s">
        <v>53</v>
      </c>
      <c r="B5" s="3" t="s">
        <v>54</v>
      </c>
      <c r="C5" s="16">
        <f>WORKDAY($H$1,-70)</f>
        <v>43336</v>
      </c>
      <c r="D5" s="4">
        <f>WORKDAY($H$1, -65)</f>
        <v>43343</v>
      </c>
      <c r="E5" s="3" t="s">
        <v>18</v>
      </c>
      <c r="F5" s="5"/>
    </row>
    <row r="6" spans="1:8" x14ac:dyDescent="0.25">
      <c r="A6" s="2" t="s">
        <v>44</v>
      </c>
      <c r="B6" s="3" t="s">
        <v>55</v>
      </c>
      <c r="C6" s="4">
        <f>WORKDAY($H$1, -60)</f>
        <v>43350</v>
      </c>
      <c r="D6" s="4">
        <f>WORKDAY($H$1, -55)</f>
        <v>43357</v>
      </c>
      <c r="E6" s="3" t="s">
        <v>18</v>
      </c>
      <c r="F6" s="5"/>
    </row>
    <row r="7" spans="1:8" x14ac:dyDescent="0.25">
      <c r="A7" s="2" t="s">
        <v>50</v>
      </c>
      <c r="B7" s="3" t="s">
        <v>54</v>
      </c>
      <c r="C7" s="4">
        <f>WORKDAY($H$1, -60)</f>
        <v>43350</v>
      </c>
      <c r="D7" s="4">
        <f>WORKDAY($H$1, -55)</f>
        <v>43357</v>
      </c>
      <c r="E7" s="3" t="s">
        <v>18</v>
      </c>
      <c r="F7" s="5"/>
    </row>
    <row r="8" spans="1:8" x14ac:dyDescent="0.25">
      <c r="A8" s="2" t="s">
        <v>57</v>
      </c>
      <c r="B8" s="3" t="s">
        <v>64</v>
      </c>
      <c r="C8" s="4">
        <f>WORKDAY($H$1, -55)</f>
        <v>43357</v>
      </c>
      <c r="D8" s="4">
        <f>WORKDAY(D9,-5)</f>
        <v>43364</v>
      </c>
      <c r="E8" s="3" t="s">
        <v>18</v>
      </c>
      <c r="F8" s="5"/>
    </row>
    <row r="9" spans="1:8" x14ac:dyDescent="0.25">
      <c r="A9" s="2" t="s">
        <v>56</v>
      </c>
      <c r="B9" s="3" t="s">
        <v>55</v>
      </c>
      <c r="C9" s="4">
        <f>WORKDAY($H$1, -50)</f>
        <v>43364</v>
      </c>
      <c r="D9" s="4">
        <f>WORKDAY($H$1, -45)</f>
        <v>43371</v>
      </c>
      <c r="E9" s="3" t="s">
        <v>18</v>
      </c>
      <c r="F9" s="5"/>
    </row>
    <row r="10" spans="1:8" x14ac:dyDescent="0.25">
      <c r="A10" s="2" t="s">
        <v>74</v>
      </c>
      <c r="B10" s="3" t="s">
        <v>54</v>
      </c>
      <c r="C10" s="4">
        <f>WORKDAY($H$1, -50)</f>
        <v>43364</v>
      </c>
      <c r="D10" s="4">
        <f>WORKDAY($H$1, -45)</f>
        <v>43371</v>
      </c>
      <c r="E10" s="3" t="s">
        <v>18</v>
      </c>
      <c r="F10" s="5"/>
    </row>
    <row r="11" spans="1:8" x14ac:dyDescent="0.25">
      <c r="A11" s="2" t="s">
        <v>67</v>
      </c>
      <c r="B11" s="3" t="s">
        <v>64</v>
      </c>
      <c r="C11" s="4">
        <f>WORKDAY($H$1, -55)</f>
        <v>43357</v>
      </c>
      <c r="D11" s="4">
        <f>WORKDAY($H$1, -45)</f>
        <v>43371</v>
      </c>
      <c r="E11" s="3" t="s">
        <v>18</v>
      </c>
      <c r="F11" s="5"/>
    </row>
    <row r="12" spans="1:8" x14ac:dyDescent="0.25">
      <c r="A12" s="2" t="s">
        <v>51</v>
      </c>
      <c r="B12" s="3" t="s">
        <v>5</v>
      </c>
      <c r="C12" s="4">
        <f>WORKDAY($H$1, -50)</f>
        <v>43364</v>
      </c>
      <c r="D12" s="4">
        <f>WORKDAY($H$1, -40)</f>
        <v>43378</v>
      </c>
      <c r="E12" s="3" t="s">
        <v>18</v>
      </c>
      <c r="F12" s="5"/>
    </row>
    <row r="13" spans="1:8" ht="15.75" customHeight="1" x14ac:dyDescent="0.25">
      <c r="A13" s="2" t="s">
        <v>73</v>
      </c>
      <c r="B13" s="3" t="s">
        <v>5</v>
      </c>
      <c r="C13" s="4">
        <f>WORKDAY($H$1,-45)</f>
        <v>43371</v>
      </c>
      <c r="D13" s="4">
        <f>WORKDAY($H$1, -35)</f>
        <v>43385</v>
      </c>
      <c r="E13" s="3" t="s">
        <v>18</v>
      </c>
      <c r="F13" s="5"/>
    </row>
    <row r="14" spans="1:8" x14ac:dyDescent="0.25">
      <c r="A14" s="2" t="s">
        <v>68</v>
      </c>
      <c r="B14" s="3" t="s">
        <v>64</v>
      </c>
      <c r="C14" s="4">
        <f>WORKDAY($H$1, -40)</f>
        <v>43378</v>
      </c>
      <c r="D14" s="4">
        <f>WORKDAY($H$1, -35)</f>
        <v>43385</v>
      </c>
      <c r="E14" s="3" t="s">
        <v>18</v>
      </c>
      <c r="F14" s="5"/>
    </row>
    <row r="15" spans="1:8" x14ac:dyDescent="0.25">
      <c r="A15" s="2" t="s">
        <v>63</v>
      </c>
      <c r="B15" s="3" t="s">
        <v>55</v>
      </c>
      <c r="C15" s="4">
        <f>WORKDAY($H$1,-30)</f>
        <v>43392</v>
      </c>
      <c r="D15" s="4">
        <f>WORKDAY($H$1,-20)</f>
        <v>43406</v>
      </c>
      <c r="E15" s="3" t="s">
        <v>18</v>
      </c>
      <c r="F15" s="5"/>
    </row>
    <row r="16" spans="1:8" x14ac:dyDescent="0.25">
      <c r="A16" s="2" t="s">
        <v>49</v>
      </c>
      <c r="B16" s="3" t="s">
        <v>64</v>
      </c>
      <c r="C16" s="4">
        <f>WORKDAY($H$1,-25)</f>
        <v>43399</v>
      </c>
      <c r="D16" s="4">
        <f>WORKDAY($H$1,-20)</f>
        <v>43406</v>
      </c>
      <c r="E16" s="3" t="s">
        <v>18</v>
      </c>
      <c r="F16" s="5"/>
    </row>
    <row r="17" spans="1:9" x14ac:dyDescent="0.25">
      <c r="A17" s="2" t="s">
        <v>61</v>
      </c>
      <c r="B17" s="3" t="s">
        <v>54</v>
      </c>
      <c r="C17" s="4">
        <f>WORKDAY(D18, -25)</f>
        <v>43378</v>
      </c>
      <c r="D17" s="4">
        <f>WORKDAY($H$1,-20)</f>
        <v>43406</v>
      </c>
      <c r="E17" s="3" t="s">
        <v>18</v>
      </c>
      <c r="F17" s="5"/>
    </row>
    <row r="18" spans="1:9" x14ac:dyDescent="0.25">
      <c r="A18" s="2" t="s">
        <v>62</v>
      </c>
      <c r="B18" s="3" t="s">
        <v>54</v>
      </c>
      <c r="C18" s="4">
        <f>WORKDAY($H$1,-20)</f>
        <v>43406</v>
      </c>
      <c r="D18" s="4">
        <f>WORKDAY($H$1,-15)</f>
        <v>43413</v>
      </c>
      <c r="E18" s="3" t="s">
        <v>18</v>
      </c>
      <c r="F18" s="5"/>
    </row>
    <row r="19" spans="1:9" x14ac:dyDescent="0.25">
      <c r="A19" s="2" t="s">
        <v>65</v>
      </c>
      <c r="B19" s="3" t="s">
        <v>54</v>
      </c>
      <c r="C19" s="4">
        <f>WORKDAY($H$1,-20)</f>
        <v>43406</v>
      </c>
      <c r="D19" s="4">
        <f>WORKDAY($H$1,-15)</f>
        <v>43413</v>
      </c>
      <c r="E19" s="3" t="s">
        <v>18</v>
      </c>
      <c r="F19" s="5"/>
    </row>
    <row r="20" spans="1:9" x14ac:dyDescent="0.25">
      <c r="A20" s="2" t="s">
        <v>66</v>
      </c>
      <c r="B20" s="3" t="s">
        <v>64</v>
      </c>
      <c r="C20" s="4">
        <f>WORKDAY($H$1,-15)</f>
        <v>43413</v>
      </c>
      <c r="D20" s="4">
        <f>WORKDAY($H$1,-10)</f>
        <v>43420</v>
      </c>
      <c r="E20" s="3" t="s">
        <v>18</v>
      </c>
      <c r="F20" s="5"/>
    </row>
    <row r="21" spans="1:9" x14ac:dyDescent="0.25">
      <c r="A21" s="2" t="s">
        <v>69</v>
      </c>
      <c r="B21" s="3" t="s">
        <v>54</v>
      </c>
      <c r="C21" s="4">
        <f>WORKDAY($H$1,-10)</f>
        <v>43420</v>
      </c>
      <c r="D21" s="4">
        <f>WORKDAY($H$1,-5)</f>
        <v>43427</v>
      </c>
      <c r="E21" s="3" t="s">
        <v>18</v>
      </c>
      <c r="F21" s="5"/>
    </row>
    <row r="22" spans="1:9" x14ac:dyDescent="0.25">
      <c r="A22" s="2" t="s">
        <v>52</v>
      </c>
      <c r="B22" s="3" t="s">
        <v>60</v>
      </c>
      <c r="C22" s="4">
        <f>WORKDAY($H$1,-5)</f>
        <v>43427</v>
      </c>
      <c r="D22" s="4">
        <f>$H$1</f>
        <v>43434</v>
      </c>
      <c r="E22" s="3" t="s">
        <v>18</v>
      </c>
      <c r="F22" s="5"/>
    </row>
    <row r="23" spans="1:9" x14ac:dyDescent="0.25">
      <c r="A23" s="2" t="s">
        <v>59</v>
      </c>
      <c r="B23" s="3" t="s">
        <v>60</v>
      </c>
      <c r="C23" s="4">
        <f>WORKDAY($H$1,-5)</f>
        <v>43427</v>
      </c>
      <c r="D23" s="4">
        <f>$H$1</f>
        <v>43434</v>
      </c>
      <c r="E23" s="3" t="s">
        <v>18</v>
      </c>
      <c r="F23" s="5"/>
    </row>
    <row r="24" spans="1:9" x14ac:dyDescent="0.25">
      <c r="H24" s="7"/>
      <c r="I24" s="8"/>
    </row>
  </sheetData>
  <dataValidations count="1">
    <dataValidation type="list" allowBlank="1" showInputMessage="1" showErrorMessage="1" sqref="E26:E1048576 E4:E24">
      <formula1>"Not started, On track, Delayed, Complete"</formula1>
    </dataValidation>
  </dataValidations>
  <pageMargins left="0.7" right="0.7" top="0.75" bottom="0.75" header="0.3" footer="0.3"/>
  <ignoredErrors>
    <ignoredError sqref="C4 C6:C9 C11:C13 C15 C17:C18 C22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"/>
  <sheetViews>
    <sheetView workbookViewId="0">
      <selection sqref="A1:G2"/>
    </sheetView>
  </sheetViews>
  <sheetFormatPr defaultRowHeight="15" x14ac:dyDescent="0.25"/>
  <cols>
    <col min="1" max="1" width="32.7109375" bestFit="1" customWidth="1"/>
    <col min="2" max="3" width="10" customWidth="1"/>
    <col min="4" max="4" width="8.85546875" bestFit="1" customWidth="1"/>
    <col min="5" max="5" width="17.7109375" customWidth="1"/>
    <col min="6" max="6" width="16.7109375" customWidth="1"/>
  </cols>
  <sheetData>
    <row r="1" spans="1:7" x14ac:dyDescent="0.25">
      <c r="A1" t="s">
        <v>19</v>
      </c>
      <c r="B1" t="s">
        <v>81</v>
      </c>
      <c r="C1" t="s">
        <v>79</v>
      </c>
      <c r="D1" t="s">
        <v>80</v>
      </c>
      <c r="E1" t="s">
        <v>21</v>
      </c>
      <c r="F1" t="s">
        <v>22</v>
      </c>
      <c r="G1" t="s">
        <v>23</v>
      </c>
    </row>
  </sheetData>
  <dataValidations count="1">
    <dataValidation type="list" allowBlank="1" showInputMessage="1" showErrorMessage="1" sqref="F3:F1048576">
      <formula1>"Not started, On track, Delayed, Complete"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7"/>
  <sheetViews>
    <sheetView tabSelected="1" workbookViewId="0">
      <selection activeCell="D13" sqref="D13"/>
    </sheetView>
  </sheetViews>
  <sheetFormatPr defaultRowHeight="15" x14ac:dyDescent="0.25"/>
  <cols>
    <col min="1" max="1" width="48.5703125" bestFit="1" customWidth="1"/>
    <col min="2" max="2" width="67.28515625" bestFit="1" customWidth="1"/>
    <col min="3" max="3" width="10" customWidth="1"/>
    <col min="4" max="4" width="11.140625" customWidth="1"/>
    <col min="5" max="5" width="16.7109375" customWidth="1"/>
  </cols>
  <sheetData>
    <row r="1" spans="1:6" x14ac:dyDescent="0.25">
      <c r="A1" t="s">
        <v>140</v>
      </c>
      <c r="B1" t="s">
        <v>141</v>
      </c>
      <c r="C1" t="s">
        <v>45</v>
      </c>
      <c r="D1" t="s">
        <v>143</v>
      </c>
      <c r="E1" t="s">
        <v>142</v>
      </c>
      <c r="F1" t="s">
        <v>23</v>
      </c>
    </row>
    <row r="2" spans="1:6" x14ac:dyDescent="0.25">
      <c r="A2" t="s">
        <v>144</v>
      </c>
      <c r="B2" t="s">
        <v>132</v>
      </c>
      <c r="C2" t="s">
        <v>130</v>
      </c>
      <c r="D2" s="1">
        <v>43350</v>
      </c>
      <c r="E2" t="s">
        <v>11</v>
      </c>
    </row>
    <row r="3" spans="1:6" x14ac:dyDescent="0.25">
      <c r="A3" t="s">
        <v>144</v>
      </c>
      <c r="B3" t="s">
        <v>139</v>
      </c>
      <c r="C3" t="s">
        <v>12</v>
      </c>
      <c r="D3" s="1">
        <v>43350</v>
      </c>
      <c r="E3" t="s">
        <v>18</v>
      </c>
    </row>
    <row r="4" spans="1:6" x14ac:dyDescent="0.25">
      <c r="A4" t="s">
        <v>144</v>
      </c>
      <c r="B4" s="28" t="s">
        <v>147</v>
      </c>
      <c r="C4" t="s">
        <v>6</v>
      </c>
      <c r="D4" s="1">
        <v>43371</v>
      </c>
      <c r="E4" t="s">
        <v>18</v>
      </c>
    </row>
    <row r="5" spans="1:6" x14ac:dyDescent="0.25">
      <c r="A5" t="s">
        <v>144</v>
      </c>
      <c r="B5" s="30" t="s">
        <v>133</v>
      </c>
      <c r="C5" t="s">
        <v>6</v>
      </c>
      <c r="D5" s="1">
        <v>43373</v>
      </c>
      <c r="E5" t="s">
        <v>18</v>
      </c>
    </row>
    <row r="6" spans="1:6" x14ac:dyDescent="0.25">
      <c r="A6" t="s">
        <v>145</v>
      </c>
      <c r="B6" t="s">
        <v>131</v>
      </c>
      <c r="C6" t="s">
        <v>130</v>
      </c>
      <c r="D6" s="1">
        <v>43343</v>
      </c>
      <c r="E6" t="s">
        <v>11</v>
      </c>
    </row>
    <row r="7" spans="1:6" x14ac:dyDescent="0.25">
      <c r="A7" t="s">
        <v>145</v>
      </c>
      <c r="B7" t="s">
        <v>132</v>
      </c>
      <c r="C7" t="s">
        <v>130</v>
      </c>
      <c r="D7" s="1">
        <v>43357</v>
      </c>
      <c r="E7" t="s">
        <v>18</v>
      </c>
    </row>
    <row r="8" spans="1:6" x14ac:dyDescent="0.25">
      <c r="A8" t="s">
        <v>145</v>
      </c>
      <c r="B8" s="28" t="s">
        <v>147</v>
      </c>
      <c r="C8" t="s">
        <v>6</v>
      </c>
      <c r="D8" s="1">
        <v>43399</v>
      </c>
      <c r="E8" t="s">
        <v>18</v>
      </c>
    </row>
    <row r="9" spans="1:6" x14ac:dyDescent="0.25">
      <c r="A9" t="s">
        <v>145</v>
      </c>
      <c r="B9" s="30" t="s">
        <v>133</v>
      </c>
      <c r="C9" t="s">
        <v>6</v>
      </c>
      <c r="D9" s="1">
        <v>43404</v>
      </c>
      <c r="E9" t="s">
        <v>18</v>
      </c>
    </row>
    <row r="10" spans="1:6" x14ac:dyDescent="0.25">
      <c r="A10" t="s">
        <v>146</v>
      </c>
      <c r="B10" t="s">
        <v>136</v>
      </c>
      <c r="C10" t="s">
        <v>12</v>
      </c>
      <c r="D10" s="1">
        <v>43343</v>
      </c>
      <c r="E10" t="s">
        <v>11</v>
      </c>
    </row>
    <row r="11" spans="1:6" x14ac:dyDescent="0.25">
      <c r="A11" t="s">
        <v>146</v>
      </c>
      <c r="B11" s="24" t="s">
        <v>135</v>
      </c>
      <c r="C11" t="s">
        <v>130</v>
      </c>
      <c r="D11" s="1">
        <v>43357</v>
      </c>
      <c r="E11" t="s">
        <v>11</v>
      </c>
    </row>
    <row r="12" spans="1:6" x14ac:dyDescent="0.25">
      <c r="A12" t="s">
        <v>146</v>
      </c>
      <c r="B12" s="31" t="s">
        <v>134</v>
      </c>
      <c r="C12" t="s">
        <v>12</v>
      </c>
      <c r="D12" s="1">
        <v>43364</v>
      </c>
      <c r="E12" t="s">
        <v>18</v>
      </c>
    </row>
    <row r="13" spans="1:6" x14ac:dyDescent="0.25">
      <c r="A13" t="s">
        <v>146</v>
      </c>
      <c r="B13" t="s">
        <v>137</v>
      </c>
      <c r="C13" t="s">
        <v>138</v>
      </c>
      <c r="D13" s="1">
        <v>43405</v>
      </c>
      <c r="E13" t="s">
        <v>18</v>
      </c>
    </row>
    <row r="14" spans="1:6" x14ac:dyDescent="0.25">
      <c r="A14" t="s">
        <v>146</v>
      </c>
      <c r="B14" t="s">
        <v>132</v>
      </c>
      <c r="C14" t="s">
        <v>12</v>
      </c>
      <c r="D14" s="1">
        <v>43405</v>
      </c>
      <c r="E14" t="s">
        <v>18</v>
      </c>
    </row>
    <row r="15" spans="1:6" x14ac:dyDescent="0.25">
      <c r="A15" t="s">
        <v>146</v>
      </c>
      <c r="B15" s="28" t="s">
        <v>147</v>
      </c>
      <c r="C15" t="s">
        <v>6</v>
      </c>
      <c r="D15" s="1">
        <v>43435</v>
      </c>
      <c r="E15" t="s">
        <v>18</v>
      </c>
    </row>
    <row r="16" spans="1:6" x14ac:dyDescent="0.25">
      <c r="A16" t="s">
        <v>146</v>
      </c>
      <c r="B16" s="29" t="s">
        <v>133</v>
      </c>
      <c r="C16" s="28" t="s">
        <v>6</v>
      </c>
      <c r="D16" s="32">
        <v>43435</v>
      </c>
      <c r="E16" t="s">
        <v>18</v>
      </c>
      <c r="F16" s="28"/>
    </row>
    <row r="17" spans="4:4" x14ac:dyDescent="0.25">
      <c r="D17" s="1"/>
    </row>
  </sheetData>
  <dataValidations count="1">
    <dataValidation type="list" allowBlank="1" showInputMessage="1" showErrorMessage="1" sqref="E17:E1048576 E2:E16">
      <formula1>"Not started, On track, Delayed, Complete"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PAPER TEMPLATE</vt:lpstr>
      <vt:lpstr>Staff</vt:lpstr>
      <vt:lpstr>All</vt:lpstr>
      <vt:lpstr>Pubs</vt:lpstr>
      <vt:lpstr>2.ACL delay paper</vt:lpstr>
      <vt:lpstr>3.ACL Cost paper</vt:lpstr>
      <vt:lpstr>4.MarketScan - joint 2</vt:lpstr>
      <vt:lpstr>5.Residentsupport</vt:lpstr>
      <vt:lpstr>6.Ortho dataset library</vt:lpstr>
    </vt:vector>
  </TitlesOfParts>
  <Company>University of Washington Department of Surgery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Kellogg</dc:creator>
  <cp:lastModifiedBy>Liz Kellogg</cp:lastModifiedBy>
  <dcterms:created xsi:type="dcterms:W3CDTF">2018-06-02T02:51:43Z</dcterms:created>
  <dcterms:modified xsi:type="dcterms:W3CDTF">2018-09-12T00:32:26Z</dcterms:modified>
</cp:coreProperties>
</file>