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lam\Desktop\"/>
    </mc:Choice>
  </mc:AlternateContent>
  <bookViews>
    <workbookView xWindow="0" yWindow="0" windowWidth="20490" windowHeight="7770" firstSheet="13" activeTab="20"/>
  </bookViews>
  <sheets>
    <sheet name="الرئيسيه" sheetId="1" r:id="rId1"/>
    <sheet name="دليل الحسابات " sheetId="2" r:id="rId2"/>
    <sheet name="أرصده أفتتاحية" sheetId="3" r:id="rId3"/>
    <sheet name="1" sheetId="4" r:id="rId4"/>
    <sheet name="2" sheetId="5" r:id="rId5"/>
    <sheet name="3" sheetId="6" r:id="rId6"/>
    <sheet name="4" sheetId="7" r:id="rId7"/>
    <sheet name="5" sheetId="8" r:id="rId8"/>
    <sheet name="6" sheetId="9" r:id="rId9"/>
    <sheet name="7" sheetId="10" r:id="rId10"/>
    <sheet name="8" sheetId="12" r:id="rId11"/>
    <sheet name="9" sheetId="13" r:id="rId12"/>
    <sheet name="10" sheetId="14" r:id="rId13"/>
    <sheet name="11" sheetId="15" r:id="rId14"/>
    <sheet name="12" sheetId="11" r:id="rId15"/>
    <sheet name="التسويات" sheetId="16" r:id="rId16"/>
    <sheet name="دفتر الأستاذ العام" sheetId="17" r:id="rId17"/>
    <sheet name="ميزان المراجعه" sheetId="18" r:id="rId18"/>
    <sheet name="تحليل العملاء" sheetId="19" r:id="rId19"/>
    <sheet name="تحليل الموردين" sheetId="20" r:id="rId20"/>
    <sheet name="الاهلاكات" sheetId="21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21" l="1"/>
  <c r="L18" i="21"/>
  <c r="L22" i="21"/>
  <c r="L26" i="21"/>
  <c r="L30" i="21"/>
  <c r="L34" i="21"/>
  <c r="L38" i="21"/>
  <c r="L42" i="21"/>
  <c r="L46" i="21"/>
  <c r="L50" i="21"/>
  <c r="L54" i="21"/>
  <c r="L58" i="21"/>
  <c r="L62" i="21"/>
  <c r="L66" i="21"/>
  <c r="L70" i="21"/>
  <c r="L74" i="21"/>
  <c r="L78" i="21"/>
  <c r="L82" i="21"/>
  <c r="L86" i="21"/>
  <c r="L90" i="21"/>
  <c r="L94" i="21"/>
  <c r="L98" i="21"/>
  <c r="L102" i="21"/>
  <c r="L106" i="21"/>
  <c r="L1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K11" i="21"/>
  <c r="J11" i="21"/>
  <c r="I11" i="21" s="1"/>
  <c r="J12" i="21"/>
  <c r="I12" i="21" s="1"/>
  <c r="J13" i="21"/>
  <c r="I13" i="21" s="1"/>
  <c r="J14" i="21"/>
  <c r="J15" i="21"/>
  <c r="I15" i="21" s="1"/>
  <c r="J16" i="21"/>
  <c r="I16" i="21" s="1"/>
  <c r="J17" i="21"/>
  <c r="I17" i="21" s="1"/>
  <c r="J18" i="21"/>
  <c r="J19" i="21"/>
  <c r="I19" i="21" s="1"/>
  <c r="J20" i="21"/>
  <c r="I20" i="21" s="1"/>
  <c r="J21" i="21"/>
  <c r="I21" i="21" s="1"/>
  <c r="J22" i="21"/>
  <c r="J23" i="21"/>
  <c r="I23" i="21" s="1"/>
  <c r="J24" i="21"/>
  <c r="I24" i="21" s="1"/>
  <c r="J25" i="21"/>
  <c r="I25" i="21" s="1"/>
  <c r="J26" i="21"/>
  <c r="J27" i="21"/>
  <c r="I27" i="21" s="1"/>
  <c r="J28" i="21"/>
  <c r="I28" i="21" s="1"/>
  <c r="J29" i="21"/>
  <c r="I29" i="21" s="1"/>
  <c r="J30" i="21"/>
  <c r="J31" i="21"/>
  <c r="I31" i="21" s="1"/>
  <c r="J32" i="21"/>
  <c r="I32" i="21" s="1"/>
  <c r="J33" i="21"/>
  <c r="I33" i="21" s="1"/>
  <c r="J34" i="21"/>
  <c r="J35" i="21"/>
  <c r="I35" i="21" s="1"/>
  <c r="J36" i="21"/>
  <c r="I36" i="21" s="1"/>
  <c r="J37" i="21"/>
  <c r="I37" i="21" s="1"/>
  <c r="J38" i="21"/>
  <c r="J39" i="21"/>
  <c r="I39" i="21" s="1"/>
  <c r="J40" i="21"/>
  <c r="I40" i="21" s="1"/>
  <c r="J41" i="21"/>
  <c r="I41" i="21" s="1"/>
  <c r="J42" i="21"/>
  <c r="J43" i="21"/>
  <c r="I43" i="21" s="1"/>
  <c r="J44" i="21"/>
  <c r="I44" i="21" s="1"/>
  <c r="J45" i="21"/>
  <c r="I45" i="21" s="1"/>
  <c r="J46" i="21"/>
  <c r="J47" i="21"/>
  <c r="I47" i="21" s="1"/>
  <c r="J48" i="21"/>
  <c r="I48" i="21" s="1"/>
  <c r="J49" i="21"/>
  <c r="I49" i="21" s="1"/>
  <c r="J50" i="21"/>
  <c r="J51" i="21"/>
  <c r="I51" i="21" s="1"/>
  <c r="J52" i="21"/>
  <c r="I52" i="21" s="1"/>
  <c r="J53" i="21"/>
  <c r="I53" i="21" s="1"/>
  <c r="J54" i="21"/>
  <c r="J55" i="21"/>
  <c r="I55" i="21" s="1"/>
  <c r="J56" i="21"/>
  <c r="I56" i="21" s="1"/>
  <c r="J57" i="21"/>
  <c r="I57" i="21" s="1"/>
  <c r="J58" i="21"/>
  <c r="J59" i="21"/>
  <c r="I59" i="21" s="1"/>
  <c r="J60" i="21"/>
  <c r="I60" i="21" s="1"/>
  <c r="J61" i="21"/>
  <c r="I61" i="21" s="1"/>
  <c r="J62" i="21"/>
  <c r="J63" i="21"/>
  <c r="I63" i="21" s="1"/>
  <c r="J64" i="21"/>
  <c r="I64" i="21" s="1"/>
  <c r="J65" i="21"/>
  <c r="I65" i="21" s="1"/>
  <c r="J66" i="21"/>
  <c r="J67" i="21"/>
  <c r="I67" i="21" s="1"/>
  <c r="J68" i="21"/>
  <c r="I68" i="21" s="1"/>
  <c r="J69" i="21"/>
  <c r="I69" i="21" s="1"/>
  <c r="J70" i="21"/>
  <c r="J71" i="21"/>
  <c r="I71" i="21" s="1"/>
  <c r="J72" i="21"/>
  <c r="I72" i="21" s="1"/>
  <c r="J73" i="21"/>
  <c r="I73" i="21" s="1"/>
  <c r="J74" i="21"/>
  <c r="J75" i="21"/>
  <c r="I75" i="21" s="1"/>
  <c r="J76" i="21"/>
  <c r="I76" i="21" s="1"/>
  <c r="J77" i="21"/>
  <c r="I77" i="21" s="1"/>
  <c r="J78" i="21"/>
  <c r="J79" i="21"/>
  <c r="I79" i="21" s="1"/>
  <c r="J80" i="21"/>
  <c r="I80" i="21" s="1"/>
  <c r="J81" i="21"/>
  <c r="I81" i="21" s="1"/>
  <c r="J82" i="21"/>
  <c r="J83" i="21"/>
  <c r="I83" i="21" s="1"/>
  <c r="J84" i="21"/>
  <c r="I84" i="21" s="1"/>
  <c r="J85" i="21"/>
  <c r="I85" i="21" s="1"/>
  <c r="J86" i="21"/>
  <c r="J87" i="21"/>
  <c r="I87" i="21" s="1"/>
  <c r="J88" i="21"/>
  <c r="I88" i="21" s="1"/>
  <c r="J89" i="21"/>
  <c r="I89" i="21" s="1"/>
  <c r="J90" i="21"/>
  <c r="J91" i="21"/>
  <c r="I91" i="21" s="1"/>
  <c r="J92" i="21"/>
  <c r="I92" i="21" s="1"/>
  <c r="J93" i="21"/>
  <c r="I93" i="21" s="1"/>
  <c r="J94" i="21"/>
  <c r="J95" i="21"/>
  <c r="I95" i="21" s="1"/>
  <c r="J96" i="21"/>
  <c r="I96" i="21" s="1"/>
  <c r="J97" i="21"/>
  <c r="I97" i="21" s="1"/>
  <c r="J98" i="21"/>
  <c r="J99" i="21"/>
  <c r="I99" i="21" s="1"/>
  <c r="J100" i="21"/>
  <c r="I100" i="21" s="1"/>
  <c r="J101" i="21"/>
  <c r="I101" i="21" s="1"/>
  <c r="J102" i="21"/>
  <c r="J103" i="21"/>
  <c r="I103" i="21" s="1"/>
  <c r="J104" i="21"/>
  <c r="I104" i="21" s="1"/>
  <c r="J105" i="21"/>
  <c r="I105" i="21" s="1"/>
  <c r="J106" i="21"/>
  <c r="J107" i="21"/>
  <c r="I107" i="21" s="1"/>
  <c r="J108" i="21"/>
  <c r="I108" i="21" s="1"/>
  <c r="J109" i="21"/>
  <c r="I109" i="21" s="1"/>
  <c r="J110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" i="21"/>
  <c r="C9" i="18"/>
  <c r="L109" i="21" l="1"/>
  <c r="L105" i="21"/>
  <c r="L101" i="21"/>
  <c r="L97" i="21"/>
  <c r="L93" i="21"/>
  <c r="L89" i="21"/>
  <c r="L85" i="21"/>
  <c r="L81" i="21"/>
  <c r="L77" i="21"/>
  <c r="L73" i="21"/>
  <c r="L69" i="21"/>
  <c r="L65" i="21"/>
  <c r="L61" i="21"/>
  <c r="L57" i="21"/>
  <c r="L53" i="21"/>
  <c r="L49" i="21"/>
  <c r="L45" i="21"/>
  <c r="L41" i="21"/>
  <c r="L37" i="21"/>
  <c r="L33" i="21"/>
  <c r="L29" i="21"/>
  <c r="L25" i="21"/>
  <c r="L21" i="21"/>
  <c r="L17" i="21"/>
  <c r="L13" i="21"/>
  <c r="L108" i="21"/>
  <c r="L104" i="21"/>
  <c r="L100" i="21"/>
  <c r="L96" i="21"/>
  <c r="L92" i="21"/>
  <c r="L88" i="21"/>
  <c r="L84" i="21"/>
  <c r="L80" i="21"/>
  <c r="L76" i="21"/>
  <c r="L72" i="21"/>
  <c r="L68" i="21"/>
  <c r="L64" i="21"/>
  <c r="L60" i="21"/>
  <c r="L56" i="21"/>
  <c r="L52" i="21"/>
  <c r="L48" i="21"/>
  <c r="L44" i="21"/>
  <c r="L40" i="21"/>
  <c r="L36" i="21"/>
  <c r="L32" i="21"/>
  <c r="L28" i="21"/>
  <c r="L24" i="21"/>
  <c r="L20" i="21"/>
  <c r="L16" i="21"/>
  <c r="L12" i="21"/>
  <c r="L107" i="21"/>
  <c r="L103" i="21"/>
  <c r="L99" i="21"/>
  <c r="L95" i="21"/>
  <c r="L91" i="21"/>
  <c r="L87" i="21"/>
  <c r="L83" i="21"/>
  <c r="L79" i="21"/>
  <c r="L75" i="21"/>
  <c r="L71" i="21"/>
  <c r="L67" i="21"/>
  <c r="L63" i="21"/>
  <c r="L59" i="21"/>
  <c r="L55" i="21"/>
  <c r="L51" i="21"/>
  <c r="L47" i="21"/>
  <c r="L43" i="21"/>
  <c r="L39" i="21"/>
  <c r="L35" i="21"/>
  <c r="L31" i="21"/>
  <c r="L27" i="21"/>
  <c r="L23" i="21"/>
  <c r="L19" i="21"/>
  <c r="L15" i="21"/>
  <c r="L11" i="21"/>
  <c r="I110" i="21"/>
  <c r="I106" i="21"/>
  <c r="I102" i="21"/>
  <c r="I98" i="21"/>
  <c r="I94" i="21"/>
  <c r="I90" i="21"/>
  <c r="I86" i="21"/>
  <c r="I82" i="21"/>
  <c r="I78" i="21"/>
  <c r="I74" i="21"/>
  <c r="I70" i="21"/>
  <c r="I66" i="21"/>
  <c r="I62" i="21"/>
  <c r="I58" i="21"/>
  <c r="I54" i="21"/>
  <c r="I50" i="21"/>
  <c r="I46" i="21"/>
  <c r="I42" i="21"/>
  <c r="I38" i="21"/>
  <c r="I34" i="21"/>
  <c r="I30" i="21"/>
  <c r="I26" i="21"/>
  <c r="I22" i="21"/>
  <c r="I18" i="21"/>
  <c r="I14" i="21"/>
  <c r="T16" i="20"/>
  <c r="T15" i="20"/>
  <c r="S10" i="19"/>
  <c r="S11" i="19"/>
  <c r="S12" i="19"/>
  <c r="S13" i="19"/>
  <c r="S14" i="19"/>
  <c r="S9" i="19"/>
  <c r="Q10" i="19"/>
  <c r="Q11" i="19"/>
  <c r="Q12" i="19"/>
  <c r="Q13" i="19"/>
  <c r="Q14" i="19"/>
  <c r="Q9" i="19"/>
  <c r="T10" i="20" l="1"/>
  <c r="T11" i="20"/>
  <c r="T12" i="20"/>
  <c r="T13" i="20"/>
  <c r="T14" i="20"/>
  <c r="T9" i="20"/>
  <c r="G33" i="20"/>
  <c r="H33" i="20" s="1"/>
  <c r="D33" i="20"/>
  <c r="G32" i="20"/>
  <c r="H32" i="20" s="1"/>
  <c r="I32" i="20" s="1"/>
  <c r="J32" i="20" s="1"/>
  <c r="L32" i="20" s="1"/>
  <c r="D32" i="20"/>
  <c r="G31" i="20"/>
  <c r="H31" i="20" s="1"/>
  <c r="D31" i="20"/>
  <c r="G30" i="20"/>
  <c r="H30" i="20" s="1"/>
  <c r="I30" i="20" s="1"/>
  <c r="J30" i="20" s="1"/>
  <c r="L30" i="20" s="1"/>
  <c r="D30" i="20"/>
  <c r="G29" i="20"/>
  <c r="H29" i="20" s="1"/>
  <c r="D29" i="20"/>
  <c r="G28" i="20"/>
  <c r="H28" i="20" s="1"/>
  <c r="I28" i="20" s="1"/>
  <c r="J28" i="20" s="1"/>
  <c r="L28" i="20" s="1"/>
  <c r="D28" i="20"/>
  <c r="G27" i="20"/>
  <c r="H27" i="20" s="1"/>
  <c r="D27" i="20"/>
  <c r="G26" i="20"/>
  <c r="H26" i="20" s="1"/>
  <c r="I26" i="20" s="1"/>
  <c r="J26" i="20" s="1"/>
  <c r="L26" i="20" s="1"/>
  <c r="D26" i="20"/>
  <c r="G25" i="20"/>
  <c r="H25" i="20" s="1"/>
  <c r="D25" i="20"/>
  <c r="G24" i="20"/>
  <c r="H24" i="20" s="1"/>
  <c r="I24" i="20" s="1"/>
  <c r="J24" i="20" s="1"/>
  <c r="L24" i="20" s="1"/>
  <c r="D24" i="20"/>
  <c r="G23" i="20"/>
  <c r="H23" i="20" s="1"/>
  <c r="D23" i="20"/>
  <c r="G22" i="20"/>
  <c r="H22" i="20" s="1"/>
  <c r="I22" i="20" s="1"/>
  <c r="J22" i="20" s="1"/>
  <c r="L22" i="20" s="1"/>
  <c r="D22" i="20"/>
  <c r="G21" i="20"/>
  <c r="H21" i="20" s="1"/>
  <c r="D21" i="20"/>
  <c r="G20" i="20"/>
  <c r="H20" i="20" s="1"/>
  <c r="I20" i="20" s="1"/>
  <c r="J20" i="20" s="1"/>
  <c r="L20" i="20" s="1"/>
  <c r="D20" i="20"/>
  <c r="G19" i="20"/>
  <c r="H19" i="20" s="1"/>
  <c r="D19" i="20"/>
  <c r="G18" i="20"/>
  <c r="H18" i="20" s="1"/>
  <c r="I18" i="20" s="1"/>
  <c r="J18" i="20" s="1"/>
  <c r="L18" i="20" s="1"/>
  <c r="D18" i="20"/>
  <c r="G17" i="20"/>
  <c r="H17" i="20" s="1"/>
  <c r="D17" i="20"/>
  <c r="H16" i="20"/>
  <c r="I16" i="20" s="1"/>
  <c r="J16" i="20" s="1"/>
  <c r="L16" i="20" s="1"/>
  <c r="G16" i="20"/>
  <c r="D16" i="20"/>
  <c r="G15" i="20"/>
  <c r="H15" i="20" s="1"/>
  <c r="D15" i="20"/>
  <c r="G14" i="20"/>
  <c r="H14" i="20" s="1"/>
  <c r="D14" i="20"/>
  <c r="G13" i="20"/>
  <c r="H13" i="20" s="1"/>
  <c r="D13" i="20"/>
  <c r="G12" i="20"/>
  <c r="H12" i="20" s="1"/>
  <c r="D12" i="20"/>
  <c r="G11" i="20"/>
  <c r="H11" i="20" s="1"/>
  <c r="D11" i="20"/>
  <c r="G10" i="20"/>
  <c r="H10" i="20" s="1"/>
  <c r="D10" i="20"/>
  <c r="G9" i="20"/>
  <c r="H9" i="20" s="1"/>
  <c r="D9" i="20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9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9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9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G10" i="19"/>
  <c r="H10" i="19" s="1"/>
  <c r="G11" i="19"/>
  <c r="H11" i="19" s="1"/>
  <c r="G12" i="19"/>
  <c r="H12" i="19" s="1"/>
  <c r="G13" i="19"/>
  <c r="H13" i="19" s="1"/>
  <c r="G14" i="19"/>
  <c r="H14" i="19" s="1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H9" i="19"/>
  <c r="G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9" i="19"/>
  <c r="S15" i="20" l="1"/>
  <c r="U15" i="20" s="1"/>
  <c r="S13" i="20"/>
  <c r="U13" i="20" s="1"/>
  <c r="I11" i="20"/>
  <c r="J11" i="20" s="1"/>
  <c r="L11" i="20" s="1"/>
  <c r="Q12" i="20" s="1"/>
  <c r="I15" i="20"/>
  <c r="J15" i="20" s="1"/>
  <c r="L15" i="20" s="1"/>
  <c r="I23" i="20"/>
  <c r="J23" i="20" s="1"/>
  <c r="L23" i="20" s="1"/>
  <c r="I9" i="20"/>
  <c r="J9" i="20" s="1"/>
  <c r="L9" i="20" s="1"/>
  <c r="I13" i="20"/>
  <c r="J13" i="20" s="1"/>
  <c r="L13" i="20" s="1"/>
  <c r="Q13" i="20" s="1"/>
  <c r="I19" i="20"/>
  <c r="J19" i="20" s="1"/>
  <c r="L19" i="20" s="1"/>
  <c r="I27" i="20"/>
  <c r="J27" i="20" s="1"/>
  <c r="L27" i="20" s="1"/>
  <c r="I31" i="20"/>
  <c r="J31" i="20" s="1"/>
  <c r="L31" i="20" s="1"/>
  <c r="I10" i="20"/>
  <c r="J10" i="20" s="1"/>
  <c r="L10" i="20" s="1"/>
  <c r="I12" i="20"/>
  <c r="J12" i="20" s="1"/>
  <c r="L12" i="20" s="1"/>
  <c r="I14" i="20"/>
  <c r="J14" i="20" s="1"/>
  <c r="L14" i="20" s="1"/>
  <c r="Q10" i="20" s="1"/>
  <c r="I17" i="20"/>
  <c r="J17" i="20" s="1"/>
  <c r="L17" i="20" s="1"/>
  <c r="I21" i="20"/>
  <c r="J21" i="20" s="1"/>
  <c r="L21" i="20" s="1"/>
  <c r="I25" i="20"/>
  <c r="J25" i="20" s="1"/>
  <c r="L25" i="20" s="1"/>
  <c r="I29" i="20"/>
  <c r="J29" i="20" s="1"/>
  <c r="L29" i="20" s="1"/>
  <c r="I33" i="20"/>
  <c r="J33" i="20" s="1"/>
  <c r="L33" i="20" s="1"/>
  <c r="I14" i="19"/>
  <c r="J14" i="19" s="1"/>
  <c r="L14" i="19" s="1"/>
  <c r="I13" i="19"/>
  <c r="J13" i="19" s="1"/>
  <c r="L13" i="19" s="1"/>
  <c r="I12" i="19"/>
  <c r="J12" i="19" s="1"/>
  <c r="L12" i="19" s="1"/>
  <c r="I11" i="19"/>
  <c r="J11" i="19" s="1"/>
  <c r="L11" i="19" s="1"/>
  <c r="I10" i="19"/>
  <c r="J10" i="19"/>
  <c r="L10" i="19" s="1"/>
  <c r="D10" i="18"/>
  <c r="D11" i="18"/>
  <c r="D12" i="18"/>
  <c r="D13" i="18"/>
  <c r="D15" i="18"/>
  <c r="D17" i="18"/>
  <c r="D18" i="18"/>
  <c r="D19" i="18"/>
  <c r="D20" i="18"/>
  <c r="D21" i="18"/>
  <c r="D22" i="18"/>
  <c r="D23" i="18"/>
  <c r="D9" i="18"/>
  <c r="C10" i="18"/>
  <c r="C11" i="18"/>
  <c r="C12" i="18"/>
  <c r="E12" i="18" s="1"/>
  <c r="C13" i="18"/>
  <c r="C16" i="18"/>
  <c r="C17" i="18"/>
  <c r="C18" i="18"/>
  <c r="C19" i="18"/>
  <c r="C20" i="18"/>
  <c r="C21" i="18"/>
  <c r="C22" i="18"/>
  <c r="C23" i="18"/>
  <c r="L34" i="20" l="1"/>
  <c r="V15" i="20"/>
  <c r="S16" i="20"/>
  <c r="V13" i="20"/>
  <c r="S14" i="20"/>
  <c r="E21" i="18"/>
  <c r="E17" i="18"/>
  <c r="E9" i="18"/>
  <c r="E20" i="18"/>
  <c r="E11" i="18"/>
  <c r="F13" i="18"/>
  <c r="E23" i="18"/>
  <c r="E19" i="18"/>
  <c r="E10" i="18"/>
  <c r="Q14" i="20"/>
  <c r="S9" i="20"/>
  <c r="U9" i="20" s="1"/>
  <c r="S10" i="20"/>
  <c r="U10" i="20" s="1"/>
  <c r="Q11" i="20"/>
  <c r="S11" i="20"/>
  <c r="U11" i="20" s="1"/>
  <c r="Q9" i="20"/>
  <c r="S12" i="20"/>
  <c r="U12" i="20" s="1"/>
  <c r="F21" i="18"/>
  <c r="F17" i="18"/>
  <c r="E22" i="18"/>
  <c r="E18" i="18"/>
  <c r="E13" i="18"/>
  <c r="F9" i="18"/>
  <c r="F20" i="18"/>
  <c r="F11" i="18"/>
  <c r="F23" i="18"/>
  <c r="F19" i="18"/>
  <c r="F10" i="18"/>
  <c r="F22" i="18"/>
  <c r="F18" i="18"/>
  <c r="F12" i="18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L26" i="16"/>
  <c r="M26" i="16"/>
  <c r="N26" i="16"/>
  <c r="O26" i="16"/>
  <c r="P26" i="16"/>
  <c r="Q26" i="16"/>
  <c r="R26" i="16"/>
  <c r="S26" i="16"/>
  <c r="T26" i="16"/>
  <c r="U26" i="16"/>
  <c r="V26" i="16"/>
  <c r="W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11" i="4"/>
  <c r="K12" i="4"/>
  <c r="K13" i="4"/>
  <c r="K14" i="4"/>
  <c r="K15" i="4"/>
  <c r="K16" i="4"/>
  <c r="K18" i="4"/>
  <c r="K19" i="4"/>
  <c r="K20" i="4"/>
  <c r="K21" i="4"/>
  <c r="K22" i="4"/>
  <c r="K23" i="4"/>
  <c r="K24" i="4"/>
  <c r="K25" i="4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10" i="3"/>
  <c r="K26" i="3" s="1"/>
  <c r="K10" i="4"/>
  <c r="K10" i="5"/>
  <c r="K10" i="6"/>
  <c r="K10" i="7"/>
  <c r="K10" i="8"/>
  <c r="K10" i="9"/>
  <c r="K10" i="10"/>
  <c r="K10" i="12"/>
  <c r="K10" i="13"/>
  <c r="K10" i="14"/>
  <c r="K10" i="15"/>
  <c r="K10" i="11"/>
  <c r="K10" i="16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10" i="3"/>
  <c r="J10" i="4"/>
  <c r="J10" i="5"/>
  <c r="J10" i="6"/>
  <c r="J10" i="7"/>
  <c r="J10" i="8"/>
  <c r="J10" i="9"/>
  <c r="J10" i="10"/>
  <c r="J10" i="12"/>
  <c r="J10" i="13"/>
  <c r="J10" i="14"/>
  <c r="J10" i="15"/>
  <c r="J10" i="11"/>
  <c r="J10" i="16"/>
  <c r="U14" i="20" l="1"/>
  <c r="V14" i="20"/>
  <c r="V16" i="20"/>
  <c r="U16" i="20"/>
  <c r="V12" i="20"/>
  <c r="V10" i="20"/>
  <c r="V9" i="20"/>
  <c r="V11" i="20"/>
  <c r="K26" i="14"/>
  <c r="K26" i="9"/>
  <c r="K26" i="5"/>
  <c r="K26" i="11"/>
  <c r="K26" i="12"/>
  <c r="K26" i="7"/>
  <c r="K26" i="4"/>
  <c r="K26" i="8"/>
  <c r="K26" i="13"/>
  <c r="K26" i="16"/>
  <c r="K26" i="15"/>
  <c r="K26" i="10"/>
  <c r="K26" i="6"/>
  <c r="J26" i="7"/>
  <c r="J26" i="8"/>
  <c r="J26" i="12"/>
  <c r="J26" i="5"/>
  <c r="J26" i="3"/>
  <c r="J26" i="16"/>
  <c r="J26" i="14"/>
  <c r="J26" i="13"/>
  <c r="J26" i="11"/>
  <c r="J26" i="9"/>
  <c r="J26" i="15"/>
  <c r="J26" i="10"/>
  <c r="D19" i="17" s="1"/>
  <c r="J26" i="6"/>
  <c r="J26" i="4"/>
  <c r="D13" i="17" s="1"/>
  <c r="H25" i="17"/>
  <c r="J25" i="17"/>
  <c r="K25" i="17"/>
  <c r="L25" i="17"/>
  <c r="M25" i="17"/>
  <c r="N25" i="17"/>
  <c r="O25" i="17"/>
  <c r="P25" i="17"/>
  <c r="Q25" i="17"/>
  <c r="R25" i="17"/>
  <c r="U25" i="17"/>
  <c r="V25" i="17"/>
  <c r="W25" i="17"/>
  <c r="X25" i="17"/>
  <c r="Y25" i="17"/>
  <c r="Z25" i="17"/>
  <c r="AA25" i="17"/>
  <c r="AB25" i="17"/>
  <c r="AC25" i="17"/>
  <c r="AF25" i="17"/>
  <c r="AG25" i="17"/>
  <c r="AH25" i="17"/>
  <c r="AI25" i="17"/>
  <c r="H24" i="17"/>
  <c r="J24" i="17"/>
  <c r="K24" i="17"/>
  <c r="L24" i="17"/>
  <c r="M24" i="17"/>
  <c r="N24" i="17"/>
  <c r="O24" i="17"/>
  <c r="P24" i="17"/>
  <c r="Q24" i="17"/>
  <c r="R24" i="17"/>
  <c r="U24" i="17"/>
  <c r="V24" i="17"/>
  <c r="W24" i="17"/>
  <c r="X24" i="17"/>
  <c r="Y24" i="17"/>
  <c r="Z24" i="17"/>
  <c r="AA24" i="17"/>
  <c r="AB24" i="17"/>
  <c r="AC24" i="17"/>
  <c r="AF24" i="17"/>
  <c r="AG24" i="17"/>
  <c r="AH24" i="17"/>
  <c r="AI24" i="17"/>
  <c r="H23" i="17"/>
  <c r="J23" i="17"/>
  <c r="K23" i="17"/>
  <c r="L23" i="17"/>
  <c r="M23" i="17"/>
  <c r="N23" i="17"/>
  <c r="O23" i="17"/>
  <c r="P23" i="17"/>
  <c r="Q23" i="17"/>
  <c r="R23" i="17"/>
  <c r="U23" i="17"/>
  <c r="V23" i="17"/>
  <c r="W23" i="17"/>
  <c r="X23" i="17"/>
  <c r="Y23" i="17"/>
  <c r="Z23" i="17"/>
  <c r="AA23" i="17"/>
  <c r="AB23" i="17"/>
  <c r="AC23" i="17"/>
  <c r="AF23" i="17"/>
  <c r="AG23" i="17"/>
  <c r="AH23" i="17"/>
  <c r="AI23" i="17"/>
  <c r="H22" i="17"/>
  <c r="J22" i="17"/>
  <c r="K22" i="17"/>
  <c r="L22" i="17"/>
  <c r="M22" i="17"/>
  <c r="N22" i="17"/>
  <c r="O22" i="17"/>
  <c r="P22" i="17"/>
  <c r="Q22" i="17"/>
  <c r="R22" i="17"/>
  <c r="U22" i="17"/>
  <c r="V22" i="17"/>
  <c r="W22" i="17"/>
  <c r="X22" i="17"/>
  <c r="Y22" i="17"/>
  <c r="Z22" i="17"/>
  <c r="AA22" i="17"/>
  <c r="AB22" i="17"/>
  <c r="AC22" i="17"/>
  <c r="AF22" i="17"/>
  <c r="AG22" i="17"/>
  <c r="AH22" i="17"/>
  <c r="AI22" i="17"/>
  <c r="H21" i="17"/>
  <c r="J21" i="17"/>
  <c r="K21" i="17"/>
  <c r="L21" i="17"/>
  <c r="M21" i="17"/>
  <c r="N21" i="17"/>
  <c r="O21" i="17"/>
  <c r="P21" i="17"/>
  <c r="Q21" i="17"/>
  <c r="R21" i="17"/>
  <c r="U21" i="17"/>
  <c r="V21" i="17"/>
  <c r="W21" i="17"/>
  <c r="X21" i="17"/>
  <c r="Y21" i="17"/>
  <c r="Z21" i="17"/>
  <c r="AA21" i="17"/>
  <c r="AB21" i="17"/>
  <c r="AC21" i="17"/>
  <c r="AF21" i="17"/>
  <c r="AG21" i="17"/>
  <c r="AH21" i="17"/>
  <c r="AI21" i="17"/>
  <c r="H20" i="17"/>
  <c r="J20" i="17"/>
  <c r="K20" i="17"/>
  <c r="L20" i="17"/>
  <c r="M20" i="17"/>
  <c r="N20" i="17"/>
  <c r="O20" i="17"/>
  <c r="R20" i="17"/>
  <c r="U20" i="17"/>
  <c r="V20" i="17"/>
  <c r="W20" i="17"/>
  <c r="X20" i="17"/>
  <c r="Y20" i="17"/>
  <c r="Z20" i="17"/>
  <c r="AA20" i="17"/>
  <c r="AB20" i="17"/>
  <c r="AC20" i="17"/>
  <c r="AF20" i="17"/>
  <c r="AG20" i="17"/>
  <c r="AH20" i="17"/>
  <c r="AI20" i="17"/>
  <c r="H19" i="17"/>
  <c r="J19" i="17"/>
  <c r="K19" i="17"/>
  <c r="L19" i="17"/>
  <c r="M19" i="17"/>
  <c r="N19" i="17"/>
  <c r="O19" i="17"/>
  <c r="P19" i="17"/>
  <c r="Q19" i="17"/>
  <c r="R19" i="17"/>
  <c r="U19" i="17"/>
  <c r="V19" i="17"/>
  <c r="W19" i="17"/>
  <c r="X19" i="17"/>
  <c r="Y19" i="17"/>
  <c r="Z19" i="17"/>
  <c r="AA19" i="17"/>
  <c r="AB19" i="17"/>
  <c r="AC19" i="17"/>
  <c r="AF19" i="17"/>
  <c r="AG19" i="17"/>
  <c r="AH19" i="17"/>
  <c r="AI19" i="17"/>
  <c r="H18" i="17"/>
  <c r="J18" i="17"/>
  <c r="K18" i="17"/>
  <c r="L18" i="17"/>
  <c r="M18" i="17"/>
  <c r="N18" i="17"/>
  <c r="O18" i="17"/>
  <c r="R18" i="17"/>
  <c r="U18" i="17"/>
  <c r="V18" i="17"/>
  <c r="W18" i="17"/>
  <c r="X18" i="17"/>
  <c r="Y18" i="17"/>
  <c r="Z18" i="17"/>
  <c r="AA18" i="17"/>
  <c r="AB18" i="17"/>
  <c r="AC18" i="17"/>
  <c r="AF18" i="17"/>
  <c r="AG18" i="17"/>
  <c r="AH18" i="17"/>
  <c r="AI18" i="17"/>
  <c r="H17" i="17"/>
  <c r="J17" i="17"/>
  <c r="K17" i="17"/>
  <c r="L17" i="17"/>
  <c r="M17" i="17"/>
  <c r="N17" i="17"/>
  <c r="O17" i="17"/>
  <c r="P17" i="17"/>
  <c r="Q17" i="17"/>
  <c r="R17" i="17"/>
  <c r="U17" i="17"/>
  <c r="V17" i="17"/>
  <c r="W17" i="17"/>
  <c r="X17" i="17"/>
  <c r="Y17" i="17"/>
  <c r="Z17" i="17"/>
  <c r="AA17" i="17"/>
  <c r="AB17" i="17"/>
  <c r="AC17" i="17"/>
  <c r="AF17" i="17"/>
  <c r="AG17" i="17"/>
  <c r="AH17" i="17"/>
  <c r="AI17" i="17"/>
  <c r="H16" i="17"/>
  <c r="J16" i="17"/>
  <c r="K16" i="17"/>
  <c r="L16" i="17"/>
  <c r="M16" i="17"/>
  <c r="N16" i="17"/>
  <c r="O16" i="17"/>
  <c r="R16" i="17"/>
  <c r="U16" i="17"/>
  <c r="V16" i="17"/>
  <c r="W16" i="17"/>
  <c r="X16" i="17"/>
  <c r="Y16" i="17"/>
  <c r="Z16" i="17"/>
  <c r="AA16" i="17"/>
  <c r="AB16" i="17"/>
  <c r="AC16" i="17"/>
  <c r="AF16" i="17"/>
  <c r="AG16" i="17"/>
  <c r="AH16" i="17"/>
  <c r="AI16" i="17"/>
  <c r="F15" i="17"/>
  <c r="H15" i="17"/>
  <c r="J15" i="17"/>
  <c r="K15" i="17"/>
  <c r="L15" i="17"/>
  <c r="M15" i="17"/>
  <c r="N15" i="17"/>
  <c r="O15" i="17"/>
  <c r="O26" i="17" s="1"/>
  <c r="P15" i="17"/>
  <c r="Q15" i="17"/>
  <c r="R15" i="17"/>
  <c r="U15" i="17"/>
  <c r="V15" i="17"/>
  <c r="W15" i="17"/>
  <c r="X15" i="17"/>
  <c r="Y15" i="17"/>
  <c r="Y26" i="17" s="1"/>
  <c r="Z15" i="17"/>
  <c r="AA15" i="17"/>
  <c r="AB15" i="17"/>
  <c r="AC15" i="17"/>
  <c r="AC26" i="17" s="1"/>
  <c r="AF15" i="17"/>
  <c r="AG15" i="17"/>
  <c r="AH15" i="17"/>
  <c r="AI15" i="17"/>
  <c r="AI26" i="17" s="1"/>
  <c r="H14" i="17"/>
  <c r="J14" i="17"/>
  <c r="K14" i="17"/>
  <c r="L14" i="17"/>
  <c r="M14" i="17"/>
  <c r="N14" i="17"/>
  <c r="O14" i="17"/>
  <c r="R14" i="17"/>
  <c r="U14" i="17"/>
  <c r="V14" i="17"/>
  <c r="W14" i="17"/>
  <c r="X14" i="17"/>
  <c r="Y14" i="17"/>
  <c r="Z14" i="17"/>
  <c r="AA14" i="17"/>
  <c r="AB14" i="17"/>
  <c r="AC14" i="17"/>
  <c r="AF14" i="17"/>
  <c r="AG14" i="17"/>
  <c r="AH14" i="17"/>
  <c r="AI14" i="17"/>
  <c r="H13" i="17"/>
  <c r="J13" i="17"/>
  <c r="L13" i="17"/>
  <c r="M13" i="17"/>
  <c r="N13" i="17"/>
  <c r="O13" i="17"/>
  <c r="R13" i="17"/>
  <c r="U13" i="17"/>
  <c r="V13" i="17"/>
  <c r="W13" i="17"/>
  <c r="X13" i="17"/>
  <c r="Y13" i="17"/>
  <c r="Z13" i="17"/>
  <c r="AA13" i="17"/>
  <c r="AB13" i="17"/>
  <c r="AC13" i="17"/>
  <c r="AF13" i="17"/>
  <c r="AG13" i="17"/>
  <c r="AH13" i="17"/>
  <c r="AI13" i="17"/>
  <c r="J12" i="17"/>
  <c r="K12" i="17"/>
  <c r="L12" i="17"/>
  <c r="M12" i="17"/>
  <c r="N12" i="17"/>
  <c r="O12" i="17"/>
  <c r="P12" i="17"/>
  <c r="Q12" i="17"/>
  <c r="R12" i="17"/>
  <c r="U12" i="17"/>
  <c r="V12" i="17"/>
  <c r="W12" i="17"/>
  <c r="X12" i="17"/>
  <c r="Y12" i="17"/>
  <c r="Z12" i="17"/>
  <c r="AA12" i="17"/>
  <c r="AB12" i="17"/>
  <c r="AC12" i="17"/>
  <c r="AF12" i="17"/>
  <c r="AG12" i="17"/>
  <c r="AH12" i="17"/>
  <c r="AI12" i="17"/>
  <c r="D10" i="17"/>
  <c r="F10" i="17"/>
  <c r="H10" i="17"/>
  <c r="J10" i="17"/>
  <c r="L10" i="17"/>
  <c r="N10" i="17"/>
  <c r="P10" i="17"/>
  <c r="R10" i="17"/>
  <c r="T10" i="17"/>
  <c r="V10" i="17"/>
  <c r="X10" i="17"/>
  <c r="Z10" i="17"/>
  <c r="AB10" i="17"/>
  <c r="AD10" i="17"/>
  <c r="AF10" i="17"/>
  <c r="AH10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U26" i="17" l="1"/>
  <c r="D16" i="18" s="1"/>
  <c r="AH26" i="17"/>
  <c r="AB26" i="17"/>
  <c r="X26" i="17"/>
  <c r="R26" i="17"/>
  <c r="C15" i="18" s="1"/>
  <c r="N26" i="17"/>
  <c r="J26" i="17"/>
  <c r="AG26" i="17"/>
  <c r="AA26" i="17"/>
  <c r="W26" i="17"/>
  <c r="Q26" i="17"/>
  <c r="D14" i="18" s="1"/>
  <c r="M26" i="17"/>
  <c r="AF26" i="17"/>
  <c r="Z26" i="17"/>
  <c r="V26" i="17"/>
  <c r="P26" i="17"/>
  <c r="C14" i="18" s="1"/>
  <c r="L26" i="17"/>
  <c r="F14" i="17"/>
  <c r="G14" i="17"/>
  <c r="I14" i="17"/>
  <c r="S14" i="17"/>
  <c r="T14" i="17"/>
  <c r="AD14" i="17"/>
  <c r="AE14" i="17"/>
  <c r="G15" i="17"/>
  <c r="I15" i="17"/>
  <c r="S15" i="17"/>
  <c r="T15" i="17"/>
  <c r="AD15" i="17"/>
  <c r="AE15" i="17"/>
  <c r="F16" i="17"/>
  <c r="G16" i="17"/>
  <c r="I16" i="17"/>
  <c r="S16" i="17"/>
  <c r="T16" i="17"/>
  <c r="AD16" i="17"/>
  <c r="AE16" i="17"/>
  <c r="F17" i="17"/>
  <c r="G17" i="17"/>
  <c r="I17" i="17"/>
  <c r="S17" i="17"/>
  <c r="T17" i="17"/>
  <c r="AD17" i="17"/>
  <c r="AE17" i="17"/>
  <c r="F18" i="17"/>
  <c r="G18" i="17"/>
  <c r="I18" i="17"/>
  <c r="S18" i="17"/>
  <c r="T18" i="17"/>
  <c r="AD18" i="17"/>
  <c r="AE18" i="17"/>
  <c r="F19" i="17"/>
  <c r="G19" i="17"/>
  <c r="I19" i="17"/>
  <c r="S19" i="17"/>
  <c r="T19" i="17"/>
  <c r="AD19" i="17"/>
  <c r="AE19" i="17"/>
  <c r="F20" i="17"/>
  <c r="G20" i="17"/>
  <c r="I20" i="17"/>
  <c r="S20" i="17"/>
  <c r="T20" i="17"/>
  <c r="AD20" i="17"/>
  <c r="AE20" i="17"/>
  <c r="F21" i="17"/>
  <c r="G21" i="17"/>
  <c r="I21" i="17"/>
  <c r="S21" i="17"/>
  <c r="T21" i="17"/>
  <c r="AD21" i="17"/>
  <c r="AE21" i="17"/>
  <c r="F22" i="17"/>
  <c r="G22" i="17"/>
  <c r="I22" i="17"/>
  <c r="S22" i="17"/>
  <c r="T22" i="17"/>
  <c r="AD22" i="17"/>
  <c r="AE22" i="17"/>
  <c r="F23" i="17"/>
  <c r="G23" i="17"/>
  <c r="I23" i="17"/>
  <c r="S23" i="17"/>
  <c r="T23" i="17"/>
  <c r="AD23" i="17"/>
  <c r="AE23" i="17"/>
  <c r="F24" i="17"/>
  <c r="G24" i="17"/>
  <c r="I24" i="17"/>
  <c r="S24" i="17"/>
  <c r="T24" i="17"/>
  <c r="AD24" i="17"/>
  <c r="AE24" i="17"/>
  <c r="F25" i="17"/>
  <c r="G25" i="17"/>
  <c r="I25" i="17"/>
  <c r="S25" i="17"/>
  <c r="T25" i="17"/>
  <c r="AD25" i="17"/>
  <c r="AE25" i="17"/>
  <c r="F13" i="17"/>
  <c r="G13" i="17"/>
  <c r="I13" i="17"/>
  <c r="K13" i="17"/>
  <c r="K26" i="17" s="1"/>
  <c r="S13" i="17"/>
  <c r="T13" i="17"/>
  <c r="AD13" i="17"/>
  <c r="AE13" i="17"/>
  <c r="I11" i="13"/>
  <c r="G11" i="16"/>
  <c r="I11" i="7"/>
  <c r="H11" i="12"/>
  <c r="I11" i="11"/>
  <c r="P6" i="3"/>
  <c r="R6" i="3"/>
  <c r="T6" i="3"/>
  <c r="V6" i="3"/>
  <c r="Z6" i="3"/>
  <c r="AB6" i="3"/>
  <c r="AD6" i="3"/>
  <c r="AF6" i="3"/>
  <c r="AH6" i="3"/>
  <c r="AL6" i="3"/>
  <c r="AN6" i="3"/>
  <c r="G10" i="8"/>
  <c r="I10" i="16"/>
  <c r="G12" i="17"/>
  <c r="H12" i="17"/>
  <c r="H26" i="17" s="1"/>
  <c r="I12" i="17"/>
  <c r="S12" i="17"/>
  <c r="T12" i="17"/>
  <c r="AD12" i="17"/>
  <c r="AE12" i="17"/>
  <c r="H11" i="16"/>
  <c r="AN8" i="16"/>
  <c r="AL8" i="16"/>
  <c r="AJ8" i="16"/>
  <c r="AH8" i="16"/>
  <c r="AF8" i="16"/>
  <c r="AD8" i="16"/>
  <c r="AB8" i="16"/>
  <c r="Z8" i="16"/>
  <c r="X8" i="16"/>
  <c r="V8" i="16"/>
  <c r="T8" i="16"/>
  <c r="R8" i="16"/>
  <c r="P8" i="16"/>
  <c r="N8" i="16"/>
  <c r="L8" i="16"/>
  <c r="H12" i="15"/>
  <c r="I10" i="15"/>
  <c r="H10" i="15"/>
  <c r="G10" i="15"/>
  <c r="AN8" i="15"/>
  <c r="AL8" i="15"/>
  <c r="AJ8" i="15"/>
  <c r="AH8" i="15"/>
  <c r="AF8" i="15"/>
  <c r="AD8" i="15"/>
  <c r="AB8" i="15"/>
  <c r="Z8" i="15"/>
  <c r="X8" i="15"/>
  <c r="V8" i="15"/>
  <c r="T8" i="15"/>
  <c r="R8" i="15"/>
  <c r="P8" i="15"/>
  <c r="N8" i="15"/>
  <c r="L8" i="15"/>
  <c r="I11" i="14"/>
  <c r="H11" i="14"/>
  <c r="G11" i="14"/>
  <c r="I10" i="14"/>
  <c r="H10" i="14"/>
  <c r="G10" i="14"/>
  <c r="AN8" i="14"/>
  <c r="AL8" i="14"/>
  <c r="AJ8" i="14"/>
  <c r="AH8" i="14"/>
  <c r="AF8" i="14"/>
  <c r="AD8" i="14"/>
  <c r="AB8" i="14"/>
  <c r="Z8" i="14"/>
  <c r="X8" i="14"/>
  <c r="V8" i="14"/>
  <c r="T8" i="14"/>
  <c r="R8" i="14"/>
  <c r="P8" i="14"/>
  <c r="N8" i="14"/>
  <c r="L8" i="14"/>
  <c r="H11" i="13"/>
  <c r="AN8" i="13"/>
  <c r="AL8" i="13"/>
  <c r="AJ8" i="13"/>
  <c r="AH8" i="13"/>
  <c r="AF8" i="13"/>
  <c r="AD8" i="13"/>
  <c r="AB8" i="13"/>
  <c r="Z8" i="13"/>
  <c r="X8" i="13"/>
  <c r="V8" i="13"/>
  <c r="T8" i="13"/>
  <c r="R8" i="13"/>
  <c r="P8" i="13"/>
  <c r="N8" i="13"/>
  <c r="L8" i="13"/>
  <c r="I11" i="12"/>
  <c r="I10" i="12"/>
  <c r="H10" i="12"/>
  <c r="G10" i="12"/>
  <c r="AN8" i="12"/>
  <c r="AL8" i="12"/>
  <c r="AJ8" i="12"/>
  <c r="AH8" i="12"/>
  <c r="AF8" i="12"/>
  <c r="AD8" i="12"/>
  <c r="AB8" i="12"/>
  <c r="Z8" i="12"/>
  <c r="X8" i="12"/>
  <c r="V8" i="12"/>
  <c r="T8" i="12"/>
  <c r="R8" i="12"/>
  <c r="P8" i="12"/>
  <c r="N8" i="12"/>
  <c r="L8" i="12"/>
  <c r="H11" i="11"/>
  <c r="G11" i="11"/>
  <c r="I10" i="11"/>
  <c r="H10" i="11"/>
  <c r="G10" i="11"/>
  <c r="AN8" i="11"/>
  <c r="AL8" i="11"/>
  <c r="AJ8" i="11"/>
  <c r="AH8" i="11"/>
  <c r="AF8" i="11"/>
  <c r="AD8" i="11"/>
  <c r="AB8" i="11"/>
  <c r="Z8" i="11"/>
  <c r="X8" i="11"/>
  <c r="V8" i="11"/>
  <c r="T8" i="11"/>
  <c r="R8" i="11"/>
  <c r="P8" i="11"/>
  <c r="N8" i="11"/>
  <c r="L8" i="11"/>
  <c r="I11" i="10"/>
  <c r="I10" i="10"/>
  <c r="H10" i="10"/>
  <c r="G10" i="10"/>
  <c r="AN8" i="10"/>
  <c r="AL8" i="10"/>
  <c r="AJ8" i="10"/>
  <c r="AH8" i="10"/>
  <c r="AF8" i="10"/>
  <c r="AD8" i="10"/>
  <c r="AB8" i="10"/>
  <c r="Z8" i="10"/>
  <c r="X8" i="10"/>
  <c r="V8" i="10"/>
  <c r="T8" i="10"/>
  <c r="R8" i="10"/>
  <c r="P8" i="10"/>
  <c r="N8" i="10"/>
  <c r="L8" i="10"/>
  <c r="H12" i="9"/>
  <c r="I11" i="9"/>
  <c r="H11" i="9"/>
  <c r="G11" i="9"/>
  <c r="I10" i="9"/>
  <c r="H10" i="9"/>
  <c r="G10" i="9"/>
  <c r="AN8" i="9"/>
  <c r="AL8" i="9"/>
  <c r="AJ8" i="9"/>
  <c r="AH8" i="9"/>
  <c r="AF8" i="9"/>
  <c r="AD8" i="9"/>
  <c r="AB8" i="9"/>
  <c r="Z8" i="9"/>
  <c r="X8" i="9"/>
  <c r="V8" i="9"/>
  <c r="T8" i="9"/>
  <c r="R8" i="9"/>
  <c r="P8" i="9"/>
  <c r="N8" i="9"/>
  <c r="L8" i="9"/>
  <c r="I11" i="8"/>
  <c r="H11" i="8"/>
  <c r="G11" i="8"/>
  <c r="I10" i="8"/>
  <c r="AN8" i="8"/>
  <c r="AL8" i="8"/>
  <c r="AJ8" i="8"/>
  <c r="AH8" i="8"/>
  <c r="AF8" i="8"/>
  <c r="AD8" i="8"/>
  <c r="AB8" i="8"/>
  <c r="Z8" i="8"/>
  <c r="X8" i="8"/>
  <c r="V8" i="8"/>
  <c r="T8" i="8"/>
  <c r="R8" i="8"/>
  <c r="P8" i="8"/>
  <c r="N8" i="8"/>
  <c r="L8" i="8"/>
  <c r="H11" i="7"/>
  <c r="G11" i="7"/>
  <c r="I10" i="7"/>
  <c r="H10" i="7"/>
  <c r="G10" i="7"/>
  <c r="AN8" i="7"/>
  <c r="AL8" i="7"/>
  <c r="AJ8" i="7"/>
  <c r="AH8" i="7"/>
  <c r="AF8" i="7"/>
  <c r="AD8" i="7"/>
  <c r="AB8" i="7"/>
  <c r="Z8" i="7"/>
  <c r="X8" i="7"/>
  <c r="V8" i="7"/>
  <c r="T8" i="7"/>
  <c r="R8" i="7"/>
  <c r="P8" i="7"/>
  <c r="N8" i="7"/>
  <c r="L8" i="7"/>
  <c r="I11" i="6"/>
  <c r="I10" i="6"/>
  <c r="H10" i="6"/>
  <c r="G10" i="6"/>
  <c r="AN8" i="6"/>
  <c r="AL8" i="6"/>
  <c r="AJ8" i="6"/>
  <c r="AH8" i="6"/>
  <c r="AF8" i="6"/>
  <c r="AD8" i="6"/>
  <c r="AB8" i="6"/>
  <c r="Z8" i="6"/>
  <c r="X8" i="6"/>
  <c r="V8" i="6"/>
  <c r="T8" i="6"/>
  <c r="R8" i="6"/>
  <c r="P8" i="6"/>
  <c r="N8" i="6"/>
  <c r="L8" i="6"/>
  <c r="I11" i="5"/>
  <c r="H11" i="5"/>
  <c r="G11" i="5"/>
  <c r="I10" i="5"/>
  <c r="H10" i="5"/>
  <c r="G10" i="5"/>
  <c r="AN8" i="5"/>
  <c r="AL8" i="5"/>
  <c r="AJ8" i="5"/>
  <c r="AH8" i="5"/>
  <c r="AF8" i="5"/>
  <c r="AD8" i="5"/>
  <c r="AB8" i="5"/>
  <c r="Z8" i="5"/>
  <c r="X8" i="5"/>
  <c r="V8" i="5"/>
  <c r="T8" i="5"/>
  <c r="R8" i="5"/>
  <c r="P8" i="5"/>
  <c r="N8" i="5"/>
  <c r="L8" i="5"/>
  <c r="I11" i="4"/>
  <c r="H11" i="4"/>
  <c r="G11" i="4"/>
  <c r="I10" i="4"/>
  <c r="H10" i="4"/>
  <c r="G10" i="4"/>
  <c r="AN8" i="4"/>
  <c r="AL8" i="4"/>
  <c r="AJ8" i="4"/>
  <c r="AH8" i="4"/>
  <c r="AF8" i="4"/>
  <c r="AD8" i="4"/>
  <c r="AB8" i="4"/>
  <c r="Z8" i="4"/>
  <c r="X8" i="4"/>
  <c r="V8" i="4"/>
  <c r="T8" i="4"/>
  <c r="R8" i="4"/>
  <c r="P8" i="4"/>
  <c r="N8" i="4"/>
  <c r="L8" i="4"/>
  <c r="H11" i="3"/>
  <c r="F14" i="18" l="1"/>
  <c r="E14" i="18"/>
  <c r="E15" i="18"/>
  <c r="F15" i="18"/>
  <c r="F16" i="18"/>
  <c r="E16" i="18"/>
  <c r="G26" i="17"/>
  <c r="AE26" i="17"/>
  <c r="AJ6" i="3"/>
  <c r="AD26" i="17"/>
  <c r="X6" i="3"/>
  <c r="T26" i="17"/>
  <c r="S26" i="17"/>
  <c r="N6" i="3"/>
  <c r="I26" i="17"/>
  <c r="F12" i="17"/>
  <c r="F26" i="17" s="1"/>
  <c r="L6" i="3"/>
  <c r="G11" i="13"/>
  <c r="I11" i="16"/>
  <c r="I11" i="15"/>
  <c r="H11" i="10"/>
  <c r="H12" i="7"/>
  <c r="H11" i="6"/>
  <c r="G11" i="15"/>
  <c r="G11" i="6"/>
  <c r="G11" i="10"/>
  <c r="G11" i="12"/>
  <c r="H11" i="15"/>
  <c r="H10" i="16"/>
  <c r="H10" i="13"/>
  <c r="H10" i="8"/>
  <c r="I10" i="13"/>
  <c r="G10" i="13"/>
  <c r="G10" i="16"/>
  <c r="H12" i="11"/>
  <c r="H12" i="13"/>
  <c r="H12" i="16"/>
  <c r="H12" i="5"/>
  <c r="I12" i="16"/>
  <c r="G13" i="16"/>
  <c r="I13" i="16"/>
  <c r="H13" i="16"/>
  <c r="G12" i="16"/>
  <c r="D25" i="17"/>
  <c r="G12" i="9"/>
  <c r="G12" i="13"/>
  <c r="I12" i="13"/>
  <c r="G12" i="15"/>
  <c r="I12" i="15"/>
  <c r="D22" i="17"/>
  <c r="G14" i="13"/>
  <c r="I12" i="12"/>
  <c r="H14" i="15"/>
  <c r="H13" i="15"/>
  <c r="I13" i="12"/>
  <c r="H13" i="12"/>
  <c r="G13" i="12"/>
  <c r="H13" i="13"/>
  <c r="G13" i="15"/>
  <c r="G12" i="12"/>
  <c r="G13" i="13"/>
  <c r="I14" i="13"/>
  <c r="H16" i="13"/>
  <c r="I15" i="13"/>
  <c r="D21" i="17"/>
  <c r="D20" i="17"/>
  <c r="G12" i="14"/>
  <c r="D23" i="17"/>
  <c r="I12" i="9"/>
  <c r="G12" i="11"/>
  <c r="H12" i="12"/>
  <c r="I13" i="13"/>
  <c r="H14" i="13"/>
  <c r="H12" i="14"/>
  <c r="I13" i="15"/>
  <c r="I12" i="11"/>
  <c r="I12" i="14"/>
  <c r="H16" i="9"/>
  <c r="G14" i="9"/>
  <c r="I14" i="11"/>
  <c r="H13" i="11"/>
  <c r="H13" i="9"/>
  <c r="G13" i="11"/>
  <c r="I14" i="9"/>
  <c r="D18" i="17"/>
  <c r="I12" i="8"/>
  <c r="G12" i="8"/>
  <c r="G13" i="9"/>
  <c r="D17" i="17"/>
  <c r="G12" i="10"/>
  <c r="I12" i="5"/>
  <c r="G12" i="7"/>
  <c r="H12" i="8"/>
  <c r="I13" i="9"/>
  <c r="H14" i="9"/>
  <c r="H12" i="10"/>
  <c r="H14" i="10"/>
  <c r="I13" i="11"/>
  <c r="D24" i="17"/>
  <c r="I12" i="7"/>
  <c r="I12" i="10"/>
  <c r="D15" i="17"/>
  <c r="H13" i="7"/>
  <c r="G13" i="7"/>
  <c r="D16" i="17"/>
  <c r="H12" i="6"/>
  <c r="H14" i="6"/>
  <c r="I13" i="7"/>
  <c r="I12" i="6"/>
  <c r="G12" i="6"/>
  <c r="I13" i="5"/>
  <c r="H13" i="5"/>
  <c r="G13" i="5"/>
  <c r="D14" i="17"/>
  <c r="G12" i="5"/>
  <c r="H12" i="4"/>
  <c r="I12" i="4"/>
  <c r="G13" i="4"/>
  <c r="I13" i="4"/>
  <c r="H13" i="4"/>
  <c r="G12" i="4"/>
  <c r="AN8" i="3"/>
  <c r="AL8" i="3"/>
  <c r="AJ8" i="3"/>
  <c r="AH8" i="3"/>
  <c r="AF8" i="3"/>
  <c r="AD8" i="3"/>
  <c r="AB8" i="3"/>
  <c r="Z8" i="3"/>
  <c r="X8" i="3"/>
  <c r="V8" i="3"/>
  <c r="T8" i="3"/>
  <c r="R8" i="3"/>
  <c r="P8" i="3"/>
  <c r="N8" i="3"/>
  <c r="L8" i="3"/>
  <c r="G13" i="10" l="1"/>
  <c r="G15" i="13"/>
  <c r="H15" i="9"/>
  <c r="H15" i="13"/>
  <c r="I14" i="15"/>
  <c r="H14" i="11"/>
  <c r="I13" i="8"/>
  <c r="I13" i="6"/>
  <c r="H13" i="6"/>
  <c r="G15" i="9"/>
  <c r="I13" i="10"/>
  <c r="H13" i="8"/>
  <c r="H14" i="16"/>
  <c r="I14" i="16"/>
  <c r="G14" i="16"/>
  <c r="G14" i="14"/>
  <c r="I14" i="14"/>
  <c r="I13" i="14"/>
  <c r="G13" i="14"/>
  <c r="H14" i="14"/>
  <c r="G14" i="15"/>
  <c r="H13" i="14"/>
  <c r="H14" i="12"/>
  <c r="G14" i="12"/>
  <c r="I14" i="12"/>
  <c r="G16" i="13"/>
  <c r="I16" i="13"/>
  <c r="H13" i="10"/>
  <c r="H14" i="8"/>
  <c r="G14" i="8"/>
  <c r="I14" i="8"/>
  <c r="G14" i="11"/>
  <c r="G13" i="8"/>
  <c r="I15" i="9"/>
  <c r="I14" i="10"/>
  <c r="G14" i="10"/>
  <c r="G16" i="9"/>
  <c r="I16" i="9"/>
  <c r="G14" i="6"/>
  <c r="I14" i="6"/>
  <c r="G13" i="6"/>
  <c r="I14" i="7"/>
  <c r="H14" i="7"/>
  <c r="G14" i="7"/>
  <c r="I14" i="5"/>
  <c r="H14" i="5"/>
  <c r="G14" i="5"/>
  <c r="H14" i="4"/>
  <c r="I14" i="4"/>
  <c r="G14" i="4"/>
  <c r="I11" i="3"/>
  <c r="H10" i="3"/>
  <c r="I10" i="3"/>
  <c r="G11" i="3"/>
  <c r="I12" i="3"/>
  <c r="G10" i="3"/>
  <c r="D12" i="17"/>
  <c r="D26" i="17" s="1"/>
  <c r="H12" i="3" l="1"/>
  <c r="G15" i="16"/>
  <c r="I15" i="16"/>
  <c r="H15" i="16"/>
  <c r="H17" i="13"/>
  <c r="I17" i="13"/>
  <c r="G17" i="13"/>
  <c r="H15" i="12"/>
  <c r="G15" i="12"/>
  <c r="I15" i="12"/>
  <c r="G15" i="15"/>
  <c r="H15" i="15"/>
  <c r="I15" i="15"/>
  <c r="H15" i="14"/>
  <c r="I15" i="14"/>
  <c r="G15" i="14"/>
  <c r="H17" i="9"/>
  <c r="G17" i="9"/>
  <c r="I17" i="9"/>
  <c r="H15" i="10"/>
  <c r="G15" i="10"/>
  <c r="I15" i="10"/>
  <c r="H15" i="8"/>
  <c r="G15" i="8"/>
  <c r="I15" i="8"/>
  <c r="I15" i="11"/>
  <c r="G15" i="11"/>
  <c r="H15" i="11"/>
  <c r="G15" i="7"/>
  <c r="H15" i="7"/>
  <c r="I15" i="7"/>
  <c r="H15" i="6"/>
  <c r="G15" i="6"/>
  <c r="I15" i="6"/>
  <c r="I15" i="5"/>
  <c r="G15" i="5"/>
  <c r="H15" i="5"/>
  <c r="I15" i="4"/>
  <c r="H15" i="4"/>
  <c r="G15" i="4"/>
  <c r="H13" i="3"/>
  <c r="G12" i="3"/>
  <c r="I16" i="16" l="1"/>
  <c r="H16" i="16"/>
  <c r="G16" i="16"/>
  <c r="I16" i="14"/>
  <c r="G16" i="14"/>
  <c r="H16" i="14"/>
  <c r="I16" i="12"/>
  <c r="G16" i="12"/>
  <c r="H16" i="12"/>
  <c r="G16" i="15"/>
  <c r="I16" i="15"/>
  <c r="H16" i="15"/>
  <c r="G18" i="13"/>
  <c r="I18" i="13"/>
  <c r="H18" i="13"/>
  <c r="I16" i="8"/>
  <c r="G16" i="8"/>
  <c r="H16" i="8"/>
  <c r="G16" i="11"/>
  <c r="I16" i="11"/>
  <c r="H16" i="11"/>
  <c r="G16" i="10"/>
  <c r="I16" i="10"/>
  <c r="H16" i="10"/>
  <c r="I18" i="9"/>
  <c r="G18" i="9"/>
  <c r="H18" i="9"/>
  <c r="I16" i="6"/>
  <c r="G16" i="6"/>
  <c r="H16" i="6"/>
  <c r="I16" i="7"/>
  <c r="G16" i="7"/>
  <c r="H16" i="7"/>
  <c r="I16" i="5"/>
  <c r="H16" i="5"/>
  <c r="G16" i="5"/>
  <c r="I16" i="4"/>
  <c r="H16" i="4"/>
  <c r="G16" i="4"/>
  <c r="I13" i="3"/>
  <c r="G13" i="3"/>
  <c r="H14" i="3"/>
  <c r="I17" i="16" l="1"/>
  <c r="H17" i="16"/>
  <c r="G17" i="16"/>
  <c r="G17" i="12"/>
  <c r="I17" i="12"/>
  <c r="H17" i="12"/>
  <c r="H17" i="15"/>
  <c r="G17" i="15"/>
  <c r="I17" i="15"/>
  <c r="I19" i="13"/>
  <c r="H19" i="13"/>
  <c r="G19" i="13"/>
  <c r="I17" i="14"/>
  <c r="H17" i="14"/>
  <c r="G17" i="14"/>
  <c r="H17" i="11"/>
  <c r="G17" i="11"/>
  <c r="I17" i="11"/>
  <c r="I17" i="8"/>
  <c r="G17" i="8"/>
  <c r="H17" i="8"/>
  <c r="I17" i="10"/>
  <c r="H17" i="10"/>
  <c r="G17" i="10"/>
  <c r="I19" i="9"/>
  <c r="G19" i="9"/>
  <c r="H19" i="9"/>
  <c r="H17" i="7"/>
  <c r="G17" i="7"/>
  <c r="I17" i="7"/>
  <c r="I17" i="6"/>
  <c r="H17" i="6"/>
  <c r="G17" i="6"/>
  <c r="I17" i="5"/>
  <c r="H17" i="5"/>
  <c r="G17" i="5"/>
  <c r="I17" i="4"/>
  <c r="H17" i="4"/>
  <c r="G17" i="4"/>
  <c r="I14" i="3"/>
  <c r="H15" i="3"/>
  <c r="G14" i="3"/>
  <c r="H18" i="16" l="1"/>
  <c r="G18" i="16"/>
  <c r="I18" i="16"/>
  <c r="G18" i="14"/>
  <c r="I18" i="14"/>
  <c r="H18" i="14"/>
  <c r="G18" i="15"/>
  <c r="I18" i="15"/>
  <c r="H18" i="15"/>
  <c r="G20" i="13"/>
  <c r="I20" i="13"/>
  <c r="H20" i="13"/>
  <c r="H18" i="12"/>
  <c r="G18" i="12"/>
  <c r="I18" i="12"/>
  <c r="G20" i="9"/>
  <c r="I20" i="9"/>
  <c r="H20" i="9"/>
  <c r="G18" i="10"/>
  <c r="I18" i="10"/>
  <c r="H18" i="10"/>
  <c r="H18" i="8"/>
  <c r="G18" i="8"/>
  <c r="I18" i="8"/>
  <c r="G18" i="11"/>
  <c r="I18" i="11"/>
  <c r="H18" i="11"/>
  <c r="I18" i="6"/>
  <c r="G18" i="6"/>
  <c r="H18" i="6"/>
  <c r="G18" i="7"/>
  <c r="I18" i="7"/>
  <c r="H18" i="7"/>
  <c r="I18" i="5"/>
  <c r="H18" i="5"/>
  <c r="G18" i="5"/>
  <c r="H18" i="4"/>
  <c r="G18" i="4"/>
  <c r="I18" i="4"/>
  <c r="I15" i="3"/>
  <c r="G15" i="3"/>
  <c r="H16" i="3"/>
  <c r="I19" i="16" l="1"/>
  <c r="H19" i="16"/>
  <c r="G19" i="16"/>
  <c r="H21" i="13"/>
  <c r="I21" i="13"/>
  <c r="G21" i="13"/>
  <c r="H19" i="15"/>
  <c r="G19" i="15"/>
  <c r="I19" i="15"/>
  <c r="H19" i="12"/>
  <c r="G19" i="12"/>
  <c r="I19" i="12"/>
  <c r="H19" i="14"/>
  <c r="I19" i="14"/>
  <c r="G19" i="14"/>
  <c r="H19" i="10"/>
  <c r="G19" i="10"/>
  <c r="I19" i="10"/>
  <c r="G19" i="11"/>
  <c r="I19" i="11"/>
  <c r="H19" i="11"/>
  <c r="H19" i="8"/>
  <c r="G19" i="8"/>
  <c r="I19" i="8"/>
  <c r="H21" i="9"/>
  <c r="G21" i="9"/>
  <c r="I21" i="9"/>
  <c r="I19" i="7"/>
  <c r="H19" i="7"/>
  <c r="G19" i="7"/>
  <c r="H19" i="6"/>
  <c r="I19" i="6"/>
  <c r="G19" i="6"/>
  <c r="I19" i="5"/>
  <c r="G19" i="5"/>
  <c r="H19" i="5"/>
  <c r="G19" i="4"/>
  <c r="I19" i="4"/>
  <c r="H19" i="4"/>
  <c r="I16" i="3"/>
  <c r="H17" i="3"/>
  <c r="G16" i="3"/>
  <c r="I20" i="16" l="1"/>
  <c r="H20" i="16"/>
  <c r="G20" i="16"/>
  <c r="I20" i="14"/>
  <c r="G20" i="14"/>
  <c r="H20" i="14"/>
  <c r="I20" i="12"/>
  <c r="G20" i="12"/>
  <c r="H20" i="12"/>
  <c r="G20" i="15"/>
  <c r="I20" i="15"/>
  <c r="H20" i="15"/>
  <c r="G22" i="13"/>
  <c r="H22" i="13"/>
  <c r="I22" i="13"/>
  <c r="I22" i="9"/>
  <c r="G22" i="9"/>
  <c r="H22" i="9"/>
  <c r="I20" i="8"/>
  <c r="G20" i="8"/>
  <c r="H20" i="8"/>
  <c r="I20" i="10"/>
  <c r="G20" i="10"/>
  <c r="H20" i="10"/>
  <c r="G20" i="11"/>
  <c r="I20" i="11"/>
  <c r="H20" i="11"/>
  <c r="G20" i="6"/>
  <c r="I20" i="6"/>
  <c r="H20" i="6"/>
  <c r="G20" i="7"/>
  <c r="I20" i="7"/>
  <c r="H20" i="7"/>
  <c r="I20" i="5"/>
  <c r="G20" i="5"/>
  <c r="H20" i="5"/>
  <c r="I20" i="4"/>
  <c r="H20" i="4"/>
  <c r="G20" i="4"/>
  <c r="I17" i="3"/>
  <c r="G17" i="3"/>
  <c r="H18" i="3"/>
  <c r="I21" i="16" l="1"/>
  <c r="H21" i="16"/>
  <c r="G21" i="16"/>
  <c r="I23" i="13"/>
  <c r="H23" i="13"/>
  <c r="G23" i="13"/>
  <c r="G21" i="14"/>
  <c r="I21" i="14"/>
  <c r="H21" i="14"/>
  <c r="G21" i="12"/>
  <c r="I21" i="12"/>
  <c r="H21" i="12"/>
  <c r="H21" i="15"/>
  <c r="I21" i="15"/>
  <c r="G21" i="15"/>
  <c r="I21" i="8"/>
  <c r="G21" i="8"/>
  <c r="H21" i="8"/>
  <c r="G21" i="10"/>
  <c r="H21" i="10"/>
  <c r="I21" i="10"/>
  <c r="H23" i="9"/>
  <c r="G23" i="9"/>
  <c r="I23" i="9"/>
  <c r="H21" i="11"/>
  <c r="G21" i="11"/>
  <c r="I21" i="11"/>
  <c r="I21" i="6"/>
  <c r="G21" i="6"/>
  <c r="H21" i="6"/>
  <c r="H21" i="7"/>
  <c r="I21" i="7"/>
  <c r="G21" i="7"/>
  <c r="I21" i="5"/>
  <c r="H21" i="5"/>
  <c r="G21" i="5"/>
  <c r="I21" i="4"/>
  <c r="H21" i="4"/>
  <c r="G21" i="4"/>
  <c r="I18" i="3"/>
  <c r="H19" i="3"/>
  <c r="G18" i="3"/>
  <c r="H22" i="16" l="1"/>
  <c r="I22" i="16"/>
  <c r="G22" i="16"/>
  <c r="I22" i="15"/>
  <c r="G22" i="15"/>
  <c r="H22" i="15"/>
  <c r="H22" i="12"/>
  <c r="G22" i="12"/>
  <c r="I22" i="12"/>
  <c r="G22" i="14"/>
  <c r="I22" i="14"/>
  <c r="H22" i="14"/>
  <c r="G24" i="13"/>
  <c r="I24" i="13"/>
  <c r="H24" i="13"/>
  <c r="I24" i="9"/>
  <c r="G24" i="9"/>
  <c r="H24" i="9"/>
  <c r="G22" i="10"/>
  <c r="I22" i="10"/>
  <c r="H22" i="10"/>
  <c r="I22" i="11"/>
  <c r="H22" i="11"/>
  <c r="G22" i="11"/>
  <c r="G22" i="8"/>
  <c r="I22" i="8"/>
  <c r="H22" i="8"/>
  <c r="I22" i="7"/>
  <c r="G22" i="7"/>
  <c r="H22" i="7"/>
  <c r="G22" i="6"/>
  <c r="I22" i="6"/>
  <c r="H22" i="6"/>
  <c r="I22" i="5"/>
  <c r="H22" i="5"/>
  <c r="G22" i="5"/>
  <c r="H22" i="4"/>
  <c r="G22" i="4"/>
  <c r="I22" i="4"/>
  <c r="I19" i="3"/>
  <c r="G19" i="3"/>
  <c r="H20" i="3"/>
  <c r="G23" i="16" l="1"/>
  <c r="I23" i="16"/>
  <c r="H23" i="16"/>
  <c r="G23" i="15"/>
  <c r="H23" i="15"/>
  <c r="I23" i="15"/>
  <c r="H25" i="13"/>
  <c r="G25" i="13"/>
  <c r="I25" i="13"/>
  <c r="E21" i="17"/>
  <c r="H23" i="14"/>
  <c r="G23" i="14"/>
  <c r="I23" i="14"/>
  <c r="H23" i="12"/>
  <c r="G23" i="12"/>
  <c r="I23" i="12"/>
  <c r="H23" i="10"/>
  <c r="I23" i="10"/>
  <c r="G23" i="10"/>
  <c r="H23" i="11"/>
  <c r="I23" i="11"/>
  <c r="G23" i="11"/>
  <c r="H23" i="8"/>
  <c r="G23" i="8"/>
  <c r="I23" i="8"/>
  <c r="H25" i="9"/>
  <c r="I25" i="9"/>
  <c r="G25" i="9"/>
  <c r="E18" i="17"/>
  <c r="I23" i="7"/>
  <c r="G23" i="7"/>
  <c r="H23" i="7"/>
  <c r="H23" i="6"/>
  <c r="G23" i="6"/>
  <c r="I23" i="6"/>
  <c r="H23" i="5"/>
  <c r="I23" i="5"/>
  <c r="G23" i="5"/>
  <c r="H23" i="4"/>
  <c r="G23" i="4"/>
  <c r="I23" i="4"/>
  <c r="I20" i="3"/>
  <c r="H21" i="3"/>
  <c r="G20" i="3"/>
  <c r="I24" i="16" l="1"/>
  <c r="H24" i="16"/>
  <c r="G24" i="16"/>
  <c r="I24" i="12"/>
  <c r="G24" i="12"/>
  <c r="H24" i="12"/>
  <c r="I24" i="14"/>
  <c r="G24" i="14"/>
  <c r="H24" i="14"/>
  <c r="G24" i="15"/>
  <c r="I24" i="15"/>
  <c r="H24" i="15"/>
  <c r="I24" i="8"/>
  <c r="G24" i="8"/>
  <c r="H24" i="8"/>
  <c r="G24" i="11"/>
  <c r="I24" i="11"/>
  <c r="H24" i="11"/>
  <c r="I24" i="10"/>
  <c r="G24" i="10"/>
  <c r="H24" i="10"/>
  <c r="I24" i="6"/>
  <c r="G24" i="6"/>
  <c r="H24" i="6"/>
  <c r="G24" i="7"/>
  <c r="I24" i="7"/>
  <c r="H24" i="7"/>
  <c r="I24" i="5"/>
  <c r="G24" i="5"/>
  <c r="H24" i="5"/>
  <c r="I24" i="4"/>
  <c r="H24" i="4"/>
  <c r="G24" i="4"/>
  <c r="I21" i="3"/>
  <c r="G21" i="3"/>
  <c r="H22" i="3"/>
  <c r="L6" i="4" l="1"/>
  <c r="E13" i="17"/>
  <c r="H25" i="16"/>
  <c r="I25" i="16"/>
  <c r="G25" i="16"/>
  <c r="E25" i="17"/>
  <c r="G25" i="14"/>
  <c r="I25" i="14"/>
  <c r="H25" i="14"/>
  <c r="E22" i="17"/>
  <c r="G25" i="12"/>
  <c r="I25" i="12"/>
  <c r="H25" i="12"/>
  <c r="E20" i="17"/>
  <c r="H25" i="15"/>
  <c r="G25" i="15"/>
  <c r="I25" i="15"/>
  <c r="E23" i="17"/>
  <c r="H25" i="10"/>
  <c r="I25" i="10"/>
  <c r="G25" i="10"/>
  <c r="E19" i="17"/>
  <c r="I25" i="8"/>
  <c r="G25" i="8"/>
  <c r="H25" i="8"/>
  <c r="E17" i="17"/>
  <c r="H25" i="11"/>
  <c r="I25" i="11"/>
  <c r="G25" i="11"/>
  <c r="E24" i="17"/>
  <c r="H25" i="6"/>
  <c r="I25" i="6"/>
  <c r="G25" i="6"/>
  <c r="E15" i="17"/>
  <c r="H25" i="7"/>
  <c r="G25" i="7"/>
  <c r="I25" i="7"/>
  <c r="E16" i="17"/>
  <c r="I25" i="5"/>
  <c r="H25" i="5"/>
  <c r="G25" i="5"/>
  <c r="I25" i="4"/>
  <c r="H25" i="4"/>
  <c r="G25" i="4"/>
  <c r="I22" i="3"/>
  <c r="H23" i="3"/>
  <c r="G22" i="3"/>
  <c r="L6" i="5" l="1"/>
  <c r="L6" i="6" s="1"/>
  <c r="L6" i="7" s="1"/>
  <c r="L6" i="8" s="1"/>
  <c r="L6" i="9" s="1"/>
  <c r="L6" i="10" s="1"/>
  <c r="L6" i="12" s="1"/>
  <c r="L6" i="13" s="1"/>
  <c r="L6" i="14" s="1"/>
  <c r="L6" i="15" s="1"/>
  <c r="L6" i="11" s="1"/>
  <c r="L6" i="16" s="1"/>
  <c r="E14" i="17"/>
  <c r="I23" i="3"/>
  <c r="G23" i="3"/>
  <c r="H24" i="3"/>
  <c r="I24" i="3" l="1"/>
  <c r="H25" i="3"/>
  <c r="G24" i="3"/>
  <c r="I25" i="3" l="1"/>
  <c r="G25" i="3"/>
  <c r="E12" i="17"/>
  <c r="E26" i="17" s="1"/>
  <c r="T6" i="4"/>
  <c r="T6" i="5" s="1"/>
  <c r="T6" i="6" s="1"/>
  <c r="T6" i="7" s="1"/>
  <c r="T6" i="8" s="1"/>
  <c r="T6" i="9" s="1"/>
  <c r="T6" i="10" s="1"/>
  <c r="T6" i="12" s="1"/>
  <c r="T6" i="13" s="1"/>
  <c r="T6" i="14" s="1"/>
  <c r="T6" i="15" s="1"/>
  <c r="T6" i="11" s="1"/>
  <c r="T6" i="16" s="1"/>
  <c r="X6" i="4"/>
  <c r="X6" i="5" s="1"/>
  <c r="X6" i="6" s="1"/>
  <c r="X6" i="7" s="1"/>
  <c r="X6" i="8" s="1"/>
  <c r="X6" i="9" s="1"/>
  <c r="X6" i="10" s="1"/>
  <c r="X6" i="12" s="1"/>
  <c r="X6" i="13" s="1"/>
  <c r="X6" i="14" s="1"/>
  <c r="X6" i="15" s="1"/>
  <c r="X6" i="11" s="1"/>
  <c r="X6" i="16" s="1"/>
  <c r="AF6" i="4"/>
  <c r="AF6" i="5" s="1"/>
  <c r="AF6" i="6" s="1"/>
  <c r="AF6" i="7" s="1"/>
  <c r="AF6" i="8" s="1"/>
  <c r="AF6" i="9" s="1"/>
  <c r="AF6" i="10" s="1"/>
  <c r="AF6" i="12" s="1"/>
  <c r="AF6" i="13" s="1"/>
  <c r="AF6" i="14" s="1"/>
  <c r="AF6" i="15" s="1"/>
  <c r="AF6" i="11" s="1"/>
  <c r="AF6" i="16" s="1"/>
  <c r="AL6" i="4"/>
  <c r="AL6" i="5" s="1"/>
  <c r="AL6" i="6" s="1"/>
  <c r="AL6" i="7" s="1"/>
  <c r="AL6" i="8" s="1"/>
  <c r="AL6" i="9" s="1"/>
  <c r="AL6" i="10" s="1"/>
  <c r="AL6" i="12" s="1"/>
  <c r="AL6" i="13" s="1"/>
  <c r="AL6" i="14" s="1"/>
  <c r="AL6" i="15" s="1"/>
  <c r="AL6" i="11" s="1"/>
  <c r="AL6" i="16" s="1"/>
  <c r="Z6" i="4"/>
  <c r="Z6" i="5" s="1"/>
  <c r="Z6" i="6" s="1"/>
  <c r="Z6" i="7" s="1"/>
  <c r="Z6" i="8" s="1"/>
  <c r="Z6" i="9" s="1"/>
  <c r="Z6" i="10" s="1"/>
  <c r="Z6" i="12" s="1"/>
  <c r="Z6" i="13" s="1"/>
  <c r="Z6" i="14" s="1"/>
  <c r="Z6" i="15" s="1"/>
  <c r="Z6" i="11" s="1"/>
  <c r="Z6" i="16" s="1"/>
  <c r="R6" i="4"/>
  <c r="R6" i="5" s="1"/>
  <c r="R6" i="6" s="1"/>
  <c r="R6" i="7" s="1"/>
  <c r="R6" i="8" s="1"/>
  <c r="R6" i="9" s="1"/>
  <c r="R6" i="10" s="1"/>
  <c r="R6" i="12" s="1"/>
  <c r="R6" i="13" s="1"/>
  <c r="R6" i="14" s="1"/>
  <c r="R6" i="15" s="1"/>
  <c r="R6" i="11" s="1"/>
  <c r="R6" i="16" s="1"/>
  <c r="AH6" i="4"/>
  <c r="AH6" i="5" s="1"/>
  <c r="AH6" i="6" s="1"/>
  <c r="AH6" i="7" s="1"/>
  <c r="AH6" i="8" s="1"/>
  <c r="AH6" i="9" s="1"/>
  <c r="AH6" i="10" s="1"/>
  <c r="AH6" i="12" s="1"/>
  <c r="AH6" i="13" s="1"/>
  <c r="AH6" i="14" s="1"/>
  <c r="AH6" i="15" s="1"/>
  <c r="AH6" i="11" s="1"/>
  <c r="AH6" i="16" s="1"/>
  <c r="AB6" i="4"/>
  <c r="AB6" i="5" s="1"/>
  <c r="AB6" i="6" s="1"/>
  <c r="AB6" i="7" s="1"/>
  <c r="AB6" i="8" s="1"/>
  <c r="AB6" i="9" s="1"/>
  <c r="AB6" i="10" s="1"/>
  <c r="AB6" i="12" s="1"/>
  <c r="AB6" i="13" s="1"/>
  <c r="AB6" i="14" s="1"/>
  <c r="AB6" i="15" s="1"/>
  <c r="AB6" i="11" s="1"/>
  <c r="AB6" i="16" s="1"/>
  <c r="N6" i="4"/>
  <c r="N6" i="5" s="1"/>
  <c r="N6" i="6" s="1"/>
  <c r="N6" i="7" s="1"/>
  <c r="N6" i="8" s="1"/>
  <c r="N6" i="9" s="1"/>
  <c r="N6" i="10" s="1"/>
  <c r="N6" i="12" s="1"/>
  <c r="N6" i="13" s="1"/>
  <c r="N6" i="14" s="1"/>
  <c r="N6" i="15" s="1"/>
  <c r="N6" i="11" s="1"/>
  <c r="N6" i="16" s="1"/>
  <c r="AD6" i="4"/>
  <c r="AD6" i="5" s="1"/>
  <c r="AD6" i="6" s="1"/>
  <c r="AD6" i="7" s="1"/>
  <c r="AD6" i="8" s="1"/>
  <c r="AD6" i="9" s="1"/>
  <c r="AD6" i="10" s="1"/>
  <c r="AD6" i="12" s="1"/>
  <c r="AD6" i="13" s="1"/>
  <c r="AD6" i="14" s="1"/>
  <c r="AD6" i="15" s="1"/>
  <c r="AD6" i="11" s="1"/>
  <c r="AD6" i="16" s="1"/>
  <c r="AJ6" i="4"/>
  <c r="AJ6" i="5" s="1"/>
  <c r="AJ6" i="6" s="1"/>
  <c r="AJ6" i="7" s="1"/>
  <c r="AJ6" i="8" s="1"/>
  <c r="AJ6" i="9" s="1"/>
  <c r="AJ6" i="10" s="1"/>
  <c r="AJ6" i="12" s="1"/>
  <c r="AJ6" i="13" s="1"/>
  <c r="AJ6" i="14" s="1"/>
  <c r="AJ6" i="15" s="1"/>
  <c r="AJ6" i="11" s="1"/>
  <c r="AJ6" i="16" s="1"/>
  <c r="AN6" i="4"/>
  <c r="AN6" i="5" s="1"/>
  <c r="AN6" i="6" s="1"/>
  <c r="AN6" i="7" s="1"/>
  <c r="AN6" i="8" s="1"/>
  <c r="AN6" i="9" s="1"/>
  <c r="AN6" i="10" s="1"/>
  <c r="AN6" i="12" s="1"/>
  <c r="AN6" i="13" s="1"/>
  <c r="AN6" i="14" s="1"/>
  <c r="AN6" i="15" s="1"/>
  <c r="AN6" i="11" s="1"/>
  <c r="AN6" i="16" s="1"/>
  <c r="V6" i="4"/>
  <c r="V6" i="5" s="1"/>
  <c r="V6" i="6" s="1"/>
  <c r="V6" i="7" s="1"/>
  <c r="V6" i="8" s="1"/>
  <c r="V6" i="9" s="1"/>
  <c r="V6" i="10" s="1"/>
  <c r="V6" i="12" s="1"/>
  <c r="V6" i="13" s="1"/>
  <c r="V6" i="14" s="1"/>
  <c r="V6" i="15" s="1"/>
  <c r="V6" i="11" s="1"/>
  <c r="V6" i="16" s="1"/>
  <c r="P6" i="4"/>
  <c r="P6" i="5" s="1"/>
  <c r="P6" i="6" s="1"/>
  <c r="P6" i="7" s="1"/>
  <c r="P6" i="8" s="1"/>
  <c r="P6" i="9" s="1"/>
  <c r="P6" i="10" s="1"/>
  <c r="P6" i="12" s="1"/>
  <c r="P6" i="13" s="1"/>
  <c r="P6" i="14" s="1"/>
  <c r="P6" i="15" s="1"/>
  <c r="P6" i="11" s="1"/>
  <c r="P6" i="16" s="1"/>
</calcChain>
</file>

<file path=xl/sharedStrings.xml><?xml version="1.0" encoding="utf-8"?>
<sst xmlns="http://schemas.openxmlformats.org/spreadsheetml/2006/main" count="830" uniqueCount="97">
  <si>
    <t>شركه المعرفه للتجاره والتوريد</t>
  </si>
  <si>
    <t xml:space="preserve">شركه مساهمه مصريه </t>
  </si>
  <si>
    <t xml:space="preserve">الاداره الماليه </t>
  </si>
  <si>
    <t xml:space="preserve">دليل الحسابات </t>
  </si>
  <si>
    <t xml:space="preserve">اسم الحساب </t>
  </si>
  <si>
    <t xml:space="preserve">النقديه </t>
  </si>
  <si>
    <t xml:space="preserve">البنك </t>
  </si>
  <si>
    <t xml:space="preserve">المبيعات </t>
  </si>
  <si>
    <t xml:space="preserve">المشتريات </t>
  </si>
  <si>
    <t>العملاء</t>
  </si>
  <si>
    <t xml:space="preserve">الموردون </t>
  </si>
  <si>
    <t>جاري الشركاء</t>
  </si>
  <si>
    <t xml:space="preserve">رأس المال </t>
  </si>
  <si>
    <t>المخزون</t>
  </si>
  <si>
    <t xml:space="preserve">الايرادات </t>
  </si>
  <si>
    <t>المصروفات</t>
  </si>
  <si>
    <t>أرصده مدينه</t>
  </si>
  <si>
    <t>أرصده دائنه</t>
  </si>
  <si>
    <t>أرباح مرحله</t>
  </si>
  <si>
    <t xml:space="preserve">الضريبه المضافه </t>
  </si>
  <si>
    <r>
      <rPr>
        <b/>
        <sz val="12"/>
        <color theme="1"/>
        <rFont val="Arial"/>
        <family val="2"/>
        <scheme val="minor"/>
      </rPr>
      <t>االتسلسل</t>
    </r>
    <r>
      <rPr>
        <sz val="11"/>
        <color theme="1"/>
        <rFont val="Arial"/>
        <family val="2"/>
        <scheme val="minor"/>
      </rPr>
      <t xml:space="preserve"> </t>
    </r>
  </si>
  <si>
    <t xml:space="preserve"> </t>
  </si>
  <si>
    <t xml:space="preserve">اليزميه لشهر  </t>
  </si>
  <si>
    <t>التسلسل</t>
  </si>
  <si>
    <t>نوع البيان</t>
  </si>
  <si>
    <t xml:space="preserve">متزن </t>
  </si>
  <si>
    <t>الفرق</t>
  </si>
  <si>
    <t>الاجمالي</t>
  </si>
  <si>
    <t xml:space="preserve">صرف </t>
  </si>
  <si>
    <t xml:space="preserve">التحصيل </t>
  </si>
  <si>
    <t>الائبات</t>
  </si>
  <si>
    <t xml:space="preserve">مدين </t>
  </si>
  <si>
    <t>دائن</t>
  </si>
  <si>
    <t>الرصيد</t>
  </si>
  <si>
    <t>الشهر</t>
  </si>
  <si>
    <t>الأرصده الافتتاحية</t>
  </si>
  <si>
    <t>يناير</t>
  </si>
  <si>
    <t>فبراير</t>
  </si>
  <si>
    <t>مارس</t>
  </si>
  <si>
    <t>ابريل</t>
  </si>
  <si>
    <t>مايو</t>
  </si>
  <si>
    <t>يونيو</t>
  </si>
  <si>
    <t>يوليو</t>
  </si>
  <si>
    <t>اغسطس</t>
  </si>
  <si>
    <t>سبتمبر</t>
  </si>
  <si>
    <t>اكتوبر</t>
  </si>
  <si>
    <t>نوفمبر</t>
  </si>
  <si>
    <t>ديسمبر</t>
  </si>
  <si>
    <t>التسويات</t>
  </si>
  <si>
    <t>الأجمالي</t>
  </si>
  <si>
    <t>المجاميع</t>
  </si>
  <si>
    <t>ألارصده</t>
  </si>
  <si>
    <t>مدين</t>
  </si>
  <si>
    <r>
      <rPr>
        <b/>
        <sz val="12"/>
        <color theme="1"/>
        <rFont val="Arial"/>
        <family val="2"/>
        <scheme val="minor"/>
      </rPr>
      <t>االتسلسل</t>
    </r>
    <r>
      <rPr>
        <b/>
        <sz val="11"/>
        <color theme="1"/>
        <rFont val="Arial"/>
        <family val="2"/>
        <scheme val="minor"/>
      </rPr>
      <t xml:space="preserve"> </t>
    </r>
  </si>
  <si>
    <t>المسلسل</t>
  </si>
  <si>
    <t xml:space="preserve">التاريخ </t>
  </si>
  <si>
    <t xml:space="preserve">اسم العميل </t>
  </si>
  <si>
    <t>المبيعات</t>
  </si>
  <si>
    <t xml:space="preserve">الضريبه </t>
  </si>
  <si>
    <t xml:space="preserve">الخصم </t>
  </si>
  <si>
    <t xml:space="preserve">الصافي </t>
  </si>
  <si>
    <t xml:space="preserve">المدفوع </t>
  </si>
  <si>
    <t xml:space="preserve">الرصيد </t>
  </si>
  <si>
    <t>اسم العميل</t>
  </si>
  <si>
    <t>اسلام</t>
  </si>
  <si>
    <t>محمد</t>
  </si>
  <si>
    <t>ابراهيم</t>
  </si>
  <si>
    <t>وعد</t>
  </si>
  <si>
    <t>ادم</t>
  </si>
  <si>
    <t>يارا</t>
  </si>
  <si>
    <t>الرصيد الشهري</t>
  </si>
  <si>
    <t xml:space="preserve">اسم المورد </t>
  </si>
  <si>
    <t>اسم المورد</t>
  </si>
  <si>
    <t>رصيد المركزيه</t>
  </si>
  <si>
    <t>أسلام</t>
  </si>
  <si>
    <t>وع</t>
  </si>
  <si>
    <t>الحاله</t>
  </si>
  <si>
    <t xml:space="preserve">الفرق </t>
  </si>
  <si>
    <t>الرصيد التحليلي</t>
  </si>
  <si>
    <t>Total</t>
  </si>
  <si>
    <t xml:space="preserve">اسم الاصل </t>
  </si>
  <si>
    <t>التصنيف</t>
  </si>
  <si>
    <t>تاريخ الشراء</t>
  </si>
  <si>
    <t>المبلغ</t>
  </si>
  <si>
    <t>نسبه الاهلاك "سنوي"</t>
  </si>
  <si>
    <t>مصروف الاهلاك "سنوي"</t>
  </si>
  <si>
    <t xml:space="preserve">مجموع الاهلاك اخر فتره </t>
  </si>
  <si>
    <t>عمر الأصل</t>
  </si>
  <si>
    <t xml:space="preserve">صافي قيمه الاصل </t>
  </si>
  <si>
    <t>الأراضي</t>
  </si>
  <si>
    <t>الانشاءات</t>
  </si>
  <si>
    <t xml:space="preserve">اللالات والمعدات </t>
  </si>
  <si>
    <t>الاثاث المكتبي والادوات</t>
  </si>
  <si>
    <t xml:space="preserve">اجهزه </t>
  </si>
  <si>
    <t>وسائل النقل</t>
  </si>
  <si>
    <t>الحاسب الالي والكمبيوترز</t>
  </si>
  <si>
    <t>مجموع الاهلاك أول الفتره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</si>
</sst>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2" xfId="0" applyFont="1" applyFill="1" applyBorder="1"/>
    <xf numFmtId="0" fontId="1" fillId="0" borderId="3" xfId="0" applyFont="1" applyBorder="1"/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/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1" fillId="4" borderId="4" xfId="0" applyFont="1" applyFill="1" applyBorder="1"/>
    <xf numFmtId="0" fontId="1" fillId="5" borderId="0" xfId="0" applyFont="1" applyFill="1" applyAlignment="1">
      <alignment horizontal="center" vertical="center"/>
    </xf>
    <xf numFmtId="0" fontId="0" fillId="4" borderId="0" xfId="0" applyFill="1"/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0" fillId="7" borderId="4" xfId="0" applyFill="1" applyBorder="1"/>
    <xf numFmtId="0" fontId="0" fillId="4" borderId="4" xfId="0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/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4" formatCode="[$-409]d\-mmm\-yy;@"/>
      <alignment horizontal="center" vertical="center" textRotation="0" wrapText="0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 style="thick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ck">
          <color indexed="64"/>
        </right>
        <top style="thick">
          <color indexed="64"/>
        </top>
        <bottom style="thick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indexed="64"/>
        </right>
        <top style="thick">
          <color indexed="64"/>
        </top>
        <bottom/>
      </border>
    </dxf>
    <dxf>
      <border outline="0">
        <top style="thick">
          <color indexed="64"/>
        </top>
      </border>
    </dxf>
    <dxf>
      <border outline="0">
        <bottom style="thick">
          <color indexed="64"/>
        </bottom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5'!A1"/><Relationship Id="rId13" Type="http://schemas.openxmlformats.org/officeDocument/2006/relationships/hyperlink" Target="#'10'!A1"/><Relationship Id="rId3" Type="http://schemas.openxmlformats.org/officeDocument/2006/relationships/hyperlink" Target="#'&#1571;&#1585;&#1589;&#1583;&#1607; &#1571;&#1601;&#1578;&#1578;&#1575;&#1581;&#1610;&#1577;'!A1"/><Relationship Id="rId7" Type="http://schemas.openxmlformats.org/officeDocument/2006/relationships/hyperlink" Target="#'4'!A1"/><Relationship Id="rId12" Type="http://schemas.openxmlformats.org/officeDocument/2006/relationships/hyperlink" Target="#'9'!A1"/><Relationship Id="rId2" Type="http://schemas.openxmlformats.org/officeDocument/2006/relationships/hyperlink" Target="#&#1575;&#1604;&#1610;&#1608;&#1605;&#1610;&#1607;!A1"/><Relationship Id="rId16" Type="http://schemas.openxmlformats.org/officeDocument/2006/relationships/hyperlink" Target="#'12'!A1"/><Relationship Id="rId1" Type="http://schemas.openxmlformats.org/officeDocument/2006/relationships/hyperlink" Target="#'&#1583;&#1604;&#1610;&#1604; &#1575;&#1604;&#1581;&#1587;&#1575;&#1576;&#1575;&#1578; '!A1"/><Relationship Id="rId6" Type="http://schemas.openxmlformats.org/officeDocument/2006/relationships/hyperlink" Target="#'3'!A1"/><Relationship Id="rId11" Type="http://schemas.openxmlformats.org/officeDocument/2006/relationships/hyperlink" Target="#'8'!A1"/><Relationship Id="rId5" Type="http://schemas.openxmlformats.org/officeDocument/2006/relationships/hyperlink" Target="#'2'!A1"/><Relationship Id="rId15" Type="http://schemas.openxmlformats.org/officeDocument/2006/relationships/hyperlink" Target="#'11'!A1"/><Relationship Id="rId10" Type="http://schemas.openxmlformats.org/officeDocument/2006/relationships/hyperlink" Target="#'7'!A1"/><Relationship Id="rId4" Type="http://schemas.openxmlformats.org/officeDocument/2006/relationships/hyperlink" Target="#'1'!A1"/><Relationship Id="rId9" Type="http://schemas.openxmlformats.org/officeDocument/2006/relationships/hyperlink" Target="#'6'!A1"/><Relationship Id="rId14" Type="http://schemas.openxmlformats.org/officeDocument/2006/relationships/hyperlink" Target="#&#1575;&#1604;&#1578;&#1587;&#1608;&#1610;&#1575;&#1578;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&#1575;&#1604;&#1585;&#1574;&#1610;&#1587;&#1610;&#1607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2</xdr:row>
      <xdr:rowOff>85725</xdr:rowOff>
    </xdr:from>
    <xdr:to>
      <xdr:col>13</xdr:col>
      <xdr:colOff>390525</xdr:colOff>
      <xdr:row>6</xdr:row>
      <xdr:rowOff>28575</xdr:rowOff>
    </xdr:to>
    <xdr:sp macro="" textlink="">
      <xdr:nvSpPr>
        <xdr:cNvPr id="2" name="Rectangle 1"/>
        <xdr:cNvSpPr/>
      </xdr:nvSpPr>
      <xdr:spPr>
        <a:xfrm>
          <a:off x="11226841275" y="447675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تحليل</a:t>
          </a:r>
          <a:r>
            <a:rPr lang="ar-EG" sz="2400" b="1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العملاء </a:t>
          </a:r>
          <a:endParaRPr lang="ar-EG" sz="2400" b="1">
            <a:solidFill>
              <a:schemeClr val="tx1">
                <a:lumMod val="95000"/>
                <a:lumOff val="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47625</xdr:colOff>
      <xdr:row>7</xdr:row>
      <xdr:rowOff>130175</xdr:rowOff>
    </xdr:from>
    <xdr:to>
      <xdr:col>13</xdr:col>
      <xdr:colOff>390525</xdr:colOff>
      <xdr:row>11</xdr:row>
      <xdr:rowOff>73025</xdr:rowOff>
    </xdr:to>
    <xdr:sp macro="" textlink="">
      <xdr:nvSpPr>
        <xdr:cNvPr id="6" name="Rectangle 5"/>
        <xdr:cNvSpPr/>
      </xdr:nvSpPr>
      <xdr:spPr>
        <a:xfrm>
          <a:off x="11226841275" y="1397000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تحليل</a:t>
          </a:r>
          <a:r>
            <a:rPr lang="ar-EG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EG" sz="2400" b="1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الموردين</a:t>
          </a:r>
        </a:p>
        <a:p>
          <a:pPr algn="ctr" rtl="1"/>
          <a:endParaRPr lang="ar-EG" sz="1100"/>
        </a:p>
      </xdr:txBody>
    </xdr:sp>
    <xdr:clientData/>
  </xdr:twoCellAnchor>
  <xdr:twoCellAnchor>
    <xdr:from>
      <xdr:col>11</xdr:col>
      <xdr:colOff>47625</xdr:colOff>
      <xdr:row>12</xdr:row>
      <xdr:rowOff>174625</xdr:rowOff>
    </xdr:from>
    <xdr:to>
      <xdr:col>13</xdr:col>
      <xdr:colOff>390525</xdr:colOff>
      <xdr:row>16</xdr:row>
      <xdr:rowOff>117475</xdr:rowOff>
    </xdr:to>
    <xdr:sp macro="" textlink="">
      <xdr:nvSpPr>
        <xdr:cNvPr id="7" name="Rectangle 6"/>
        <xdr:cNvSpPr/>
      </xdr:nvSpPr>
      <xdr:spPr>
        <a:xfrm>
          <a:off x="11226841275" y="2346325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تحليل</a:t>
          </a:r>
          <a:r>
            <a:rPr lang="ar-EG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المخازن</a:t>
          </a:r>
          <a:r>
            <a:rPr lang="ar-EG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ar-EG">
            <a:effectLst/>
          </a:endParaRPr>
        </a:p>
        <a:p>
          <a:pPr algn="ctr" rtl="1"/>
          <a:endParaRPr lang="ar-EG" sz="1100"/>
        </a:p>
      </xdr:txBody>
    </xdr:sp>
    <xdr:clientData/>
  </xdr:twoCellAnchor>
  <xdr:twoCellAnchor>
    <xdr:from>
      <xdr:col>11</xdr:col>
      <xdr:colOff>28575</xdr:colOff>
      <xdr:row>18</xdr:row>
      <xdr:rowOff>38100</xdr:rowOff>
    </xdr:from>
    <xdr:to>
      <xdr:col>13</xdr:col>
      <xdr:colOff>371475</xdr:colOff>
      <xdr:row>21</xdr:row>
      <xdr:rowOff>161925</xdr:rowOff>
    </xdr:to>
    <xdr:sp macro="" textlink="">
      <xdr:nvSpPr>
        <xdr:cNvPr id="8" name="Rectangle 7">
          <a:hlinkClick xmlns:r="http://schemas.openxmlformats.org/officeDocument/2006/relationships" r:id="rId1"/>
        </xdr:cNvPr>
        <xdr:cNvSpPr/>
      </xdr:nvSpPr>
      <xdr:spPr>
        <a:xfrm>
          <a:off x="11226860325" y="3295650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دليل</a:t>
          </a:r>
          <a:r>
            <a:rPr lang="ar-EG" sz="1100"/>
            <a:t> </a:t>
          </a:r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الحسابات</a:t>
          </a:r>
          <a:r>
            <a:rPr lang="ar-EG" sz="1100"/>
            <a:t> </a:t>
          </a:r>
        </a:p>
      </xdr:txBody>
    </xdr:sp>
    <xdr:clientData/>
  </xdr:twoCellAnchor>
  <xdr:twoCellAnchor>
    <xdr:from>
      <xdr:col>2</xdr:col>
      <xdr:colOff>66675</xdr:colOff>
      <xdr:row>2</xdr:row>
      <xdr:rowOff>47625</xdr:rowOff>
    </xdr:from>
    <xdr:to>
      <xdr:col>4</xdr:col>
      <xdr:colOff>409575</xdr:colOff>
      <xdr:row>5</xdr:row>
      <xdr:rowOff>171450</xdr:rowOff>
    </xdr:to>
    <xdr:sp macro="" textlink="">
      <xdr:nvSpPr>
        <xdr:cNvPr id="9" name="Rectangle 8">
          <a:hlinkClick xmlns:r="http://schemas.openxmlformats.org/officeDocument/2006/relationships" r:id="rId2"/>
        </xdr:cNvPr>
        <xdr:cNvSpPr/>
      </xdr:nvSpPr>
      <xdr:spPr>
        <a:xfrm>
          <a:off x="11232994425" y="409575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اليوميه</a:t>
          </a:r>
          <a:endParaRPr lang="ar-EG" sz="1100"/>
        </a:p>
      </xdr:txBody>
    </xdr:sp>
    <xdr:clientData/>
  </xdr:twoCellAnchor>
  <xdr:twoCellAnchor>
    <xdr:from>
      <xdr:col>2</xdr:col>
      <xdr:colOff>66675</xdr:colOff>
      <xdr:row>7</xdr:row>
      <xdr:rowOff>95250</xdr:rowOff>
    </xdr:from>
    <xdr:to>
      <xdr:col>4</xdr:col>
      <xdr:colOff>409575</xdr:colOff>
      <xdr:row>11</xdr:row>
      <xdr:rowOff>38100</xdr:rowOff>
    </xdr:to>
    <xdr:sp macro="" textlink="">
      <xdr:nvSpPr>
        <xdr:cNvPr id="10" name="Rectangle 9"/>
        <xdr:cNvSpPr/>
      </xdr:nvSpPr>
      <xdr:spPr>
        <a:xfrm>
          <a:off x="11232994425" y="1362075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كشف</a:t>
          </a:r>
          <a:r>
            <a:rPr lang="ar-EG" sz="1100" baseline="0"/>
            <a:t> </a:t>
          </a:r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مشتريات</a:t>
          </a:r>
          <a:r>
            <a:rPr lang="ar-EG" sz="1100" baseline="0"/>
            <a:t> </a:t>
          </a:r>
          <a:endParaRPr lang="ar-EG" sz="1100"/>
        </a:p>
      </xdr:txBody>
    </xdr:sp>
    <xdr:clientData/>
  </xdr:twoCellAnchor>
  <xdr:twoCellAnchor>
    <xdr:from>
      <xdr:col>2</xdr:col>
      <xdr:colOff>66675</xdr:colOff>
      <xdr:row>12</xdr:row>
      <xdr:rowOff>142875</xdr:rowOff>
    </xdr:from>
    <xdr:to>
      <xdr:col>4</xdr:col>
      <xdr:colOff>409575</xdr:colOff>
      <xdr:row>16</xdr:row>
      <xdr:rowOff>85725</xdr:rowOff>
    </xdr:to>
    <xdr:sp macro="" textlink="">
      <xdr:nvSpPr>
        <xdr:cNvPr id="11" name="Rectangle 10"/>
        <xdr:cNvSpPr/>
      </xdr:nvSpPr>
      <xdr:spPr>
        <a:xfrm>
          <a:off x="11232994425" y="2314575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0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مصروفات</a:t>
          </a:r>
          <a:r>
            <a:rPr lang="ar-EG" sz="1050"/>
            <a:t> </a:t>
          </a:r>
          <a:r>
            <a:rPr lang="ar-EG" sz="20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الشركه</a:t>
          </a:r>
        </a:p>
      </xdr:txBody>
    </xdr:sp>
    <xdr:clientData/>
  </xdr:twoCellAnchor>
  <xdr:twoCellAnchor>
    <xdr:from>
      <xdr:col>2</xdr:col>
      <xdr:colOff>66675</xdr:colOff>
      <xdr:row>18</xdr:row>
      <xdr:rowOff>9525</xdr:rowOff>
    </xdr:from>
    <xdr:to>
      <xdr:col>4</xdr:col>
      <xdr:colOff>409575</xdr:colOff>
      <xdr:row>21</xdr:row>
      <xdr:rowOff>133350</xdr:rowOff>
    </xdr:to>
    <xdr:sp macro="" textlink="">
      <xdr:nvSpPr>
        <xdr:cNvPr id="12" name="Rectangle 11"/>
        <xdr:cNvSpPr/>
      </xdr:nvSpPr>
      <xdr:spPr>
        <a:xfrm>
          <a:off x="11232994425" y="3267075"/>
          <a:ext cx="1714500" cy="666750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إيرادات</a:t>
          </a:r>
          <a:r>
            <a:rPr lang="ar-EG" sz="1100"/>
            <a:t> </a:t>
          </a:r>
          <a:r>
            <a:rPr lang="ar-EG" sz="2400" b="1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الشركه</a:t>
          </a:r>
        </a:p>
      </xdr:txBody>
    </xdr:sp>
    <xdr:clientData/>
  </xdr:twoCellAnchor>
  <xdr:twoCellAnchor>
    <xdr:from>
      <xdr:col>4</xdr:col>
      <xdr:colOff>571500</xdr:colOff>
      <xdr:row>2</xdr:row>
      <xdr:rowOff>85725</xdr:rowOff>
    </xdr:from>
    <xdr:to>
      <xdr:col>10</xdr:col>
      <xdr:colOff>485775</xdr:colOff>
      <xdr:row>20</xdr:row>
      <xdr:rowOff>133350</xdr:rowOff>
    </xdr:to>
    <xdr:sp macro="" textlink="">
      <xdr:nvSpPr>
        <xdr:cNvPr id="3" name="Rounded Rectangle 2"/>
        <xdr:cNvSpPr/>
      </xdr:nvSpPr>
      <xdr:spPr>
        <a:xfrm>
          <a:off x="11228803425" y="447675"/>
          <a:ext cx="4029075" cy="3305175"/>
        </a:xfrm>
        <a:prstGeom prst="round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endParaRPr lang="ar-EG" sz="1100"/>
        </a:p>
      </xdr:txBody>
    </xdr:sp>
    <xdr:clientData/>
  </xdr:twoCellAnchor>
  <xdr:twoCellAnchor>
    <xdr:from>
      <xdr:col>5</xdr:col>
      <xdr:colOff>123825</xdr:colOff>
      <xdr:row>4</xdr:row>
      <xdr:rowOff>0</xdr:rowOff>
    </xdr:from>
    <xdr:to>
      <xdr:col>7</xdr:col>
      <xdr:colOff>514350</xdr:colOff>
      <xdr:row>6</xdr:row>
      <xdr:rowOff>85725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11230832250" y="723900"/>
          <a:ext cx="1762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أرصده</a:t>
          </a:r>
          <a:r>
            <a:rPr lang="ar-EG" sz="1600" baseline="0"/>
            <a:t> </a:t>
          </a:r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أفتتاحية</a:t>
          </a:r>
        </a:p>
      </xdr:txBody>
    </xdr:sp>
    <xdr:clientData/>
  </xdr:twoCellAnchor>
  <xdr:twoCellAnchor>
    <xdr:from>
      <xdr:col>7</xdr:col>
      <xdr:colOff>600075</xdr:colOff>
      <xdr:row>4</xdr:row>
      <xdr:rowOff>0</xdr:rowOff>
    </xdr:from>
    <xdr:to>
      <xdr:col>9</xdr:col>
      <xdr:colOff>85725</xdr:colOff>
      <xdr:row>6</xdr:row>
      <xdr:rowOff>85725</xdr:rowOff>
    </xdr:to>
    <xdr:sp macro="" textlink="">
      <xdr:nvSpPr>
        <xdr:cNvPr id="13" name="Rounded Rectangle 12">
          <a:hlinkClick xmlns:r="http://schemas.openxmlformats.org/officeDocument/2006/relationships" r:id="rId4"/>
        </xdr:cNvPr>
        <xdr:cNvSpPr/>
      </xdr:nvSpPr>
      <xdr:spPr>
        <a:xfrm>
          <a:off x="11229889275" y="72390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يناير</a:t>
          </a:r>
        </a:p>
      </xdr:txBody>
    </xdr:sp>
    <xdr:clientData/>
  </xdr:twoCellAnchor>
  <xdr:twoCellAnchor>
    <xdr:from>
      <xdr:col>9</xdr:col>
      <xdr:colOff>161925</xdr:colOff>
      <xdr:row>4</xdr:row>
      <xdr:rowOff>19050</xdr:rowOff>
    </xdr:from>
    <xdr:to>
      <xdr:col>10</xdr:col>
      <xdr:colOff>333375</xdr:colOff>
      <xdr:row>6</xdr:row>
      <xdr:rowOff>104775</xdr:rowOff>
    </xdr:to>
    <xdr:sp macro="" textlink="">
      <xdr:nvSpPr>
        <xdr:cNvPr id="15" name="Rounded Rectangle 14">
          <a:hlinkClick xmlns:r="http://schemas.openxmlformats.org/officeDocument/2006/relationships" r:id="rId5"/>
        </xdr:cNvPr>
        <xdr:cNvSpPr/>
      </xdr:nvSpPr>
      <xdr:spPr>
        <a:xfrm>
          <a:off x="11228955825" y="74295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قبراير</a:t>
          </a:r>
        </a:p>
      </xdr:txBody>
    </xdr:sp>
    <xdr:clientData/>
  </xdr:twoCellAnchor>
  <xdr:twoCellAnchor>
    <xdr:from>
      <xdr:col>5</xdr:col>
      <xdr:colOff>123825</xdr:colOff>
      <xdr:row>7</xdr:row>
      <xdr:rowOff>161925</xdr:rowOff>
    </xdr:from>
    <xdr:to>
      <xdr:col>6</xdr:col>
      <xdr:colOff>295275</xdr:colOff>
      <xdr:row>10</xdr:row>
      <xdr:rowOff>66675</xdr:rowOff>
    </xdr:to>
    <xdr:sp macro="" textlink="">
      <xdr:nvSpPr>
        <xdr:cNvPr id="16" name="Rounded Rectangle 15">
          <a:hlinkClick xmlns:r="http://schemas.openxmlformats.org/officeDocument/2006/relationships" r:id="rId6"/>
        </xdr:cNvPr>
        <xdr:cNvSpPr/>
      </xdr:nvSpPr>
      <xdr:spPr>
        <a:xfrm>
          <a:off x="11231737125" y="142875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مارس</a:t>
          </a:r>
        </a:p>
      </xdr:txBody>
    </xdr:sp>
    <xdr:clientData/>
  </xdr:twoCellAnchor>
  <xdr:twoCellAnchor>
    <xdr:from>
      <xdr:col>6</xdr:col>
      <xdr:colOff>352425</xdr:colOff>
      <xdr:row>7</xdr:row>
      <xdr:rowOff>161925</xdr:rowOff>
    </xdr:from>
    <xdr:to>
      <xdr:col>7</xdr:col>
      <xdr:colOff>523875</xdr:colOff>
      <xdr:row>10</xdr:row>
      <xdr:rowOff>66675</xdr:rowOff>
    </xdr:to>
    <xdr:sp macro="" textlink="">
      <xdr:nvSpPr>
        <xdr:cNvPr id="19" name="Rounded Rectangle 18">
          <a:hlinkClick xmlns:r="http://schemas.openxmlformats.org/officeDocument/2006/relationships" r:id="rId7"/>
        </xdr:cNvPr>
        <xdr:cNvSpPr/>
      </xdr:nvSpPr>
      <xdr:spPr>
        <a:xfrm>
          <a:off x="11230822725" y="142875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إبريل</a:t>
          </a:r>
        </a:p>
      </xdr:txBody>
    </xdr:sp>
    <xdr:clientData/>
  </xdr:twoCellAnchor>
  <xdr:twoCellAnchor>
    <xdr:from>
      <xdr:col>7</xdr:col>
      <xdr:colOff>590550</xdr:colOff>
      <xdr:row>7</xdr:row>
      <xdr:rowOff>152400</xdr:rowOff>
    </xdr:from>
    <xdr:to>
      <xdr:col>9</xdr:col>
      <xdr:colOff>76200</xdr:colOff>
      <xdr:row>10</xdr:row>
      <xdr:rowOff>57150</xdr:rowOff>
    </xdr:to>
    <xdr:sp macro="" textlink="">
      <xdr:nvSpPr>
        <xdr:cNvPr id="20" name="Rounded Rectangle 19">
          <a:hlinkClick xmlns:r="http://schemas.openxmlformats.org/officeDocument/2006/relationships" r:id="rId8"/>
        </xdr:cNvPr>
        <xdr:cNvSpPr/>
      </xdr:nvSpPr>
      <xdr:spPr>
        <a:xfrm>
          <a:off x="11229898800" y="1419225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مايو</a:t>
          </a:r>
        </a:p>
      </xdr:txBody>
    </xdr:sp>
    <xdr:clientData/>
  </xdr:twoCellAnchor>
  <xdr:twoCellAnchor>
    <xdr:from>
      <xdr:col>9</xdr:col>
      <xdr:colOff>161925</xdr:colOff>
      <xdr:row>7</xdr:row>
      <xdr:rowOff>152400</xdr:rowOff>
    </xdr:from>
    <xdr:to>
      <xdr:col>10</xdr:col>
      <xdr:colOff>333375</xdr:colOff>
      <xdr:row>10</xdr:row>
      <xdr:rowOff>57150</xdr:rowOff>
    </xdr:to>
    <xdr:sp macro="" textlink="">
      <xdr:nvSpPr>
        <xdr:cNvPr id="23" name="Rounded Rectangle 22">
          <a:hlinkClick xmlns:r="http://schemas.openxmlformats.org/officeDocument/2006/relationships" r:id="rId9"/>
        </xdr:cNvPr>
        <xdr:cNvSpPr/>
      </xdr:nvSpPr>
      <xdr:spPr>
        <a:xfrm>
          <a:off x="11228955825" y="1419225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يونيو</a:t>
          </a:r>
        </a:p>
      </xdr:txBody>
    </xdr:sp>
    <xdr:clientData/>
  </xdr:twoCellAnchor>
  <xdr:twoCellAnchor>
    <xdr:from>
      <xdr:col>5</xdr:col>
      <xdr:colOff>114300</xdr:colOff>
      <xdr:row>12</xdr:row>
      <xdr:rowOff>0</xdr:rowOff>
    </xdr:from>
    <xdr:to>
      <xdr:col>6</xdr:col>
      <xdr:colOff>285750</xdr:colOff>
      <xdr:row>14</xdr:row>
      <xdr:rowOff>85725</xdr:rowOff>
    </xdr:to>
    <xdr:sp macro="" textlink="">
      <xdr:nvSpPr>
        <xdr:cNvPr id="24" name="Rounded Rectangle 23">
          <a:hlinkClick xmlns:r="http://schemas.openxmlformats.org/officeDocument/2006/relationships" r:id="rId10"/>
        </xdr:cNvPr>
        <xdr:cNvSpPr/>
      </xdr:nvSpPr>
      <xdr:spPr>
        <a:xfrm>
          <a:off x="11231746650" y="217170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يوليو</a:t>
          </a:r>
        </a:p>
      </xdr:txBody>
    </xdr:sp>
    <xdr:clientData/>
  </xdr:twoCellAnchor>
  <xdr:twoCellAnchor>
    <xdr:from>
      <xdr:col>6</xdr:col>
      <xdr:colOff>342900</xdr:colOff>
      <xdr:row>12</xdr:row>
      <xdr:rowOff>0</xdr:rowOff>
    </xdr:from>
    <xdr:to>
      <xdr:col>7</xdr:col>
      <xdr:colOff>514350</xdr:colOff>
      <xdr:row>14</xdr:row>
      <xdr:rowOff>85725</xdr:rowOff>
    </xdr:to>
    <xdr:sp macro="" textlink="">
      <xdr:nvSpPr>
        <xdr:cNvPr id="25" name="Rounded Rectangle 24">
          <a:hlinkClick xmlns:r="http://schemas.openxmlformats.org/officeDocument/2006/relationships" r:id="rId11"/>
        </xdr:cNvPr>
        <xdr:cNvSpPr/>
      </xdr:nvSpPr>
      <xdr:spPr>
        <a:xfrm>
          <a:off x="11230832250" y="217170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أغسطس</a:t>
          </a:r>
        </a:p>
      </xdr:txBody>
    </xdr:sp>
    <xdr:clientData/>
  </xdr:twoCellAnchor>
  <xdr:twoCellAnchor>
    <xdr:from>
      <xdr:col>7</xdr:col>
      <xdr:colOff>581025</xdr:colOff>
      <xdr:row>11</xdr:row>
      <xdr:rowOff>171450</xdr:rowOff>
    </xdr:from>
    <xdr:to>
      <xdr:col>9</xdr:col>
      <xdr:colOff>66675</xdr:colOff>
      <xdr:row>14</xdr:row>
      <xdr:rowOff>76200</xdr:rowOff>
    </xdr:to>
    <xdr:sp macro="" textlink="">
      <xdr:nvSpPr>
        <xdr:cNvPr id="26" name="Rounded Rectangle 25">
          <a:hlinkClick xmlns:r="http://schemas.openxmlformats.org/officeDocument/2006/relationships" r:id="rId12"/>
        </xdr:cNvPr>
        <xdr:cNvSpPr/>
      </xdr:nvSpPr>
      <xdr:spPr>
        <a:xfrm>
          <a:off x="11229908325" y="2162175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سبتمبر</a:t>
          </a:r>
        </a:p>
      </xdr:txBody>
    </xdr:sp>
    <xdr:clientData/>
  </xdr:twoCellAnchor>
  <xdr:twoCellAnchor>
    <xdr:from>
      <xdr:col>9</xdr:col>
      <xdr:colOff>152400</xdr:colOff>
      <xdr:row>11</xdr:row>
      <xdr:rowOff>171450</xdr:rowOff>
    </xdr:from>
    <xdr:to>
      <xdr:col>10</xdr:col>
      <xdr:colOff>323850</xdr:colOff>
      <xdr:row>14</xdr:row>
      <xdr:rowOff>76200</xdr:rowOff>
    </xdr:to>
    <xdr:sp macro="" textlink="">
      <xdr:nvSpPr>
        <xdr:cNvPr id="27" name="Rounded Rectangle 26">
          <a:hlinkClick xmlns:r="http://schemas.openxmlformats.org/officeDocument/2006/relationships" r:id="rId13"/>
        </xdr:cNvPr>
        <xdr:cNvSpPr/>
      </xdr:nvSpPr>
      <xdr:spPr>
        <a:xfrm>
          <a:off x="11228965350" y="2162175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أكتوبر</a:t>
          </a:r>
        </a:p>
      </xdr:txBody>
    </xdr:sp>
    <xdr:clientData/>
  </xdr:twoCellAnchor>
  <xdr:twoCellAnchor>
    <xdr:from>
      <xdr:col>7</xdr:col>
      <xdr:colOff>590550</xdr:colOff>
      <xdr:row>16</xdr:row>
      <xdr:rowOff>57150</xdr:rowOff>
    </xdr:from>
    <xdr:to>
      <xdr:col>10</xdr:col>
      <xdr:colOff>295275</xdr:colOff>
      <xdr:row>18</xdr:row>
      <xdr:rowOff>142875</xdr:rowOff>
    </xdr:to>
    <xdr:sp macro="" textlink="">
      <xdr:nvSpPr>
        <xdr:cNvPr id="28" name="Rounded Rectangle 27">
          <a:hlinkClick xmlns:r="http://schemas.openxmlformats.org/officeDocument/2006/relationships" r:id="rId14"/>
        </xdr:cNvPr>
        <xdr:cNvSpPr/>
      </xdr:nvSpPr>
      <xdr:spPr>
        <a:xfrm>
          <a:off x="11228993925" y="2952750"/>
          <a:ext cx="1762125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ألتسويات</a:t>
          </a:r>
        </a:p>
      </xdr:txBody>
    </xdr:sp>
    <xdr:clientData/>
  </xdr:twoCellAnchor>
  <xdr:twoCellAnchor>
    <xdr:from>
      <xdr:col>5</xdr:col>
      <xdr:colOff>104775</xdr:colOff>
      <xdr:row>16</xdr:row>
      <xdr:rowOff>38100</xdr:rowOff>
    </xdr:from>
    <xdr:to>
      <xdr:col>6</xdr:col>
      <xdr:colOff>276225</xdr:colOff>
      <xdr:row>18</xdr:row>
      <xdr:rowOff>123825</xdr:rowOff>
    </xdr:to>
    <xdr:sp macro="" textlink="">
      <xdr:nvSpPr>
        <xdr:cNvPr id="29" name="Rounded Rectangle 28">
          <a:hlinkClick xmlns:r="http://schemas.openxmlformats.org/officeDocument/2006/relationships" r:id="rId15"/>
        </xdr:cNvPr>
        <xdr:cNvSpPr/>
      </xdr:nvSpPr>
      <xdr:spPr>
        <a:xfrm>
          <a:off x="11231756175" y="293370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نوفمبر</a:t>
          </a:r>
        </a:p>
      </xdr:txBody>
    </xdr:sp>
    <xdr:clientData/>
  </xdr:twoCellAnchor>
  <xdr:twoCellAnchor>
    <xdr:from>
      <xdr:col>6</xdr:col>
      <xdr:colOff>352425</xdr:colOff>
      <xdr:row>16</xdr:row>
      <xdr:rowOff>57150</xdr:rowOff>
    </xdr:from>
    <xdr:to>
      <xdr:col>7</xdr:col>
      <xdr:colOff>523875</xdr:colOff>
      <xdr:row>18</xdr:row>
      <xdr:rowOff>142875</xdr:rowOff>
    </xdr:to>
    <xdr:sp macro="" textlink="">
      <xdr:nvSpPr>
        <xdr:cNvPr id="30" name="Rounded Rectangle 29">
          <a:hlinkClick xmlns:r="http://schemas.openxmlformats.org/officeDocument/2006/relationships" r:id="rId16"/>
        </xdr:cNvPr>
        <xdr:cNvSpPr/>
      </xdr:nvSpPr>
      <xdr:spPr>
        <a:xfrm>
          <a:off x="11230822725" y="2952750"/>
          <a:ext cx="85725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600">
              <a:solidFill>
                <a:schemeClr val="lt1"/>
              </a:solidFill>
              <a:latin typeface="+mn-lt"/>
              <a:ea typeface="+mn-ea"/>
              <a:cs typeface="+mn-cs"/>
            </a:rPr>
            <a:t>ديسمبر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11</xdr:col>
      <xdr:colOff>200025</xdr:colOff>
      <xdr:row>6</xdr:row>
      <xdr:rowOff>28575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8403375" y="514350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47626</xdr:rowOff>
    </xdr:from>
    <xdr:to>
      <xdr:col>16</xdr:col>
      <xdr:colOff>552450</xdr:colOff>
      <xdr:row>4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1224621950" y="561976"/>
          <a:ext cx="2286000" cy="6286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800">
              <a:solidFill>
                <a:schemeClr val="tx1">
                  <a:lumMod val="95000"/>
                  <a:lumOff val="5000"/>
                </a:schemeClr>
              </a:solidFill>
              <a:latin typeface="Aldhabi" panose="01000000000000000000" pitchFamily="2" charset="-78"/>
              <a:cs typeface="Aldhabi" panose="01000000000000000000" pitchFamily="2" charset="-78"/>
            </a:rPr>
            <a:t>االعوده الي الصفحه لرئيسيه</a:t>
          </a:r>
          <a:endParaRPr lang="ar-EG" sz="1100">
            <a:solidFill>
              <a:schemeClr val="tx1">
                <a:lumMod val="95000"/>
                <a:lumOff val="5000"/>
              </a:schemeClr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219075</xdr:rowOff>
    </xdr:from>
    <xdr:to>
      <xdr:col>14</xdr:col>
      <xdr:colOff>581025</xdr:colOff>
      <xdr:row>4</xdr:row>
      <xdr:rowOff>76199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1226184050" y="476250"/>
          <a:ext cx="2286000" cy="6286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800">
              <a:solidFill>
                <a:schemeClr val="tx1">
                  <a:lumMod val="95000"/>
                  <a:lumOff val="5000"/>
                </a:schemeClr>
              </a:solidFill>
              <a:latin typeface="Aldhabi" panose="01000000000000000000" pitchFamily="2" charset="-78"/>
              <a:cs typeface="Aldhabi" panose="01000000000000000000" pitchFamily="2" charset="-78"/>
            </a:rPr>
            <a:t>االعوده الي الصفحه لرئيسيه</a:t>
          </a:r>
          <a:endParaRPr lang="ar-EG" sz="1100">
            <a:solidFill>
              <a:schemeClr val="tx1">
                <a:lumMod val="95000"/>
                <a:lumOff val="5000"/>
              </a:schemeClr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</xdr:row>
      <xdr:rowOff>47626</xdr:rowOff>
    </xdr:from>
    <xdr:to>
      <xdr:col>16</xdr:col>
      <xdr:colOff>552450</xdr:colOff>
      <xdr:row>4</xdr:row>
      <xdr:rowOff>161925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1224621950" y="561976"/>
          <a:ext cx="2286000" cy="6286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800">
              <a:solidFill>
                <a:schemeClr val="tx1">
                  <a:lumMod val="95000"/>
                  <a:lumOff val="5000"/>
                </a:schemeClr>
              </a:solidFill>
              <a:latin typeface="Aldhabi" panose="01000000000000000000" pitchFamily="2" charset="-78"/>
              <a:cs typeface="Aldhabi" panose="01000000000000000000" pitchFamily="2" charset="-78"/>
            </a:rPr>
            <a:t>االعوده الي الصفحه لرئيسيه</a:t>
          </a:r>
          <a:endParaRPr lang="ar-EG" sz="1100">
            <a:solidFill>
              <a:schemeClr val="tx1">
                <a:lumMod val="95000"/>
                <a:lumOff val="5000"/>
              </a:schemeClr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219075</xdr:rowOff>
    </xdr:from>
    <xdr:to>
      <xdr:col>14</xdr:col>
      <xdr:colOff>581025</xdr:colOff>
      <xdr:row>4</xdr:row>
      <xdr:rowOff>76199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1226184050" y="476250"/>
          <a:ext cx="2286000" cy="6286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2800">
              <a:solidFill>
                <a:schemeClr val="tx1">
                  <a:lumMod val="95000"/>
                  <a:lumOff val="5000"/>
                </a:schemeClr>
              </a:solidFill>
              <a:latin typeface="Aldhabi" panose="01000000000000000000" pitchFamily="2" charset="-78"/>
              <a:cs typeface="Aldhabi" panose="01000000000000000000" pitchFamily="2" charset="-78"/>
            </a:rPr>
            <a:t>االعوده الي الصفحه لرئيسيه</a:t>
          </a:r>
          <a:endParaRPr lang="ar-EG" sz="1100">
            <a:solidFill>
              <a:schemeClr val="tx1">
                <a:lumMod val="95000"/>
                <a:lumOff val="5000"/>
              </a:schemeClr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89535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</xdr:row>
      <xdr:rowOff>57150</xdr:rowOff>
    </xdr:from>
    <xdr:to>
      <xdr:col>12</xdr:col>
      <xdr:colOff>47625</xdr:colOff>
      <xdr:row>5</xdr:row>
      <xdr:rowOff>0</xdr:rowOff>
    </xdr:to>
    <xdr:sp macro="" textlink="">
      <xdr:nvSpPr>
        <xdr:cNvPr id="2" name="Right Arrow 1">
          <a:hlinkClick xmlns:r="http://schemas.openxmlformats.org/officeDocument/2006/relationships" r:id="rId1"/>
        </xdr:cNvPr>
        <xdr:cNvSpPr/>
      </xdr:nvSpPr>
      <xdr:spPr>
        <a:xfrm>
          <a:off x="11227869975" y="314325"/>
          <a:ext cx="2257425" cy="904875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1" anchor="b"/>
        <a:lstStyle/>
        <a:p>
          <a:pPr algn="ctr" rtl="1"/>
          <a:r>
            <a:rPr lang="ar-EG" sz="2400">
              <a:solidFill>
                <a:schemeClr val="tx1"/>
              </a:solidFill>
              <a:latin typeface="Aldhabi" panose="01000000000000000000" pitchFamily="2" charset="-78"/>
              <a:cs typeface="Aldhabi" panose="01000000000000000000" pitchFamily="2" charset="-78"/>
            </a:rPr>
            <a:t>الرجوع الي الرئيسيه</a:t>
          </a:r>
          <a:endParaRPr lang="ar-EG" sz="1100">
            <a:solidFill>
              <a:schemeClr val="tx1"/>
            </a:solidFill>
            <a:latin typeface="Aldhabi" panose="01000000000000000000" pitchFamily="2" charset="-78"/>
            <a:cs typeface="Aldhabi" panose="01000000000000000000" pitchFamily="2" charset="-78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P8:V16" totalsRowShown="0" headerRowDxfId="62" dataDxfId="63" headerRowBorderDxfId="72" tableBorderDxfId="73" totalsRowBorderDxfId="71">
  <autoFilter ref="P8:V16"/>
  <tableColumns count="7">
    <tableColumn id="1" name="اسم المورد" dataDxfId="70"/>
    <tableColumn id="2" name="الرصيد" dataDxfId="69"/>
    <tableColumn id="3" name="الشهر" dataDxfId="68"/>
    <tableColumn id="4" name="الرصيد التحليلي" dataDxfId="67"/>
    <tableColumn id="5" name="رصيد المركزيه" dataDxfId="66">
      <calculatedColumnFormula>'دفتر الأستاذ العام'!Q13-'دفتر الأستاذ العام'!P13</calculatedColumnFormula>
    </tableColumn>
    <tableColumn id="6" name="الحاله" dataDxfId="65">
      <calculatedColumnFormula>IF(S9&gt;T9,"الرصيد التحليلي اكبر من الرصيد المركزي",IF(T9&gt;S9,"الرصيد المركزي اكبر من الرصد التحليلي ",""))</calculatedColumnFormula>
    </tableColumn>
    <tableColumn id="7" name="الفرق " dataDxfId="64">
      <calculatedColumnFormula xml:space="preserve"> IF(S9&gt;T9,S9-T9,IF(T9&gt;S9,T9-S9,0))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8:L34" totalsRowCount="1" headerRowDxfId="33" dataDxfId="32" headerRowBorderDxfId="30" tableBorderDxfId="31" totalsRowBorderDxfId="29">
  <autoFilter ref="B8:L33"/>
  <tableColumns count="11">
    <tableColumn id="1" name="المسلسل" totalsRowLabel="Total" dataDxfId="27" totalsRowDxfId="28"/>
    <tableColumn id="2" name="التاريخ " dataDxfId="25" totalsRowDxfId="26"/>
    <tableColumn id="3" name="الشهر" dataDxfId="23" totalsRowDxfId="24">
      <calculatedColumnFormula>MONTH(C9)</calculatedColumnFormula>
    </tableColumn>
    <tableColumn id="4" name="اسم المورد " dataDxfId="21" totalsRowDxfId="22"/>
    <tableColumn id="5" name="المبيعات" dataDxfId="19" totalsRowDxfId="20"/>
    <tableColumn id="6" name="الضريبه " dataDxfId="17" totalsRowDxfId="18">
      <calculatedColumnFormula>F9*0.15</calculatedColumnFormula>
    </tableColumn>
    <tableColumn id="7" name="الاجمالي" dataDxfId="15" totalsRowDxfId="16">
      <calculatedColumnFormula>G9+F9</calculatedColumnFormula>
    </tableColumn>
    <tableColumn id="8" name="الخصم " dataDxfId="13" totalsRowDxfId="14">
      <calculatedColumnFormula>0.5*H9</calculatedColumnFormula>
    </tableColumn>
    <tableColumn id="9" name="الصافي " dataDxfId="11" totalsRowDxfId="12">
      <calculatedColumnFormula>H9-I9</calculatedColumnFormula>
    </tableColumn>
    <tableColumn id="10" name="المدفوع " dataDxfId="9" totalsRowDxfId="10"/>
    <tableColumn id="11" name="الرصيد " totalsRowFunction="sum" dataDxfId="7" totalsRowDxfId="8">
      <calculatedColumnFormula>J9-K9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0:L110" totalsRowShown="0">
  <autoFilter ref="B10:L1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المسلسل"/>
    <tableColumn id="2" name="اسم الاصل "/>
    <tableColumn id="3" name="التصنيف"/>
    <tableColumn id="4" name="تاريخ الشراء" dataDxfId="6"/>
    <tableColumn id="5" name="المبلغ"/>
    <tableColumn id="6" name="مجموع الاهلاك أول الفتره" dataDxfId="2">
      <calculatedColumnFormula>IFERROR(AMORDEGRC(Table3[[#This Row],[المبلغ]],DATE(2021,5,12),TODAY(),0,0,Table3[[#This Row],[نسبه الاهلاك "سنوي"]]),"")</calculatedColumnFormula>
    </tableColumn>
    <tableColumn id="7" name="نسبه الاهلاك &quot;سنوي&quot;" dataDxfId="5">
      <calculatedColumnFormula>IFERROR(VLOOKUP(Table3[[#This Row],[التصنيف]],P10:Q16,2,0),"")</calculatedColumnFormula>
    </tableColumn>
    <tableColumn id="8" name="مصروف الاهلاك &quot;سنوي&quot;" dataDxfId="1">
      <calculatedColumnFormula>IFERROR(Table3[[#This Row],[مجموع الاهلاك اخر فتره ]]-Table3[[#This Row],[مجموع الاهلاك أول الفتره]],"")</calculatedColumnFormula>
    </tableColumn>
    <tableColumn id="9" name="مجموع الاهلاك اخر فتره " dataDxfId="4">
      <calculatedColumnFormula>IFERROR(AMORDEGRC(Table3[[#This Row],[المبلغ]],Table3[[#This Row],[تاريخ الشراء]],TODAY(),0,0,H11),"")</calculatedColumnFormula>
    </tableColumn>
    <tableColumn id="10" name="عمر الأصل" dataDxfId="3">
      <calculatedColumnFormula>(TODAY()-Table3[[#This Row],[تاريخ الشراء]])/365</calculatedColumnFormula>
    </tableColumn>
    <tableColumn id="11" name="صافي قيمه الاصل " dataDxfId="0">
      <calculatedColumnFormula>IFERROR(Table3[[#This Row],[المبلغ]]-Table3[[#This Row],[مجموع الاهلاك اخر فتره ]],"")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Relationship Id="rId4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rightToLeft="1" workbookViewId="0"/>
  </sheetViews>
  <sheetFormatPr defaultRowHeight="14.25" x14ac:dyDescent="0.2"/>
  <sheetData>
    <row r="1" spans="1:15" x14ac:dyDescent="0.2">
      <c r="A1" s="12" t="s">
        <v>21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W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X11" sqref="X11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J26-K26+SUM('6'!L6:M6)</f>
        <v>6000</v>
      </c>
      <c r="M6" s="25"/>
      <c r="N6" s="24">
        <f>N26-O26+SUM('6'!N6:O6)</f>
        <v>-6000</v>
      </c>
      <c r="O6" s="25"/>
      <c r="P6" s="24">
        <f>P26-Q26+SUM('6'!P6:Q6)</f>
        <v>-150000</v>
      </c>
      <c r="Q6" s="25"/>
      <c r="R6" s="24">
        <f>R26-S26+SUM('6'!R6:S6)</f>
        <v>450000</v>
      </c>
      <c r="S6" s="25"/>
      <c r="T6" s="24">
        <f>T26-U26+SUM('6'!T6:U6)</f>
        <v>0</v>
      </c>
      <c r="U6" s="25"/>
      <c r="V6" s="24">
        <f>V26-W26+SUM('6'!V6:W6)</f>
        <v>0</v>
      </c>
      <c r="W6" s="25"/>
      <c r="X6" s="24">
        <f>X26-Y26+SUM('6'!X6:Y6)</f>
        <v>1000000</v>
      </c>
      <c r="Y6" s="25"/>
      <c r="Z6" s="24">
        <f>Z26-AA26+SUM('6'!Z6:AA6)</f>
        <v>-1000000</v>
      </c>
      <c r="AA6" s="25"/>
      <c r="AB6" s="24">
        <f>AB26-AC26+SUM('6'!AB6:AC6)</f>
        <v>0</v>
      </c>
      <c r="AC6" s="25"/>
      <c r="AD6" s="24">
        <f>AD26-AE26+SUM('6'!AD6:AE6)</f>
        <v>0</v>
      </c>
      <c r="AE6" s="25"/>
      <c r="AF6" s="24">
        <f>AF26-AG26+SUM('6'!AF6:AG6)</f>
        <v>0</v>
      </c>
      <c r="AG6" s="25"/>
      <c r="AH6" s="24">
        <f>AH26-AI26+SUM('6'!AH6:AI6)</f>
        <v>0</v>
      </c>
      <c r="AI6" s="25"/>
      <c r="AJ6" s="24">
        <f>AJ26-AK26+SUM('6'!AJ6:AK6)</f>
        <v>0</v>
      </c>
      <c r="AK6" s="25"/>
      <c r="AL6" s="24">
        <f>AL26-AM26+SUM('6'!AL6:AM6)</f>
        <v>0</v>
      </c>
      <c r="AM6" s="25"/>
      <c r="AN6" s="24">
        <f>AN26-AO26+SUM('6'!AN6:AO6)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1000000</v>
      </c>
      <c r="K10" s="10">
        <f ca="1">SUMIF($J$9:$AO$9,$K$9,L10:AO10)</f>
        <v>1000000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>
        <v>1000000</v>
      </c>
      <c r="Y10" s="9"/>
      <c r="Z10" s="10"/>
      <c r="AA10" s="10">
        <v>1000000</v>
      </c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1000000</v>
      </c>
      <c r="K26" s="5">
        <f t="shared" ref="K26:AO26" ca="1" si="5">SUM(K10:K25)</f>
        <v>1000000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1000000</v>
      </c>
      <c r="Y26" s="5">
        <f t="shared" si="5"/>
        <v>0</v>
      </c>
      <c r="Z26" s="5">
        <f t="shared" si="5"/>
        <v>0</v>
      </c>
      <c r="AA26" s="5">
        <f t="shared" si="5"/>
        <v>1000000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47" priority="2">
      <formula>J10&gt;K10</formula>
    </cfRule>
  </conditionalFormatting>
  <conditionalFormatting sqref="H10:H25">
    <cfRule type="expression" dxfId="46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J26-K26+SUM('7'!L6:M6)</f>
        <v>6000</v>
      </c>
      <c r="M6" s="25"/>
      <c r="N6" s="24">
        <f>N26-O26+SUM('7'!N6:O6)</f>
        <v>-6000</v>
      </c>
      <c r="O6" s="25"/>
      <c r="P6" s="24">
        <f>P26-Q26+SUM('7'!P6:Q6)</f>
        <v>-150000</v>
      </c>
      <c r="Q6" s="25"/>
      <c r="R6" s="24">
        <f>R26-S26+SUM('7'!R6:S6)</f>
        <v>450000</v>
      </c>
      <c r="S6" s="25"/>
      <c r="T6" s="24">
        <f>T26-U26+SUM('7'!T6:U6)</f>
        <v>0</v>
      </c>
      <c r="U6" s="25"/>
      <c r="V6" s="24">
        <f>V26-W26+SUM('7'!V6:W6)</f>
        <v>0</v>
      </c>
      <c r="W6" s="25"/>
      <c r="X6" s="24">
        <f>X26-Y26+SUM('7'!X6:Y6)</f>
        <v>1000000</v>
      </c>
      <c r="Y6" s="25"/>
      <c r="Z6" s="24">
        <f>Z26-AA26+SUM('7'!Z6:AA6)</f>
        <v>-1000000</v>
      </c>
      <c r="AA6" s="25"/>
      <c r="AB6" s="24">
        <f>AB26-AC26+SUM('7'!AB6:AC6)</f>
        <v>0</v>
      </c>
      <c r="AC6" s="25"/>
      <c r="AD6" s="24">
        <f>AD26-AE26+SUM('7'!AD6:AE6)</f>
        <v>0</v>
      </c>
      <c r="AE6" s="25"/>
      <c r="AF6" s="24">
        <f>AF26-AG26+SUM('7'!AF6:AG6)</f>
        <v>0</v>
      </c>
      <c r="AG6" s="25"/>
      <c r="AH6" s="24">
        <f>AH26-AI26+SUM('7'!AH6:AI6)</f>
        <v>0</v>
      </c>
      <c r="AI6" s="25"/>
      <c r="AJ6" s="24">
        <f>AJ26-AK26+SUM('7'!AJ6:AK6)</f>
        <v>0</v>
      </c>
      <c r="AK6" s="25"/>
      <c r="AL6" s="24">
        <f>AL26-AM26+SUM('7'!AL6:AM6)</f>
        <v>0</v>
      </c>
      <c r="AM6" s="25"/>
      <c r="AN6" s="24">
        <f>AN26-AO26+SUM('7'!AN6:AO6)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45" priority="2">
      <formula>J10&gt;K10</formula>
    </cfRule>
  </conditionalFormatting>
  <conditionalFormatting sqref="H10:H25">
    <cfRule type="expression" dxfId="44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J26-K26+SUM('8'!L6:M6)</f>
        <v>6000</v>
      </c>
      <c r="M6" s="25"/>
      <c r="N6" s="24">
        <f>N26-O26+SUM('8'!N6:O6)</f>
        <v>-6000</v>
      </c>
      <c r="O6" s="25"/>
      <c r="P6" s="24">
        <f>P26-Q26+SUM('8'!P6:Q6)</f>
        <v>-150000</v>
      </c>
      <c r="Q6" s="25"/>
      <c r="R6" s="24">
        <f>R26-S26+SUM('8'!R6:S6)</f>
        <v>450000</v>
      </c>
      <c r="S6" s="25"/>
      <c r="T6" s="24">
        <f>T26-U26+SUM('8'!T6:U6)</f>
        <v>0</v>
      </c>
      <c r="U6" s="25"/>
      <c r="V6" s="24">
        <f>V26-W26+SUM('8'!V6:W6)</f>
        <v>0</v>
      </c>
      <c r="W6" s="25"/>
      <c r="X6" s="24">
        <f>X26-Y26+SUM('8'!X6:Y6)</f>
        <v>1000000</v>
      </c>
      <c r="Y6" s="25"/>
      <c r="Z6" s="24">
        <f>Z26-AA26+SUM('8'!Z6:AA6)</f>
        <v>-1000000</v>
      </c>
      <c r="AA6" s="25"/>
      <c r="AB6" s="24">
        <f>AB26-AC26+SUM('8'!AB6:AC6)</f>
        <v>0</v>
      </c>
      <c r="AC6" s="25"/>
      <c r="AD6" s="24">
        <f>AD26-AE26+SUM('8'!AD6:AE6)</f>
        <v>0</v>
      </c>
      <c r="AE6" s="25"/>
      <c r="AF6" s="24">
        <f>AF26-AG26+SUM('8'!AF6:AG6)</f>
        <v>0</v>
      </c>
      <c r="AG6" s="25"/>
      <c r="AH6" s="24">
        <f>AH26-AI26+SUM('8'!AH6:AI6)</f>
        <v>0</v>
      </c>
      <c r="AI6" s="25"/>
      <c r="AJ6" s="24">
        <f>AJ26-AK26+SUM('8'!AJ6:AK6)</f>
        <v>0</v>
      </c>
      <c r="AK6" s="25"/>
      <c r="AL6" s="24">
        <f>AL26-AM26+SUM('8'!AL6:AM6)</f>
        <v>0</v>
      </c>
      <c r="AM6" s="25"/>
      <c r="AN6" s="24">
        <f>AN26-AO26+SUM('8'!AN6:AO6)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43" priority="2">
      <formula>J10&gt;K10</formula>
    </cfRule>
  </conditionalFormatting>
  <conditionalFormatting sqref="H10:H25">
    <cfRule type="expression" dxfId="42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8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J26-K26+SUM('9'!L6:M6)</f>
        <v>6000</v>
      </c>
      <c r="M6" s="25"/>
      <c r="N6" s="24">
        <f>N26-O26+SUM('9'!N6:O6)</f>
        <v>-6000</v>
      </c>
      <c r="O6" s="25"/>
      <c r="P6" s="24">
        <f>P26-Q26+SUM('9'!P6:Q6)</f>
        <v>-150000</v>
      </c>
      <c r="Q6" s="25"/>
      <c r="R6" s="24">
        <f>R26-S26+SUM('9'!R6:S6)</f>
        <v>450000</v>
      </c>
      <c r="S6" s="25"/>
      <c r="T6" s="24">
        <f>T26-U26+SUM('9'!T6:U6)</f>
        <v>0</v>
      </c>
      <c r="U6" s="25"/>
      <c r="V6" s="24">
        <f>V26-W26+SUM('9'!V6:W6)</f>
        <v>0</v>
      </c>
      <c r="W6" s="25"/>
      <c r="X6" s="24">
        <f>X26-Y26+SUM('9'!X6:Y6)</f>
        <v>1000000</v>
      </c>
      <c r="Y6" s="25"/>
      <c r="Z6" s="24">
        <f>Z26-AA26+SUM('9'!Z6:AA6)</f>
        <v>-1000000</v>
      </c>
      <c r="AA6" s="25"/>
      <c r="AB6" s="24">
        <f>AB26-AC26+SUM('9'!AB6:AC6)</f>
        <v>0</v>
      </c>
      <c r="AC6" s="25"/>
      <c r="AD6" s="24">
        <f>AD26-AE26+SUM('9'!AD6:AE6)</f>
        <v>0</v>
      </c>
      <c r="AE6" s="25"/>
      <c r="AF6" s="24">
        <f>AF26-AG26+SUM('9'!AF6:AG6)</f>
        <v>0</v>
      </c>
      <c r="AG6" s="25"/>
      <c r="AH6" s="24">
        <f>AH26-AI26+SUM('9'!AH6:AI6)</f>
        <v>0</v>
      </c>
      <c r="AI6" s="25"/>
      <c r="AJ6" s="24">
        <f>AJ26-AK26+SUM('9'!AJ6:AK6)</f>
        <v>0</v>
      </c>
      <c r="AK6" s="25"/>
      <c r="AL6" s="24">
        <f>AL26-AM26+SUM('9'!AL6:AM6)</f>
        <v>0</v>
      </c>
      <c r="AM6" s="25"/>
      <c r="AN6" s="24">
        <f>AN26-AO26+SUM('9'!AN6:AO6)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41" priority="2">
      <formula>J10&gt;K10</formula>
    </cfRule>
  </conditionalFormatting>
  <conditionalFormatting sqref="H10:H25">
    <cfRule type="expression" dxfId="40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V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J26-K26+SUM('10'!L6:M6)</f>
        <v>6000</v>
      </c>
      <c r="M6" s="25"/>
      <c r="N6" s="24">
        <f>N26-O26+SUM('10'!N6:O6)</f>
        <v>-6000</v>
      </c>
      <c r="O6" s="25"/>
      <c r="P6" s="24">
        <f>P26-Q26+SUM('10'!P6:Q6)</f>
        <v>-150000</v>
      </c>
      <c r="Q6" s="25"/>
      <c r="R6" s="24">
        <f>R26-S26+SUM('10'!R6:S6)</f>
        <v>450000</v>
      </c>
      <c r="S6" s="25"/>
      <c r="T6" s="24">
        <f>T26-U26+SUM('10'!T6:U6)</f>
        <v>0</v>
      </c>
      <c r="U6" s="25"/>
      <c r="V6" s="24">
        <f>V26-W26+SUM('10'!V6:W6)</f>
        <v>0</v>
      </c>
      <c r="W6" s="25"/>
      <c r="X6" s="24">
        <f>X26-Y26+SUM('10'!X6:Y6)</f>
        <v>1000000</v>
      </c>
      <c r="Y6" s="25"/>
      <c r="Z6" s="24">
        <f>Z26-AA26+SUM('10'!Z6:AA6)</f>
        <v>-1000000</v>
      </c>
      <c r="AA6" s="25"/>
      <c r="AB6" s="24">
        <f>AB26-AC26+SUM('10'!AB6:AC6)</f>
        <v>0</v>
      </c>
      <c r="AC6" s="25"/>
      <c r="AD6" s="24">
        <f>AD26-AE26+SUM('10'!AD6:AE6)</f>
        <v>0</v>
      </c>
      <c r="AE6" s="25"/>
      <c r="AF6" s="24">
        <f>AF26-AG26+SUM('10'!AF6:AG6)</f>
        <v>0</v>
      </c>
      <c r="AG6" s="25"/>
      <c r="AH6" s="24">
        <f>AH26-AI26+SUM('10'!AH6:AI6)</f>
        <v>0</v>
      </c>
      <c r="AI6" s="25"/>
      <c r="AJ6" s="24">
        <f>AJ26-AK26+SUM('10'!AJ6:AK6)</f>
        <v>0</v>
      </c>
      <c r="AK6" s="25"/>
      <c r="AL6" s="24">
        <f>AL26-AM26+SUM('10'!AL6:AM6)</f>
        <v>0</v>
      </c>
      <c r="AM6" s="25"/>
      <c r="AN6" s="24">
        <f>AN26-AO26+SUM('10'!AN6:AO6)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39" priority="2">
      <formula>J10&gt;K10</formula>
    </cfRule>
  </conditionalFormatting>
  <conditionalFormatting sqref="H10:H25">
    <cfRule type="expression" dxfId="38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L15" sqref="L15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J26-K26+SUM('11'!L6:M6)</f>
        <v>6000</v>
      </c>
      <c r="M6" s="25"/>
      <c r="N6" s="24">
        <f>N26-O26+SUM('11'!N6:O6)</f>
        <v>-6000</v>
      </c>
      <c r="O6" s="25"/>
      <c r="P6" s="24">
        <f>P26-Q26+SUM('11'!P6:Q6)</f>
        <v>-150000</v>
      </c>
      <c r="Q6" s="25"/>
      <c r="R6" s="24">
        <f>R26-S26+SUM('11'!R6:S6)</f>
        <v>450000</v>
      </c>
      <c r="S6" s="25"/>
      <c r="T6" s="24">
        <f>T26-U26+SUM('11'!T6:U6)</f>
        <v>0</v>
      </c>
      <c r="U6" s="25"/>
      <c r="V6" s="24">
        <f>V26-W26+SUM('11'!V6:W6)</f>
        <v>0</v>
      </c>
      <c r="W6" s="25"/>
      <c r="X6" s="24">
        <f>X26-Y26+SUM('11'!X6:Y6)</f>
        <v>1000000</v>
      </c>
      <c r="Y6" s="25"/>
      <c r="Z6" s="24">
        <f>Z26-AA26+SUM('11'!Z6:AA6)</f>
        <v>-1000000</v>
      </c>
      <c r="AA6" s="25"/>
      <c r="AB6" s="24">
        <f>AB26-AC26+SUM('11'!AB6:AC6)</f>
        <v>0</v>
      </c>
      <c r="AC6" s="25"/>
      <c r="AD6" s="24">
        <f>AD26-AE26+SUM('11'!AD6:AE6)</f>
        <v>-150000</v>
      </c>
      <c r="AE6" s="25"/>
      <c r="AF6" s="24">
        <f>AF26-AG26+SUM('11'!AF6:AG6)</f>
        <v>0</v>
      </c>
      <c r="AG6" s="25"/>
      <c r="AH6" s="24">
        <f>AH26-AI26+SUM('11'!AH6:AI6)</f>
        <v>0</v>
      </c>
      <c r="AI6" s="25"/>
      <c r="AJ6" s="24">
        <f>AJ26-AK26+SUM('11'!AJ6:AK6)</f>
        <v>0</v>
      </c>
      <c r="AK6" s="25"/>
      <c r="AL6" s="24">
        <f>AL26-AM26+SUM('11'!AL6:AM6)</f>
        <v>0</v>
      </c>
      <c r="AM6" s="25"/>
      <c r="AN6" s="24">
        <f>AN26-AO26+SUM('11'!AN6:AO6)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غير متزن</v>
      </c>
      <c r="H12" s="9" t="str">
        <f t="shared" ca="1" si="1"/>
        <v>الدائن أكبر</v>
      </c>
      <c r="I12" s="9">
        <f t="shared" ca="1" si="2"/>
        <v>150000</v>
      </c>
      <c r="J12" s="10">
        <f t="shared" ca="1" si="3"/>
        <v>0</v>
      </c>
      <c r="K12" s="10">
        <f t="shared" ca="1" si="4"/>
        <v>150000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>
        <v>150000</v>
      </c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غير متزن</v>
      </c>
      <c r="H14" s="9" t="str">
        <f t="shared" ca="1" si="1"/>
        <v>المدين أكبر</v>
      </c>
      <c r="I14" s="9">
        <f t="shared" ca="1" si="2"/>
        <v>150000</v>
      </c>
      <c r="J14" s="10">
        <f t="shared" ca="1" si="3"/>
        <v>150000</v>
      </c>
      <c r="K14" s="10">
        <f t="shared" ca="1" si="4"/>
        <v>0</v>
      </c>
      <c r="L14" s="9">
        <v>150000</v>
      </c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150000</v>
      </c>
      <c r="K26" s="5">
        <f t="shared" ref="K26:AO26" ca="1" si="5">SUM(K10:K25)</f>
        <v>150000</v>
      </c>
      <c r="L26" s="5">
        <f t="shared" si="5"/>
        <v>150000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150000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37" priority="2">
      <formula>J10&gt;K10</formula>
    </cfRule>
  </conditionalFormatting>
  <conditionalFormatting sqref="H10:H25">
    <cfRule type="expression" dxfId="36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AK10" activePane="bottomRight" state="frozen"/>
      <selection activeCell="AL10" sqref="AL10"/>
      <selection pane="topRight" activeCell="AL10" sqref="AL10"/>
      <selection pane="bottomLeft" activeCell="AL10" sqref="AL10"/>
      <selection pane="bottomRight" activeCell="J18" sqref="J18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J26-K26+SUM('12'!L6:M6)</f>
        <v>6000</v>
      </c>
      <c r="M6" s="25"/>
      <c r="N6" s="24">
        <f>N26-O26+SUM('12'!N6:O6)</f>
        <v>-6000</v>
      </c>
      <c r="O6" s="25"/>
      <c r="P6" s="24">
        <f>P26-Q26+SUM('12'!P6:Q6)</f>
        <v>-150000</v>
      </c>
      <c r="Q6" s="25"/>
      <c r="R6" s="24">
        <f>R26-S26+SUM('12'!R6:S6)</f>
        <v>450000</v>
      </c>
      <c r="S6" s="25"/>
      <c r="T6" s="24">
        <f>T26-U26+SUM('12'!T6:U6)</f>
        <v>0</v>
      </c>
      <c r="U6" s="25"/>
      <c r="V6" s="24">
        <f>V26-W26+SUM('12'!V6:W6)</f>
        <v>0</v>
      </c>
      <c r="W6" s="25"/>
      <c r="X6" s="24">
        <f>X26-Y26+SUM('12'!X6:Y6)</f>
        <v>1000000</v>
      </c>
      <c r="Y6" s="25"/>
      <c r="Z6" s="24">
        <f>Z26-AA26+SUM('12'!Z6:AA6)</f>
        <v>-1000000</v>
      </c>
      <c r="AA6" s="25"/>
      <c r="AB6" s="24">
        <f>AB26-AC26+SUM('12'!AB6:AC6)</f>
        <v>0</v>
      </c>
      <c r="AC6" s="25"/>
      <c r="AD6" s="24">
        <f>AD26-AE26+SUM('12'!AD6:AE6)</f>
        <v>-150000</v>
      </c>
      <c r="AE6" s="25"/>
      <c r="AF6" s="24">
        <f>AF26-AG26+SUM('12'!AF6:AG6)</f>
        <v>0</v>
      </c>
      <c r="AG6" s="25"/>
      <c r="AH6" s="24">
        <f>AH26-AI26+SUM('12'!AH6:AI6)</f>
        <v>0</v>
      </c>
      <c r="AI6" s="25"/>
      <c r="AJ6" s="24">
        <f>AJ26-AK26+SUM('12'!AJ6:AK6)</f>
        <v>0</v>
      </c>
      <c r="AK6" s="25"/>
      <c r="AL6" s="24">
        <f>AL26-AM26+SUM('12'!AL6:AM6)</f>
        <v>0</v>
      </c>
      <c r="AM6" s="25"/>
      <c r="AN6" s="24">
        <f>AN26-AO26+SUM('12'!AN6:AO6)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35" priority="2">
      <formula>J10&gt;K10</formula>
    </cfRule>
  </conditionalFormatting>
  <conditionalFormatting sqref="H10:H25">
    <cfRule type="expression" dxfId="34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rightToLeft="1" topLeftCell="B2" workbookViewId="0">
      <selection activeCell="Q16" sqref="Q16"/>
    </sheetView>
  </sheetViews>
  <sheetFormatPr defaultRowHeight="14.25" x14ac:dyDescent="0.2"/>
  <cols>
    <col min="1" max="1" width="33.75" customWidth="1"/>
    <col min="2" max="2" width="3.625" customWidth="1"/>
    <col min="3" max="3" width="12.875" customWidth="1"/>
  </cols>
  <sheetData>
    <row r="1" spans="1:35" ht="20.25" x14ac:dyDescent="0.3">
      <c r="A1" s="23" t="s">
        <v>0</v>
      </c>
      <c r="B1" s="23"/>
      <c r="C1" s="23"/>
    </row>
    <row r="2" spans="1:35" ht="20.25" x14ac:dyDescent="0.3">
      <c r="A2" s="23" t="s">
        <v>1</v>
      </c>
      <c r="B2" s="23"/>
      <c r="C2" s="23"/>
    </row>
    <row r="3" spans="1:35" ht="20.25" x14ac:dyDescent="0.3">
      <c r="A3" s="23" t="s">
        <v>2</v>
      </c>
      <c r="B3" s="23"/>
      <c r="C3" s="23"/>
    </row>
    <row r="4" spans="1:35" ht="20.25" x14ac:dyDescent="0.3">
      <c r="A4" s="23" t="s">
        <v>22</v>
      </c>
      <c r="B4" s="23"/>
      <c r="C4" s="23"/>
    </row>
    <row r="9" spans="1:35" ht="15" thickBot="1" x14ac:dyDescent="0.25"/>
    <row r="10" spans="1:35" ht="16.5" thickTop="1" thickBot="1" x14ac:dyDescent="0.25">
      <c r="C10" s="32" t="s">
        <v>34</v>
      </c>
      <c r="D10" s="31" t="str">
        <f>التسويات!J8</f>
        <v>الاجمالي</v>
      </c>
      <c r="E10" s="31"/>
      <c r="F10" s="30" t="str">
        <f>التسويات!L8</f>
        <v xml:space="preserve">النقديه </v>
      </c>
      <c r="G10" s="30"/>
      <c r="H10" s="31" t="str">
        <f>التسويات!N8</f>
        <v xml:space="preserve">البنك </v>
      </c>
      <c r="I10" s="31"/>
      <c r="J10" s="30" t="str">
        <f>التسويات!P8</f>
        <v xml:space="preserve">المبيعات </v>
      </c>
      <c r="K10" s="30"/>
      <c r="L10" s="31" t="str">
        <f>التسويات!R8</f>
        <v xml:space="preserve">المشتريات </v>
      </c>
      <c r="M10" s="31"/>
      <c r="N10" s="30" t="str">
        <f>التسويات!T8</f>
        <v>العملاء</v>
      </c>
      <c r="O10" s="30"/>
      <c r="P10" s="31" t="str">
        <f>التسويات!V8</f>
        <v xml:space="preserve">الموردون </v>
      </c>
      <c r="Q10" s="31"/>
      <c r="R10" s="30" t="str">
        <f>التسويات!X8</f>
        <v>جاري الشركاء</v>
      </c>
      <c r="S10" s="30"/>
      <c r="T10" s="31" t="str">
        <f>التسويات!Z8</f>
        <v xml:space="preserve">رأس المال </v>
      </c>
      <c r="U10" s="31"/>
      <c r="V10" s="30" t="str">
        <f>التسويات!AB8</f>
        <v>المخزون</v>
      </c>
      <c r="W10" s="30"/>
      <c r="X10" s="31" t="str">
        <f>التسويات!AD8</f>
        <v xml:space="preserve">الايرادات </v>
      </c>
      <c r="Y10" s="31"/>
      <c r="Z10" s="30" t="str">
        <f>التسويات!AF8</f>
        <v>المصروفات</v>
      </c>
      <c r="AA10" s="30"/>
      <c r="AB10" s="31" t="str">
        <f>التسويات!AH8</f>
        <v>أرصده مدينه</v>
      </c>
      <c r="AC10" s="31"/>
      <c r="AD10" s="30" t="str">
        <f>التسويات!AJ8</f>
        <v>أرصده دائنه</v>
      </c>
      <c r="AE10" s="30"/>
      <c r="AF10" s="30" t="str">
        <f>التسويات!AL8</f>
        <v>أرباح مرحله</v>
      </c>
      <c r="AG10" s="30"/>
      <c r="AH10" s="30" t="str">
        <f>التسويات!AN8</f>
        <v xml:space="preserve">الضريبه المضافه </v>
      </c>
      <c r="AI10" s="30"/>
    </row>
    <row r="11" spans="1:35" ht="16.5" thickTop="1" thickBot="1" x14ac:dyDescent="0.25">
      <c r="C11" s="33"/>
      <c r="D11" s="17" t="str">
        <f>التسويات!J9</f>
        <v xml:space="preserve">مدين </v>
      </c>
      <c r="E11" s="17" t="str">
        <f>التسويات!K9</f>
        <v>دائن</v>
      </c>
      <c r="F11" s="18" t="str">
        <f>التسويات!L9</f>
        <v xml:space="preserve">مدين </v>
      </c>
      <c r="G11" s="18" t="str">
        <f>التسويات!M9</f>
        <v>دائن</v>
      </c>
      <c r="H11" s="17" t="str">
        <f>التسويات!N9</f>
        <v xml:space="preserve">مدين </v>
      </c>
      <c r="I11" s="17" t="str">
        <f>التسويات!O9</f>
        <v>دائن</v>
      </c>
      <c r="J11" s="18" t="str">
        <f>التسويات!P9</f>
        <v xml:space="preserve">مدين </v>
      </c>
      <c r="K11" s="18" t="str">
        <f>التسويات!Q9</f>
        <v>دائن</v>
      </c>
      <c r="L11" s="17" t="str">
        <f>التسويات!R9</f>
        <v xml:space="preserve">مدين </v>
      </c>
      <c r="M11" s="17" t="str">
        <f>التسويات!S9</f>
        <v>دائن</v>
      </c>
      <c r="N11" s="18" t="str">
        <f>التسويات!T9</f>
        <v xml:space="preserve">مدين </v>
      </c>
      <c r="O11" s="18" t="str">
        <f>التسويات!U9</f>
        <v>دائن</v>
      </c>
      <c r="P11" s="17" t="str">
        <f>التسويات!V9</f>
        <v xml:space="preserve">مدين </v>
      </c>
      <c r="Q11" s="17" t="str">
        <f>التسويات!W9</f>
        <v>دائن</v>
      </c>
      <c r="R11" s="18" t="str">
        <f>التسويات!X9</f>
        <v xml:space="preserve">مدين </v>
      </c>
      <c r="S11" s="18" t="str">
        <f>التسويات!Y9</f>
        <v>دائن</v>
      </c>
      <c r="T11" s="17" t="str">
        <f>التسويات!Z9</f>
        <v xml:space="preserve">مدين </v>
      </c>
      <c r="U11" s="17" t="str">
        <f>التسويات!AA9</f>
        <v>دائن</v>
      </c>
      <c r="V11" s="18" t="str">
        <f>التسويات!AB9</f>
        <v xml:space="preserve">مدين </v>
      </c>
      <c r="W11" s="18" t="str">
        <f>التسويات!AC9</f>
        <v>دائن</v>
      </c>
      <c r="X11" s="17" t="str">
        <f>التسويات!AD9</f>
        <v xml:space="preserve">مدين </v>
      </c>
      <c r="Y11" s="17" t="str">
        <f>التسويات!AE9</f>
        <v>دائن</v>
      </c>
      <c r="Z11" s="18" t="str">
        <f>التسويات!AF9</f>
        <v xml:space="preserve">مدين </v>
      </c>
      <c r="AA11" s="18" t="str">
        <f>التسويات!AG9</f>
        <v>دائن</v>
      </c>
      <c r="AB11" s="17" t="str">
        <f>التسويات!AH9</f>
        <v xml:space="preserve">مدين </v>
      </c>
      <c r="AC11" s="17" t="str">
        <f>التسويات!AI9</f>
        <v>دائن</v>
      </c>
      <c r="AD11" s="18" t="str">
        <f>التسويات!AJ9</f>
        <v xml:space="preserve">مدين </v>
      </c>
      <c r="AE11" s="18" t="str">
        <f>التسويات!AK9</f>
        <v>دائن</v>
      </c>
      <c r="AF11" s="17" t="str">
        <f>التسويات!AL9</f>
        <v xml:space="preserve">مدين </v>
      </c>
      <c r="AG11" s="17" t="str">
        <f>التسويات!AM9</f>
        <v>دائن</v>
      </c>
      <c r="AH11" s="18" t="str">
        <f>التسويات!AN9</f>
        <v xml:space="preserve">مدين </v>
      </c>
      <c r="AI11" s="18" t="str">
        <f>التسويات!AO9</f>
        <v>دائن</v>
      </c>
    </row>
    <row r="12" spans="1:35" ht="16.5" thickTop="1" thickBot="1" x14ac:dyDescent="0.25">
      <c r="C12" s="13" t="s">
        <v>35</v>
      </c>
      <c r="D12" s="13">
        <f ca="1">'أرصده أفتتاحية'!J26</f>
        <v>6000</v>
      </c>
      <c r="E12" s="13">
        <f ca="1">'أرصده أفتتاحية'!K26</f>
        <v>6000</v>
      </c>
      <c r="F12" s="13">
        <f>'أرصده أفتتاحية'!L26</f>
        <v>6000</v>
      </c>
      <c r="G12" s="13">
        <f>'أرصده أفتتاحية'!M26</f>
        <v>0</v>
      </c>
      <c r="H12" s="13">
        <f>'أرصده أفتتاحية'!N26</f>
        <v>0</v>
      </c>
      <c r="I12" s="13">
        <f>'أرصده أفتتاحية'!O26</f>
        <v>6000</v>
      </c>
      <c r="J12" s="13">
        <f>'أرصده أفتتاحية'!P26</f>
        <v>0</v>
      </c>
      <c r="K12" s="13">
        <f>'أرصده أفتتاحية'!Q26</f>
        <v>0</v>
      </c>
      <c r="L12" s="13">
        <f>'أرصده أفتتاحية'!R26</f>
        <v>0</v>
      </c>
      <c r="M12" s="13">
        <f>'أرصده أفتتاحية'!S26</f>
        <v>0</v>
      </c>
      <c r="N12" s="13">
        <f>'أرصده أفتتاحية'!T26</f>
        <v>0</v>
      </c>
      <c r="O12" s="13">
        <f>'أرصده أفتتاحية'!U26</f>
        <v>0</v>
      </c>
      <c r="P12" s="13">
        <f>'أرصده أفتتاحية'!V26</f>
        <v>0</v>
      </c>
      <c r="Q12" s="13">
        <f>'أرصده أفتتاحية'!W26</f>
        <v>0</v>
      </c>
      <c r="R12" s="13">
        <f>'أرصده أفتتاحية'!X26</f>
        <v>0</v>
      </c>
      <c r="S12" s="13">
        <f>'أرصده أفتتاحية'!Y26</f>
        <v>0</v>
      </c>
      <c r="T12" s="13">
        <f>'أرصده أفتتاحية'!Z26</f>
        <v>0</v>
      </c>
      <c r="U12" s="13">
        <f>'أرصده أفتتاحية'!AA26</f>
        <v>0</v>
      </c>
      <c r="V12" s="13">
        <f>'أرصده أفتتاحية'!AB26</f>
        <v>0</v>
      </c>
      <c r="W12" s="13">
        <f>'أرصده أفتتاحية'!AC26</f>
        <v>0</v>
      </c>
      <c r="X12" s="13">
        <f>'أرصده أفتتاحية'!AD26</f>
        <v>0</v>
      </c>
      <c r="Y12" s="13">
        <f>'أرصده أفتتاحية'!AE26</f>
        <v>0</v>
      </c>
      <c r="Z12" s="13">
        <f>'أرصده أفتتاحية'!AF26</f>
        <v>0</v>
      </c>
      <c r="AA12" s="13">
        <f>'أرصده أفتتاحية'!AG26</f>
        <v>0</v>
      </c>
      <c r="AB12" s="13">
        <f>'أرصده أفتتاحية'!AH26</f>
        <v>0</v>
      </c>
      <c r="AC12" s="13">
        <f>'أرصده أفتتاحية'!AI26</f>
        <v>0</v>
      </c>
      <c r="AD12" s="13">
        <f>'أرصده أفتتاحية'!AJ26</f>
        <v>0</v>
      </c>
      <c r="AE12" s="13">
        <f>'أرصده أفتتاحية'!AK26</f>
        <v>0</v>
      </c>
      <c r="AF12" s="13">
        <f>'أرصده أفتتاحية'!AL26</f>
        <v>0</v>
      </c>
      <c r="AG12" s="13">
        <f>'أرصده أفتتاحية'!AM26</f>
        <v>0</v>
      </c>
      <c r="AH12" s="13">
        <f>'أرصده أفتتاحية'!AN26</f>
        <v>0</v>
      </c>
      <c r="AI12" s="13">
        <f>'أرصده أفتتاحية'!AO26</f>
        <v>0</v>
      </c>
    </row>
    <row r="13" spans="1:35" ht="16.5" thickTop="1" thickBot="1" x14ac:dyDescent="0.25">
      <c r="C13" s="13" t="s">
        <v>36</v>
      </c>
      <c r="D13" s="13">
        <f ca="1">'1'!J26</f>
        <v>150000</v>
      </c>
      <c r="E13" s="13">
        <f ca="1">'1'!K26</f>
        <v>150000</v>
      </c>
      <c r="F13" s="13">
        <f>'1'!L26</f>
        <v>150000</v>
      </c>
      <c r="G13" s="13">
        <f>'1'!M26</f>
        <v>0</v>
      </c>
      <c r="H13" s="13">
        <f>'1'!N26</f>
        <v>0</v>
      </c>
      <c r="I13" s="13">
        <f>'1'!O26</f>
        <v>0</v>
      </c>
      <c r="J13" s="13">
        <f>'1'!P26</f>
        <v>0</v>
      </c>
      <c r="K13" s="13">
        <f>'1'!Q26</f>
        <v>150000</v>
      </c>
      <c r="L13" s="13">
        <f>'1'!R26</f>
        <v>0</v>
      </c>
      <c r="M13" s="13">
        <f>'1'!S26</f>
        <v>0</v>
      </c>
      <c r="N13" s="13">
        <f>'1'!T26</f>
        <v>0</v>
      </c>
      <c r="O13" s="13">
        <f>'1'!U26</f>
        <v>0</v>
      </c>
      <c r="P13" s="13">
        <v>15000</v>
      </c>
      <c r="Q13" s="13">
        <v>12000</v>
      </c>
      <c r="R13" s="13">
        <f>'1'!X26</f>
        <v>0</v>
      </c>
      <c r="S13" s="13">
        <f>'1'!Y26</f>
        <v>0</v>
      </c>
      <c r="T13" s="13">
        <f>'1'!Z26</f>
        <v>0</v>
      </c>
      <c r="U13" s="13">
        <f>'1'!AA26</f>
        <v>0</v>
      </c>
      <c r="V13" s="13">
        <f>'1'!AB26</f>
        <v>0</v>
      </c>
      <c r="W13" s="13">
        <f>'1'!AC26</f>
        <v>0</v>
      </c>
      <c r="X13" s="13">
        <f>'1'!AD26</f>
        <v>0</v>
      </c>
      <c r="Y13" s="13">
        <f>'1'!AE26</f>
        <v>0</v>
      </c>
      <c r="Z13" s="13">
        <f>'1'!AF26</f>
        <v>0</v>
      </c>
      <c r="AA13" s="13">
        <f>'1'!AG26</f>
        <v>0</v>
      </c>
      <c r="AB13" s="13">
        <f>'1'!AH26</f>
        <v>0</v>
      </c>
      <c r="AC13" s="13">
        <f>'1'!AI26</f>
        <v>0</v>
      </c>
      <c r="AD13" s="13">
        <f>'1'!AJ26</f>
        <v>0</v>
      </c>
      <c r="AE13" s="13">
        <f>'1'!AK26</f>
        <v>0</v>
      </c>
      <c r="AF13" s="13">
        <f>'1'!AL26</f>
        <v>0</v>
      </c>
      <c r="AG13" s="13">
        <f>'1'!AM26</f>
        <v>0</v>
      </c>
      <c r="AH13" s="13">
        <f>'1'!AN26</f>
        <v>0</v>
      </c>
      <c r="AI13" s="13">
        <f>'1'!AO26</f>
        <v>0</v>
      </c>
    </row>
    <row r="14" spans="1:35" ht="16.5" thickTop="1" thickBot="1" x14ac:dyDescent="0.25">
      <c r="C14" s="13" t="s">
        <v>37</v>
      </c>
      <c r="D14" s="13">
        <f ca="1">'2'!J26</f>
        <v>0</v>
      </c>
      <c r="E14" s="13">
        <f ca="1">'2'!K26</f>
        <v>0</v>
      </c>
      <c r="F14" s="13">
        <f>'2'!L26</f>
        <v>0</v>
      </c>
      <c r="G14" s="13">
        <f>'2'!M26</f>
        <v>0</v>
      </c>
      <c r="H14" s="13">
        <f>'2'!N26</f>
        <v>0</v>
      </c>
      <c r="I14" s="13">
        <f>'2'!O26</f>
        <v>0</v>
      </c>
      <c r="J14" s="13">
        <f>'2'!P26</f>
        <v>0</v>
      </c>
      <c r="K14" s="13">
        <f>'2'!Q26</f>
        <v>0</v>
      </c>
      <c r="L14" s="13">
        <f>'2'!R26</f>
        <v>0</v>
      </c>
      <c r="M14" s="13">
        <f>'2'!S26</f>
        <v>0</v>
      </c>
      <c r="N14" s="13">
        <f>'2'!T26</f>
        <v>0</v>
      </c>
      <c r="O14" s="13">
        <f>'2'!U26</f>
        <v>0</v>
      </c>
      <c r="P14" s="13">
        <v>17000</v>
      </c>
      <c r="Q14" s="13">
        <v>20000</v>
      </c>
      <c r="R14" s="13">
        <f>'2'!X26</f>
        <v>0</v>
      </c>
      <c r="S14" s="13">
        <f>'2'!Y26</f>
        <v>0</v>
      </c>
      <c r="T14" s="13">
        <f>'2'!Z26</f>
        <v>0</v>
      </c>
      <c r="U14" s="13">
        <f>'2'!AA26</f>
        <v>0</v>
      </c>
      <c r="V14" s="13">
        <f>'2'!AB26</f>
        <v>0</v>
      </c>
      <c r="W14" s="13">
        <f>'2'!AC26</f>
        <v>0</v>
      </c>
      <c r="X14" s="13">
        <f>'2'!AD26</f>
        <v>0</v>
      </c>
      <c r="Y14" s="13">
        <f>'2'!AE26</f>
        <v>0</v>
      </c>
      <c r="Z14" s="13">
        <f>'2'!AF26</f>
        <v>0</v>
      </c>
      <c r="AA14" s="13">
        <f>'2'!AG26</f>
        <v>0</v>
      </c>
      <c r="AB14" s="13">
        <f>'2'!AH26</f>
        <v>0</v>
      </c>
      <c r="AC14" s="13">
        <f>'2'!AI26</f>
        <v>0</v>
      </c>
      <c r="AD14" s="13">
        <f>'2'!AJ26</f>
        <v>0</v>
      </c>
      <c r="AE14" s="13">
        <f>'2'!AK26</f>
        <v>0</v>
      </c>
      <c r="AF14" s="13">
        <f>'2'!AL26</f>
        <v>0</v>
      </c>
      <c r="AG14" s="13">
        <f>'2'!AM26</f>
        <v>0</v>
      </c>
      <c r="AH14" s="13">
        <f>'2'!AN26</f>
        <v>0</v>
      </c>
      <c r="AI14" s="13">
        <f>'2'!AO26</f>
        <v>0</v>
      </c>
    </row>
    <row r="15" spans="1:35" ht="16.5" thickTop="1" thickBot="1" x14ac:dyDescent="0.25">
      <c r="C15" s="13" t="s">
        <v>38</v>
      </c>
      <c r="D15" s="13">
        <f ca="1">'3'!J26</f>
        <v>0</v>
      </c>
      <c r="E15" s="13">
        <f ca="1">'3'!K26</f>
        <v>0</v>
      </c>
      <c r="F15" s="13">
        <f>'3'!L26</f>
        <v>0</v>
      </c>
      <c r="G15" s="13">
        <f>'3'!M26</f>
        <v>0</v>
      </c>
      <c r="H15" s="13">
        <f>'3'!N26</f>
        <v>0</v>
      </c>
      <c r="I15" s="13">
        <f>'3'!O26</f>
        <v>0</v>
      </c>
      <c r="J15" s="13">
        <f>'3'!P26</f>
        <v>0</v>
      </c>
      <c r="K15" s="13">
        <f>'3'!Q26</f>
        <v>0</v>
      </c>
      <c r="L15" s="13">
        <f>'3'!R26</f>
        <v>0</v>
      </c>
      <c r="M15" s="13">
        <f>'3'!S26</f>
        <v>0</v>
      </c>
      <c r="N15" s="13">
        <f>'3'!T26</f>
        <v>0</v>
      </c>
      <c r="O15" s="13">
        <f>'3'!U26</f>
        <v>0</v>
      </c>
      <c r="P15" s="13">
        <f>'3'!V26</f>
        <v>0</v>
      </c>
      <c r="Q15" s="13">
        <f>'3'!W26</f>
        <v>0</v>
      </c>
      <c r="R15" s="13">
        <f>'3'!X26</f>
        <v>0</v>
      </c>
      <c r="S15" s="13">
        <f>'3'!Y26</f>
        <v>0</v>
      </c>
      <c r="T15" s="13">
        <f>'3'!Z26</f>
        <v>0</v>
      </c>
      <c r="U15" s="13">
        <f>'3'!AA26</f>
        <v>0</v>
      </c>
      <c r="V15" s="13">
        <f>'3'!AB26</f>
        <v>0</v>
      </c>
      <c r="W15" s="13">
        <f>'3'!AC26</f>
        <v>0</v>
      </c>
      <c r="X15" s="13">
        <f>'3'!AD26</f>
        <v>0</v>
      </c>
      <c r="Y15" s="13">
        <f>'3'!AE26</f>
        <v>0</v>
      </c>
      <c r="Z15" s="13">
        <f>'3'!AF26</f>
        <v>0</v>
      </c>
      <c r="AA15" s="13">
        <f>'3'!AG26</f>
        <v>0</v>
      </c>
      <c r="AB15" s="13">
        <f>'3'!AH26</f>
        <v>0</v>
      </c>
      <c r="AC15" s="13">
        <f>'3'!AI26</f>
        <v>0</v>
      </c>
      <c r="AD15" s="13">
        <f>'3'!AJ26</f>
        <v>0</v>
      </c>
      <c r="AE15" s="13">
        <f>'3'!AK26</f>
        <v>0</v>
      </c>
      <c r="AF15" s="13">
        <f>'3'!AL26</f>
        <v>0</v>
      </c>
      <c r="AG15" s="13">
        <f>'3'!AM26</f>
        <v>0</v>
      </c>
      <c r="AH15" s="13">
        <f>'3'!AN26</f>
        <v>0</v>
      </c>
      <c r="AI15" s="13">
        <f>'3'!AO26</f>
        <v>0</v>
      </c>
    </row>
    <row r="16" spans="1:35" ht="16.5" thickTop="1" thickBot="1" x14ac:dyDescent="0.25">
      <c r="C16" s="13" t="s">
        <v>39</v>
      </c>
      <c r="D16" s="13">
        <f ca="1">'4'!J26</f>
        <v>450000</v>
      </c>
      <c r="E16" s="13">
        <f ca="1">'4'!K26</f>
        <v>450000</v>
      </c>
      <c r="F16" s="13">
        <f>'4'!L26</f>
        <v>0</v>
      </c>
      <c r="G16" s="13">
        <f>'4'!M26</f>
        <v>450000</v>
      </c>
      <c r="H16" s="13">
        <f>'4'!N26</f>
        <v>0</v>
      </c>
      <c r="I16" s="13">
        <f>'4'!O26</f>
        <v>0</v>
      </c>
      <c r="J16" s="13">
        <f>'4'!P26</f>
        <v>0</v>
      </c>
      <c r="K16" s="13">
        <f>'4'!Q26</f>
        <v>0</v>
      </c>
      <c r="L16" s="13">
        <f>'4'!R26</f>
        <v>450000</v>
      </c>
      <c r="M16" s="13">
        <f>'4'!S26</f>
        <v>0</v>
      </c>
      <c r="N16" s="13">
        <f>'4'!T26</f>
        <v>0</v>
      </c>
      <c r="O16" s="13">
        <f>'4'!U26</f>
        <v>0</v>
      </c>
      <c r="P16" s="13">
        <v>20000</v>
      </c>
      <c r="Q16" s="13">
        <v>25000</v>
      </c>
      <c r="R16" s="13">
        <f>'4'!X26</f>
        <v>0</v>
      </c>
      <c r="S16" s="13">
        <f>'4'!Y26</f>
        <v>0</v>
      </c>
      <c r="T16" s="13">
        <f>'4'!Z26</f>
        <v>0</v>
      </c>
      <c r="U16" s="13">
        <f>'4'!AA26</f>
        <v>0</v>
      </c>
      <c r="V16" s="13">
        <f>'4'!AB26</f>
        <v>0</v>
      </c>
      <c r="W16" s="13">
        <f>'4'!AC26</f>
        <v>0</v>
      </c>
      <c r="X16" s="13">
        <f>'4'!AD26</f>
        <v>0</v>
      </c>
      <c r="Y16" s="13">
        <f>'4'!AE26</f>
        <v>0</v>
      </c>
      <c r="Z16" s="13">
        <f>'4'!AF26</f>
        <v>0</v>
      </c>
      <c r="AA16" s="13">
        <f>'4'!AG26</f>
        <v>0</v>
      </c>
      <c r="AB16" s="13">
        <f>'4'!AH26</f>
        <v>0</v>
      </c>
      <c r="AC16" s="13">
        <f>'4'!AI26</f>
        <v>0</v>
      </c>
      <c r="AD16" s="13">
        <f>'4'!AJ26</f>
        <v>0</v>
      </c>
      <c r="AE16" s="13">
        <f>'4'!AK26</f>
        <v>0</v>
      </c>
      <c r="AF16" s="13">
        <f>'4'!AL26</f>
        <v>0</v>
      </c>
      <c r="AG16" s="13">
        <f>'4'!AM26</f>
        <v>0</v>
      </c>
      <c r="AH16" s="13">
        <f>'4'!AN26</f>
        <v>0</v>
      </c>
      <c r="AI16" s="13">
        <f>'4'!AO26</f>
        <v>0</v>
      </c>
    </row>
    <row r="17" spans="3:35" ht="16.5" thickTop="1" thickBot="1" x14ac:dyDescent="0.25">
      <c r="C17" s="13" t="s">
        <v>40</v>
      </c>
      <c r="D17" s="13">
        <f ca="1">'5'!J26</f>
        <v>0</v>
      </c>
      <c r="E17" s="13">
        <f ca="1">'5'!K26</f>
        <v>0</v>
      </c>
      <c r="F17" s="13">
        <f>'5'!L26</f>
        <v>0</v>
      </c>
      <c r="G17" s="13">
        <f>'5'!M26</f>
        <v>0</v>
      </c>
      <c r="H17" s="13">
        <f>'5'!N26</f>
        <v>0</v>
      </c>
      <c r="I17" s="13">
        <f>'5'!O26</f>
        <v>0</v>
      </c>
      <c r="J17" s="13">
        <f>'5'!P26</f>
        <v>0</v>
      </c>
      <c r="K17" s="13">
        <f>'5'!Q26</f>
        <v>0</v>
      </c>
      <c r="L17" s="13">
        <f>'5'!R26</f>
        <v>0</v>
      </c>
      <c r="M17" s="13">
        <f>'5'!S26</f>
        <v>0</v>
      </c>
      <c r="N17" s="13">
        <f>'5'!T26</f>
        <v>0</v>
      </c>
      <c r="O17" s="13">
        <f>'5'!U26</f>
        <v>0</v>
      </c>
      <c r="P17" s="13">
        <f>'5'!V26</f>
        <v>0</v>
      </c>
      <c r="Q17" s="13">
        <f>'5'!W26</f>
        <v>0</v>
      </c>
      <c r="R17" s="13">
        <f>'5'!X26</f>
        <v>0</v>
      </c>
      <c r="S17" s="13">
        <f>'5'!Y26</f>
        <v>0</v>
      </c>
      <c r="T17" s="13">
        <f>'5'!Z26</f>
        <v>0</v>
      </c>
      <c r="U17" s="13">
        <f>'5'!AA26</f>
        <v>0</v>
      </c>
      <c r="V17" s="13">
        <f>'5'!AB26</f>
        <v>0</v>
      </c>
      <c r="W17" s="13">
        <f>'5'!AC26</f>
        <v>0</v>
      </c>
      <c r="X17" s="13">
        <f>'5'!AD26</f>
        <v>0</v>
      </c>
      <c r="Y17" s="13">
        <f>'5'!AE26</f>
        <v>0</v>
      </c>
      <c r="Z17" s="13">
        <f>'5'!AF26</f>
        <v>0</v>
      </c>
      <c r="AA17" s="13">
        <f>'5'!AG26</f>
        <v>0</v>
      </c>
      <c r="AB17" s="13">
        <f>'5'!AH26</f>
        <v>0</v>
      </c>
      <c r="AC17" s="13">
        <f>'5'!AI26</f>
        <v>0</v>
      </c>
      <c r="AD17" s="13">
        <f>'5'!AJ26</f>
        <v>0</v>
      </c>
      <c r="AE17" s="13">
        <f>'5'!AK26</f>
        <v>0</v>
      </c>
      <c r="AF17" s="13">
        <f>'5'!AL26</f>
        <v>0</v>
      </c>
      <c r="AG17" s="13">
        <f>'5'!AM26</f>
        <v>0</v>
      </c>
      <c r="AH17" s="13">
        <f>'5'!AN26</f>
        <v>0</v>
      </c>
      <c r="AI17" s="13">
        <f>'5'!AO26</f>
        <v>0</v>
      </c>
    </row>
    <row r="18" spans="3:35" ht="16.5" thickTop="1" thickBot="1" x14ac:dyDescent="0.25">
      <c r="C18" s="13" t="s">
        <v>41</v>
      </c>
      <c r="D18" s="13">
        <f ca="1">'6'!J26</f>
        <v>0</v>
      </c>
      <c r="E18" s="13">
        <f ca="1">'6'!K26</f>
        <v>0</v>
      </c>
      <c r="F18" s="13">
        <f>'6'!L26</f>
        <v>0</v>
      </c>
      <c r="G18" s="13">
        <f>'6'!M26</f>
        <v>0</v>
      </c>
      <c r="H18" s="13">
        <f>'6'!N26</f>
        <v>0</v>
      </c>
      <c r="I18" s="13">
        <f>'6'!O26</f>
        <v>0</v>
      </c>
      <c r="J18" s="13">
        <f>'6'!P26</f>
        <v>0</v>
      </c>
      <c r="K18" s="13">
        <f>'6'!Q26</f>
        <v>0</v>
      </c>
      <c r="L18" s="13">
        <f>'6'!R26</f>
        <v>0</v>
      </c>
      <c r="M18" s="13">
        <f>'6'!S26</f>
        <v>0</v>
      </c>
      <c r="N18" s="13">
        <f>'6'!T26</f>
        <v>0</v>
      </c>
      <c r="O18" s="13">
        <f>'6'!U26</f>
        <v>0</v>
      </c>
      <c r="P18" s="13">
        <v>2000</v>
      </c>
      <c r="Q18" s="13">
        <v>3000</v>
      </c>
      <c r="R18" s="13">
        <f>'6'!X26</f>
        <v>0</v>
      </c>
      <c r="S18" s="13">
        <f>'6'!Y26</f>
        <v>0</v>
      </c>
      <c r="T18" s="13">
        <f>'6'!Z26</f>
        <v>0</v>
      </c>
      <c r="U18" s="13">
        <f>'6'!AA26</f>
        <v>0</v>
      </c>
      <c r="V18" s="13">
        <f>'6'!AB26</f>
        <v>0</v>
      </c>
      <c r="W18" s="13">
        <f>'6'!AC26</f>
        <v>0</v>
      </c>
      <c r="X18" s="13">
        <f>'6'!AD26</f>
        <v>0</v>
      </c>
      <c r="Y18" s="13">
        <f>'6'!AE26</f>
        <v>0</v>
      </c>
      <c r="Z18" s="13">
        <f>'6'!AF26</f>
        <v>0</v>
      </c>
      <c r="AA18" s="13">
        <f>'6'!AG26</f>
        <v>0</v>
      </c>
      <c r="AB18" s="13">
        <f>'6'!AH26</f>
        <v>0</v>
      </c>
      <c r="AC18" s="13">
        <f>'6'!AI26</f>
        <v>0</v>
      </c>
      <c r="AD18" s="13">
        <f>'6'!AJ26</f>
        <v>0</v>
      </c>
      <c r="AE18" s="13">
        <f>'6'!AK26</f>
        <v>0</v>
      </c>
      <c r="AF18" s="13">
        <f>'6'!AL26</f>
        <v>0</v>
      </c>
      <c r="AG18" s="13">
        <f>'6'!AM26</f>
        <v>0</v>
      </c>
      <c r="AH18" s="13">
        <f>'6'!AN26</f>
        <v>0</v>
      </c>
      <c r="AI18" s="13">
        <f>'6'!AO26</f>
        <v>0</v>
      </c>
    </row>
    <row r="19" spans="3:35" ht="16.5" thickTop="1" thickBot="1" x14ac:dyDescent="0.25">
      <c r="C19" s="13" t="s">
        <v>42</v>
      </c>
      <c r="D19" s="13">
        <f ca="1">'7'!J26</f>
        <v>1000000</v>
      </c>
      <c r="E19" s="13">
        <f ca="1">'7'!K26</f>
        <v>1000000</v>
      </c>
      <c r="F19" s="13">
        <f>'7'!L26</f>
        <v>0</v>
      </c>
      <c r="G19" s="13">
        <f>'7'!M26</f>
        <v>0</v>
      </c>
      <c r="H19" s="13">
        <f>'7'!N26</f>
        <v>0</v>
      </c>
      <c r="I19" s="13">
        <f>'7'!O26</f>
        <v>0</v>
      </c>
      <c r="J19" s="13">
        <f>'7'!P26</f>
        <v>0</v>
      </c>
      <c r="K19" s="13">
        <f>'7'!Q26</f>
        <v>0</v>
      </c>
      <c r="L19" s="13">
        <f>'7'!R26</f>
        <v>0</v>
      </c>
      <c r="M19" s="13">
        <f>'7'!S26</f>
        <v>0</v>
      </c>
      <c r="N19" s="13">
        <f>'7'!T26</f>
        <v>0</v>
      </c>
      <c r="O19" s="13">
        <f>'7'!U26</f>
        <v>0</v>
      </c>
      <c r="P19" s="13">
        <f>'7'!V26</f>
        <v>0</v>
      </c>
      <c r="Q19" s="13">
        <f>'7'!W26</f>
        <v>0</v>
      </c>
      <c r="R19" s="13">
        <f>'7'!X26</f>
        <v>1000000</v>
      </c>
      <c r="S19" s="13">
        <f>'7'!Y26</f>
        <v>0</v>
      </c>
      <c r="T19" s="13">
        <f>'7'!Z26</f>
        <v>0</v>
      </c>
      <c r="U19" s="13">
        <f>'7'!AA26</f>
        <v>1000000</v>
      </c>
      <c r="V19" s="13">
        <f>'7'!AB26</f>
        <v>0</v>
      </c>
      <c r="W19" s="13">
        <f>'7'!AC26</f>
        <v>0</v>
      </c>
      <c r="X19" s="13">
        <f>'7'!AD26</f>
        <v>0</v>
      </c>
      <c r="Y19" s="13">
        <f>'7'!AE26</f>
        <v>0</v>
      </c>
      <c r="Z19" s="13">
        <f>'7'!AF26</f>
        <v>0</v>
      </c>
      <c r="AA19" s="13">
        <f>'7'!AG26</f>
        <v>0</v>
      </c>
      <c r="AB19" s="13">
        <f>'7'!AH26</f>
        <v>0</v>
      </c>
      <c r="AC19" s="13">
        <f>'7'!AI26</f>
        <v>0</v>
      </c>
      <c r="AD19" s="13">
        <f>'7'!AJ26</f>
        <v>0</v>
      </c>
      <c r="AE19" s="13">
        <f>'7'!AK26</f>
        <v>0</v>
      </c>
      <c r="AF19" s="13">
        <f>'7'!AL26</f>
        <v>0</v>
      </c>
      <c r="AG19" s="13">
        <f>'7'!AM26</f>
        <v>0</v>
      </c>
      <c r="AH19" s="13">
        <f>'7'!AN26</f>
        <v>0</v>
      </c>
      <c r="AI19" s="13">
        <f>'7'!AO26</f>
        <v>0</v>
      </c>
    </row>
    <row r="20" spans="3:35" ht="16.5" thickTop="1" thickBot="1" x14ac:dyDescent="0.25">
      <c r="C20" s="13" t="s">
        <v>43</v>
      </c>
      <c r="D20" s="13">
        <f ca="1">'8'!J26</f>
        <v>0</v>
      </c>
      <c r="E20" s="13">
        <f ca="1">'8'!K26</f>
        <v>0</v>
      </c>
      <c r="F20" s="13">
        <f>'8'!L26</f>
        <v>0</v>
      </c>
      <c r="G20" s="13">
        <f>'8'!M26</f>
        <v>0</v>
      </c>
      <c r="H20" s="13">
        <f>'8'!N26</f>
        <v>0</v>
      </c>
      <c r="I20" s="13">
        <f>'8'!O26</f>
        <v>0</v>
      </c>
      <c r="J20" s="13">
        <f>'8'!P26</f>
        <v>0</v>
      </c>
      <c r="K20" s="13">
        <f>'8'!Q26</f>
        <v>0</v>
      </c>
      <c r="L20" s="13">
        <f>'8'!R26</f>
        <v>0</v>
      </c>
      <c r="M20" s="13">
        <f>'8'!S26</f>
        <v>0</v>
      </c>
      <c r="N20" s="13">
        <f>'8'!T26</f>
        <v>0</v>
      </c>
      <c r="O20" s="13">
        <f>'8'!U26</f>
        <v>0</v>
      </c>
      <c r="P20" s="13">
        <v>1000</v>
      </c>
      <c r="Q20" s="13">
        <v>5000</v>
      </c>
      <c r="R20" s="13">
        <f>'8'!X26</f>
        <v>0</v>
      </c>
      <c r="S20" s="13">
        <f>'8'!Y26</f>
        <v>0</v>
      </c>
      <c r="T20" s="13">
        <f>'8'!Z26</f>
        <v>0</v>
      </c>
      <c r="U20" s="13">
        <f>'8'!AA26</f>
        <v>0</v>
      </c>
      <c r="V20" s="13">
        <f>'8'!AB26</f>
        <v>0</v>
      </c>
      <c r="W20" s="13">
        <f>'8'!AC26</f>
        <v>0</v>
      </c>
      <c r="X20" s="13">
        <f>'8'!AD26</f>
        <v>0</v>
      </c>
      <c r="Y20" s="13">
        <f>'8'!AE26</f>
        <v>0</v>
      </c>
      <c r="Z20" s="13">
        <f>'8'!AF26</f>
        <v>0</v>
      </c>
      <c r="AA20" s="13">
        <f>'8'!AG26</f>
        <v>0</v>
      </c>
      <c r="AB20" s="13">
        <f>'8'!AH26</f>
        <v>0</v>
      </c>
      <c r="AC20" s="13">
        <f>'8'!AI26</f>
        <v>0</v>
      </c>
      <c r="AD20" s="13">
        <f>'8'!AJ26</f>
        <v>0</v>
      </c>
      <c r="AE20" s="13">
        <f>'8'!AK26</f>
        <v>0</v>
      </c>
      <c r="AF20" s="13">
        <f>'8'!AL26</f>
        <v>0</v>
      </c>
      <c r="AG20" s="13">
        <f>'8'!AM26</f>
        <v>0</v>
      </c>
      <c r="AH20" s="13">
        <f>'8'!AN26</f>
        <v>0</v>
      </c>
      <c r="AI20" s="13">
        <f>'8'!AO26</f>
        <v>0</v>
      </c>
    </row>
    <row r="21" spans="3:35" ht="16.5" thickTop="1" thickBot="1" x14ac:dyDescent="0.25">
      <c r="C21" s="13" t="s">
        <v>44</v>
      </c>
      <c r="D21" s="13">
        <f ca="1">'9'!J26</f>
        <v>0</v>
      </c>
      <c r="E21" s="13">
        <f ca="1">'9'!K26</f>
        <v>0</v>
      </c>
      <c r="F21" s="13">
        <f>'9'!L26</f>
        <v>0</v>
      </c>
      <c r="G21" s="13">
        <f>'9'!M26</f>
        <v>0</v>
      </c>
      <c r="H21" s="13">
        <f>'9'!N26</f>
        <v>0</v>
      </c>
      <c r="I21" s="13">
        <f>'9'!O26</f>
        <v>0</v>
      </c>
      <c r="J21" s="13">
        <f>'9'!P26</f>
        <v>0</v>
      </c>
      <c r="K21" s="13">
        <f>'9'!Q26</f>
        <v>0</v>
      </c>
      <c r="L21" s="13">
        <f>'9'!R26</f>
        <v>0</v>
      </c>
      <c r="M21" s="13">
        <f>'9'!S26</f>
        <v>0</v>
      </c>
      <c r="N21" s="13">
        <f>'9'!T26</f>
        <v>0</v>
      </c>
      <c r="O21" s="13">
        <f>'9'!U26</f>
        <v>0</v>
      </c>
      <c r="P21" s="13">
        <f>'9'!V26</f>
        <v>0</v>
      </c>
      <c r="Q21" s="13">
        <f>'9'!W26</f>
        <v>0</v>
      </c>
      <c r="R21" s="13">
        <f>'9'!X26</f>
        <v>0</v>
      </c>
      <c r="S21" s="13">
        <f>'9'!Y26</f>
        <v>0</v>
      </c>
      <c r="T21" s="13">
        <f>'9'!Z26</f>
        <v>0</v>
      </c>
      <c r="U21" s="13">
        <f>'9'!AA26</f>
        <v>0</v>
      </c>
      <c r="V21" s="13">
        <f>'9'!AB26</f>
        <v>0</v>
      </c>
      <c r="W21" s="13">
        <f>'9'!AC26</f>
        <v>0</v>
      </c>
      <c r="X21" s="13">
        <f>'9'!AD26</f>
        <v>0</v>
      </c>
      <c r="Y21" s="13">
        <f>'9'!AE26</f>
        <v>0</v>
      </c>
      <c r="Z21" s="13">
        <f>'9'!AF26</f>
        <v>0</v>
      </c>
      <c r="AA21" s="13">
        <f>'9'!AG26</f>
        <v>0</v>
      </c>
      <c r="AB21" s="13">
        <f>'9'!AH26</f>
        <v>0</v>
      </c>
      <c r="AC21" s="13">
        <f>'9'!AI26</f>
        <v>0</v>
      </c>
      <c r="AD21" s="13">
        <f>'9'!AJ26</f>
        <v>0</v>
      </c>
      <c r="AE21" s="13">
        <f>'9'!AK26</f>
        <v>0</v>
      </c>
      <c r="AF21" s="13">
        <f>'9'!AL26</f>
        <v>0</v>
      </c>
      <c r="AG21" s="13">
        <f>'9'!AM26</f>
        <v>0</v>
      </c>
      <c r="AH21" s="13">
        <f>'9'!AN26</f>
        <v>0</v>
      </c>
      <c r="AI21" s="13">
        <f>'9'!AO26</f>
        <v>0</v>
      </c>
    </row>
    <row r="22" spans="3:35" ht="16.5" thickTop="1" thickBot="1" x14ac:dyDescent="0.25">
      <c r="C22" s="13" t="s">
        <v>45</v>
      </c>
      <c r="D22" s="13">
        <f ca="1">'10'!J26</f>
        <v>0</v>
      </c>
      <c r="E22" s="13">
        <f ca="1">'10'!K26</f>
        <v>0</v>
      </c>
      <c r="F22" s="13">
        <f>'10'!L26</f>
        <v>0</v>
      </c>
      <c r="G22" s="13">
        <f>'10'!M26</f>
        <v>0</v>
      </c>
      <c r="H22" s="13">
        <f>'10'!N26</f>
        <v>0</v>
      </c>
      <c r="I22" s="13">
        <f>'10'!O26</f>
        <v>0</v>
      </c>
      <c r="J22" s="13">
        <f>'10'!P26</f>
        <v>0</v>
      </c>
      <c r="K22" s="13">
        <f>'10'!Q26</f>
        <v>0</v>
      </c>
      <c r="L22" s="13">
        <f>'10'!R26</f>
        <v>0</v>
      </c>
      <c r="M22" s="13">
        <f>'10'!S26</f>
        <v>0</v>
      </c>
      <c r="N22" s="13">
        <f>'10'!T26</f>
        <v>0</v>
      </c>
      <c r="O22" s="13">
        <f>'10'!U26</f>
        <v>0</v>
      </c>
      <c r="P22" s="13">
        <f>'10'!V26</f>
        <v>0</v>
      </c>
      <c r="Q22" s="13">
        <f>'10'!W26</f>
        <v>0</v>
      </c>
      <c r="R22" s="13">
        <f>'10'!X26</f>
        <v>0</v>
      </c>
      <c r="S22" s="13">
        <f>'10'!Y26</f>
        <v>0</v>
      </c>
      <c r="T22" s="13">
        <f>'10'!Z26</f>
        <v>0</v>
      </c>
      <c r="U22" s="13">
        <f>'10'!AA26</f>
        <v>0</v>
      </c>
      <c r="V22" s="13">
        <f>'10'!AB26</f>
        <v>0</v>
      </c>
      <c r="W22" s="13">
        <f>'10'!AC26</f>
        <v>0</v>
      </c>
      <c r="X22" s="13">
        <f>'10'!AD26</f>
        <v>0</v>
      </c>
      <c r="Y22" s="13">
        <f>'10'!AE26</f>
        <v>0</v>
      </c>
      <c r="Z22" s="13">
        <f>'10'!AF26</f>
        <v>0</v>
      </c>
      <c r="AA22" s="13">
        <f>'10'!AG26</f>
        <v>0</v>
      </c>
      <c r="AB22" s="13">
        <f>'10'!AH26</f>
        <v>0</v>
      </c>
      <c r="AC22" s="13">
        <f>'10'!AI26</f>
        <v>0</v>
      </c>
      <c r="AD22" s="13">
        <f>'10'!AJ26</f>
        <v>0</v>
      </c>
      <c r="AE22" s="13">
        <f>'10'!AK26</f>
        <v>0</v>
      </c>
      <c r="AF22" s="13">
        <f>'10'!AL26</f>
        <v>0</v>
      </c>
      <c r="AG22" s="13">
        <f>'10'!AM26</f>
        <v>0</v>
      </c>
      <c r="AH22" s="13">
        <f>'10'!AN26</f>
        <v>0</v>
      </c>
      <c r="AI22" s="13">
        <f>'10'!AO26</f>
        <v>0</v>
      </c>
    </row>
    <row r="23" spans="3:35" ht="16.5" thickTop="1" thickBot="1" x14ac:dyDescent="0.25">
      <c r="C23" s="13" t="s">
        <v>46</v>
      </c>
      <c r="D23" s="13">
        <f ca="1">'11'!J26</f>
        <v>0</v>
      </c>
      <c r="E23" s="13">
        <f ca="1">'11'!K26</f>
        <v>0</v>
      </c>
      <c r="F23" s="13">
        <f>'11'!L26</f>
        <v>0</v>
      </c>
      <c r="G23" s="13">
        <f>'11'!M26</f>
        <v>0</v>
      </c>
      <c r="H23" s="13">
        <f>'11'!N26</f>
        <v>0</v>
      </c>
      <c r="I23" s="13">
        <f>'11'!O26</f>
        <v>0</v>
      </c>
      <c r="J23" s="13">
        <f>'11'!P26</f>
        <v>0</v>
      </c>
      <c r="K23" s="13">
        <f>'11'!Q26</f>
        <v>0</v>
      </c>
      <c r="L23" s="13">
        <f>'11'!R26</f>
        <v>0</v>
      </c>
      <c r="M23" s="13">
        <f>'11'!S26</f>
        <v>0</v>
      </c>
      <c r="N23" s="13">
        <f>'11'!T26</f>
        <v>0</v>
      </c>
      <c r="O23" s="13">
        <f>'11'!U26</f>
        <v>0</v>
      </c>
      <c r="P23" s="13">
        <f>'11'!V26</f>
        <v>0</v>
      </c>
      <c r="Q23" s="13">
        <f>'11'!W26</f>
        <v>0</v>
      </c>
      <c r="R23" s="13">
        <f>'11'!X26</f>
        <v>0</v>
      </c>
      <c r="S23" s="13">
        <f>'11'!Y26</f>
        <v>0</v>
      </c>
      <c r="T23" s="13">
        <f>'11'!Z26</f>
        <v>0</v>
      </c>
      <c r="U23" s="13">
        <f>'11'!AA26</f>
        <v>0</v>
      </c>
      <c r="V23" s="13">
        <f>'11'!AB26</f>
        <v>0</v>
      </c>
      <c r="W23" s="13">
        <f>'11'!AC26</f>
        <v>0</v>
      </c>
      <c r="X23" s="13">
        <f>'11'!AD26</f>
        <v>0</v>
      </c>
      <c r="Y23" s="13">
        <f>'11'!AE26</f>
        <v>0</v>
      </c>
      <c r="Z23" s="13">
        <f>'11'!AF26</f>
        <v>0</v>
      </c>
      <c r="AA23" s="13">
        <f>'11'!AG26</f>
        <v>0</v>
      </c>
      <c r="AB23" s="13">
        <f>'11'!AH26</f>
        <v>0</v>
      </c>
      <c r="AC23" s="13">
        <f>'11'!AI26</f>
        <v>0</v>
      </c>
      <c r="AD23" s="13">
        <f>'11'!AJ26</f>
        <v>0</v>
      </c>
      <c r="AE23" s="13">
        <f>'11'!AK26</f>
        <v>0</v>
      </c>
      <c r="AF23" s="13">
        <f>'11'!AL26</f>
        <v>0</v>
      </c>
      <c r="AG23" s="13">
        <f>'11'!AM26</f>
        <v>0</v>
      </c>
      <c r="AH23" s="13">
        <f>'11'!AN26</f>
        <v>0</v>
      </c>
      <c r="AI23" s="13">
        <f>'11'!AO26</f>
        <v>0</v>
      </c>
    </row>
    <row r="24" spans="3:35" ht="16.5" thickTop="1" thickBot="1" x14ac:dyDescent="0.25">
      <c r="C24" s="13" t="s">
        <v>47</v>
      </c>
      <c r="D24" s="13">
        <f ca="1">'12'!J26</f>
        <v>150000</v>
      </c>
      <c r="E24" s="13">
        <f ca="1">'12'!K26</f>
        <v>150000</v>
      </c>
      <c r="F24" s="13">
        <f>'12'!L26</f>
        <v>150000</v>
      </c>
      <c r="G24" s="13">
        <f>'12'!M26</f>
        <v>0</v>
      </c>
      <c r="H24" s="13">
        <f>'12'!N26</f>
        <v>0</v>
      </c>
      <c r="I24" s="13">
        <f>'12'!O26</f>
        <v>0</v>
      </c>
      <c r="J24" s="13">
        <f>'12'!P26</f>
        <v>0</v>
      </c>
      <c r="K24" s="13">
        <f>'12'!Q26</f>
        <v>0</v>
      </c>
      <c r="L24" s="13">
        <f>'12'!R26</f>
        <v>0</v>
      </c>
      <c r="M24" s="13">
        <f>'12'!S26</f>
        <v>0</v>
      </c>
      <c r="N24" s="13">
        <f>'12'!T26</f>
        <v>0</v>
      </c>
      <c r="O24" s="13">
        <f>'12'!U26</f>
        <v>0</v>
      </c>
      <c r="P24" s="13">
        <f>'12'!V26</f>
        <v>0</v>
      </c>
      <c r="Q24" s="13">
        <f>'12'!W26</f>
        <v>0</v>
      </c>
      <c r="R24" s="13">
        <f>'12'!X26</f>
        <v>0</v>
      </c>
      <c r="S24" s="13">
        <f>'12'!Y26</f>
        <v>0</v>
      </c>
      <c r="T24" s="13">
        <f>'12'!Z26</f>
        <v>0</v>
      </c>
      <c r="U24" s="13">
        <f>'12'!AA26</f>
        <v>0</v>
      </c>
      <c r="V24" s="13">
        <f>'12'!AB26</f>
        <v>0</v>
      </c>
      <c r="W24" s="13">
        <f>'12'!AC26</f>
        <v>0</v>
      </c>
      <c r="X24" s="13">
        <f>'12'!AD26</f>
        <v>0</v>
      </c>
      <c r="Y24" s="13">
        <f>'12'!AE26</f>
        <v>150000</v>
      </c>
      <c r="Z24" s="13">
        <f>'12'!AF26</f>
        <v>0</v>
      </c>
      <c r="AA24" s="13">
        <f>'12'!AG26</f>
        <v>0</v>
      </c>
      <c r="AB24" s="13">
        <f>'12'!AH26</f>
        <v>0</v>
      </c>
      <c r="AC24" s="13">
        <f>'12'!AI26</f>
        <v>0</v>
      </c>
      <c r="AD24" s="13">
        <f>'12'!AJ26</f>
        <v>0</v>
      </c>
      <c r="AE24" s="13">
        <f>'12'!AK26</f>
        <v>0</v>
      </c>
      <c r="AF24" s="13">
        <f>'12'!AL26</f>
        <v>0</v>
      </c>
      <c r="AG24" s="13">
        <f>'12'!AM26</f>
        <v>0</v>
      </c>
      <c r="AH24" s="13">
        <f>'12'!AN26</f>
        <v>0</v>
      </c>
      <c r="AI24" s="13">
        <f>'12'!AO26</f>
        <v>0</v>
      </c>
    </row>
    <row r="25" spans="3:35" ht="16.5" thickTop="1" thickBot="1" x14ac:dyDescent="0.25">
      <c r="C25" s="13" t="s">
        <v>48</v>
      </c>
      <c r="D25" s="13">
        <f ca="1">التسويات!J26</f>
        <v>0</v>
      </c>
      <c r="E25" s="13">
        <f ca="1">التسويات!K26</f>
        <v>0</v>
      </c>
      <c r="F25" s="13">
        <f>التسويات!L26</f>
        <v>0</v>
      </c>
      <c r="G25" s="13">
        <f>التسويات!M26</f>
        <v>0</v>
      </c>
      <c r="H25" s="13">
        <f>التسويات!N26</f>
        <v>0</v>
      </c>
      <c r="I25" s="13">
        <f>التسويات!O26</f>
        <v>0</v>
      </c>
      <c r="J25" s="13">
        <f>التسويات!P26</f>
        <v>0</v>
      </c>
      <c r="K25" s="13">
        <f>التسويات!Q26</f>
        <v>0</v>
      </c>
      <c r="L25" s="13">
        <f>التسويات!R26</f>
        <v>0</v>
      </c>
      <c r="M25" s="13">
        <f>التسويات!S26</f>
        <v>0</v>
      </c>
      <c r="N25" s="13">
        <f>التسويات!T26</f>
        <v>0</v>
      </c>
      <c r="O25" s="13">
        <f>التسويات!U26</f>
        <v>0</v>
      </c>
      <c r="P25" s="13">
        <f>التسويات!V26</f>
        <v>0</v>
      </c>
      <c r="Q25" s="13">
        <f>التسويات!W26</f>
        <v>0</v>
      </c>
      <c r="R25" s="13">
        <f>التسويات!X26</f>
        <v>0</v>
      </c>
      <c r="S25" s="13">
        <f>التسويات!Y26</f>
        <v>0</v>
      </c>
      <c r="T25" s="13">
        <f>التسويات!Z26</f>
        <v>0</v>
      </c>
      <c r="U25" s="13">
        <f>التسويات!AA26</f>
        <v>0</v>
      </c>
      <c r="V25" s="13">
        <f>التسويات!AB26</f>
        <v>0</v>
      </c>
      <c r="W25" s="13">
        <f>التسويات!AC26</f>
        <v>0</v>
      </c>
      <c r="X25" s="13">
        <f>التسويات!AD26</f>
        <v>0</v>
      </c>
      <c r="Y25" s="13">
        <f>التسويات!AE26</f>
        <v>0</v>
      </c>
      <c r="Z25" s="13">
        <f>التسويات!AF26</f>
        <v>0</v>
      </c>
      <c r="AA25" s="13">
        <f>التسويات!AG26</f>
        <v>0</v>
      </c>
      <c r="AB25" s="13">
        <f>التسويات!AH26</f>
        <v>0</v>
      </c>
      <c r="AC25" s="13">
        <f>التسويات!AI26</f>
        <v>0</v>
      </c>
      <c r="AD25" s="13">
        <f>التسويات!AJ26</f>
        <v>0</v>
      </c>
      <c r="AE25" s="13">
        <f>التسويات!AK26</f>
        <v>0</v>
      </c>
      <c r="AF25" s="13">
        <f>التسويات!AL26</f>
        <v>0</v>
      </c>
      <c r="AG25" s="13">
        <f>التسويات!AM26</f>
        <v>0</v>
      </c>
      <c r="AH25" s="13">
        <f>التسويات!AN26</f>
        <v>0</v>
      </c>
      <c r="AI25" s="13">
        <f>التسويات!AO26</f>
        <v>0</v>
      </c>
    </row>
    <row r="26" spans="3:35" ht="16.5" thickTop="1" thickBot="1" x14ac:dyDescent="0.25">
      <c r="C26" s="13" t="s">
        <v>49</v>
      </c>
      <c r="D26" s="13">
        <f ca="1">SUM(D12:D25)</f>
        <v>1756000</v>
      </c>
      <c r="E26" s="13">
        <f t="shared" ref="E26:AI26" ca="1" si="0">SUM(E12:E25)</f>
        <v>1756000</v>
      </c>
      <c r="F26" s="13">
        <f t="shared" si="0"/>
        <v>306000</v>
      </c>
      <c r="G26" s="13">
        <f t="shared" si="0"/>
        <v>450000</v>
      </c>
      <c r="H26" s="13">
        <f t="shared" si="0"/>
        <v>0</v>
      </c>
      <c r="I26" s="13">
        <f t="shared" si="0"/>
        <v>6000</v>
      </c>
      <c r="J26" s="13">
        <f t="shared" si="0"/>
        <v>0</v>
      </c>
      <c r="K26" s="13">
        <f t="shared" si="0"/>
        <v>150000</v>
      </c>
      <c r="L26" s="13">
        <f t="shared" si="0"/>
        <v>450000</v>
      </c>
      <c r="M26" s="13">
        <f t="shared" si="0"/>
        <v>0</v>
      </c>
      <c r="N26" s="13">
        <f t="shared" si="0"/>
        <v>0</v>
      </c>
      <c r="O26" s="13">
        <f t="shared" si="0"/>
        <v>0</v>
      </c>
      <c r="P26" s="13">
        <f t="shared" si="0"/>
        <v>55000</v>
      </c>
      <c r="Q26" s="13">
        <f t="shared" si="0"/>
        <v>65000</v>
      </c>
      <c r="R26" s="13">
        <f t="shared" si="0"/>
        <v>1000000</v>
      </c>
      <c r="S26" s="13">
        <f t="shared" si="0"/>
        <v>0</v>
      </c>
      <c r="T26" s="13">
        <f t="shared" si="0"/>
        <v>0</v>
      </c>
      <c r="U26" s="13">
        <f t="shared" si="0"/>
        <v>1000000</v>
      </c>
      <c r="V26" s="13">
        <f t="shared" si="0"/>
        <v>0</v>
      </c>
      <c r="W26" s="13">
        <f t="shared" si="0"/>
        <v>0</v>
      </c>
      <c r="X26" s="13">
        <f t="shared" si="0"/>
        <v>0</v>
      </c>
      <c r="Y26" s="13">
        <f t="shared" si="0"/>
        <v>150000</v>
      </c>
      <c r="Z26" s="13">
        <f t="shared" si="0"/>
        <v>0</v>
      </c>
      <c r="AA26" s="13">
        <f t="shared" si="0"/>
        <v>0</v>
      </c>
      <c r="AB26" s="13">
        <f t="shared" si="0"/>
        <v>0</v>
      </c>
      <c r="AC26" s="13">
        <f t="shared" si="0"/>
        <v>0</v>
      </c>
      <c r="AD26" s="13">
        <f t="shared" si="0"/>
        <v>0</v>
      </c>
      <c r="AE26" s="13">
        <f t="shared" si="0"/>
        <v>0</v>
      </c>
      <c r="AF26" s="13">
        <f t="shared" si="0"/>
        <v>0</v>
      </c>
      <c r="AG26" s="13">
        <f t="shared" si="0"/>
        <v>0</v>
      </c>
      <c r="AH26" s="13">
        <f t="shared" si="0"/>
        <v>0</v>
      </c>
      <c r="AI26" s="13">
        <f t="shared" si="0"/>
        <v>0</v>
      </c>
    </row>
    <row r="27" spans="3:35" ht="15" thickTop="1" x14ac:dyDescent="0.2"/>
  </sheetData>
  <mergeCells count="21">
    <mergeCell ref="AB10:AC10"/>
    <mergeCell ref="AD10:AE10"/>
    <mergeCell ref="AF10:AG10"/>
    <mergeCell ref="AH10:AI10"/>
    <mergeCell ref="A1:C1"/>
    <mergeCell ref="A2:C2"/>
    <mergeCell ref="A3:C3"/>
    <mergeCell ref="A4:C4"/>
    <mergeCell ref="C10:C11"/>
    <mergeCell ref="P10:Q10"/>
    <mergeCell ref="R10:S10"/>
    <mergeCell ref="T10:U10"/>
    <mergeCell ref="V10:W10"/>
    <mergeCell ref="X10:Y10"/>
    <mergeCell ref="Z10:AA10"/>
    <mergeCell ref="D10:E10"/>
    <mergeCell ref="F10:G10"/>
    <mergeCell ref="H10:I10"/>
    <mergeCell ref="J10:K10"/>
    <mergeCell ref="L10:M10"/>
    <mergeCell ref="N10:O10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rightToLeft="1" workbookViewId="0">
      <selection activeCell="H10" sqref="H10"/>
    </sheetView>
  </sheetViews>
  <sheetFormatPr defaultRowHeight="14.25" x14ac:dyDescent="0.2"/>
  <cols>
    <col min="2" max="2" width="11.625" bestFit="1" customWidth="1"/>
  </cols>
  <sheetData>
    <row r="1" spans="1:6" ht="20.25" x14ac:dyDescent="0.3">
      <c r="A1" s="23" t="s">
        <v>0</v>
      </c>
      <c r="B1" s="23"/>
      <c r="C1" s="23"/>
    </row>
    <row r="2" spans="1:6" ht="20.25" x14ac:dyDescent="0.3">
      <c r="A2" s="23" t="s">
        <v>1</v>
      </c>
      <c r="B2" s="23"/>
      <c r="C2" s="23"/>
    </row>
    <row r="3" spans="1:6" ht="20.25" x14ac:dyDescent="0.3">
      <c r="A3" s="23" t="s">
        <v>2</v>
      </c>
      <c r="B3" s="23"/>
      <c r="C3" s="23"/>
    </row>
    <row r="4" spans="1:6" ht="20.25" x14ac:dyDescent="0.3">
      <c r="A4" s="23" t="s">
        <v>3</v>
      </c>
      <c r="B4" s="23"/>
      <c r="C4" s="23"/>
    </row>
    <row r="6" spans="1:6" ht="15" thickBot="1" x14ac:dyDescent="0.25"/>
    <row r="7" spans="1:6" ht="15.75" customHeight="1" thickTop="1" thickBot="1" x14ac:dyDescent="0.25">
      <c r="A7" s="34" t="s">
        <v>53</v>
      </c>
      <c r="B7" s="34" t="s">
        <v>4</v>
      </c>
      <c r="C7" s="34" t="s">
        <v>50</v>
      </c>
      <c r="D7" s="34"/>
      <c r="E7" s="34" t="s">
        <v>51</v>
      </c>
      <c r="F7" s="34"/>
    </row>
    <row r="8" spans="1:6" ht="14.25" customHeight="1" thickTop="1" thickBot="1" x14ac:dyDescent="0.25">
      <c r="A8" s="34"/>
      <c r="B8" s="34"/>
      <c r="C8" s="14" t="s">
        <v>52</v>
      </c>
      <c r="D8" s="14" t="s">
        <v>32</v>
      </c>
      <c r="E8" s="14" t="s">
        <v>52</v>
      </c>
      <c r="F8" s="14" t="s">
        <v>32</v>
      </c>
    </row>
    <row r="9" spans="1:6" ht="16.5" thickTop="1" thickBot="1" x14ac:dyDescent="0.3">
      <c r="A9" s="14">
        <v>1</v>
      </c>
      <c r="B9" s="13" t="s">
        <v>5</v>
      </c>
      <c r="C9" s="15">
        <f>INDEX('دفتر الأستاذ العام'!$F$26:$AI$26,,MATCH('ميزان المراجعه'!B9,'دفتر الأستاذ العام'!$F$10:$AI$10,0))</f>
        <v>306000</v>
      </c>
      <c r="D9" s="15">
        <f>INDEX('دفتر الأستاذ العام'!$F$26:$AI$26,,MATCH('ميزان المراجعه'!B9,'دفتر الأستاذ العام'!$F$10:$AI$10,0)+1)</f>
        <v>450000</v>
      </c>
      <c r="E9" s="15">
        <f>IF(C9&gt;D9,C9-D9,0)</f>
        <v>0</v>
      </c>
      <c r="F9" s="15">
        <f>IF(D9&gt;C9,D9-C9,0)</f>
        <v>144000</v>
      </c>
    </row>
    <row r="10" spans="1:6" ht="16.5" thickTop="1" thickBot="1" x14ac:dyDescent="0.3">
      <c r="A10" s="14">
        <v>2</v>
      </c>
      <c r="B10" s="13" t="s">
        <v>6</v>
      </c>
      <c r="C10" s="15">
        <f>INDEX('دفتر الأستاذ العام'!$F$26:$AI$26,,MATCH('ميزان المراجعه'!B10,'دفتر الأستاذ العام'!$F$10:$AI$10,0))</f>
        <v>0</v>
      </c>
      <c r="D10" s="15">
        <f>INDEX('دفتر الأستاذ العام'!$F$26:$AI$26,,MATCH('ميزان المراجعه'!B10,'دفتر الأستاذ العام'!$F$10:$AI$10,0)+1)</f>
        <v>6000</v>
      </c>
      <c r="E10" s="15">
        <f t="shared" ref="E10:E23" si="0">IF(C10&gt;D10,C10-D10,0)</f>
        <v>0</v>
      </c>
      <c r="F10" s="15">
        <f t="shared" ref="F10:F23" si="1">IF(D10&gt;C10,D10-C10,0)</f>
        <v>6000</v>
      </c>
    </row>
    <row r="11" spans="1:6" ht="16.5" thickTop="1" thickBot="1" x14ac:dyDescent="0.3">
      <c r="A11" s="14">
        <v>3</v>
      </c>
      <c r="B11" s="13" t="s">
        <v>7</v>
      </c>
      <c r="C11" s="15">
        <f>INDEX('دفتر الأستاذ العام'!$F$26:$AI$26,,MATCH('ميزان المراجعه'!B11,'دفتر الأستاذ العام'!$F$10:$AI$10,0))</f>
        <v>0</v>
      </c>
      <c r="D11" s="15">
        <f>INDEX('دفتر الأستاذ العام'!$F$26:$AI$26,,MATCH('ميزان المراجعه'!B11,'دفتر الأستاذ العام'!$F$10:$AI$10,0)+1)</f>
        <v>150000</v>
      </c>
      <c r="E11" s="15">
        <f t="shared" si="0"/>
        <v>0</v>
      </c>
      <c r="F11" s="15">
        <f t="shared" si="1"/>
        <v>150000</v>
      </c>
    </row>
    <row r="12" spans="1:6" ht="16.5" thickTop="1" thickBot="1" x14ac:dyDescent="0.3">
      <c r="A12" s="14">
        <v>4</v>
      </c>
      <c r="B12" s="13" t="s">
        <v>8</v>
      </c>
      <c r="C12" s="15">
        <f>INDEX('دفتر الأستاذ العام'!$F$26:$AI$26,,MATCH('ميزان المراجعه'!B12,'دفتر الأستاذ العام'!$F$10:$AI$10,0))</f>
        <v>450000</v>
      </c>
      <c r="D12" s="15">
        <f>INDEX('دفتر الأستاذ العام'!$F$26:$AI$26,,MATCH('ميزان المراجعه'!B12,'دفتر الأستاذ العام'!$F$10:$AI$10,0)+1)</f>
        <v>0</v>
      </c>
      <c r="E12" s="15">
        <f t="shared" si="0"/>
        <v>450000</v>
      </c>
      <c r="F12" s="15">
        <f t="shared" si="1"/>
        <v>0</v>
      </c>
    </row>
    <row r="13" spans="1:6" ht="16.5" thickTop="1" thickBot="1" x14ac:dyDescent="0.3">
      <c r="A13" s="14">
        <v>5</v>
      </c>
      <c r="B13" s="13" t="s">
        <v>9</v>
      </c>
      <c r="C13" s="15">
        <f>INDEX('دفتر الأستاذ العام'!$F$26:$AI$26,,MATCH('ميزان المراجعه'!B13,'دفتر الأستاذ العام'!$F$10:$AI$10,0))</f>
        <v>0</v>
      </c>
      <c r="D13" s="15">
        <f>INDEX('دفتر الأستاذ العام'!$F$26:$AI$26,,MATCH('ميزان المراجعه'!B13,'دفتر الأستاذ العام'!$F$10:$AI$10,0)+1)</f>
        <v>0</v>
      </c>
      <c r="E13" s="15">
        <f t="shared" si="0"/>
        <v>0</v>
      </c>
      <c r="F13" s="15">
        <f t="shared" si="1"/>
        <v>0</v>
      </c>
    </row>
    <row r="14" spans="1:6" ht="16.5" thickTop="1" thickBot="1" x14ac:dyDescent="0.3">
      <c r="A14" s="14">
        <v>6</v>
      </c>
      <c r="B14" s="13" t="s">
        <v>10</v>
      </c>
      <c r="C14" s="15">
        <f>INDEX('دفتر الأستاذ العام'!$F$26:$AI$26,,MATCH('ميزان المراجعه'!B14,'دفتر الأستاذ العام'!$F$10:$AI$10,0))</f>
        <v>55000</v>
      </c>
      <c r="D14" s="15">
        <f>INDEX('دفتر الأستاذ العام'!$F$26:$AI$26,,MATCH('ميزان المراجعه'!B14,'دفتر الأستاذ العام'!$F$10:$AI$10,0)+1)</f>
        <v>65000</v>
      </c>
      <c r="E14" s="15">
        <f t="shared" si="0"/>
        <v>0</v>
      </c>
      <c r="F14" s="15">
        <f t="shared" si="1"/>
        <v>10000</v>
      </c>
    </row>
    <row r="15" spans="1:6" ht="16.5" thickTop="1" thickBot="1" x14ac:dyDescent="0.3">
      <c r="A15" s="14">
        <v>7</v>
      </c>
      <c r="B15" s="13" t="s">
        <v>11</v>
      </c>
      <c r="C15" s="15">
        <f>INDEX('دفتر الأستاذ العام'!$F$26:$AI$26,,MATCH('ميزان المراجعه'!B15,'دفتر الأستاذ العام'!$F$10:$AI$10,0))</f>
        <v>1000000</v>
      </c>
      <c r="D15" s="15">
        <f>INDEX('دفتر الأستاذ العام'!$F$26:$AI$26,,MATCH('ميزان المراجعه'!B15,'دفتر الأستاذ العام'!$F$10:$AI$10,0)+1)</f>
        <v>0</v>
      </c>
      <c r="E15" s="15">
        <f t="shared" si="0"/>
        <v>1000000</v>
      </c>
      <c r="F15" s="15">
        <f t="shared" si="1"/>
        <v>0</v>
      </c>
    </row>
    <row r="16" spans="1:6" ht="16.5" thickTop="1" thickBot="1" x14ac:dyDescent="0.3">
      <c r="A16" s="14">
        <v>8</v>
      </c>
      <c r="B16" s="13" t="s">
        <v>12</v>
      </c>
      <c r="C16" s="15">
        <f>INDEX('دفتر الأستاذ العام'!$F$26:$AI$26,,MATCH('ميزان المراجعه'!B16,'دفتر الأستاذ العام'!$F$10:$AI$10,0))</f>
        <v>0</v>
      </c>
      <c r="D16" s="15">
        <f>INDEX('دفتر الأستاذ العام'!$F$26:$AI$26,,MATCH('ميزان المراجعه'!B16,'دفتر الأستاذ العام'!$F$10:$AI$10,0)+1)</f>
        <v>1000000</v>
      </c>
      <c r="E16" s="15">
        <f t="shared" si="0"/>
        <v>0</v>
      </c>
      <c r="F16" s="15">
        <f t="shared" si="1"/>
        <v>1000000</v>
      </c>
    </row>
    <row r="17" spans="1:6" ht="16.5" thickTop="1" thickBot="1" x14ac:dyDescent="0.3">
      <c r="A17" s="14">
        <v>9</v>
      </c>
      <c r="B17" s="13" t="s">
        <v>13</v>
      </c>
      <c r="C17" s="15">
        <f>INDEX('دفتر الأستاذ العام'!$F$26:$AI$26,,MATCH('ميزان المراجعه'!B17,'دفتر الأستاذ العام'!$F$10:$AI$10,0))</f>
        <v>0</v>
      </c>
      <c r="D17" s="15">
        <f>INDEX('دفتر الأستاذ العام'!$F$26:$AI$26,,MATCH('ميزان المراجعه'!B17,'دفتر الأستاذ العام'!$F$10:$AI$10,0)+1)</f>
        <v>0</v>
      </c>
      <c r="E17" s="15">
        <f t="shared" si="0"/>
        <v>0</v>
      </c>
      <c r="F17" s="15">
        <f t="shared" si="1"/>
        <v>0</v>
      </c>
    </row>
    <row r="18" spans="1:6" ht="16.5" thickTop="1" thickBot="1" x14ac:dyDescent="0.3">
      <c r="A18" s="14">
        <v>10</v>
      </c>
      <c r="B18" s="13" t="s">
        <v>14</v>
      </c>
      <c r="C18" s="15">
        <f>INDEX('دفتر الأستاذ العام'!$F$26:$AI$26,,MATCH('ميزان المراجعه'!B18,'دفتر الأستاذ العام'!$F$10:$AI$10,0))</f>
        <v>0</v>
      </c>
      <c r="D18" s="15">
        <f>INDEX('دفتر الأستاذ العام'!$F$26:$AI$26,,MATCH('ميزان المراجعه'!B18,'دفتر الأستاذ العام'!$F$10:$AI$10,0)+1)</f>
        <v>150000</v>
      </c>
      <c r="E18" s="15">
        <f t="shared" si="0"/>
        <v>0</v>
      </c>
      <c r="F18" s="15">
        <f t="shared" si="1"/>
        <v>150000</v>
      </c>
    </row>
    <row r="19" spans="1:6" ht="16.5" thickTop="1" thickBot="1" x14ac:dyDescent="0.3">
      <c r="A19" s="14">
        <v>11</v>
      </c>
      <c r="B19" s="13" t="s">
        <v>15</v>
      </c>
      <c r="C19" s="15">
        <f>INDEX('دفتر الأستاذ العام'!$F$26:$AI$26,,MATCH('ميزان المراجعه'!B19,'دفتر الأستاذ العام'!$F$10:$AI$10,0))</f>
        <v>0</v>
      </c>
      <c r="D19" s="15">
        <f>INDEX('دفتر الأستاذ العام'!$F$26:$AI$26,,MATCH('ميزان المراجعه'!B19,'دفتر الأستاذ العام'!$F$10:$AI$10,0)+1)</f>
        <v>0</v>
      </c>
      <c r="E19" s="15">
        <f t="shared" si="0"/>
        <v>0</v>
      </c>
      <c r="F19" s="15">
        <f t="shared" si="1"/>
        <v>0</v>
      </c>
    </row>
    <row r="20" spans="1:6" ht="16.5" thickTop="1" thickBot="1" x14ac:dyDescent="0.3">
      <c r="A20" s="14">
        <v>12</v>
      </c>
      <c r="B20" s="13" t="s">
        <v>16</v>
      </c>
      <c r="C20" s="15">
        <f>INDEX('دفتر الأستاذ العام'!$F$26:$AI$26,,MATCH('ميزان المراجعه'!B20,'دفتر الأستاذ العام'!$F$10:$AI$10,0))</f>
        <v>0</v>
      </c>
      <c r="D20" s="15">
        <f>INDEX('دفتر الأستاذ العام'!$F$26:$AI$26,,MATCH('ميزان المراجعه'!B20,'دفتر الأستاذ العام'!$F$10:$AI$10,0)+1)</f>
        <v>0</v>
      </c>
      <c r="E20" s="15">
        <f t="shared" si="0"/>
        <v>0</v>
      </c>
      <c r="F20" s="15">
        <f t="shared" si="1"/>
        <v>0</v>
      </c>
    </row>
    <row r="21" spans="1:6" ht="16.5" thickTop="1" thickBot="1" x14ac:dyDescent="0.3">
      <c r="A21" s="14">
        <v>13</v>
      </c>
      <c r="B21" s="13" t="s">
        <v>17</v>
      </c>
      <c r="C21" s="15">
        <f>INDEX('دفتر الأستاذ العام'!$F$26:$AI$26,,MATCH('ميزان المراجعه'!B21,'دفتر الأستاذ العام'!$F$10:$AI$10,0))</f>
        <v>0</v>
      </c>
      <c r="D21" s="15">
        <f>INDEX('دفتر الأستاذ العام'!$F$26:$AI$26,,MATCH('ميزان المراجعه'!B21,'دفتر الأستاذ العام'!$F$10:$AI$10,0)+1)</f>
        <v>0</v>
      </c>
      <c r="E21" s="15">
        <f t="shared" si="0"/>
        <v>0</v>
      </c>
      <c r="F21" s="15">
        <f t="shared" si="1"/>
        <v>0</v>
      </c>
    </row>
    <row r="22" spans="1:6" ht="16.5" thickTop="1" thickBot="1" x14ac:dyDescent="0.3">
      <c r="A22" s="14">
        <v>14</v>
      </c>
      <c r="B22" s="13" t="s">
        <v>18</v>
      </c>
      <c r="C22" s="15">
        <f>INDEX('دفتر الأستاذ العام'!$F$26:$AI$26,,MATCH('ميزان المراجعه'!B22,'دفتر الأستاذ العام'!$F$10:$AI$10,0))</f>
        <v>0</v>
      </c>
      <c r="D22" s="15">
        <f>INDEX('دفتر الأستاذ العام'!$F$26:$AI$26,,MATCH('ميزان المراجعه'!B22,'دفتر الأستاذ العام'!$F$10:$AI$10,0)+1)</f>
        <v>0</v>
      </c>
      <c r="E22" s="15">
        <f t="shared" si="0"/>
        <v>0</v>
      </c>
      <c r="F22" s="15">
        <f t="shared" si="1"/>
        <v>0</v>
      </c>
    </row>
    <row r="23" spans="1:6" ht="16.5" thickTop="1" thickBot="1" x14ac:dyDescent="0.3">
      <c r="A23" s="14">
        <v>15</v>
      </c>
      <c r="B23" s="13" t="s">
        <v>19</v>
      </c>
      <c r="C23" s="15">
        <f>INDEX('دفتر الأستاذ العام'!$F$26:$AI$26,,MATCH('ميزان المراجعه'!B23,'دفتر الأستاذ العام'!$F$10:$AI$10,0))</f>
        <v>0</v>
      </c>
      <c r="D23" s="15">
        <f>INDEX('دفتر الأستاذ العام'!$F$26:$AI$26,,MATCH('ميزان المراجعه'!B23,'دفتر الأستاذ العام'!$F$10:$AI$10,0)+1)</f>
        <v>0</v>
      </c>
      <c r="E23" s="15">
        <f t="shared" si="0"/>
        <v>0</v>
      </c>
      <c r="F23" s="15">
        <f t="shared" si="1"/>
        <v>0</v>
      </c>
    </row>
    <row r="24" spans="1:6" ht="15" thickTop="1" x14ac:dyDescent="0.2"/>
  </sheetData>
  <mergeCells count="8">
    <mergeCell ref="E7:F7"/>
    <mergeCell ref="A1:C1"/>
    <mergeCell ref="A2:C2"/>
    <mergeCell ref="A3:C3"/>
    <mergeCell ref="A4:C4"/>
    <mergeCell ref="A7:A8"/>
    <mergeCell ref="B7:B8"/>
    <mergeCell ref="C7:D7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rightToLeft="1" topLeftCell="C1" workbookViewId="0">
      <selection activeCell="P9" sqref="P9"/>
    </sheetView>
  </sheetViews>
  <sheetFormatPr defaultRowHeight="14.25" x14ac:dyDescent="0.2"/>
  <cols>
    <col min="1" max="1" width="14" customWidth="1"/>
    <col min="2" max="2" width="6.25" customWidth="1"/>
    <col min="3" max="3" width="10.25" customWidth="1"/>
    <col min="6" max="6" width="9.875" bestFit="1" customWidth="1"/>
    <col min="19" max="19" width="11.875" bestFit="1" customWidth="1"/>
  </cols>
  <sheetData>
    <row r="1" spans="1:19" ht="20.25" x14ac:dyDescent="0.3">
      <c r="A1" s="23" t="s">
        <v>0</v>
      </c>
      <c r="B1" s="23"/>
      <c r="C1" s="23"/>
    </row>
    <row r="2" spans="1:19" ht="20.25" x14ac:dyDescent="0.3">
      <c r="A2" s="23" t="s">
        <v>1</v>
      </c>
      <c r="B2" s="23"/>
      <c r="C2" s="23"/>
    </row>
    <row r="3" spans="1:19" ht="20.25" x14ac:dyDescent="0.3">
      <c r="A3" s="23" t="s">
        <v>2</v>
      </c>
      <c r="B3" s="23"/>
      <c r="C3" s="23"/>
    </row>
    <row r="4" spans="1:19" ht="20.25" x14ac:dyDescent="0.3">
      <c r="A4" s="23" t="s">
        <v>3</v>
      </c>
      <c r="B4" s="23"/>
      <c r="C4" s="23"/>
    </row>
    <row r="7" spans="1:19" ht="15" thickBot="1" x14ac:dyDescent="0.25"/>
    <row r="8" spans="1:19" ht="16.5" thickTop="1" thickBot="1" x14ac:dyDescent="0.25">
      <c r="B8" s="19" t="s">
        <v>54</v>
      </c>
      <c r="C8" s="19" t="s">
        <v>55</v>
      </c>
      <c r="D8" s="19" t="s">
        <v>34</v>
      </c>
      <c r="E8" s="19" t="s">
        <v>56</v>
      </c>
      <c r="F8" s="19" t="s">
        <v>57</v>
      </c>
      <c r="G8" s="19" t="s">
        <v>58</v>
      </c>
      <c r="H8" s="19" t="s">
        <v>27</v>
      </c>
      <c r="I8" s="19" t="s">
        <v>59</v>
      </c>
      <c r="J8" s="19" t="s">
        <v>60</v>
      </c>
      <c r="K8" s="19" t="s">
        <v>61</v>
      </c>
      <c r="L8" s="19" t="s">
        <v>62</v>
      </c>
      <c r="P8" s="21" t="s">
        <v>63</v>
      </c>
      <c r="Q8" s="21" t="s">
        <v>33</v>
      </c>
      <c r="R8" s="21" t="s">
        <v>34</v>
      </c>
      <c r="S8" s="21" t="s">
        <v>70</v>
      </c>
    </row>
    <row r="9" spans="1:19" ht="16.5" thickTop="1" thickBot="1" x14ac:dyDescent="0.25">
      <c r="B9" s="16">
        <v>1</v>
      </c>
      <c r="C9" s="20">
        <v>43832</v>
      </c>
      <c r="D9" s="16">
        <f>MONTH(C9)</f>
        <v>1</v>
      </c>
      <c r="E9" s="16" t="s">
        <v>69</v>
      </c>
      <c r="F9" s="16">
        <v>1000000</v>
      </c>
      <c r="G9" s="16">
        <f>F9*0.15</f>
        <v>150000</v>
      </c>
      <c r="H9" s="16">
        <f>G9+F9</f>
        <v>1150000</v>
      </c>
      <c r="I9" s="16">
        <f>0.5*H9</f>
        <v>575000</v>
      </c>
      <c r="J9" s="16">
        <f>H9-I9</f>
        <v>575000</v>
      </c>
      <c r="K9" s="16">
        <v>300000</v>
      </c>
      <c r="L9" s="16">
        <f>J9-K9</f>
        <v>275000</v>
      </c>
      <c r="P9" s="22" t="s">
        <v>74</v>
      </c>
      <c r="Q9" s="22">
        <f>SUMIF(E9:$E$33,P9,$L$9:$L$33)</f>
        <v>7225000</v>
      </c>
      <c r="R9" s="22">
        <v>1</v>
      </c>
      <c r="S9" s="22">
        <f>SUMIF($D$9:$D$33,R9,$L$9:$L$33)</f>
        <v>275000</v>
      </c>
    </row>
    <row r="10" spans="1:19" ht="16.5" thickTop="1" thickBot="1" x14ac:dyDescent="0.25">
      <c r="B10" s="16">
        <v>2</v>
      </c>
      <c r="C10" s="20">
        <v>44232</v>
      </c>
      <c r="D10" s="16">
        <f t="shared" ref="D10:D33" si="0">MONTH(C10)</f>
        <v>2</v>
      </c>
      <c r="E10" s="16" t="s">
        <v>64</v>
      </c>
      <c r="F10" s="16">
        <v>15000000</v>
      </c>
      <c r="G10" s="16">
        <f t="shared" ref="G10:G33" si="1">F10*0.15</f>
        <v>2250000</v>
      </c>
      <c r="H10" s="16">
        <f t="shared" ref="H10:H33" si="2">G10+F10</f>
        <v>17250000</v>
      </c>
      <c r="I10" s="16">
        <f t="shared" ref="I10:I33" si="3">0.5*H10</f>
        <v>8625000</v>
      </c>
      <c r="J10" s="16">
        <f t="shared" ref="J10:J33" si="4">H10-I10</f>
        <v>8625000</v>
      </c>
      <c r="K10" s="16">
        <v>1400000</v>
      </c>
      <c r="L10" s="16">
        <f t="shared" ref="L10:L33" si="5">J10-K10</f>
        <v>7225000</v>
      </c>
      <c r="P10" s="22" t="s">
        <v>69</v>
      </c>
      <c r="Q10" s="22">
        <f>SUMIF(E10:$E$33,P10,$L$9:$L$33)</f>
        <v>0</v>
      </c>
      <c r="R10" s="22">
        <v>2</v>
      </c>
      <c r="S10" s="22">
        <f t="shared" ref="S10:S14" si="6">SUMIF($D$9:$D$33,R10,$L$9:$L$33)</f>
        <v>7225000</v>
      </c>
    </row>
    <row r="11" spans="1:19" ht="16.5" thickTop="1" thickBot="1" x14ac:dyDescent="0.25">
      <c r="B11" s="16">
        <v>3</v>
      </c>
      <c r="C11" s="20">
        <v>43900</v>
      </c>
      <c r="D11" s="16">
        <f t="shared" si="0"/>
        <v>3</v>
      </c>
      <c r="E11" s="16" t="s">
        <v>67</v>
      </c>
      <c r="F11" s="16">
        <v>1450005</v>
      </c>
      <c r="G11" s="16">
        <f t="shared" si="1"/>
        <v>217500.75</v>
      </c>
      <c r="H11" s="16">
        <f t="shared" si="2"/>
        <v>1667505.75</v>
      </c>
      <c r="I11" s="16">
        <f t="shared" si="3"/>
        <v>833752.875</v>
      </c>
      <c r="J11" s="16">
        <f t="shared" si="4"/>
        <v>833752.875</v>
      </c>
      <c r="K11" s="16"/>
      <c r="L11" s="16">
        <f t="shared" si="5"/>
        <v>833752.875</v>
      </c>
      <c r="P11" s="22" t="s">
        <v>68</v>
      </c>
      <c r="Q11" s="22">
        <f>SUMIF(E11:$E$33,P11,$L$9:$L$33)</f>
        <v>833752.875</v>
      </c>
      <c r="R11" s="22">
        <v>3</v>
      </c>
      <c r="S11" s="22">
        <f t="shared" si="6"/>
        <v>833752.875</v>
      </c>
    </row>
    <row r="12" spans="1:19" ht="16.5" thickTop="1" thickBot="1" x14ac:dyDescent="0.25">
      <c r="B12" s="16">
        <v>4</v>
      </c>
      <c r="C12" s="20">
        <v>43929</v>
      </c>
      <c r="D12" s="16">
        <f t="shared" si="0"/>
        <v>4</v>
      </c>
      <c r="E12" s="16" t="s">
        <v>66</v>
      </c>
      <c r="F12" s="16">
        <v>154545</v>
      </c>
      <c r="G12" s="16">
        <f t="shared" si="1"/>
        <v>23181.75</v>
      </c>
      <c r="H12" s="16">
        <f t="shared" si="2"/>
        <v>177726.75</v>
      </c>
      <c r="I12" s="16">
        <f t="shared" si="3"/>
        <v>88863.375</v>
      </c>
      <c r="J12" s="16">
        <f t="shared" si="4"/>
        <v>88863.375</v>
      </c>
      <c r="K12" s="16">
        <v>121555</v>
      </c>
      <c r="L12" s="16">
        <f t="shared" si="5"/>
        <v>-32691.625</v>
      </c>
      <c r="P12" s="22" t="s">
        <v>75</v>
      </c>
      <c r="Q12" s="22">
        <f>SUMIF(E12:$E$33,P12,$L$9:$L$33)</f>
        <v>0</v>
      </c>
      <c r="R12" s="22">
        <v>4</v>
      </c>
      <c r="S12" s="22">
        <f t="shared" si="6"/>
        <v>-32691.625</v>
      </c>
    </row>
    <row r="13" spans="1:19" ht="16.5" thickTop="1" thickBot="1" x14ac:dyDescent="0.25">
      <c r="B13" s="16">
        <v>5</v>
      </c>
      <c r="C13" s="20">
        <v>43956</v>
      </c>
      <c r="D13" s="16">
        <f t="shared" si="0"/>
        <v>5</v>
      </c>
      <c r="E13" s="16" t="s">
        <v>68</v>
      </c>
      <c r="F13" s="16">
        <v>154511212</v>
      </c>
      <c r="G13" s="16">
        <f t="shared" si="1"/>
        <v>23176681.800000001</v>
      </c>
      <c r="H13" s="16">
        <f t="shared" si="2"/>
        <v>177687893.80000001</v>
      </c>
      <c r="I13" s="16">
        <f t="shared" si="3"/>
        <v>88843946.900000006</v>
      </c>
      <c r="J13" s="16">
        <f t="shared" si="4"/>
        <v>88843946.900000006</v>
      </c>
      <c r="K13" s="16">
        <v>9845554</v>
      </c>
      <c r="L13" s="16">
        <f t="shared" si="5"/>
        <v>78998392.900000006</v>
      </c>
      <c r="P13" s="22" t="s">
        <v>66</v>
      </c>
      <c r="Q13" s="22">
        <f>SUMIF(E13:$E$33,P13,$L$9:$L$33)</f>
        <v>0</v>
      </c>
      <c r="R13" s="22">
        <v>5</v>
      </c>
      <c r="S13" s="22">
        <f t="shared" si="6"/>
        <v>78998392.900000006</v>
      </c>
    </row>
    <row r="14" spans="1:19" ht="16.5" thickTop="1" thickBot="1" x14ac:dyDescent="0.25">
      <c r="B14" s="16">
        <v>6</v>
      </c>
      <c r="C14" s="20">
        <v>43991</v>
      </c>
      <c r="D14" s="16">
        <f t="shared" si="0"/>
        <v>6</v>
      </c>
      <c r="E14" s="16" t="s">
        <v>65</v>
      </c>
      <c r="F14" s="16">
        <v>5877877</v>
      </c>
      <c r="G14" s="16">
        <f t="shared" si="1"/>
        <v>881681.54999999993</v>
      </c>
      <c r="H14" s="16">
        <f t="shared" si="2"/>
        <v>6759558.5499999998</v>
      </c>
      <c r="I14" s="16">
        <f t="shared" si="3"/>
        <v>3379779.2749999999</v>
      </c>
      <c r="J14" s="16">
        <f t="shared" si="4"/>
        <v>3379779.2749999999</v>
      </c>
      <c r="K14" s="16">
        <v>1877877</v>
      </c>
      <c r="L14" s="16">
        <f t="shared" si="5"/>
        <v>1501902.2749999999</v>
      </c>
      <c r="P14" s="22" t="s">
        <v>65</v>
      </c>
      <c r="Q14" s="22">
        <f>SUMIF(E14:$E$33,P14,$L$9:$L$33)</f>
        <v>275000</v>
      </c>
      <c r="R14" s="22">
        <v>6</v>
      </c>
      <c r="S14" s="22">
        <f t="shared" si="6"/>
        <v>1501902.2749999999</v>
      </c>
    </row>
    <row r="15" spans="1:19" ht="16.5" thickTop="1" thickBot="1" x14ac:dyDescent="0.25">
      <c r="B15" s="16">
        <v>7</v>
      </c>
      <c r="C15" s="20"/>
      <c r="D15" s="16">
        <f t="shared" si="0"/>
        <v>1</v>
      </c>
      <c r="E15" s="16"/>
      <c r="F15" s="16"/>
      <c r="G15" s="16">
        <f t="shared" si="1"/>
        <v>0</v>
      </c>
      <c r="H15" s="16">
        <f t="shared" si="2"/>
        <v>0</v>
      </c>
      <c r="I15" s="16">
        <f t="shared" si="3"/>
        <v>0</v>
      </c>
      <c r="J15" s="16">
        <f t="shared" si="4"/>
        <v>0</v>
      </c>
      <c r="K15" s="16"/>
      <c r="L15" s="16">
        <f t="shared" si="5"/>
        <v>0</v>
      </c>
      <c r="P15" s="22"/>
      <c r="Q15" s="22"/>
      <c r="R15" s="22"/>
      <c r="S15" s="22"/>
    </row>
    <row r="16" spans="1:19" ht="16.5" thickTop="1" thickBot="1" x14ac:dyDescent="0.25">
      <c r="B16" s="16">
        <v>8</v>
      </c>
      <c r="C16" s="20"/>
      <c r="D16" s="16">
        <f t="shared" si="0"/>
        <v>1</v>
      </c>
      <c r="E16" s="16"/>
      <c r="F16" s="16"/>
      <c r="G16" s="16">
        <f t="shared" si="1"/>
        <v>0</v>
      </c>
      <c r="H16" s="16">
        <f t="shared" si="2"/>
        <v>0</v>
      </c>
      <c r="I16" s="16">
        <f t="shared" si="3"/>
        <v>0</v>
      </c>
      <c r="J16" s="16">
        <f t="shared" si="4"/>
        <v>0</v>
      </c>
      <c r="K16" s="16"/>
      <c r="L16" s="16">
        <f t="shared" si="5"/>
        <v>0</v>
      </c>
      <c r="P16" s="22"/>
      <c r="Q16" s="22"/>
      <c r="R16" s="22"/>
      <c r="S16" s="22"/>
    </row>
    <row r="17" spans="2:19" ht="16.5" thickTop="1" thickBot="1" x14ac:dyDescent="0.25">
      <c r="B17" s="16">
        <v>9</v>
      </c>
      <c r="C17" s="20"/>
      <c r="D17" s="16">
        <f t="shared" si="0"/>
        <v>1</v>
      </c>
      <c r="E17" s="16"/>
      <c r="F17" s="16"/>
      <c r="G17" s="16">
        <f t="shared" si="1"/>
        <v>0</v>
      </c>
      <c r="H17" s="16">
        <f t="shared" si="2"/>
        <v>0</v>
      </c>
      <c r="I17" s="16">
        <f t="shared" si="3"/>
        <v>0</v>
      </c>
      <c r="J17" s="16">
        <f t="shared" si="4"/>
        <v>0</v>
      </c>
      <c r="K17" s="16"/>
      <c r="L17" s="16">
        <f t="shared" si="5"/>
        <v>0</v>
      </c>
      <c r="P17" s="22"/>
      <c r="Q17" s="22"/>
      <c r="R17" s="22"/>
      <c r="S17" s="22"/>
    </row>
    <row r="18" spans="2:19" ht="16.5" thickTop="1" thickBot="1" x14ac:dyDescent="0.25">
      <c r="B18" s="16">
        <v>10</v>
      </c>
      <c r="C18" s="20"/>
      <c r="D18" s="16">
        <f t="shared" si="0"/>
        <v>1</v>
      </c>
      <c r="E18" s="16"/>
      <c r="F18" s="16"/>
      <c r="G18" s="16">
        <f t="shared" si="1"/>
        <v>0</v>
      </c>
      <c r="H18" s="16">
        <f t="shared" si="2"/>
        <v>0</v>
      </c>
      <c r="I18" s="16">
        <f t="shared" si="3"/>
        <v>0</v>
      </c>
      <c r="J18" s="16">
        <f t="shared" si="4"/>
        <v>0</v>
      </c>
      <c r="K18" s="16"/>
      <c r="L18" s="16">
        <f t="shared" si="5"/>
        <v>0</v>
      </c>
      <c r="P18" s="22"/>
      <c r="Q18" s="22"/>
      <c r="R18" s="22"/>
      <c r="S18" s="22"/>
    </row>
    <row r="19" spans="2:19" ht="16.5" thickTop="1" thickBot="1" x14ac:dyDescent="0.25">
      <c r="B19" s="16">
        <v>11</v>
      </c>
      <c r="C19" s="20"/>
      <c r="D19" s="16">
        <f t="shared" si="0"/>
        <v>1</v>
      </c>
      <c r="E19" s="16"/>
      <c r="F19" s="16"/>
      <c r="G19" s="16">
        <f t="shared" si="1"/>
        <v>0</v>
      </c>
      <c r="H19" s="16">
        <f t="shared" si="2"/>
        <v>0</v>
      </c>
      <c r="I19" s="16">
        <f t="shared" si="3"/>
        <v>0</v>
      </c>
      <c r="J19" s="16">
        <f t="shared" si="4"/>
        <v>0</v>
      </c>
      <c r="K19" s="16"/>
      <c r="L19" s="16">
        <f t="shared" si="5"/>
        <v>0</v>
      </c>
      <c r="P19" s="22"/>
      <c r="Q19" s="22"/>
      <c r="R19" s="22"/>
      <c r="S19" s="22"/>
    </row>
    <row r="20" spans="2:19" ht="16.5" thickTop="1" thickBot="1" x14ac:dyDescent="0.25">
      <c r="B20" s="16">
        <v>12</v>
      </c>
      <c r="C20" s="20"/>
      <c r="D20" s="16">
        <f t="shared" si="0"/>
        <v>1</v>
      </c>
      <c r="E20" s="16"/>
      <c r="F20" s="16"/>
      <c r="G20" s="16">
        <f t="shared" si="1"/>
        <v>0</v>
      </c>
      <c r="H20" s="16">
        <f t="shared" si="2"/>
        <v>0</v>
      </c>
      <c r="I20" s="16">
        <f t="shared" si="3"/>
        <v>0</v>
      </c>
      <c r="J20" s="16">
        <f t="shared" si="4"/>
        <v>0</v>
      </c>
      <c r="K20" s="16"/>
      <c r="L20" s="16">
        <f t="shared" si="5"/>
        <v>0</v>
      </c>
      <c r="P20" s="22"/>
      <c r="Q20" s="22"/>
      <c r="R20" s="22"/>
      <c r="S20" s="22"/>
    </row>
    <row r="21" spans="2:19" ht="16.5" thickTop="1" thickBot="1" x14ac:dyDescent="0.25">
      <c r="B21" s="16">
        <v>13</v>
      </c>
      <c r="C21" s="20"/>
      <c r="D21" s="16">
        <f t="shared" si="0"/>
        <v>1</v>
      </c>
      <c r="E21" s="16"/>
      <c r="F21" s="16"/>
      <c r="G21" s="16">
        <f t="shared" si="1"/>
        <v>0</v>
      </c>
      <c r="H21" s="16">
        <f t="shared" si="2"/>
        <v>0</v>
      </c>
      <c r="I21" s="16">
        <f t="shared" si="3"/>
        <v>0</v>
      </c>
      <c r="J21" s="16">
        <f t="shared" si="4"/>
        <v>0</v>
      </c>
      <c r="K21" s="16"/>
      <c r="L21" s="16">
        <f t="shared" si="5"/>
        <v>0</v>
      </c>
    </row>
    <row r="22" spans="2:19" ht="16.5" thickTop="1" thickBot="1" x14ac:dyDescent="0.25">
      <c r="B22" s="16">
        <v>14</v>
      </c>
      <c r="C22" s="20"/>
      <c r="D22" s="16">
        <f t="shared" si="0"/>
        <v>1</v>
      </c>
      <c r="E22" s="16"/>
      <c r="F22" s="16"/>
      <c r="G22" s="16">
        <f t="shared" si="1"/>
        <v>0</v>
      </c>
      <c r="H22" s="16">
        <f t="shared" si="2"/>
        <v>0</v>
      </c>
      <c r="I22" s="16">
        <f t="shared" si="3"/>
        <v>0</v>
      </c>
      <c r="J22" s="16">
        <f t="shared" si="4"/>
        <v>0</v>
      </c>
      <c r="K22" s="16"/>
      <c r="L22" s="16">
        <f t="shared" si="5"/>
        <v>0</v>
      </c>
    </row>
    <row r="23" spans="2:19" ht="16.5" thickTop="1" thickBot="1" x14ac:dyDescent="0.25">
      <c r="B23" s="16">
        <v>15</v>
      </c>
      <c r="C23" s="20"/>
      <c r="D23" s="16">
        <f t="shared" si="0"/>
        <v>1</v>
      </c>
      <c r="E23" s="16"/>
      <c r="F23" s="16"/>
      <c r="G23" s="16">
        <f t="shared" si="1"/>
        <v>0</v>
      </c>
      <c r="H23" s="16">
        <f t="shared" si="2"/>
        <v>0</v>
      </c>
      <c r="I23" s="16">
        <f t="shared" si="3"/>
        <v>0</v>
      </c>
      <c r="J23" s="16">
        <f t="shared" si="4"/>
        <v>0</v>
      </c>
      <c r="K23" s="16"/>
      <c r="L23" s="16">
        <f t="shared" si="5"/>
        <v>0</v>
      </c>
    </row>
    <row r="24" spans="2:19" ht="16.5" thickTop="1" thickBot="1" x14ac:dyDescent="0.25">
      <c r="B24" s="16">
        <v>16</v>
      </c>
      <c r="C24" s="20"/>
      <c r="D24" s="16">
        <f t="shared" si="0"/>
        <v>1</v>
      </c>
      <c r="E24" s="16"/>
      <c r="F24" s="16"/>
      <c r="G24" s="16">
        <f t="shared" si="1"/>
        <v>0</v>
      </c>
      <c r="H24" s="16">
        <f t="shared" si="2"/>
        <v>0</v>
      </c>
      <c r="I24" s="16">
        <f t="shared" si="3"/>
        <v>0</v>
      </c>
      <c r="J24" s="16">
        <f t="shared" si="4"/>
        <v>0</v>
      </c>
      <c r="K24" s="16"/>
      <c r="L24" s="16">
        <f t="shared" si="5"/>
        <v>0</v>
      </c>
    </row>
    <row r="25" spans="2:19" ht="16.5" thickTop="1" thickBot="1" x14ac:dyDescent="0.25">
      <c r="B25" s="16">
        <v>17</v>
      </c>
      <c r="C25" s="20"/>
      <c r="D25" s="16">
        <f t="shared" si="0"/>
        <v>1</v>
      </c>
      <c r="E25" s="16"/>
      <c r="F25" s="16"/>
      <c r="G25" s="16">
        <f t="shared" si="1"/>
        <v>0</v>
      </c>
      <c r="H25" s="16">
        <f t="shared" si="2"/>
        <v>0</v>
      </c>
      <c r="I25" s="16">
        <f t="shared" si="3"/>
        <v>0</v>
      </c>
      <c r="J25" s="16">
        <f t="shared" si="4"/>
        <v>0</v>
      </c>
      <c r="K25" s="16"/>
      <c r="L25" s="16">
        <f t="shared" si="5"/>
        <v>0</v>
      </c>
    </row>
    <row r="26" spans="2:19" ht="16.5" thickTop="1" thickBot="1" x14ac:dyDescent="0.25">
      <c r="B26" s="16">
        <v>18</v>
      </c>
      <c r="C26" s="20"/>
      <c r="D26" s="16">
        <f t="shared" si="0"/>
        <v>1</v>
      </c>
      <c r="E26" s="16"/>
      <c r="F26" s="16"/>
      <c r="G26" s="16">
        <f t="shared" si="1"/>
        <v>0</v>
      </c>
      <c r="H26" s="16">
        <f t="shared" si="2"/>
        <v>0</v>
      </c>
      <c r="I26" s="16">
        <f t="shared" si="3"/>
        <v>0</v>
      </c>
      <c r="J26" s="16">
        <f t="shared" si="4"/>
        <v>0</v>
      </c>
      <c r="K26" s="16"/>
      <c r="L26" s="16">
        <f t="shared" si="5"/>
        <v>0</v>
      </c>
    </row>
    <row r="27" spans="2:19" ht="16.5" thickTop="1" thickBot="1" x14ac:dyDescent="0.25">
      <c r="B27" s="16">
        <v>19</v>
      </c>
      <c r="C27" s="20"/>
      <c r="D27" s="16">
        <f t="shared" si="0"/>
        <v>1</v>
      </c>
      <c r="E27" s="16"/>
      <c r="F27" s="16"/>
      <c r="G27" s="16">
        <f t="shared" si="1"/>
        <v>0</v>
      </c>
      <c r="H27" s="16">
        <f t="shared" si="2"/>
        <v>0</v>
      </c>
      <c r="I27" s="16">
        <f t="shared" si="3"/>
        <v>0</v>
      </c>
      <c r="J27" s="16">
        <f t="shared" si="4"/>
        <v>0</v>
      </c>
      <c r="K27" s="16"/>
      <c r="L27" s="16">
        <f t="shared" si="5"/>
        <v>0</v>
      </c>
    </row>
    <row r="28" spans="2:19" ht="16.5" thickTop="1" thickBot="1" x14ac:dyDescent="0.25">
      <c r="B28" s="16">
        <v>20</v>
      </c>
      <c r="C28" s="20"/>
      <c r="D28" s="16">
        <f t="shared" si="0"/>
        <v>1</v>
      </c>
      <c r="E28" s="16"/>
      <c r="F28" s="16"/>
      <c r="G28" s="16">
        <f t="shared" si="1"/>
        <v>0</v>
      </c>
      <c r="H28" s="16">
        <f t="shared" si="2"/>
        <v>0</v>
      </c>
      <c r="I28" s="16">
        <f t="shared" si="3"/>
        <v>0</v>
      </c>
      <c r="J28" s="16">
        <f t="shared" si="4"/>
        <v>0</v>
      </c>
      <c r="K28" s="16"/>
      <c r="L28" s="16">
        <f t="shared" si="5"/>
        <v>0</v>
      </c>
    </row>
    <row r="29" spans="2:19" ht="16.5" thickTop="1" thickBot="1" x14ac:dyDescent="0.25">
      <c r="B29" s="16">
        <v>21</v>
      </c>
      <c r="C29" s="20"/>
      <c r="D29" s="16">
        <f t="shared" si="0"/>
        <v>1</v>
      </c>
      <c r="E29" s="16"/>
      <c r="F29" s="16"/>
      <c r="G29" s="16">
        <f t="shared" si="1"/>
        <v>0</v>
      </c>
      <c r="H29" s="16">
        <f t="shared" si="2"/>
        <v>0</v>
      </c>
      <c r="I29" s="16">
        <f t="shared" si="3"/>
        <v>0</v>
      </c>
      <c r="J29" s="16">
        <f t="shared" si="4"/>
        <v>0</v>
      </c>
      <c r="K29" s="16"/>
      <c r="L29" s="16">
        <f t="shared" si="5"/>
        <v>0</v>
      </c>
    </row>
    <row r="30" spans="2:19" ht="16.5" thickTop="1" thickBot="1" x14ac:dyDescent="0.25">
      <c r="B30" s="16">
        <v>22</v>
      </c>
      <c r="C30" s="20"/>
      <c r="D30" s="16">
        <f t="shared" si="0"/>
        <v>1</v>
      </c>
      <c r="E30" s="16"/>
      <c r="F30" s="16"/>
      <c r="G30" s="16">
        <f t="shared" si="1"/>
        <v>0</v>
      </c>
      <c r="H30" s="16">
        <f t="shared" si="2"/>
        <v>0</v>
      </c>
      <c r="I30" s="16">
        <f t="shared" si="3"/>
        <v>0</v>
      </c>
      <c r="J30" s="16">
        <f t="shared" si="4"/>
        <v>0</v>
      </c>
      <c r="K30" s="16"/>
      <c r="L30" s="16">
        <f t="shared" si="5"/>
        <v>0</v>
      </c>
    </row>
    <row r="31" spans="2:19" ht="16.5" thickTop="1" thickBot="1" x14ac:dyDescent="0.25">
      <c r="B31" s="16">
        <v>23</v>
      </c>
      <c r="C31" s="20"/>
      <c r="D31" s="16">
        <f t="shared" si="0"/>
        <v>1</v>
      </c>
      <c r="E31" s="16"/>
      <c r="F31" s="16"/>
      <c r="G31" s="16">
        <f t="shared" si="1"/>
        <v>0</v>
      </c>
      <c r="H31" s="16">
        <f t="shared" si="2"/>
        <v>0</v>
      </c>
      <c r="I31" s="16">
        <f t="shared" si="3"/>
        <v>0</v>
      </c>
      <c r="J31" s="16">
        <f t="shared" si="4"/>
        <v>0</v>
      </c>
      <c r="K31" s="16"/>
      <c r="L31" s="16">
        <f t="shared" si="5"/>
        <v>0</v>
      </c>
    </row>
    <row r="32" spans="2:19" ht="16.5" thickTop="1" thickBot="1" x14ac:dyDescent="0.25">
      <c r="B32" s="16">
        <v>24</v>
      </c>
      <c r="C32" s="20"/>
      <c r="D32" s="16">
        <f t="shared" si="0"/>
        <v>1</v>
      </c>
      <c r="E32" s="16"/>
      <c r="F32" s="16"/>
      <c r="G32" s="16">
        <f t="shared" si="1"/>
        <v>0</v>
      </c>
      <c r="H32" s="16">
        <f t="shared" si="2"/>
        <v>0</v>
      </c>
      <c r="I32" s="16">
        <f t="shared" si="3"/>
        <v>0</v>
      </c>
      <c r="J32" s="16">
        <f t="shared" si="4"/>
        <v>0</v>
      </c>
      <c r="K32" s="16"/>
      <c r="L32" s="16">
        <f t="shared" si="5"/>
        <v>0</v>
      </c>
    </row>
    <row r="33" spans="2:12" ht="16.5" thickTop="1" thickBot="1" x14ac:dyDescent="0.25">
      <c r="B33" s="16">
        <v>25</v>
      </c>
      <c r="C33" s="20"/>
      <c r="D33" s="16">
        <f t="shared" si="0"/>
        <v>1</v>
      </c>
      <c r="E33" s="16"/>
      <c r="F33" s="16"/>
      <c r="G33" s="16">
        <f t="shared" si="1"/>
        <v>0</v>
      </c>
      <c r="H33" s="16">
        <f t="shared" si="2"/>
        <v>0</v>
      </c>
      <c r="I33" s="16">
        <f t="shared" si="3"/>
        <v>0</v>
      </c>
      <c r="J33" s="16">
        <f t="shared" si="4"/>
        <v>0</v>
      </c>
      <c r="K33" s="16"/>
      <c r="L33" s="16">
        <f t="shared" si="5"/>
        <v>0</v>
      </c>
    </row>
    <row r="34" spans="2:12" ht="15" thickTop="1" x14ac:dyDescent="0.2"/>
  </sheetData>
  <mergeCells count="4">
    <mergeCell ref="A1:C1"/>
    <mergeCell ref="A2:C2"/>
    <mergeCell ref="A3:C3"/>
    <mergeCell ref="A4:C4"/>
  </mergeCells>
  <dataValidations count="1">
    <dataValidation type="list" allowBlank="1" showInputMessage="1" showErrorMessage="1" errorTitle="اسم غير مسموح به" error="من فضلك اختر اسم من داخل القائمه " sqref="E9:E33">
      <formula1>$P$9:$P$14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rightToLeft="1" workbookViewId="0">
      <selection sqref="A1:C1"/>
    </sheetView>
  </sheetViews>
  <sheetFormatPr defaultRowHeight="14.25" x14ac:dyDescent="0.2"/>
  <cols>
    <col min="2" max="2" width="11.625" bestFit="1" customWidth="1"/>
  </cols>
  <sheetData>
    <row r="1" spans="1:3" ht="20.25" x14ac:dyDescent="0.3">
      <c r="A1" s="23" t="s">
        <v>0</v>
      </c>
      <c r="B1" s="23"/>
      <c r="C1" s="23"/>
    </row>
    <row r="2" spans="1:3" ht="20.25" x14ac:dyDescent="0.3">
      <c r="A2" s="23" t="s">
        <v>1</v>
      </c>
      <c r="B2" s="23"/>
      <c r="C2" s="23"/>
    </row>
    <row r="3" spans="1:3" ht="20.25" x14ac:dyDescent="0.3">
      <c r="A3" s="23" t="s">
        <v>2</v>
      </c>
      <c r="B3" s="23"/>
      <c r="C3" s="23"/>
    </row>
    <row r="4" spans="1:3" ht="20.25" x14ac:dyDescent="0.3">
      <c r="A4" s="23" t="s">
        <v>3</v>
      </c>
      <c r="B4" s="23"/>
      <c r="C4" s="23"/>
    </row>
    <row r="6" spans="1:3" ht="15" thickBot="1" x14ac:dyDescent="0.25"/>
    <row r="7" spans="1:3" ht="16.5" thickBot="1" x14ac:dyDescent="0.3">
      <c r="A7" s="1" t="s">
        <v>20</v>
      </c>
      <c r="B7" s="2" t="s">
        <v>4</v>
      </c>
    </row>
    <row r="8" spans="1:3" ht="15.75" thickBot="1" x14ac:dyDescent="0.3">
      <c r="A8" s="1">
        <v>1</v>
      </c>
      <c r="B8" s="3" t="s">
        <v>5</v>
      </c>
    </row>
    <row r="9" spans="1:3" ht="15.75" thickBot="1" x14ac:dyDescent="0.3">
      <c r="A9" s="1">
        <v>2</v>
      </c>
      <c r="B9" s="3" t="s">
        <v>6</v>
      </c>
    </row>
    <row r="10" spans="1:3" ht="15.75" thickBot="1" x14ac:dyDescent="0.3">
      <c r="A10" s="1">
        <v>3</v>
      </c>
      <c r="B10" s="3" t="s">
        <v>7</v>
      </c>
    </row>
    <row r="11" spans="1:3" ht="15.75" thickBot="1" x14ac:dyDescent="0.3">
      <c r="A11" s="1">
        <v>4</v>
      </c>
      <c r="B11" s="3" t="s">
        <v>8</v>
      </c>
    </row>
    <row r="12" spans="1:3" ht="15.75" thickBot="1" x14ac:dyDescent="0.3">
      <c r="A12" s="1">
        <v>5</v>
      </c>
      <c r="B12" s="3" t="s">
        <v>9</v>
      </c>
    </row>
    <row r="13" spans="1:3" ht="15.75" thickBot="1" x14ac:dyDescent="0.3">
      <c r="A13" s="1">
        <v>6</v>
      </c>
      <c r="B13" s="3" t="s">
        <v>10</v>
      </c>
    </row>
    <row r="14" spans="1:3" ht="15.75" thickBot="1" x14ac:dyDescent="0.3">
      <c r="A14" s="1">
        <v>7</v>
      </c>
      <c r="B14" s="3" t="s">
        <v>11</v>
      </c>
    </row>
    <row r="15" spans="1:3" ht="15.75" thickBot="1" x14ac:dyDescent="0.3">
      <c r="A15" s="1">
        <v>8</v>
      </c>
      <c r="B15" s="3" t="s">
        <v>12</v>
      </c>
    </row>
    <row r="16" spans="1:3" ht="15.75" thickBot="1" x14ac:dyDescent="0.3">
      <c r="A16" s="1">
        <v>9</v>
      </c>
      <c r="B16" s="3" t="s">
        <v>13</v>
      </c>
    </row>
    <row r="17" spans="1:2" ht="15.75" thickBot="1" x14ac:dyDescent="0.3">
      <c r="A17" s="1">
        <v>10</v>
      </c>
      <c r="B17" s="3" t="s">
        <v>14</v>
      </c>
    </row>
    <row r="18" spans="1:2" ht="15.75" thickBot="1" x14ac:dyDescent="0.3">
      <c r="A18" s="1">
        <v>11</v>
      </c>
      <c r="B18" s="3" t="s">
        <v>15</v>
      </c>
    </row>
    <row r="19" spans="1:2" ht="15.75" thickBot="1" x14ac:dyDescent="0.3">
      <c r="A19" s="1">
        <v>12</v>
      </c>
      <c r="B19" s="3" t="s">
        <v>16</v>
      </c>
    </row>
    <row r="20" spans="1:2" ht="15.75" thickBot="1" x14ac:dyDescent="0.3">
      <c r="A20" s="1">
        <v>13</v>
      </c>
      <c r="B20" s="3" t="s">
        <v>17</v>
      </c>
    </row>
    <row r="21" spans="1:2" ht="15.75" thickBot="1" x14ac:dyDescent="0.3">
      <c r="A21" s="1">
        <v>14</v>
      </c>
      <c r="B21" s="3" t="s">
        <v>18</v>
      </c>
    </row>
    <row r="22" spans="1:2" ht="15" x14ac:dyDescent="0.25">
      <c r="A22" s="1">
        <v>15</v>
      </c>
      <c r="B22" s="3" t="s">
        <v>19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rightToLeft="1" workbookViewId="0">
      <selection sqref="A1:C4"/>
    </sheetView>
  </sheetViews>
  <sheetFormatPr defaultRowHeight="14.25" x14ac:dyDescent="0.2"/>
  <cols>
    <col min="1" max="1" width="14" customWidth="1"/>
    <col min="2" max="2" width="8.125" customWidth="1"/>
    <col min="3" max="3" width="10.25" customWidth="1"/>
    <col min="5" max="5" width="10" customWidth="1"/>
    <col min="6" max="6" width="9.875" bestFit="1" customWidth="1"/>
    <col min="16" max="16" width="9.5" customWidth="1"/>
    <col min="19" max="19" width="12.75" customWidth="1"/>
    <col min="20" max="20" width="11.75" customWidth="1"/>
    <col min="21" max="21" width="26.75" bestFit="1" customWidth="1"/>
  </cols>
  <sheetData>
    <row r="1" spans="1:22" ht="20.25" x14ac:dyDescent="0.3">
      <c r="A1" s="23" t="s">
        <v>0</v>
      </c>
      <c r="B1" s="23"/>
      <c r="C1" s="23"/>
    </row>
    <row r="2" spans="1:22" ht="20.25" x14ac:dyDescent="0.3">
      <c r="A2" s="23" t="s">
        <v>1</v>
      </c>
      <c r="B2" s="23"/>
      <c r="C2" s="23"/>
    </row>
    <row r="3" spans="1:22" ht="20.25" x14ac:dyDescent="0.3">
      <c r="A3" s="23" t="s">
        <v>2</v>
      </c>
      <c r="B3" s="23"/>
      <c r="C3" s="23"/>
    </row>
    <row r="4" spans="1:22" ht="20.25" x14ac:dyDescent="0.3">
      <c r="A4" s="23" t="s">
        <v>3</v>
      </c>
      <c r="B4" s="23"/>
      <c r="C4" s="23"/>
    </row>
    <row r="8" spans="1:22" ht="15.75" thickBot="1" x14ac:dyDescent="0.25">
      <c r="B8" s="45" t="s">
        <v>54</v>
      </c>
      <c r="C8" s="46" t="s">
        <v>55</v>
      </c>
      <c r="D8" s="46" t="s">
        <v>34</v>
      </c>
      <c r="E8" s="46" t="s">
        <v>71</v>
      </c>
      <c r="F8" s="46" t="s">
        <v>57</v>
      </c>
      <c r="G8" s="46" t="s">
        <v>58</v>
      </c>
      <c r="H8" s="46" t="s">
        <v>27</v>
      </c>
      <c r="I8" s="46" t="s">
        <v>59</v>
      </c>
      <c r="J8" s="46" t="s">
        <v>60</v>
      </c>
      <c r="K8" s="46" t="s">
        <v>61</v>
      </c>
      <c r="L8" s="47" t="s">
        <v>62</v>
      </c>
      <c r="P8" s="37" t="s">
        <v>72</v>
      </c>
      <c r="Q8" s="38" t="s">
        <v>33</v>
      </c>
      <c r="R8" s="38" t="s">
        <v>34</v>
      </c>
      <c r="S8" s="38" t="s">
        <v>78</v>
      </c>
      <c r="T8" s="38" t="s">
        <v>73</v>
      </c>
      <c r="U8" s="38" t="s">
        <v>76</v>
      </c>
      <c r="V8" s="39" t="s">
        <v>77</v>
      </c>
    </row>
    <row r="9" spans="1:22" ht="16.5" thickTop="1" thickBot="1" x14ac:dyDescent="0.25">
      <c r="B9" s="43">
        <v>1</v>
      </c>
      <c r="C9" s="20">
        <v>43832</v>
      </c>
      <c r="D9" s="16">
        <f>MONTH(C9)</f>
        <v>1</v>
      </c>
      <c r="E9" s="16" t="s">
        <v>69</v>
      </c>
      <c r="F9" s="16">
        <v>1000000</v>
      </c>
      <c r="G9" s="16">
        <f>F9*0.15</f>
        <v>150000</v>
      </c>
      <c r="H9" s="16">
        <f>G9+F9</f>
        <v>1150000</v>
      </c>
      <c r="I9" s="16">
        <f>0.5*H9</f>
        <v>575000</v>
      </c>
      <c r="J9" s="16">
        <f>H9-I9</f>
        <v>575000</v>
      </c>
      <c r="K9" s="16">
        <v>300000</v>
      </c>
      <c r="L9" s="44">
        <f>J9-K9</f>
        <v>275000</v>
      </c>
      <c r="P9" s="35" t="s">
        <v>64</v>
      </c>
      <c r="Q9" s="22">
        <f>SUMIF($E$9:$E$33,P9,$L$9:$L$33)</f>
        <v>7225000</v>
      </c>
      <c r="R9" s="22">
        <v>1</v>
      </c>
      <c r="S9" s="22">
        <f>SUMIF(D9:$D$33,R9,$L$9:$L$33)</f>
        <v>275000</v>
      </c>
      <c r="T9" s="22">
        <f>'دفتر الأستاذ العام'!Q13-'دفتر الأستاذ العام'!P13</f>
        <v>-3000</v>
      </c>
      <c r="U9" s="22" t="str">
        <f>IF(S9&gt;T9,"الرصيد التحليلي اكبر من الرصيد المركزي",IF(T9&gt;S9,"الرصيد المركزي اكبر من الرصد التحليلي ",""))</f>
        <v>الرصيد التحليلي اكبر من الرصيد المركزي</v>
      </c>
      <c r="V9" s="36">
        <f xml:space="preserve"> IF(S9&gt;T9,S9-T9,IF(T9&gt;S9,T9-S9,0))</f>
        <v>278000</v>
      </c>
    </row>
    <row r="10" spans="1:22" ht="16.5" thickTop="1" thickBot="1" x14ac:dyDescent="0.25">
      <c r="B10" s="43">
        <v>2</v>
      </c>
      <c r="C10" s="20">
        <v>44232</v>
      </c>
      <c r="D10" s="16">
        <f t="shared" ref="D10:D33" si="0">MONTH(C10)</f>
        <v>2</v>
      </c>
      <c r="E10" s="16" t="s">
        <v>64</v>
      </c>
      <c r="F10" s="16">
        <v>15000000</v>
      </c>
      <c r="G10" s="16">
        <f t="shared" ref="G10:G33" si="1">F10*0.15</f>
        <v>2250000</v>
      </c>
      <c r="H10" s="16">
        <f t="shared" ref="H10:H33" si="2">G10+F10</f>
        <v>17250000</v>
      </c>
      <c r="I10" s="16">
        <f t="shared" ref="I10:I33" si="3">0.5*H10</f>
        <v>8625000</v>
      </c>
      <c r="J10" s="16">
        <f t="shared" ref="J10:J33" si="4">H10-I10</f>
        <v>8625000</v>
      </c>
      <c r="K10" s="16">
        <v>1400000</v>
      </c>
      <c r="L10" s="44">
        <f t="shared" ref="L10:L33" si="5">J10-K10</f>
        <v>7225000</v>
      </c>
      <c r="P10" s="35" t="s">
        <v>65</v>
      </c>
      <c r="Q10" s="22">
        <f t="shared" ref="Q10:Q14" si="6">SUMIF($E$9:$E$33,P10,$L$9:$L$33)</f>
        <v>1501902.2749999999</v>
      </c>
      <c r="R10" s="22">
        <v>2</v>
      </c>
      <c r="S10" s="22">
        <f>SUMIF(D10:$D$33,R10,$L$9:$L$33)</f>
        <v>8333752.875</v>
      </c>
      <c r="T10" s="22">
        <f>'دفتر الأستاذ العام'!Q14-'دفتر الأستاذ العام'!P14</f>
        <v>3000</v>
      </c>
      <c r="U10" s="22" t="str">
        <f t="shared" ref="U10:U16" si="7">IF(S10&gt;T10,"الرصيد التحليلي اكبر من الرصيد المركزي",IF(T10&gt;S10,"الرصيد المركزي اكبر من الرصد التحليلي ",""))</f>
        <v>الرصيد التحليلي اكبر من الرصيد المركزي</v>
      </c>
      <c r="V10" s="36">
        <f t="shared" ref="V10:V16" si="8" xml:space="preserve"> IF(S10&gt;T10,S10-T10,IF(T10&gt;S10,T10-S10,0))</f>
        <v>8330752.875</v>
      </c>
    </row>
    <row r="11" spans="1:22" ht="16.5" thickTop="1" thickBot="1" x14ac:dyDescent="0.25">
      <c r="B11" s="43">
        <v>3</v>
      </c>
      <c r="C11" s="20">
        <v>44602</v>
      </c>
      <c r="D11" s="16">
        <f t="shared" si="0"/>
        <v>2</v>
      </c>
      <c r="E11" s="16" t="s">
        <v>67</v>
      </c>
      <c r="F11" s="16">
        <v>1450005</v>
      </c>
      <c r="G11" s="16">
        <f t="shared" si="1"/>
        <v>217500.75</v>
      </c>
      <c r="H11" s="16">
        <f t="shared" si="2"/>
        <v>1667505.75</v>
      </c>
      <c r="I11" s="16">
        <f t="shared" si="3"/>
        <v>833752.875</v>
      </c>
      <c r="J11" s="16">
        <f t="shared" si="4"/>
        <v>833752.875</v>
      </c>
      <c r="K11" s="16"/>
      <c r="L11" s="44">
        <f t="shared" si="5"/>
        <v>833752.875</v>
      </c>
      <c r="P11" s="35" t="s">
        <v>66</v>
      </c>
      <c r="Q11" s="22">
        <f t="shared" si="6"/>
        <v>-32691.625</v>
      </c>
      <c r="R11" s="22">
        <v>3</v>
      </c>
      <c r="S11" s="22">
        <f>SUMIF(D11:$D$33,R11,$L$9:$L$33)</f>
        <v>0</v>
      </c>
      <c r="T11" s="22">
        <f>'دفتر الأستاذ العام'!Q15-'دفتر الأستاذ العام'!P15</f>
        <v>0</v>
      </c>
      <c r="U11" s="22" t="str">
        <f t="shared" si="7"/>
        <v/>
      </c>
      <c r="V11" s="36">
        <f t="shared" si="8"/>
        <v>0</v>
      </c>
    </row>
    <row r="12" spans="1:22" ht="16.5" thickTop="1" thickBot="1" x14ac:dyDescent="0.25">
      <c r="B12" s="43">
        <v>4</v>
      </c>
      <c r="C12" s="20">
        <v>55557</v>
      </c>
      <c r="D12" s="16">
        <f t="shared" si="0"/>
        <v>2</v>
      </c>
      <c r="E12" s="16" t="s">
        <v>66</v>
      </c>
      <c r="F12" s="16">
        <v>154545</v>
      </c>
      <c r="G12" s="16">
        <f t="shared" si="1"/>
        <v>23181.75</v>
      </c>
      <c r="H12" s="16">
        <f t="shared" si="2"/>
        <v>177726.75</v>
      </c>
      <c r="I12" s="16">
        <f t="shared" si="3"/>
        <v>88863.375</v>
      </c>
      <c r="J12" s="16">
        <f t="shared" si="4"/>
        <v>88863.375</v>
      </c>
      <c r="K12" s="16">
        <v>121555</v>
      </c>
      <c r="L12" s="44">
        <f t="shared" si="5"/>
        <v>-32691.625</v>
      </c>
      <c r="P12" s="35" t="s">
        <v>67</v>
      </c>
      <c r="Q12" s="22">
        <f t="shared" si="6"/>
        <v>833752.875</v>
      </c>
      <c r="R12" s="22">
        <v>4</v>
      </c>
      <c r="S12" s="22">
        <f>SUMIF(D12:$D$33,R12,$L$9:$L$33)</f>
        <v>0</v>
      </c>
      <c r="T12" s="22">
        <f>'دفتر الأستاذ العام'!Q16-'دفتر الأستاذ العام'!P16</f>
        <v>5000</v>
      </c>
      <c r="U12" s="22" t="str">
        <f t="shared" si="7"/>
        <v xml:space="preserve">الرصيد المركزي اكبر من الرصد التحليلي </v>
      </c>
      <c r="V12" s="36">
        <f t="shared" si="8"/>
        <v>5000</v>
      </c>
    </row>
    <row r="13" spans="1:22" ht="16.5" thickTop="1" thickBot="1" x14ac:dyDescent="0.25">
      <c r="B13" s="43">
        <v>5</v>
      </c>
      <c r="C13" s="20">
        <v>42224</v>
      </c>
      <c r="D13" s="16">
        <f t="shared" si="0"/>
        <v>8</v>
      </c>
      <c r="E13" s="16" t="s">
        <v>68</v>
      </c>
      <c r="F13" s="16">
        <v>154511212</v>
      </c>
      <c r="G13" s="16">
        <f t="shared" si="1"/>
        <v>23176681.800000001</v>
      </c>
      <c r="H13" s="16">
        <f t="shared" si="2"/>
        <v>177687893.80000001</v>
      </c>
      <c r="I13" s="16">
        <f t="shared" si="3"/>
        <v>88843946.900000006</v>
      </c>
      <c r="J13" s="16">
        <f t="shared" si="4"/>
        <v>88843946.900000006</v>
      </c>
      <c r="K13" s="16">
        <v>9845554</v>
      </c>
      <c r="L13" s="44">
        <f t="shared" si="5"/>
        <v>78998392.900000006</v>
      </c>
      <c r="P13" s="35" t="s">
        <v>68</v>
      </c>
      <c r="Q13" s="22">
        <f t="shared" si="6"/>
        <v>78998392.900000006</v>
      </c>
      <c r="R13" s="22">
        <v>5</v>
      </c>
      <c r="S13" s="22">
        <f>SUMIF(D13:$D$33,R13,$L$9:$L$33)</f>
        <v>0</v>
      </c>
      <c r="T13" s="22">
        <f>'دفتر الأستاذ العام'!Q17-'دفتر الأستاذ العام'!P17</f>
        <v>0</v>
      </c>
      <c r="U13" s="22" t="str">
        <f t="shared" si="7"/>
        <v/>
      </c>
      <c r="V13" s="36">
        <f t="shared" si="8"/>
        <v>0</v>
      </c>
    </row>
    <row r="14" spans="1:22" ht="16.5" thickTop="1" thickBot="1" x14ac:dyDescent="0.25">
      <c r="B14" s="43">
        <v>6</v>
      </c>
      <c r="C14" s="20">
        <v>43991</v>
      </c>
      <c r="D14" s="16">
        <f t="shared" si="0"/>
        <v>6</v>
      </c>
      <c r="E14" s="16" t="s">
        <v>65</v>
      </c>
      <c r="F14" s="16">
        <v>5877877</v>
      </c>
      <c r="G14" s="16">
        <f t="shared" si="1"/>
        <v>881681.54999999993</v>
      </c>
      <c r="H14" s="16">
        <f t="shared" si="2"/>
        <v>6759558.5499999998</v>
      </c>
      <c r="I14" s="16">
        <f t="shared" si="3"/>
        <v>3379779.2749999999</v>
      </c>
      <c r="J14" s="16">
        <f t="shared" si="4"/>
        <v>3379779.2749999999</v>
      </c>
      <c r="K14" s="16">
        <v>1877877</v>
      </c>
      <c r="L14" s="44">
        <f t="shared" si="5"/>
        <v>1501902.2749999999</v>
      </c>
      <c r="P14" s="35" t="s">
        <v>69</v>
      </c>
      <c r="Q14" s="22">
        <f t="shared" si="6"/>
        <v>275000</v>
      </c>
      <c r="R14" s="22">
        <v>6</v>
      </c>
      <c r="S14" s="22">
        <f>SUMIF(D14:$D$33,R14,$L$9:$L$33)</f>
        <v>275000</v>
      </c>
      <c r="T14" s="22">
        <f>'دفتر الأستاذ العام'!Q18-'دفتر الأستاذ العام'!P18</f>
        <v>1000</v>
      </c>
      <c r="U14" s="22" t="str">
        <f t="shared" si="7"/>
        <v>الرصيد التحليلي اكبر من الرصيد المركزي</v>
      </c>
      <c r="V14" s="36">
        <f t="shared" si="8"/>
        <v>274000</v>
      </c>
    </row>
    <row r="15" spans="1:22" ht="16.5" thickTop="1" thickBot="1" x14ac:dyDescent="0.25">
      <c r="B15" s="43">
        <v>7</v>
      </c>
      <c r="C15" s="20"/>
      <c r="D15" s="16">
        <f t="shared" si="0"/>
        <v>1</v>
      </c>
      <c r="E15" s="16"/>
      <c r="F15" s="16"/>
      <c r="G15" s="16">
        <f t="shared" si="1"/>
        <v>0</v>
      </c>
      <c r="H15" s="16">
        <f t="shared" si="2"/>
        <v>0</v>
      </c>
      <c r="I15" s="16">
        <f t="shared" si="3"/>
        <v>0</v>
      </c>
      <c r="J15" s="16">
        <f t="shared" si="4"/>
        <v>0</v>
      </c>
      <c r="K15" s="16"/>
      <c r="L15" s="44">
        <f t="shared" si="5"/>
        <v>0</v>
      </c>
      <c r="P15" s="35"/>
      <c r="Q15" s="22"/>
      <c r="R15" s="22">
        <v>7</v>
      </c>
      <c r="S15" s="22">
        <f>SUMIF(D15:$D$33,R15,$L$9:$L$33)</f>
        <v>0</v>
      </c>
      <c r="T15" s="22">
        <f>'دفتر الأستاذ العام'!Q19-'دفتر الأستاذ العام'!P19</f>
        <v>0</v>
      </c>
      <c r="U15" s="22" t="str">
        <f t="shared" si="7"/>
        <v/>
      </c>
      <c r="V15" s="36">
        <f t="shared" si="8"/>
        <v>0</v>
      </c>
    </row>
    <row r="16" spans="1:22" ht="16.5" thickTop="1" thickBot="1" x14ac:dyDescent="0.25">
      <c r="B16" s="43">
        <v>8</v>
      </c>
      <c r="C16" s="20"/>
      <c r="D16" s="16">
        <f t="shared" si="0"/>
        <v>1</v>
      </c>
      <c r="E16" s="16"/>
      <c r="F16" s="16"/>
      <c r="G16" s="16">
        <f t="shared" si="1"/>
        <v>0</v>
      </c>
      <c r="H16" s="16">
        <f t="shared" si="2"/>
        <v>0</v>
      </c>
      <c r="I16" s="16">
        <f t="shared" si="3"/>
        <v>0</v>
      </c>
      <c r="J16" s="16">
        <f t="shared" si="4"/>
        <v>0</v>
      </c>
      <c r="K16" s="16"/>
      <c r="L16" s="44">
        <f t="shared" si="5"/>
        <v>0</v>
      </c>
      <c r="P16" s="40"/>
      <c r="Q16" s="41"/>
      <c r="R16" s="41">
        <v>8</v>
      </c>
      <c r="S16" s="41">
        <f>SUMIF(D9:$D$33,R16,$L$9:$L$33)</f>
        <v>78998392.900000006</v>
      </c>
      <c r="T16" s="41">
        <f>'دفتر الأستاذ العام'!Q20-'دفتر الأستاذ العام'!P20</f>
        <v>4000</v>
      </c>
      <c r="U16" s="41" t="str">
        <f t="shared" si="7"/>
        <v>الرصيد التحليلي اكبر من الرصيد المركزي</v>
      </c>
      <c r="V16" s="42">
        <f t="shared" si="8"/>
        <v>78994392.900000006</v>
      </c>
    </row>
    <row r="17" spans="2:12" ht="16.5" thickTop="1" thickBot="1" x14ac:dyDescent="0.25">
      <c r="B17" s="43">
        <v>9</v>
      </c>
      <c r="C17" s="20"/>
      <c r="D17" s="16">
        <f t="shared" si="0"/>
        <v>1</v>
      </c>
      <c r="E17" s="16"/>
      <c r="F17" s="16"/>
      <c r="G17" s="16">
        <f t="shared" si="1"/>
        <v>0</v>
      </c>
      <c r="H17" s="16">
        <f t="shared" si="2"/>
        <v>0</v>
      </c>
      <c r="I17" s="16">
        <f t="shared" si="3"/>
        <v>0</v>
      </c>
      <c r="J17" s="16">
        <f t="shared" si="4"/>
        <v>0</v>
      </c>
      <c r="K17" s="16"/>
      <c r="L17" s="44">
        <f t="shared" si="5"/>
        <v>0</v>
      </c>
    </row>
    <row r="18" spans="2:12" ht="16.5" thickTop="1" thickBot="1" x14ac:dyDescent="0.25">
      <c r="B18" s="43">
        <v>10</v>
      </c>
      <c r="C18" s="20"/>
      <c r="D18" s="16">
        <f t="shared" si="0"/>
        <v>1</v>
      </c>
      <c r="E18" s="16"/>
      <c r="F18" s="16"/>
      <c r="G18" s="16">
        <f t="shared" si="1"/>
        <v>0</v>
      </c>
      <c r="H18" s="16">
        <f t="shared" si="2"/>
        <v>0</v>
      </c>
      <c r="I18" s="16">
        <f t="shared" si="3"/>
        <v>0</v>
      </c>
      <c r="J18" s="16">
        <f t="shared" si="4"/>
        <v>0</v>
      </c>
      <c r="K18" s="16"/>
      <c r="L18" s="44">
        <f t="shared" si="5"/>
        <v>0</v>
      </c>
    </row>
    <row r="19" spans="2:12" ht="16.5" thickTop="1" thickBot="1" x14ac:dyDescent="0.25">
      <c r="B19" s="43">
        <v>11</v>
      </c>
      <c r="C19" s="20"/>
      <c r="D19" s="16">
        <f t="shared" si="0"/>
        <v>1</v>
      </c>
      <c r="E19" s="16"/>
      <c r="F19" s="16"/>
      <c r="G19" s="16">
        <f t="shared" si="1"/>
        <v>0</v>
      </c>
      <c r="H19" s="16">
        <f t="shared" si="2"/>
        <v>0</v>
      </c>
      <c r="I19" s="16">
        <f t="shared" si="3"/>
        <v>0</v>
      </c>
      <c r="J19" s="16">
        <f t="shared" si="4"/>
        <v>0</v>
      </c>
      <c r="K19" s="16"/>
      <c r="L19" s="44">
        <f t="shared" si="5"/>
        <v>0</v>
      </c>
    </row>
    <row r="20" spans="2:12" ht="16.5" thickTop="1" thickBot="1" x14ac:dyDescent="0.25">
      <c r="B20" s="43">
        <v>12</v>
      </c>
      <c r="C20" s="20"/>
      <c r="D20" s="16">
        <f t="shared" si="0"/>
        <v>1</v>
      </c>
      <c r="E20" s="16"/>
      <c r="F20" s="16"/>
      <c r="G20" s="16">
        <f t="shared" si="1"/>
        <v>0</v>
      </c>
      <c r="H20" s="16">
        <f t="shared" si="2"/>
        <v>0</v>
      </c>
      <c r="I20" s="16">
        <f t="shared" si="3"/>
        <v>0</v>
      </c>
      <c r="J20" s="16">
        <f t="shared" si="4"/>
        <v>0</v>
      </c>
      <c r="K20" s="16"/>
      <c r="L20" s="44">
        <f t="shared" si="5"/>
        <v>0</v>
      </c>
    </row>
    <row r="21" spans="2:12" ht="16.5" thickTop="1" thickBot="1" x14ac:dyDescent="0.25">
      <c r="B21" s="43">
        <v>13</v>
      </c>
      <c r="C21" s="20"/>
      <c r="D21" s="16">
        <f t="shared" si="0"/>
        <v>1</v>
      </c>
      <c r="E21" s="16"/>
      <c r="F21" s="16"/>
      <c r="G21" s="16">
        <f t="shared" si="1"/>
        <v>0</v>
      </c>
      <c r="H21" s="16">
        <f t="shared" si="2"/>
        <v>0</v>
      </c>
      <c r="I21" s="16">
        <f t="shared" si="3"/>
        <v>0</v>
      </c>
      <c r="J21" s="16">
        <f t="shared" si="4"/>
        <v>0</v>
      </c>
      <c r="K21" s="16"/>
      <c r="L21" s="44">
        <f t="shared" si="5"/>
        <v>0</v>
      </c>
    </row>
    <row r="22" spans="2:12" ht="16.5" thickTop="1" thickBot="1" x14ac:dyDescent="0.25">
      <c r="B22" s="43">
        <v>14</v>
      </c>
      <c r="C22" s="20"/>
      <c r="D22" s="16">
        <f t="shared" si="0"/>
        <v>1</v>
      </c>
      <c r="E22" s="16"/>
      <c r="F22" s="16"/>
      <c r="G22" s="16">
        <f t="shared" si="1"/>
        <v>0</v>
      </c>
      <c r="H22" s="16">
        <f t="shared" si="2"/>
        <v>0</v>
      </c>
      <c r="I22" s="16">
        <f t="shared" si="3"/>
        <v>0</v>
      </c>
      <c r="J22" s="16">
        <f t="shared" si="4"/>
        <v>0</v>
      </c>
      <c r="K22" s="16"/>
      <c r="L22" s="44">
        <f t="shared" si="5"/>
        <v>0</v>
      </c>
    </row>
    <row r="23" spans="2:12" ht="16.5" thickTop="1" thickBot="1" x14ac:dyDescent="0.25">
      <c r="B23" s="43">
        <v>15</v>
      </c>
      <c r="C23" s="20"/>
      <c r="D23" s="16">
        <f t="shared" si="0"/>
        <v>1</v>
      </c>
      <c r="E23" s="16"/>
      <c r="F23" s="16"/>
      <c r="G23" s="16">
        <f t="shared" si="1"/>
        <v>0</v>
      </c>
      <c r="H23" s="16">
        <f t="shared" si="2"/>
        <v>0</v>
      </c>
      <c r="I23" s="16">
        <f t="shared" si="3"/>
        <v>0</v>
      </c>
      <c r="J23" s="16">
        <f t="shared" si="4"/>
        <v>0</v>
      </c>
      <c r="K23" s="16"/>
      <c r="L23" s="44">
        <f t="shared" si="5"/>
        <v>0</v>
      </c>
    </row>
    <row r="24" spans="2:12" ht="16.5" thickTop="1" thickBot="1" x14ac:dyDescent="0.25">
      <c r="B24" s="43">
        <v>16</v>
      </c>
      <c r="C24" s="20"/>
      <c r="D24" s="16">
        <f t="shared" si="0"/>
        <v>1</v>
      </c>
      <c r="E24" s="16"/>
      <c r="F24" s="16"/>
      <c r="G24" s="16">
        <f t="shared" si="1"/>
        <v>0</v>
      </c>
      <c r="H24" s="16">
        <f t="shared" si="2"/>
        <v>0</v>
      </c>
      <c r="I24" s="16">
        <f t="shared" si="3"/>
        <v>0</v>
      </c>
      <c r="J24" s="16">
        <f t="shared" si="4"/>
        <v>0</v>
      </c>
      <c r="K24" s="16"/>
      <c r="L24" s="44">
        <f t="shared" si="5"/>
        <v>0</v>
      </c>
    </row>
    <row r="25" spans="2:12" ht="16.5" thickTop="1" thickBot="1" x14ac:dyDescent="0.25">
      <c r="B25" s="43">
        <v>17</v>
      </c>
      <c r="C25" s="20"/>
      <c r="D25" s="16">
        <f t="shared" si="0"/>
        <v>1</v>
      </c>
      <c r="E25" s="16"/>
      <c r="F25" s="16"/>
      <c r="G25" s="16">
        <f t="shared" si="1"/>
        <v>0</v>
      </c>
      <c r="H25" s="16">
        <f t="shared" si="2"/>
        <v>0</v>
      </c>
      <c r="I25" s="16">
        <f t="shared" si="3"/>
        <v>0</v>
      </c>
      <c r="J25" s="16">
        <f t="shared" si="4"/>
        <v>0</v>
      </c>
      <c r="K25" s="16"/>
      <c r="L25" s="44">
        <f t="shared" si="5"/>
        <v>0</v>
      </c>
    </row>
    <row r="26" spans="2:12" ht="16.5" thickTop="1" thickBot="1" x14ac:dyDescent="0.25">
      <c r="B26" s="43">
        <v>18</v>
      </c>
      <c r="C26" s="20"/>
      <c r="D26" s="16">
        <f t="shared" si="0"/>
        <v>1</v>
      </c>
      <c r="E26" s="16"/>
      <c r="F26" s="16"/>
      <c r="G26" s="16">
        <f t="shared" si="1"/>
        <v>0</v>
      </c>
      <c r="H26" s="16">
        <f t="shared" si="2"/>
        <v>0</v>
      </c>
      <c r="I26" s="16">
        <f t="shared" si="3"/>
        <v>0</v>
      </c>
      <c r="J26" s="16">
        <f t="shared" si="4"/>
        <v>0</v>
      </c>
      <c r="K26" s="16"/>
      <c r="L26" s="44">
        <f t="shared" si="5"/>
        <v>0</v>
      </c>
    </row>
    <row r="27" spans="2:12" ht="16.5" thickTop="1" thickBot="1" x14ac:dyDescent="0.25">
      <c r="B27" s="43">
        <v>19</v>
      </c>
      <c r="C27" s="20"/>
      <c r="D27" s="16">
        <f t="shared" si="0"/>
        <v>1</v>
      </c>
      <c r="E27" s="16"/>
      <c r="F27" s="16"/>
      <c r="G27" s="16">
        <f t="shared" si="1"/>
        <v>0</v>
      </c>
      <c r="H27" s="16">
        <f t="shared" si="2"/>
        <v>0</v>
      </c>
      <c r="I27" s="16">
        <f t="shared" si="3"/>
        <v>0</v>
      </c>
      <c r="J27" s="16">
        <f t="shared" si="4"/>
        <v>0</v>
      </c>
      <c r="K27" s="16"/>
      <c r="L27" s="44">
        <f t="shared" si="5"/>
        <v>0</v>
      </c>
    </row>
    <row r="28" spans="2:12" ht="16.5" thickTop="1" thickBot="1" x14ac:dyDescent="0.25">
      <c r="B28" s="43">
        <v>20</v>
      </c>
      <c r="C28" s="20"/>
      <c r="D28" s="16">
        <f t="shared" si="0"/>
        <v>1</v>
      </c>
      <c r="E28" s="16"/>
      <c r="F28" s="16"/>
      <c r="G28" s="16">
        <f t="shared" si="1"/>
        <v>0</v>
      </c>
      <c r="H28" s="16">
        <f t="shared" si="2"/>
        <v>0</v>
      </c>
      <c r="I28" s="16">
        <f t="shared" si="3"/>
        <v>0</v>
      </c>
      <c r="J28" s="16">
        <f t="shared" si="4"/>
        <v>0</v>
      </c>
      <c r="K28" s="16"/>
      <c r="L28" s="44">
        <f t="shared" si="5"/>
        <v>0</v>
      </c>
    </row>
    <row r="29" spans="2:12" ht="16.5" thickTop="1" thickBot="1" x14ac:dyDescent="0.25">
      <c r="B29" s="43">
        <v>21</v>
      </c>
      <c r="C29" s="20"/>
      <c r="D29" s="16">
        <f t="shared" si="0"/>
        <v>1</v>
      </c>
      <c r="E29" s="16"/>
      <c r="F29" s="16"/>
      <c r="G29" s="16">
        <f t="shared" si="1"/>
        <v>0</v>
      </c>
      <c r="H29" s="16">
        <f t="shared" si="2"/>
        <v>0</v>
      </c>
      <c r="I29" s="16">
        <f t="shared" si="3"/>
        <v>0</v>
      </c>
      <c r="J29" s="16">
        <f t="shared" si="4"/>
        <v>0</v>
      </c>
      <c r="K29" s="16"/>
      <c r="L29" s="44">
        <f t="shared" si="5"/>
        <v>0</v>
      </c>
    </row>
    <row r="30" spans="2:12" ht="16.5" thickTop="1" thickBot="1" x14ac:dyDescent="0.25">
      <c r="B30" s="43">
        <v>22</v>
      </c>
      <c r="C30" s="20"/>
      <c r="D30" s="16">
        <f t="shared" si="0"/>
        <v>1</v>
      </c>
      <c r="E30" s="16"/>
      <c r="F30" s="16"/>
      <c r="G30" s="16">
        <f t="shared" si="1"/>
        <v>0</v>
      </c>
      <c r="H30" s="16">
        <f t="shared" si="2"/>
        <v>0</v>
      </c>
      <c r="I30" s="16">
        <f t="shared" si="3"/>
        <v>0</v>
      </c>
      <c r="J30" s="16">
        <f t="shared" si="4"/>
        <v>0</v>
      </c>
      <c r="K30" s="16"/>
      <c r="L30" s="44">
        <f t="shared" si="5"/>
        <v>0</v>
      </c>
    </row>
    <row r="31" spans="2:12" ht="16.5" thickTop="1" thickBot="1" x14ac:dyDescent="0.25">
      <c r="B31" s="43">
        <v>23</v>
      </c>
      <c r="C31" s="20"/>
      <c r="D31" s="16">
        <f t="shared" si="0"/>
        <v>1</v>
      </c>
      <c r="E31" s="16"/>
      <c r="F31" s="16"/>
      <c r="G31" s="16">
        <f t="shared" si="1"/>
        <v>0</v>
      </c>
      <c r="H31" s="16">
        <f t="shared" si="2"/>
        <v>0</v>
      </c>
      <c r="I31" s="16">
        <f t="shared" si="3"/>
        <v>0</v>
      </c>
      <c r="J31" s="16">
        <f t="shared" si="4"/>
        <v>0</v>
      </c>
      <c r="K31" s="16"/>
      <c r="L31" s="44">
        <f t="shared" si="5"/>
        <v>0</v>
      </c>
    </row>
    <row r="32" spans="2:12" ht="16.5" thickTop="1" thickBot="1" x14ac:dyDescent="0.25">
      <c r="B32" s="43">
        <v>24</v>
      </c>
      <c r="C32" s="20"/>
      <c r="D32" s="16">
        <f t="shared" si="0"/>
        <v>1</v>
      </c>
      <c r="E32" s="16"/>
      <c r="F32" s="16"/>
      <c r="G32" s="16">
        <f t="shared" si="1"/>
        <v>0</v>
      </c>
      <c r="H32" s="16">
        <f t="shared" si="2"/>
        <v>0</v>
      </c>
      <c r="I32" s="16">
        <f t="shared" si="3"/>
        <v>0</v>
      </c>
      <c r="J32" s="16">
        <f t="shared" si="4"/>
        <v>0</v>
      </c>
      <c r="K32" s="16"/>
      <c r="L32" s="44">
        <f t="shared" si="5"/>
        <v>0</v>
      </c>
    </row>
    <row r="33" spans="2:12" ht="16.5" thickTop="1" thickBot="1" x14ac:dyDescent="0.25">
      <c r="B33" s="48">
        <v>25</v>
      </c>
      <c r="C33" s="49"/>
      <c r="D33" s="50">
        <f t="shared" si="0"/>
        <v>1</v>
      </c>
      <c r="E33" s="50"/>
      <c r="F33" s="50"/>
      <c r="G33" s="50">
        <f t="shared" si="1"/>
        <v>0</v>
      </c>
      <c r="H33" s="50">
        <f t="shared" si="2"/>
        <v>0</v>
      </c>
      <c r="I33" s="50">
        <f t="shared" si="3"/>
        <v>0</v>
      </c>
      <c r="J33" s="50">
        <f t="shared" si="4"/>
        <v>0</v>
      </c>
      <c r="K33" s="50"/>
      <c r="L33" s="51">
        <f t="shared" si="5"/>
        <v>0</v>
      </c>
    </row>
    <row r="34" spans="2:12" ht="15.75" thickTop="1" x14ac:dyDescent="0.2">
      <c r="B34" s="52" t="s">
        <v>79</v>
      </c>
      <c r="C34" s="53"/>
      <c r="D34" s="53"/>
      <c r="E34" s="53"/>
      <c r="F34" s="53"/>
      <c r="G34" s="53"/>
      <c r="H34" s="53"/>
      <c r="I34" s="53"/>
      <c r="J34" s="53"/>
      <c r="K34" s="53"/>
      <c r="L34" s="54">
        <f>SUBTOTAL(109,Table2[[الرصيد ]])</f>
        <v>88801356.425000012</v>
      </c>
    </row>
  </sheetData>
  <mergeCells count="4">
    <mergeCell ref="A1:C1"/>
    <mergeCell ref="A2:C2"/>
    <mergeCell ref="A3:C3"/>
    <mergeCell ref="A4:C4"/>
  </mergeCells>
  <dataValidations count="1">
    <dataValidation type="list" allowBlank="1" showInputMessage="1" showErrorMessage="1" errorTitle="اسم غير مسموح به" error="من فضلك اختر اسم من داخل القائمه " sqref="E9:E33">
      <formula1>$P$9:$P$14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rightToLeft="1" tabSelected="1" workbookViewId="0">
      <selection activeCell="G20" sqref="G20"/>
    </sheetView>
  </sheetViews>
  <sheetFormatPr defaultRowHeight="14.25" x14ac:dyDescent="0.2"/>
  <cols>
    <col min="3" max="3" width="15.375" customWidth="1"/>
    <col min="4" max="4" width="15.25" bestFit="1" customWidth="1"/>
    <col min="5" max="5" width="10.75" customWidth="1"/>
    <col min="7" max="7" width="17.75" customWidth="1"/>
    <col min="8" max="8" width="16.375" customWidth="1"/>
    <col min="9" max="9" width="18.75" customWidth="1"/>
    <col min="10" max="10" width="18.125" customWidth="1"/>
    <col min="11" max="11" width="9.5" customWidth="1"/>
    <col min="12" max="12" width="14.375" customWidth="1"/>
    <col min="16" max="16" width="16.375" bestFit="1" customWidth="1"/>
  </cols>
  <sheetData>
    <row r="1" spans="1:17" ht="20.25" x14ac:dyDescent="0.3">
      <c r="A1" s="23" t="s">
        <v>0</v>
      </c>
      <c r="B1" s="23"/>
      <c r="C1" s="23"/>
    </row>
    <row r="2" spans="1:17" ht="20.25" x14ac:dyDescent="0.3">
      <c r="A2" s="23" t="s">
        <v>1</v>
      </c>
      <c r="B2" s="23"/>
      <c r="C2" s="23"/>
    </row>
    <row r="3" spans="1:17" ht="20.25" x14ac:dyDescent="0.3">
      <c r="A3" s="23" t="s">
        <v>2</v>
      </c>
      <c r="B3" s="23"/>
      <c r="C3" s="23"/>
    </row>
    <row r="4" spans="1:17" ht="20.25" x14ac:dyDescent="0.3">
      <c r="A4" s="23" t="s">
        <v>3</v>
      </c>
      <c r="B4" s="23"/>
      <c r="C4" s="23"/>
    </row>
    <row r="10" spans="1:17" x14ac:dyDescent="0.2">
      <c r="B10" t="s">
        <v>54</v>
      </c>
      <c r="C10" t="s">
        <v>80</v>
      </c>
      <c r="D10" t="s">
        <v>81</v>
      </c>
      <c r="E10" t="s">
        <v>82</v>
      </c>
      <c r="F10" t="s">
        <v>83</v>
      </c>
      <c r="G10" t="s">
        <v>96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P10" t="s">
        <v>89</v>
      </c>
      <c r="Q10" s="55">
        <v>0</v>
      </c>
    </row>
    <row r="11" spans="1:17" x14ac:dyDescent="0.2">
      <c r="B11">
        <v>1</v>
      </c>
      <c r="D11" t="s">
        <v>92</v>
      </c>
      <c r="E11" s="56">
        <v>44183</v>
      </c>
      <c r="F11">
        <v>80000</v>
      </c>
      <c r="G11">
        <f ca="1">IFERROR(AMORDEGRC(Table3[[#This Row],[المبلغ]],DATE(2021,5,12),TODAY(),0,0,Table3[[#This Row],[نسبه الاهلاك "سنوي"]]),"")</f>
        <v>18000</v>
      </c>
      <c r="H11" s="55">
        <f>IFERROR(VLOOKUP(Table3[[#This Row],[التصنيف]],P10:Q16,2,0),"")</f>
        <v>0.15</v>
      </c>
      <c r="I11">
        <f ca="1">IFERROR(Table3[[#This Row],[مجموع الاهلاك اخر فتره ]]-Table3[[#This Row],[مجموع الاهلاك أول الفتره]],"")</f>
        <v>12000</v>
      </c>
      <c r="J11">
        <f ca="1">IFERROR(AMORDEGRC(Table3[[#This Row],[المبلغ]],Table3[[#This Row],[تاريخ الشراء]],TODAY(),0,0,H11),"")</f>
        <v>30000</v>
      </c>
      <c r="K11">
        <f ca="1">(TODAY()-Table3[[#This Row],[تاريخ الشراء]])/365</f>
        <v>1</v>
      </c>
      <c r="L11">
        <f ca="1">IFERROR(Table3[[#This Row],[المبلغ]]-Table3[[#This Row],[مجموع الاهلاك اخر فتره ]],"")</f>
        <v>50000</v>
      </c>
      <c r="P11" t="s">
        <v>90</v>
      </c>
      <c r="Q11" s="55">
        <v>0.05</v>
      </c>
    </row>
    <row r="12" spans="1:17" x14ac:dyDescent="0.2">
      <c r="B12">
        <v>2</v>
      </c>
      <c r="E12" s="56"/>
      <c r="G12" t="str">
        <f ca="1">IFERROR(AMORDEGRC(Table3[[#This Row],[المبلغ]],DATE(2021,5,12),TODAY(),0,0,Table3[[#This Row],[نسبه الاهلاك "سنوي"]]),"")</f>
        <v/>
      </c>
      <c r="H12" s="55" t="str">
        <f>IFERROR(VLOOKUP(Table3[[#This Row],[التصنيف]],P11:Q17,2,0),"")</f>
        <v/>
      </c>
      <c r="I12" t="str">
        <f ca="1">IFERROR(Table3[[#This Row],[مجموع الاهلاك اخر فتره ]]-Table3[[#This Row],[مجموع الاهلاك أول الفتره]],"")</f>
        <v/>
      </c>
      <c r="J12" t="str">
        <f ca="1">IFERROR(AMORDEGRC(Table3[[#This Row],[المبلغ]],Table3[[#This Row],[تاريخ الشراء]],TODAY(),0,0,H12),"")</f>
        <v/>
      </c>
      <c r="L12" t="str">
        <f ca="1">IFERROR(Table3[[#This Row],[المبلغ]]-Table3[[#This Row],[مجموع الاهلاك اخر فتره ]],"")</f>
        <v/>
      </c>
      <c r="P12" t="s">
        <v>91</v>
      </c>
      <c r="Q12" s="55">
        <v>0.1</v>
      </c>
    </row>
    <row r="13" spans="1:17" x14ac:dyDescent="0.2">
      <c r="B13">
        <v>3</v>
      </c>
      <c r="E13" s="56"/>
      <c r="G13" t="str">
        <f ca="1">IFERROR(AMORDEGRC(Table3[[#This Row],[المبلغ]],DATE(2021,5,12),TODAY(),0,0,Table3[[#This Row],[نسبه الاهلاك "سنوي"]]),"")</f>
        <v/>
      </c>
      <c r="H13" s="55" t="str">
        <f>IFERROR(VLOOKUP(Table3[[#This Row],[التصنيف]],P12:Q18,2,0),"")</f>
        <v/>
      </c>
      <c r="I13" t="str">
        <f ca="1">IFERROR(Table3[[#This Row],[مجموع الاهلاك اخر فتره ]]-Table3[[#This Row],[مجموع الاهلاك أول الفتره]],"")</f>
        <v/>
      </c>
      <c r="J13" t="str">
        <f ca="1">IFERROR(AMORDEGRC(Table3[[#This Row],[المبلغ]],Table3[[#This Row],[تاريخ الشراء]],TODAY(),0,0,H13),"")</f>
        <v/>
      </c>
      <c r="L13" t="str">
        <f ca="1">IFERROR(Table3[[#This Row],[المبلغ]]-Table3[[#This Row],[مجموع الاهلاك اخر فتره ]],"")</f>
        <v/>
      </c>
      <c r="P13" t="s">
        <v>92</v>
      </c>
      <c r="Q13" s="55">
        <v>0.15</v>
      </c>
    </row>
    <row r="14" spans="1:17" x14ac:dyDescent="0.2">
      <c r="B14">
        <v>4</v>
      </c>
      <c r="E14" s="56"/>
      <c r="G14" t="str">
        <f ca="1">IFERROR(AMORDEGRC(Table3[[#This Row],[المبلغ]],DATE(2021,5,12),TODAY(),0,0,Table3[[#This Row],[نسبه الاهلاك "سنوي"]]),"")</f>
        <v/>
      </c>
      <c r="H14" s="55" t="str">
        <f>IFERROR(VLOOKUP(Table3[[#This Row],[التصنيف]],P13:Q19,2,0),"")</f>
        <v/>
      </c>
      <c r="I14" t="str">
        <f ca="1">IFERROR(Table3[[#This Row],[مجموع الاهلاك اخر فتره ]]-Table3[[#This Row],[مجموع الاهلاك أول الفتره]],"")</f>
        <v/>
      </c>
      <c r="J14" t="str">
        <f ca="1">IFERROR(AMORDEGRC(Table3[[#This Row],[المبلغ]],Table3[[#This Row],[تاريخ الشراء]],TODAY(),0,0,H14),"")</f>
        <v/>
      </c>
      <c r="L14" t="str">
        <f ca="1">IFERROR(Table3[[#This Row],[المبلغ]]-Table3[[#This Row],[مجموع الاهلاك اخر فتره ]],"")</f>
        <v/>
      </c>
      <c r="P14" t="s">
        <v>93</v>
      </c>
      <c r="Q14" s="55">
        <v>0.2</v>
      </c>
    </row>
    <row r="15" spans="1:17" x14ac:dyDescent="0.2">
      <c r="B15">
        <v>5</v>
      </c>
      <c r="E15" s="56"/>
      <c r="G15" t="str">
        <f ca="1">IFERROR(AMORDEGRC(Table3[[#This Row],[المبلغ]],DATE(2021,5,12),TODAY(),0,0,Table3[[#This Row],[نسبه الاهلاك "سنوي"]]),"")</f>
        <v/>
      </c>
      <c r="H15" s="55" t="str">
        <f>IFERROR(VLOOKUP(Table3[[#This Row],[التصنيف]],P14:Q20,2,0),"")</f>
        <v/>
      </c>
      <c r="I15" t="str">
        <f ca="1">IFERROR(Table3[[#This Row],[مجموع الاهلاك اخر فتره ]]-Table3[[#This Row],[مجموع الاهلاك أول الفتره]],"")</f>
        <v/>
      </c>
      <c r="J15" t="str">
        <f ca="1">IFERROR(AMORDEGRC(Table3[[#This Row],[المبلغ]],Table3[[#This Row],[تاريخ الشراء]],TODAY(),0,0,H15),"")</f>
        <v/>
      </c>
      <c r="L15" t="str">
        <f ca="1">IFERROR(Table3[[#This Row],[المبلغ]]-Table3[[#This Row],[مجموع الاهلاك اخر فتره ]],"")</f>
        <v/>
      </c>
      <c r="P15" t="s">
        <v>94</v>
      </c>
      <c r="Q15" s="55">
        <v>0.25</v>
      </c>
    </row>
    <row r="16" spans="1:17" x14ac:dyDescent="0.2">
      <c r="B16">
        <v>6</v>
      </c>
      <c r="E16" s="56"/>
      <c r="G16" t="str">
        <f ca="1">IFERROR(AMORDEGRC(Table3[[#This Row],[المبلغ]],DATE(2021,5,12),TODAY(),0,0,Table3[[#This Row],[نسبه الاهلاك "سنوي"]]),"")</f>
        <v/>
      </c>
      <c r="H16" s="55" t="str">
        <f>IFERROR(VLOOKUP(Table3[[#This Row],[التصنيف]],P15:Q21,2,0),"")</f>
        <v/>
      </c>
      <c r="I16" t="str">
        <f ca="1">IFERROR(Table3[[#This Row],[مجموع الاهلاك اخر فتره ]]-Table3[[#This Row],[مجموع الاهلاك أول الفتره]],"")</f>
        <v/>
      </c>
      <c r="J16" t="str">
        <f ca="1">IFERROR(AMORDEGRC(Table3[[#This Row],[المبلغ]],Table3[[#This Row],[تاريخ الشراء]],TODAY(),0,0,H16),"")</f>
        <v/>
      </c>
      <c r="L16" t="str">
        <f ca="1">IFERROR(Table3[[#This Row],[المبلغ]]-Table3[[#This Row],[مجموع الاهلاك اخر فتره ]],"")</f>
        <v/>
      </c>
      <c r="P16" t="s">
        <v>95</v>
      </c>
      <c r="Q16" s="55">
        <v>0.26</v>
      </c>
    </row>
    <row r="17" spans="2:12" x14ac:dyDescent="0.2">
      <c r="B17">
        <v>7</v>
      </c>
      <c r="E17" s="56"/>
      <c r="G17" t="str">
        <f ca="1">IFERROR(AMORDEGRC(Table3[[#This Row],[المبلغ]],DATE(2021,5,12),TODAY(),0,0,Table3[[#This Row],[نسبه الاهلاك "سنوي"]]),"")</f>
        <v/>
      </c>
      <c r="H17" s="55" t="str">
        <f>IFERROR(VLOOKUP(Table3[[#This Row],[التصنيف]],P16:Q22,2,0),"")</f>
        <v/>
      </c>
      <c r="I17" t="str">
        <f ca="1">IFERROR(Table3[[#This Row],[مجموع الاهلاك اخر فتره ]]-Table3[[#This Row],[مجموع الاهلاك أول الفتره]],"")</f>
        <v/>
      </c>
      <c r="J17" t="str">
        <f ca="1">IFERROR(AMORDEGRC(Table3[[#This Row],[المبلغ]],Table3[[#This Row],[تاريخ الشراء]],TODAY(),0,0,H17),"")</f>
        <v/>
      </c>
      <c r="L17" t="str">
        <f ca="1">IFERROR(Table3[[#This Row],[المبلغ]]-Table3[[#This Row],[مجموع الاهلاك اخر فتره ]],"")</f>
        <v/>
      </c>
    </row>
    <row r="18" spans="2:12" x14ac:dyDescent="0.2">
      <c r="B18">
        <v>8</v>
      </c>
      <c r="E18" s="56"/>
      <c r="G18" t="str">
        <f ca="1">IFERROR(AMORDEGRC(Table3[[#This Row],[المبلغ]],DATE(2021,5,12),TODAY(),0,0,Table3[[#This Row],[نسبه الاهلاك "سنوي"]]),"")</f>
        <v/>
      </c>
      <c r="H18" s="55" t="str">
        <f>IFERROR(VLOOKUP(Table3[[#This Row],[التصنيف]],P17:Q23,2,0),"")</f>
        <v/>
      </c>
      <c r="I18" t="str">
        <f ca="1">IFERROR(Table3[[#This Row],[مجموع الاهلاك اخر فتره ]]-Table3[[#This Row],[مجموع الاهلاك أول الفتره]],"")</f>
        <v/>
      </c>
      <c r="J18" t="str">
        <f ca="1">IFERROR(AMORDEGRC(Table3[[#This Row],[المبلغ]],Table3[[#This Row],[تاريخ الشراء]],TODAY(),0,0,H18),"")</f>
        <v/>
      </c>
      <c r="L18" t="str">
        <f ca="1">IFERROR(Table3[[#This Row],[المبلغ]]-Table3[[#This Row],[مجموع الاهلاك اخر فتره ]],"")</f>
        <v/>
      </c>
    </row>
    <row r="19" spans="2:12" x14ac:dyDescent="0.2">
      <c r="B19">
        <v>9</v>
      </c>
      <c r="E19" s="56"/>
      <c r="G19" t="str">
        <f ca="1">IFERROR(AMORDEGRC(Table3[[#This Row],[المبلغ]],DATE(2021,5,12),TODAY(),0,0,Table3[[#This Row],[نسبه الاهلاك "سنوي"]]),"")</f>
        <v/>
      </c>
      <c r="H19" s="55" t="str">
        <f>IFERROR(VLOOKUP(Table3[[#This Row],[التصنيف]],P18:Q24,2,0),"")</f>
        <v/>
      </c>
      <c r="I19" t="str">
        <f ca="1">IFERROR(Table3[[#This Row],[مجموع الاهلاك اخر فتره ]]-Table3[[#This Row],[مجموع الاهلاك أول الفتره]],"")</f>
        <v/>
      </c>
      <c r="J19" t="str">
        <f ca="1">IFERROR(AMORDEGRC(Table3[[#This Row],[المبلغ]],Table3[[#This Row],[تاريخ الشراء]],TODAY(),0,0,H19),"")</f>
        <v/>
      </c>
      <c r="L19" t="str">
        <f ca="1">IFERROR(Table3[[#This Row],[المبلغ]]-Table3[[#This Row],[مجموع الاهلاك اخر فتره ]],"")</f>
        <v/>
      </c>
    </row>
    <row r="20" spans="2:12" x14ac:dyDescent="0.2">
      <c r="B20">
        <v>10</v>
      </c>
      <c r="E20" s="56"/>
      <c r="G20" t="str">
        <f ca="1">IFERROR(AMORDEGRC(Table3[[#This Row],[المبلغ]],DATE(2021,5,12),TODAY(),0,0,Table3[[#This Row],[نسبه الاهلاك "سنوي"]]),"")</f>
        <v/>
      </c>
      <c r="H20" s="55" t="str">
        <f>IFERROR(VLOOKUP(Table3[[#This Row],[التصنيف]],P19:Q25,2,0),"")</f>
        <v/>
      </c>
      <c r="I20" t="str">
        <f ca="1">IFERROR(Table3[[#This Row],[مجموع الاهلاك اخر فتره ]]-Table3[[#This Row],[مجموع الاهلاك أول الفتره]],"")</f>
        <v/>
      </c>
      <c r="J20" t="str">
        <f ca="1">IFERROR(AMORDEGRC(Table3[[#This Row],[المبلغ]],Table3[[#This Row],[تاريخ الشراء]],TODAY(),0,0,H20),"")</f>
        <v/>
      </c>
      <c r="L20" t="str">
        <f ca="1">IFERROR(Table3[[#This Row],[المبلغ]]-Table3[[#This Row],[مجموع الاهلاك اخر فتره ]],"")</f>
        <v/>
      </c>
    </row>
    <row r="21" spans="2:12" x14ac:dyDescent="0.2">
      <c r="B21">
        <v>11</v>
      </c>
      <c r="E21" s="56"/>
      <c r="G21" t="str">
        <f ca="1">IFERROR(AMORDEGRC(Table3[[#This Row],[المبلغ]],DATE(2021,5,12),TODAY(),0,0,Table3[[#This Row],[نسبه الاهلاك "سنوي"]]),"")</f>
        <v/>
      </c>
      <c r="H21" s="55" t="str">
        <f>IFERROR(VLOOKUP(Table3[[#This Row],[التصنيف]],P20:Q26,2,0),"")</f>
        <v/>
      </c>
      <c r="I21" t="str">
        <f ca="1">IFERROR(Table3[[#This Row],[مجموع الاهلاك اخر فتره ]]-Table3[[#This Row],[مجموع الاهلاك أول الفتره]],"")</f>
        <v/>
      </c>
      <c r="J21" t="str">
        <f ca="1">IFERROR(AMORDEGRC(Table3[[#This Row],[المبلغ]],Table3[[#This Row],[تاريخ الشراء]],TODAY(),0,0,H21),"")</f>
        <v/>
      </c>
      <c r="L21" t="str">
        <f ca="1">IFERROR(Table3[[#This Row],[المبلغ]]-Table3[[#This Row],[مجموع الاهلاك اخر فتره ]],"")</f>
        <v/>
      </c>
    </row>
    <row r="22" spans="2:12" x14ac:dyDescent="0.2">
      <c r="B22">
        <v>12</v>
      </c>
      <c r="E22" s="56"/>
      <c r="G22" t="str">
        <f ca="1">IFERROR(AMORDEGRC(Table3[[#This Row],[المبلغ]],DATE(2021,5,12),TODAY(),0,0,Table3[[#This Row],[نسبه الاهلاك "سنوي"]]),"")</f>
        <v/>
      </c>
      <c r="H22" s="55" t="str">
        <f>IFERROR(VLOOKUP(Table3[[#This Row],[التصنيف]],P21:Q27,2,0),"")</f>
        <v/>
      </c>
      <c r="I22" t="str">
        <f ca="1">IFERROR(Table3[[#This Row],[مجموع الاهلاك اخر فتره ]]-Table3[[#This Row],[مجموع الاهلاك أول الفتره]],"")</f>
        <v/>
      </c>
      <c r="J22" t="str">
        <f ca="1">IFERROR(AMORDEGRC(Table3[[#This Row],[المبلغ]],Table3[[#This Row],[تاريخ الشراء]],TODAY(),0,0,H22),"")</f>
        <v/>
      </c>
      <c r="L22" t="str">
        <f ca="1">IFERROR(Table3[[#This Row],[المبلغ]]-Table3[[#This Row],[مجموع الاهلاك اخر فتره ]],"")</f>
        <v/>
      </c>
    </row>
    <row r="23" spans="2:12" x14ac:dyDescent="0.2">
      <c r="B23">
        <v>13</v>
      </c>
      <c r="E23" s="56"/>
      <c r="G23" t="str">
        <f ca="1">IFERROR(AMORDEGRC(Table3[[#This Row],[المبلغ]],DATE(2021,5,12),TODAY(),0,0,Table3[[#This Row],[نسبه الاهلاك "سنوي"]]),"")</f>
        <v/>
      </c>
      <c r="H23" s="55" t="str">
        <f>IFERROR(VLOOKUP(Table3[[#This Row],[التصنيف]],P22:Q28,2,0),"")</f>
        <v/>
      </c>
      <c r="I23" t="str">
        <f ca="1">IFERROR(Table3[[#This Row],[مجموع الاهلاك اخر فتره ]]-Table3[[#This Row],[مجموع الاهلاك أول الفتره]],"")</f>
        <v/>
      </c>
      <c r="J23" t="str">
        <f ca="1">IFERROR(AMORDEGRC(Table3[[#This Row],[المبلغ]],Table3[[#This Row],[تاريخ الشراء]],TODAY(),0,0,H23),"")</f>
        <v/>
      </c>
      <c r="L23" t="str">
        <f ca="1">IFERROR(Table3[[#This Row],[المبلغ]]-Table3[[#This Row],[مجموع الاهلاك اخر فتره ]],"")</f>
        <v/>
      </c>
    </row>
    <row r="24" spans="2:12" x14ac:dyDescent="0.2">
      <c r="B24">
        <v>14</v>
      </c>
      <c r="E24" s="56"/>
      <c r="G24" t="str">
        <f ca="1">IFERROR(AMORDEGRC(Table3[[#This Row],[المبلغ]],DATE(2021,5,12),TODAY(),0,0,Table3[[#This Row],[نسبه الاهلاك "سنوي"]]),"")</f>
        <v/>
      </c>
      <c r="H24" s="55" t="str">
        <f>IFERROR(VLOOKUP(Table3[[#This Row],[التصنيف]],P23:Q29,2,0),"")</f>
        <v/>
      </c>
      <c r="I24" t="str">
        <f ca="1">IFERROR(Table3[[#This Row],[مجموع الاهلاك اخر فتره ]]-Table3[[#This Row],[مجموع الاهلاك أول الفتره]],"")</f>
        <v/>
      </c>
      <c r="J24" t="str">
        <f ca="1">IFERROR(AMORDEGRC(Table3[[#This Row],[المبلغ]],Table3[[#This Row],[تاريخ الشراء]],TODAY(),0,0,H24),"")</f>
        <v/>
      </c>
      <c r="L24" t="str">
        <f ca="1">IFERROR(Table3[[#This Row],[المبلغ]]-Table3[[#This Row],[مجموع الاهلاك اخر فتره ]],"")</f>
        <v/>
      </c>
    </row>
    <row r="25" spans="2:12" x14ac:dyDescent="0.2">
      <c r="B25">
        <v>15</v>
      </c>
      <c r="E25" s="56"/>
      <c r="G25" t="str">
        <f ca="1">IFERROR(AMORDEGRC(Table3[[#This Row],[المبلغ]],DATE(2021,5,12),TODAY(),0,0,Table3[[#This Row],[نسبه الاهلاك "سنوي"]]),"")</f>
        <v/>
      </c>
      <c r="H25" s="55" t="str">
        <f>IFERROR(VLOOKUP(Table3[[#This Row],[التصنيف]],P24:Q30,2,0),"")</f>
        <v/>
      </c>
      <c r="I25" t="str">
        <f ca="1">IFERROR(Table3[[#This Row],[مجموع الاهلاك اخر فتره ]]-Table3[[#This Row],[مجموع الاهلاك أول الفتره]],"")</f>
        <v/>
      </c>
      <c r="J25" t="str">
        <f ca="1">IFERROR(AMORDEGRC(Table3[[#This Row],[المبلغ]],Table3[[#This Row],[تاريخ الشراء]],TODAY(),0,0,H25),"")</f>
        <v/>
      </c>
      <c r="L25" t="str">
        <f ca="1">IFERROR(Table3[[#This Row],[المبلغ]]-Table3[[#This Row],[مجموع الاهلاك اخر فتره ]],"")</f>
        <v/>
      </c>
    </row>
    <row r="26" spans="2:12" x14ac:dyDescent="0.2">
      <c r="B26">
        <v>16</v>
      </c>
      <c r="E26" s="56"/>
      <c r="G26" t="str">
        <f ca="1">IFERROR(AMORDEGRC(Table3[[#This Row],[المبلغ]],DATE(2021,5,12),TODAY(),0,0,Table3[[#This Row],[نسبه الاهلاك "سنوي"]]),"")</f>
        <v/>
      </c>
      <c r="H26" s="55" t="str">
        <f>IFERROR(VLOOKUP(Table3[[#This Row],[التصنيف]],P25:Q31,2,0),"")</f>
        <v/>
      </c>
      <c r="I26" t="str">
        <f ca="1">IFERROR(Table3[[#This Row],[مجموع الاهلاك اخر فتره ]]-Table3[[#This Row],[مجموع الاهلاك أول الفتره]],"")</f>
        <v/>
      </c>
      <c r="J26" t="str">
        <f ca="1">IFERROR(AMORDEGRC(Table3[[#This Row],[المبلغ]],Table3[[#This Row],[تاريخ الشراء]],TODAY(),0,0,H26),"")</f>
        <v/>
      </c>
      <c r="L26" t="str">
        <f ca="1">IFERROR(Table3[[#This Row],[المبلغ]]-Table3[[#This Row],[مجموع الاهلاك اخر فتره ]],"")</f>
        <v/>
      </c>
    </row>
    <row r="27" spans="2:12" x14ac:dyDescent="0.2">
      <c r="B27">
        <v>17</v>
      </c>
      <c r="E27" s="56"/>
      <c r="G27" t="str">
        <f ca="1">IFERROR(AMORDEGRC(Table3[[#This Row],[المبلغ]],DATE(2021,5,12),TODAY(),0,0,Table3[[#This Row],[نسبه الاهلاك "سنوي"]]),"")</f>
        <v/>
      </c>
      <c r="H27" s="55" t="str">
        <f>IFERROR(VLOOKUP(Table3[[#This Row],[التصنيف]],P26:Q32,2,0),"")</f>
        <v/>
      </c>
      <c r="I27" t="str">
        <f ca="1">IFERROR(Table3[[#This Row],[مجموع الاهلاك اخر فتره ]]-Table3[[#This Row],[مجموع الاهلاك أول الفتره]],"")</f>
        <v/>
      </c>
      <c r="J27" t="str">
        <f ca="1">IFERROR(AMORDEGRC(Table3[[#This Row],[المبلغ]],Table3[[#This Row],[تاريخ الشراء]],TODAY(),0,0,H27),"")</f>
        <v/>
      </c>
      <c r="L27" t="str">
        <f ca="1">IFERROR(Table3[[#This Row],[المبلغ]]-Table3[[#This Row],[مجموع الاهلاك اخر فتره ]],"")</f>
        <v/>
      </c>
    </row>
    <row r="28" spans="2:12" x14ac:dyDescent="0.2">
      <c r="B28">
        <v>18</v>
      </c>
      <c r="E28" s="56"/>
      <c r="G28" t="str">
        <f ca="1">IFERROR(AMORDEGRC(Table3[[#This Row],[المبلغ]],DATE(2021,5,12),TODAY(),0,0,Table3[[#This Row],[نسبه الاهلاك "سنوي"]]),"")</f>
        <v/>
      </c>
      <c r="H28" s="55" t="str">
        <f>IFERROR(VLOOKUP(Table3[[#This Row],[التصنيف]],P27:Q33,2,0),"")</f>
        <v/>
      </c>
      <c r="I28" t="str">
        <f ca="1">IFERROR(Table3[[#This Row],[مجموع الاهلاك اخر فتره ]]-Table3[[#This Row],[مجموع الاهلاك أول الفتره]],"")</f>
        <v/>
      </c>
      <c r="J28" t="str">
        <f ca="1">IFERROR(AMORDEGRC(Table3[[#This Row],[المبلغ]],Table3[[#This Row],[تاريخ الشراء]],TODAY(),0,0,H28),"")</f>
        <v/>
      </c>
      <c r="L28" t="str">
        <f ca="1">IFERROR(Table3[[#This Row],[المبلغ]]-Table3[[#This Row],[مجموع الاهلاك اخر فتره ]],"")</f>
        <v/>
      </c>
    </row>
    <row r="29" spans="2:12" x14ac:dyDescent="0.2">
      <c r="B29">
        <v>19</v>
      </c>
      <c r="E29" s="56"/>
      <c r="G29" t="str">
        <f ca="1">IFERROR(AMORDEGRC(Table3[[#This Row],[المبلغ]],DATE(2021,5,12),TODAY(),0,0,Table3[[#This Row],[نسبه الاهلاك "سنوي"]]),"")</f>
        <v/>
      </c>
      <c r="H29" s="55" t="str">
        <f>IFERROR(VLOOKUP(Table3[[#This Row],[التصنيف]],P28:Q34,2,0),"")</f>
        <v/>
      </c>
      <c r="I29" t="str">
        <f ca="1">IFERROR(Table3[[#This Row],[مجموع الاهلاك اخر فتره ]]-Table3[[#This Row],[مجموع الاهلاك أول الفتره]],"")</f>
        <v/>
      </c>
      <c r="J29" t="str">
        <f ca="1">IFERROR(AMORDEGRC(Table3[[#This Row],[المبلغ]],Table3[[#This Row],[تاريخ الشراء]],TODAY(),0,0,H29),"")</f>
        <v/>
      </c>
      <c r="L29" t="str">
        <f ca="1">IFERROR(Table3[[#This Row],[المبلغ]]-Table3[[#This Row],[مجموع الاهلاك اخر فتره ]],"")</f>
        <v/>
      </c>
    </row>
    <row r="30" spans="2:12" x14ac:dyDescent="0.2">
      <c r="B30">
        <v>20</v>
      </c>
      <c r="E30" s="56"/>
      <c r="G30" t="str">
        <f ca="1">IFERROR(AMORDEGRC(Table3[[#This Row],[المبلغ]],DATE(2021,5,12),TODAY(),0,0,Table3[[#This Row],[نسبه الاهلاك "سنوي"]]),"")</f>
        <v/>
      </c>
      <c r="H30" s="55" t="str">
        <f>IFERROR(VLOOKUP(Table3[[#This Row],[التصنيف]],P29:Q35,2,0),"")</f>
        <v/>
      </c>
      <c r="I30" t="str">
        <f ca="1">IFERROR(Table3[[#This Row],[مجموع الاهلاك اخر فتره ]]-Table3[[#This Row],[مجموع الاهلاك أول الفتره]],"")</f>
        <v/>
      </c>
      <c r="J30" t="str">
        <f ca="1">IFERROR(AMORDEGRC(Table3[[#This Row],[المبلغ]],Table3[[#This Row],[تاريخ الشراء]],TODAY(),0,0,H30),"")</f>
        <v/>
      </c>
      <c r="L30" t="str">
        <f ca="1">IFERROR(Table3[[#This Row],[المبلغ]]-Table3[[#This Row],[مجموع الاهلاك اخر فتره ]],"")</f>
        <v/>
      </c>
    </row>
    <row r="31" spans="2:12" x14ac:dyDescent="0.2">
      <c r="B31">
        <v>21</v>
      </c>
      <c r="E31" s="56"/>
      <c r="G31" t="str">
        <f ca="1">IFERROR(AMORDEGRC(Table3[[#This Row],[المبلغ]],DATE(2021,5,12),TODAY(),0,0,Table3[[#This Row],[نسبه الاهلاك "سنوي"]]),"")</f>
        <v/>
      </c>
      <c r="H31" s="55" t="str">
        <f>IFERROR(VLOOKUP(Table3[[#This Row],[التصنيف]],P30:Q36,2,0),"")</f>
        <v/>
      </c>
      <c r="I31" t="str">
        <f ca="1">IFERROR(Table3[[#This Row],[مجموع الاهلاك اخر فتره ]]-Table3[[#This Row],[مجموع الاهلاك أول الفتره]],"")</f>
        <v/>
      </c>
      <c r="J31" t="str">
        <f ca="1">IFERROR(AMORDEGRC(Table3[[#This Row],[المبلغ]],Table3[[#This Row],[تاريخ الشراء]],TODAY(),0,0,H31),"")</f>
        <v/>
      </c>
      <c r="L31" t="str">
        <f ca="1">IFERROR(Table3[[#This Row],[المبلغ]]-Table3[[#This Row],[مجموع الاهلاك اخر فتره ]],"")</f>
        <v/>
      </c>
    </row>
    <row r="32" spans="2:12" x14ac:dyDescent="0.2">
      <c r="B32">
        <v>22</v>
      </c>
      <c r="E32" s="56"/>
      <c r="G32" t="str">
        <f ca="1">IFERROR(AMORDEGRC(Table3[[#This Row],[المبلغ]],DATE(2021,5,12),TODAY(),0,0,Table3[[#This Row],[نسبه الاهلاك "سنوي"]]),"")</f>
        <v/>
      </c>
      <c r="H32" s="55" t="str">
        <f>IFERROR(VLOOKUP(Table3[[#This Row],[التصنيف]],P31:Q37,2,0),"")</f>
        <v/>
      </c>
      <c r="I32" t="str">
        <f ca="1">IFERROR(Table3[[#This Row],[مجموع الاهلاك اخر فتره ]]-Table3[[#This Row],[مجموع الاهلاك أول الفتره]],"")</f>
        <v/>
      </c>
      <c r="J32" t="str">
        <f ca="1">IFERROR(AMORDEGRC(Table3[[#This Row],[المبلغ]],Table3[[#This Row],[تاريخ الشراء]],TODAY(),0,0,H32),"")</f>
        <v/>
      </c>
      <c r="L32" t="str">
        <f ca="1">IFERROR(Table3[[#This Row],[المبلغ]]-Table3[[#This Row],[مجموع الاهلاك اخر فتره ]],"")</f>
        <v/>
      </c>
    </row>
    <row r="33" spans="2:12" x14ac:dyDescent="0.2">
      <c r="B33">
        <v>23</v>
      </c>
      <c r="E33" s="56"/>
      <c r="G33" t="str">
        <f ca="1">IFERROR(AMORDEGRC(Table3[[#This Row],[المبلغ]],DATE(2021,5,12),TODAY(),0,0,Table3[[#This Row],[نسبه الاهلاك "سنوي"]]),"")</f>
        <v/>
      </c>
      <c r="H33" s="55" t="str">
        <f>IFERROR(VLOOKUP(Table3[[#This Row],[التصنيف]],P32:Q38,2,0),"")</f>
        <v/>
      </c>
      <c r="I33" t="str">
        <f ca="1">IFERROR(Table3[[#This Row],[مجموع الاهلاك اخر فتره ]]-Table3[[#This Row],[مجموع الاهلاك أول الفتره]],"")</f>
        <v/>
      </c>
      <c r="J33" t="str">
        <f ca="1">IFERROR(AMORDEGRC(Table3[[#This Row],[المبلغ]],Table3[[#This Row],[تاريخ الشراء]],TODAY(),0,0,H33),"")</f>
        <v/>
      </c>
      <c r="L33" t="str">
        <f ca="1">IFERROR(Table3[[#This Row],[المبلغ]]-Table3[[#This Row],[مجموع الاهلاك اخر فتره ]],"")</f>
        <v/>
      </c>
    </row>
    <row r="34" spans="2:12" x14ac:dyDescent="0.2">
      <c r="B34">
        <v>24</v>
      </c>
      <c r="E34" s="56"/>
      <c r="G34" t="str">
        <f ca="1">IFERROR(AMORDEGRC(Table3[[#This Row],[المبلغ]],DATE(2021,5,12),TODAY(),0,0,Table3[[#This Row],[نسبه الاهلاك "سنوي"]]),"")</f>
        <v/>
      </c>
      <c r="H34" s="55" t="str">
        <f>IFERROR(VLOOKUP(Table3[[#This Row],[التصنيف]],P33:Q39,2,0),"")</f>
        <v/>
      </c>
      <c r="I34" t="str">
        <f ca="1">IFERROR(Table3[[#This Row],[مجموع الاهلاك اخر فتره ]]-Table3[[#This Row],[مجموع الاهلاك أول الفتره]],"")</f>
        <v/>
      </c>
      <c r="J34" t="str">
        <f ca="1">IFERROR(AMORDEGRC(Table3[[#This Row],[المبلغ]],Table3[[#This Row],[تاريخ الشراء]],TODAY(),0,0,H34),"")</f>
        <v/>
      </c>
      <c r="L34" t="str">
        <f ca="1">IFERROR(Table3[[#This Row],[المبلغ]]-Table3[[#This Row],[مجموع الاهلاك اخر فتره ]],"")</f>
        <v/>
      </c>
    </row>
    <row r="35" spans="2:12" x14ac:dyDescent="0.2">
      <c r="B35">
        <v>25</v>
      </c>
      <c r="E35" s="56"/>
      <c r="G35" t="str">
        <f ca="1">IFERROR(AMORDEGRC(Table3[[#This Row],[المبلغ]],DATE(2021,5,12),TODAY(),0,0,Table3[[#This Row],[نسبه الاهلاك "سنوي"]]),"")</f>
        <v/>
      </c>
      <c r="H35" s="55" t="str">
        <f>IFERROR(VLOOKUP(Table3[[#This Row],[التصنيف]],P34:Q40,2,0),"")</f>
        <v/>
      </c>
      <c r="I35" t="str">
        <f ca="1">IFERROR(Table3[[#This Row],[مجموع الاهلاك اخر فتره ]]-Table3[[#This Row],[مجموع الاهلاك أول الفتره]],"")</f>
        <v/>
      </c>
      <c r="J35" t="str">
        <f ca="1">IFERROR(AMORDEGRC(Table3[[#This Row],[المبلغ]],Table3[[#This Row],[تاريخ الشراء]],TODAY(),0,0,H35),"")</f>
        <v/>
      </c>
      <c r="L35" t="str">
        <f ca="1">IFERROR(Table3[[#This Row],[المبلغ]]-Table3[[#This Row],[مجموع الاهلاك اخر فتره ]],"")</f>
        <v/>
      </c>
    </row>
    <row r="36" spans="2:12" x14ac:dyDescent="0.2">
      <c r="B36">
        <v>26</v>
      </c>
      <c r="E36" s="56"/>
      <c r="G36" t="str">
        <f ca="1">IFERROR(AMORDEGRC(Table3[[#This Row],[المبلغ]],DATE(2021,5,12),TODAY(),0,0,Table3[[#This Row],[نسبه الاهلاك "سنوي"]]),"")</f>
        <v/>
      </c>
      <c r="H36" s="55" t="str">
        <f>IFERROR(VLOOKUP(Table3[[#This Row],[التصنيف]],P35:Q41,2,0),"")</f>
        <v/>
      </c>
      <c r="I36" t="str">
        <f ca="1">IFERROR(Table3[[#This Row],[مجموع الاهلاك اخر فتره ]]-Table3[[#This Row],[مجموع الاهلاك أول الفتره]],"")</f>
        <v/>
      </c>
      <c r="J36" t="str">
        <f ca="1">IFERROR(AMORDEGRC(Table3[[#This Row],[المبلغ]],Table3[[#This Row],[تاريخ الشراء]],TODAY(),0,0,H36),"")</f>
        <v/>
      </c>
      <c r="L36" t="str">
        <f ca="1">IFERROR(Table3[[#This Row],[المبلغ]]-Table3[[#This Row],[مجموع الاهلاك اخر فتره ]],"")</f>
        <v/>
      </c>
    </row>
    <row r="37" spans="2:12" x14ac:dyDescent="0.2">
      <c r="B37">
        <v>27</v>
      </c>
      <c r="E37" s="56"/>
      <c r="G37" t="str">
        <f ca="1">IFERROR(AMORDEGRC(Table3[[#This Row],[المبلغ]],DATE(2021,5,12),TODAY(),0,0,Table3[[#This Row],[نسبه الاهلاك "سنوي"]]),"")</f>
        <v/>
      </c>
      <c r="H37" s="55" t="str">
        <f>IFERROR(VLOOKUP(Table3[[#This Row],[التصنيف]],P36:Q42,2,0),"")</f>
        <v/>
      </c>
      <c r="I37" t="str">
        <f ca="1">IFERROR(Table3[[#This Row],[مجموع الاهلاك اخر فتره ]]-Table3[[#This Row],[مجموع الاهلاك أول الفتره]],"")</f>
        <v/>
      </c>
      <c r="J37" t="str">
        <f ca="1">IFERROR(AMORDEGRC(Table3[[#This Row],[المبلغ]],Table3[[#This Row],[تاريخ الشراء]],TODAY(),0,0,H37),"")</f>
        <v/>
      </c>
      <c r="L37" t="str">
        <f ca="1">IFERROR(Table3[[#This Row],[المبلغ]]-Table3[[#This Row],[مجموع الاهلاك اخر فتره ]],"")</f>
        <v/>
      </c>
    </row>
    <row r="38" spans="2:12" x14ac:dyDescent="0.2">
      <c r="B38">
        <v>28</v>
      </c>
      <c r="E38" s="56"/>
      <c r="G38" t="str">
        <f ca="1">IFERROR(AMORDEGRC(Table3[[#This Row],[المبلغ]],DATE(2021,5,12),TODAY(),0,0,Table3[[#This Row],[نسبه الاهلاك "سنوي"]]),"")</f>
        <v/>
      </c>
      <c r="H38" s="55" t="str">
        <f>IFERROR(VLOOKUP(Table3[[#This Row],[التصنيف]],P37:Q43,2,0),"")</f>
        <v/>
      </c>
      <c r="I38" t="str">
        <f ca="1">IFERROR(Table3[[#This Row],[مجموع الاهلاك اخر فتره ]]-Table3[[#This Row],[مجموع الاهلاك أول الفتره]],"")</f>
        <v/>
      </c>
      <c r="J38" t="str">
        <f ca="1">IFERROR(AMORDEGRC(Table3[[#This Row],[المبلغ]],Table3[[#This Row],[تاريخ الشراء]],TODAY(),0,0,H38),"")</f>
        <v/>
      </c>
      <c r="L38" t="str">
        <f ca="1">IFERROR(Table3[[#This Row],[المبلغ]]-Table3[[#This Row],[مجموع الاهلاك اخر فتره ]],"")</f>
        <v/>
      </c>
    </row>
    <row r="39" spans="2:12" x14ac:dyDescent="0.2">
      <c r="B39">
        <v>29</v>
      </c>
      <c r="E39" s="56"/>
      <c r="G39" t="str">
        <f ca="1">IFERROR(AMORDEGRC(Table3[[#This Row],[المبلغ]],DATE(2021,5,12),TODAY(),0,0,Table3[[#This Row],[نسبه الاهلاك "سنوي"]]),"")</f>
        <v/>
      </c>
      <c r="H39" s="55" t="str">
        <f>IFERROR(VLOOKUP(Table3[[#This Row],[التصنيف]],P38:Q44,2,0),"")</f>
        <v/>
      </c>
      <c r="I39" t="str">
        <f ca="1">IFERROR(Table3[[#This Row],[مجموع الاهلاك اخر فتره ]]-Table3[[#This Row],[مجموع الاهلاك أول الفتره]],"")</f>
        <v/>
      </c>
      <c r="J39" t="str">
        <f ca="1">IFERROR(AMORDEGRC(Table3[[#This Row],[المبلغ]],Table3[[#This Row],[تاريخ الشراء]],TODAY(),0,0,H39),"")</f>
        <v/>
      </c>
      <c r="L39" t="str">
        <f ca="1">IFERROR(Table3[[#This Row],[المبلغ]]-Table3[[#This Row],[مجموع الاهلاك اخر فتره ]],"")</f>
        <v/>
      </c>
    </row>
    <row r="40" spans="2:12" x14ac:dyDescent="0.2">
      <c r="B40">
        <v>30</v>
      </c>
      <c r="E40" s="56"/>
      <c r="G40" t="str">
        <f ca="1">IFERROR(AMORDEGRC(Table3[[#This Row],[المبلغ]],DATE(2021,5,12),TODAY(),0,0,Table3[[#This Row],[نسبه الاهلاك "سنوي"]]),"")</f>
        <v/>
      </c>
      <c r="H40" s="55" t="str">
        <f>IFERROR(VLOOKUP(Table3[[#This Row],[التصنيف]],P39:Q45,2,0),"")</f>
        <v/>
      </c>
      <c r="I40" t="str">
        <f ca="1">IFERROR(Table3[[#This Row],[مجموع الاهلاك اخر فتره ]]-Table3[[#This Row],[مجموع الاهلاك أول الفتره]],"")</f>
        <v/>
      </c>
      <c r="J40" t="str">
        <f ca="1">IFERROR(AMORDEGRC(Table3[[#This Row],[المبلغ]],Table3[[#This Row],[تاريخ الشراء]],TODAY(),0,0,H40),"")</f>
        <v/>
      </c>
      <c r="L40" t="str">
        <f ca="1">IFERROR(Table3[[#This Row],[المبلغ]]-Table3[[#This Row],[مجموع الاهلاك اخر فتره ]],"")</f>
        <v/>
      </c>
    </row>
    <row r="41" spans="2:12" x14ac:dyDescent="0.2">
      <c r="B41">
        <v>31</v>
      </c>
      <c r="E41" s="56"/>
      <c r="G41" t="str">
        <f ca="1">IFERROR(AMORDEGRC(Table3[[#This Row],[المبلغ]],DATE(2021,5,12),TODAY(),0,0,Table3[[#This Row],[نسبه الاهلاك "سنوي"]]),"")</f>
        <v/>
      </c>
      <c r="H41" s="55" t="str">
        <f>IFERROR(VLOOKUP(Table3[[#This Row],[التصنيف]],P40:Q46,2,0),"")</f>
        <v/>
      </c>
      <c r="I41" t="str">
        <f ca="1">IFERROR(Table3[[#This Row],[مجموع الاهلاك اخر فتره ]]-Table3[[#This Row],[مجموع الاهلاك أول الفتره]],"")</f>
        <v/>
      </c>
      <c r="J41" t="str">
        <f ca="1">IFERROR(AMORDEGRC(Table3[[#This Row],[المبلغ]],Table3[[#This Row],[تاريخ الشراء]],TODAY(),0,0,H41),"")</f>
        <v/>
      </c>
      <c r="L41" t="str">
        <f ca="1">IFERROR(Table3[[#This Row],[المبلغ]]-Table3[[#This Row],[مجموع الاهلاك اخر فتره ]],"")</f>
        <v/>
      </c>
    </row>
    <row r="42" spans="2:12" x14ac:dyDescent="0.2">
      <c r="B42">
        <v>32</v>
      </c>
      <c r="E42" s="56"/>
      <c r="G42" t="str">
        <f ca="1">IFERROR(AMORDEGRC(Table3[[#This Row],[المبلغ]],DATE(2021,5,12),TODAY(),0,0,Table3[[#This Row],[نسبه الاهلاك "سنوي"]]),"")</f>
        <v/>
      </c>
      <c r="H42" s="55" t="str">
        <f>IFERROR(VLOOKUP(Table3[[#This Row],[التصنيف]],P41:Q47,2,0),"")</f>
        <v/>
      </c>
      <c r="I42" t="str">
        <f ca="1">IFERROR(Table3[[#This Row],[مجموع الاهلاك اخر فتره ]]-Table3[[#This Row],[مجموع الاهلاك أول الفتره]],"")</f>
        <v/>
      </c>
      <c r="J42" t="str">
        <f ca="1">IFERROR(AMORDEGRC(Table3[[#This Row],[المبلغ]],Table3[[#This Row],[تاريخ الشراء]],TODAY(),0,0,H42),"")</f>
        <v/>
      </c>
      <c r="L42" t="str">
        <f ca="1">IFERROR(Table3[[#This Row],[المبلغ]]-Table3[[#This Row],[مجموع الاهلاك اخر فتره ]],"")</f>
        <v/>
      </c>
    </row>
    <row r="43" spans="2:12" x14ac:dyDescent="0.2">
      <c r="B43">
        <v>33</v>
      </c>
      <c r="E43" s="56"/>
      <c r="G43" t="str">
        <f ca="1">IFERROR(AMORDEGRC(Table3[[#This Row],[المبلغ]],DATE(2021,5,12),TODAY(),0,0,Table3[[#This Row],[نسبه الاهلاك "سنوي"]]),"")</f>
        <v/>
      </c>
      <c r="H43" s="55" t="str">
        <f>IFERROR(VLOOKUP(Table3[[#This Row],[التصنيف]],P42:Q48,2,0),"")</f>
        <v/>
      </c>
      <c r="I43" t="str">
        <f ca="1">IFERROR(Table3[[#This Row],[مجموع الاهلاك اخر فتره ]]-Table3[[#This Row],[مجموع الاهلاك أول الفتره]],"")</f>
        <v/>
      </c>
      <c r="J43" t="str">
        <f ca="1">IFERROR(AMORDEGRC(Table3[[#This Row],[المبلغ]],Table3[[#This Row],[تاريخ الشراء]],TODAY(),0,0,H43),"")</f>
        <v/>
      </c>
      <c r="L43" t="str">
        <f ca="1">IFERROR(Table3[[#This Row],[المبلغ]]-Table3[[#This Row],[مجموع الاهلاك اخر فتره ]],"")</f>
        <v/>
      </c>
    </row>
    <row r="44" spans="2:12" x14ac:dyDescent="0.2">
      <c r="B44">
        <v>34</v>
      </c>
      <c r="E44" s="56"/>
      <c r="G44" t="str">
        <f ca="1">IFERROR(AMORDEGRC(Table3[[#This Row],[المبلغ]],DATE(2021,5,12),TODAY(),0,0,Table3[[#This Row],[نسبه الاهلاك "سنوي"]]),"")</f>
        <v/>
      </c>
      <c r="H44" s="55" t="str">
        <f>IFERROR(VLOOKUP(Table3[[#This Row],[التصنيف]],P43:Q49,2,0),"")</f>
        <v/>
      </c>
      <c r="I44" t="str">
        <f ca="1">IFERROR(Table3[[#This Row],[مجموع الاهلاك اخر فتره ]]-Table3[[#This Row],[مجموع الاهلاك أول الفتره]],"")</f>
        <v/>
      </c>
      <c r="J44" t="str">
        <f ca="1">IFERROR(AMORDEGRC(Table3[[#This Row],[المبلغ]],Table3[[#This Row],[تاريخ الشراء]],TODAY(),0,0,H44),"")</f>
        <v/>
      </c>
      <c r="L44" t="str">
        <f ca="1">IFERROR(Table3[[#This Row],[المبلغ]]-Table3[[#This Row],[مجموع الاهلاك اخر فتره ]],"")</f>
        <v/>
      </c>
    </row>
    <row r="45" spans="2:12" x14ac:dyDescent="0.2">
      <c r="B45">
        <v>35</v>
      </c>
      <c r="E45" s="56"/>
      <c r="G45" t="str">
        <f ca="1">IFERROR(AMORDEGRC(Table3[[#This Row],[المبلغ]],DATE(2021,5,12),TODAY(),0,0,Table3[[#This Row],[نسبه الاهلاك "سنوي"]]),"")</f>
        <v/>
      </c>
      <c r="H45" s="55" t="str">
        <f>IFERROR(VLOOKUP(Table3[[#This Row],[التصنيف]],P44:Q50,2,0),"")</f>
        <v/>
      </c>
      <c r="I45" t="str">
        <f ca="1">IFERROR(Table3[[#This Row],[مجموع الاهلاك اخر فتره ]]-Table3[[#This Row],[مجموع الاهلاك أول الفتره]],"")</f>
        <v/>
      </c>
      <c r="J45" t="str">
        <f ca="1">IFERROR(AMORDEGRC(Table3[[#This Row],[المبلغ]],Table3[[#This Row],[تاريخ الشراء]],TODAY(),0,0,H45),"")</f>
        <v/>
      </c>
      <c r="L45" t="str">
        <f ca="1">IFERROR(Table3[[#This Row],[المبلغ]]-Table3[[#This Row],[مجموع الاهلاك اخر فتره ]],"")</f>
        <v/>
      </c>
    </row>
    <row r="46" spans="2:12" x14ac:dyDescent="0.2">
      <c r="B46">
        <v>36</v>
      </c>
      <c r="E46" s="56"/>
      <c r="G46" t="str">
        <f ca="1">IFERROR(AMORDEGRC(Table3[[#This Row],[المبلغ]],DATE(2021,5,12),TODAY(),0,0,Table3[[#This Row],[نسبه الاهلاك "سنوي"]]),"")</f>
        <v/>
      </c>
      <c r="H46" s="55" t="str">
        <f>IFERROR(VLOOKUP(Table3[[#This Row],[التصنيف]],P45:Q51,2,0),"")</f>
        <v/>
      </c>
      <c r="I46" t="str">
        <f ca="1">IFERROR(Table3[[#This Row],[مجموع الاهلاك اخر فتره ]]-Table3[[#This Row],[مجموع الاهلاك أول الفتره]],"")</f>
        <v/>
      </c>
      <c r="J46" t="str">
        <f ca="1">IFERROR(AMORDEGRC(Table3[[#This Row],[المبلغ]],Table3[[#This Row],[تاريخ الشراء]],TODAY(),0,0,H46),"")</f>
        <v/>
      </c>
      <c r="L46" t="str">
        <f ca="1">IFERROR(Table3[[#This Row],[المبلغ]]-Table3[[#This Row],[مجموع الاهلاك اخر فتره ]],"")</f>
        <v/>
      </c>
    </row>
    <row r="47" spans="2:12" x14ac:dyDescent="0.2">
      <c r="B47">
        <v>37</v>
      </c>
      <c r="E47" s="56"/>
      <c r="G47" t="str">
        <f ca="1">IFERROR(AMORDEGRC(Table3[[#This Row],[المبلغ]],DATE(2021,5,12),TODAY(),0,0,Table3[[#This Row],[نسبه الاهلاك "سنوي"]]),"")</f>
        <v/>
      </c>
      <c r="H47" s="55" t="str">
        <f>IFERROR(VLOOKUP(Table3[[#This Row],[التصنيف]],P46:Q52,2,0),"")</f>
        <v/>
      </c>
      <c r="I47" t="str">
        <f ca="1">IFERROR(Table3[[#This Row],[مجموع الاهلاك اخر فتره ]]-Table3[[#This Row],[مجموع الاهلاك أول الفتره]],"")</f>
        <v/>
      </c>
      <c r="J47" t="str">
        <f ca="1">IFERROR(AMORDEGRC(Table3[[#This Row],[المبلغ]],Table3[[#This Row],[تاريخ الشراء]],TODAY(),0,0,H47),"")</f>
        <v/>
      </c>
      <c r="L47" t="str">
        <f ca="1">IFERROR(Table3[[#This Row],[المبلغ]]-Table3[[#This Row],[مجموع الاهلاك اخر فتره ]],"")</f>
        <v/>
      </c>
    </row>
    <row r="48" spans="2:12" x14ac:dyDescent="0.2">
      <c r="B48">
        <v>38</v>
      </c>
      <c r="E48" s="56"/>
      <c r="G48" t="str">
        <f ca="1">IFERROR(AMORDEGRC(Table3[[#This Row],[المبلغ]],DATE(2021,5,12),TODAY(),0,0,Table3[[#This Row],[نسبه الاهلاك "سنوي"]]),"")</f>
        <v/>
      </c>
      <c r="H48" s="55" t="str">
        <f>IFERROR(VLOOKUP(Table3[[#This Row],[التصنيف]],P47:Q53,2,0),"")</f>
        <v/>
      </c>
      <c r="I48" t="str">
        <f ca="1">IFERROR(Table3[[#This Row],[مجموع الاهلاك اخر فتره ]]-Table3[[#This Row],[مجموع الاهلاك أول الفتره]],"")</f>
        <v/>
      </c>
      <c r="J48" t="str">
        <f ca="1">IFERROR(AMORDEGRC(Table3[[#This Row],[المبلغ]],Table3[[#This Row],[تاريخ الشراء]],TODAY(),0,0,H48),"")</f>
        <v/>
      </c>
      <c r="L48" t="str">
        <f ca="1">IFERROR(Table3[[#This Row],[المبلغ]]-Table3[[#This Row],[مجموع الاهلاك اخر فتره ]],"")</f>
        <v/>
      </c>
    </row>
    <row r="49" spans="2:12" x14ac:dyDescent="0.2">
      <c r="B49">
        <v>39</v>
      </c>
      <c r="E49" s="56"/>
      <c r="G49" t="str">
        <f ca="1">IFERROR(AMORDEGRC(Table3[[#This Row],[المبلغ]],DATE(2021,5,12),TODAY(),0,0,Table3[[#This Row],[نسبه الاهلاك "سنوي"]]),"")</f>
        <v/>
      </c>
      <c r="H49" s="55" t="str">
        <f>IFERROR(VLOOKUP(Table3[[#This Row],[التصنيف]],P48:Q54,2,0),"")</f>
        <v/>
      </c>
      <c r="I49" t="str">
        <f ca="1">IFERROR(Table3[[#This Row],[مجموع الاهلاك اخر فتره ]]-Table3[[#This Row],[مجموع الاهلاك أول الفتره]],"")</f>
        <v/>
      </c>
      <c r="J49" t="str">
        <f ca="1">IFERROR(AMORDEGRC(Table3[[#This Row],[المبلغ]],Table3[[#This Row],[تاريخ الشراء]],TODAY(),0,0,H49),"")</f>
        <v/>
      </c>
      <c r="L49" t="str">
        <f ca="1">IFERROR(Table3[[#This Row],[المبلغ]]-Table3[[#This Row],[مجموع الاهلاك اخر فتره ]],"")</f>
        <v/>
      </c>
    </row>
    <row r="50" spans="2:12" x14ac:dyDescent="0.2">
      <c r="B50">
        <v>40</v>
      </c>
      <c r="E50" s="56"/>
      <c r="G50" t="str">
        <f ca="1">IFERROR(AMORDEGRC(Table3[[#This Row],[المبلغ]],DATE(2021,5,12),TODAY(),0,0,Table3[[#This Row],[نسبه الاهلاك "سنوي"]]),"")</f>
        <v/>
      </c>
      <c r="H50" s="55" t="str">
        <f>IFERROR(VLOOKUP(Table3[[#This Row],[التصنيف]],P49:Q55,2,0),"")</f>
        <v/>
      </c>
      <c r="I50" t="str">
        <f ca="1">IFERROR(Table3[[#This Row],[مجموع الاهلاك اخر فتره ]]-Table3[[#This Row],[مجموع الاهلاك أول الفتره]],"")</f>
        <v/>
      </c>
      <c r="J50" t="str">
        <f ca="1">IFERROR(AMORDEGRC(Table3[[#This Row],[المبلغ]],Table3[[#This Row],[تاريخ الشراء]],TODAY(),0,0,H50),"")</f>
        <v/>
      </c>
      <c r="L50" t="str">
        <f ca="1">IFERROR(Table3[[#This Row],[المبلغ]]-Table3[[#This Row],[مجموع الاهلاك اخر فتره ]],"")</f>
        <v/>
      </c>
    </row>
    <row r="51" spans="2:12" x14ac:dyDescent="0.2">
      <c r="B51">
        <v>41</v>
      </c>
      <c r="E51" s="56"/>
      <c r="G51" t="str">
        <f ca="1">IFERROR(AMORDEGRC(Table3[[#This Row],[المبلغ]],DATE(2021,5,12),TODAY(),0,0,Table3[[#This Row],[نسبه الاهلاك "سنوي"]]),"")</f>
        <v/>
      </c>
      <c r="H51" s="55" t="str">
        <f>IFERROR(VLOOKUP(Table3[[#This Row],[التصنيف]],P50:Q56,2,0),"")</f>
        <v/>
      </c>
      <c r="I51" t="str">
        <f ca="1">IFERROR(Table3[[#This Row],[مجموع الاهلاك اخر فتره ]]-Table3[[#This Row],[مجموع الاهلاك أول الفتره]],"")</f>
        <v/>
      </c>
      <c r="J51" t="str">
        <f ca="1">IFERROR(AMORDEGRC(Table3[[#This Row],[المبلغ]],Table3[[#This Row],[تاريخ الشراء]],TODAY(),0,0,H51),"")</f>
        <v/>
      </c>
      <c r="L51" t="str">
        <f ca="1">IFERROR(Table3[[#This Row],[المبلغ]]-Table3[[#This Row],[مجموع الاهلاك اخر فتره ]],"")</f>
        <v/>
      </c>
    </row>
    <row r="52" spans="2:12" x14ac:dyDescent="0.2">
      <c r="B52">
        <v>42</v>
      </c>
      <c r="E52" s="56"/>
      <c r="G52" t="str">
        <f ca="1">IFERROR(AMORDEGRC(Table3[[#This Row],[المبلغ]],DATE(2021,5,12),TODAY(),0,0,Table3[[#This Row],[نسبه الاهلاك "سنوي"]]),"")</f>
        <v/>
      </c>
      <c r="H52" s="55" t="str">
        <f>IFERROR(VLOOKUP(Table3[[#This Row],[التصنيف]],P51:Q57,2,0),"")</f>
        <v/>
      </c>
      <c r="I52" t="str">
        <f ca="1">IFERROR(Table3[[#This Row],[مجموع الاهلاك اخر فتره ]]-Table3[[#This Row],[مجموع الاهلاك أول الفتره]],"")</f>
        <v/>
      </c>
      <c r="J52" t="str">
        <f ca="1">IFERROR(AMORDEGRC(Table3[[#This Row],[المبلغ]],Table3[[#This Row],[تاريخ الشراء]],TODAY(),0,0,H52),"")</f>
        <v/>
      </c>
      <c r="L52" t="str">
        <f ca="1">IFERROR(Table3[[#This Row],[المبلغ]]-Table3[[#This Row],[مجموع الاهلاك اخر فتره ]],"")</f>
        <v/>
      </c>
    </row>
    <row r="53" spans="2:12" x14ac:dyDescent="0.2">
      <c r="B53">
        <v>43</v>
      </c>
      <c r="E53" s="56"/>
      <c r="G53" t="str">
        <f ca="1">IFERROR(AMORDEGRC(Table3[[#This Row],[المبلغ]],DATE(2021,5,12),TODAY(),0,0,Table3[[#This Row],[نسبه الاهلاك "سنوي"]]),"")</f>
        <v/>
      </c>
      <c r="H53" s="55" t="str">
        <f>IFERROR(VLOOKUP(Table3[[#This Row],[التصنيف]],P52:Q58,2,0),"")</f>
        <v/>
      </c>
      <c r="I53" t="str">
        <f ca="1">IFERROR(Table3[[#This Row],[مجموع الاهلاك اخر فتره ]]-Table3[[#This Row],[مجموع الاهلاك أول الفتره]],"")</f>
        <v/>
      </c>
      <c r="J53" t="str">
        <f ca="1">IFERROR(AMORDEGRC(Table3[[#This Row],[المبلغ]],Table3[[#This Row],[تاريخ الشراء]],TODAY(),0,0,H53),"")</f>
        <v/>
      </c>
      <c r="L53" t="str">
        <f ca="1">IFERROR(Table3[[#This Row],[المبلغ]]-Table3[[#This Row],[مجموع الاهلاك اخر فتره ]],"")</f>
        <v/>
      </c>
    </row>
    <row r="54" spans="2:12" x14ac:dyDescent="0.2">
      <c r="B54">
        <v>44</v>
      </c>
      <c r="E54" s="56"/>
      <c r="G54" t="str">
        <f ca="1">IFERROR(AMORDEGRC(Table3[[#This Row],[المبلغ]],DATE(2021,5,12),TODAY(),0,0,Table3[[#This Row],[نسبه الاهلاك "سنوي"]]),"")</f>
        <v/>
      </c>
      <c r="H54" s="55" t="str">
        <f>IFERROR(VLOOKUP(Table3[[#This Row],[التصنيف]],P53:Q59,2,0),"")</f>
        <v/>
      </c>
      <c r="I54" t="str">
        <f ca="1">IFERROR(Table3[[#This Row],[مجموع الاهلاك اخر فتره ]]-Table3[[#This Row],[مجموع الاهلاك أول الفتره]],"")</f>
        <v/>
      </c>
      <c r="J54" t="str">
        <f ca="1">IFERROR(AMORDEGRC(Table3[[#This Row],[المبلغ]],Table3[[#This Row],[تاريخ الشراء]],TODAY(),0,0,H54),"")</f>
        <v/>
      </c>
      <c r="L54" t="str">
        <f ca="1">IFERROR(Table3[[#This Row],[المبلغ]]-Table3[[#This Row],[مجموع الاهلاك اخر فتره ]],"")</f>
        <v/>
      </c>
    </row>
    <row r="55" spans="2:12" x14ac:dyDescent="0.2">
      <c r="B55">
        <v>45</v>
      </c>
      <c r="E55" s="56"/>
      <c r="G55" t="str">
        <f ca="1">IFERROR(AMORDEGRC(Table3[[#This Row],[المبلغ]],DATE(2021,5,12),TODAY(),0,0,Table3[[#This Row],[نسبه الاهلاك "سنوي"]]),"")</f>
        <v/>
      </c>
      <c r="H55" s="55" t="str">
        <f>IFERROR(VLOOKUP(Table3[[#This Row],[التصنيف]],P54:Q60,2,0),"")</f>
        <v/>
      </c>
      <c r="I55" t="str">
        <f ca="1">IFERROR(Table3[[#This Row],[مجموع الاهلاك اخر فتره ]]-Table3[[#This Row],[مجموع الاهلاك أول الفتره]],"")</f>
        <v/>
      </c>
      <c r="J55" t="str">
        <f ca="1">IFERROR(AMORDEGRC(Table3[[#This Row],[المبلغ]],Table3[[#This Row],[تاريخ الشراء]],TODAY(),0,0,H55),"")</f>
        <v/>
      </c>
      <c r="L55" t="str">
        <f ca="1">IFERROR(Table3[[#This Row],[المبلغ]]-Table3[[#This Row],[مجموع الاهلاك اخر فتره ]],"")</f>
        <v/>
      </c>
    </row>
    <row r="56" spans="2:12" x14ac:dyDescent="0.2">
      <c r="B56">
        <v>46</v>
      </c>
      <c r="E56" s="56"/>
      <c r="G56" t="str">
        <f ca="1">IFERROR(AMORDEGRC(Table3[[#This Row],[المبلغ]],DATE(2021,5,12),TODAY(),0,0,Table3[[#This Row],[نسبه الاهلاك "سنوي"]]),"")</f>
        <v/>
      </c>
      <c r="H56" s="55" t="str">
        <f>IFERROR(VLOOKUP(Table3[[#This Row],[التصنيف]],P55:Q61,2,0),"")</f>
        <v/>
      </c>
      <c r="I56" t="str">
        <f ca="1">IFERROR(Table3[[#This Row],[مجموع الاهلاك اخر فتره ]]-Table3[[#This Row],[مجموع الاهلاك أول الفتره]],"")</f>
        <v/>
      </c>
      <c r="J56" t="str">
        <f ca="1">IFERROR(AMORDEGRC(Table3[[#This Row],[المبلغ]],Table3[[#This Row],[تاريخ الشراء]],TODAY(),0,0,H56),"")</f>
        <v/>
      </c>
      <c r="L56" t="str">
        <f ca="1">IFERROR(Table3[[#This Row],[المبلغ]]-Table3[[#This Row],[مجموع الاهلاك اخر فتره ]],"")</f>
        <v/>
      </c>
    </row>
    <row r="57" spans="2:12" x14ac:dyDescent="0.2">
      <c r="B57">
        <v>47</v>
      </c>
      <c r="E57" s="56"/>
      <c r="G57" t="str">
        <f ca="1">IFERROR(AMORDEGRC(Table3[[#This Row],[المبلغ]],DATE(2021,5,12),TODAY(),0,0,Table3[[#This Row],[نسبه الاهلاك "سنوي"]]),"")</f>
        <v/>
      </c>
      <c r="H57" s="55" t="str">
        <f>IFERROR(VLOOKUP(Table3[[#This Row],[التصنيف]],P56:Q62,2,0),"")</f>
        <v/>
      </c>
      <c r="I57" t="str">
        <f ca="1">IFERROR(Table3[[#This Row],[مجموع الاهلاك اخر فتره ]]-Table3[[#This Row],[مجموع الاهلاك أول الفتره]],"")</f>
        <v/>
      </c>
      <c r="J57" t="str">
        <f ca="1">IFERROR(AMORDEGRC(Table3[[#This Row],[المبلغ]],Table3[[#This Row],[تاريخ الشراء]],TODAY(),0,0,H57),"")</f>
        <v/>
      </c>
      <c r="L57" t="str">
        <f ca="1">IFERROR(Table3[[#This Row],[المبلغ]]-Table3[[#This Row],[مجموع الاهلاك اخر فتره ]],"")</f>
        <v/>
      </c>
    </row>
    <row r="58" spans="2:12" x14ac:dyDescent="0.2">
      <c r="B58">
        <v>48</v>
      </c>
      <c r="E58" s="56"/>
      <c r="G58" t="str">
        <f ca="1">IFERROR(AMORDEGRC(Table3[[#This Row],[المبلغ]],DATE(2021,5,12),TODAY(),0,0,Table3[[#This Row],[نسبه الاهلاك "سنوي"]]),"")</f>
        <v/>
      </c>
      <c r="H58" s="55" t="str">
        <f>IFERROR(VLOOKUP(Table3[[#This Row],[التصنيف]],P57:Q63,2,0),"")</f>
        <v/>
      </c>
      <c r="I58" t="str">
        <f ca="1">IFERROR(Table3[[#This Row],[مجموع الاهلاك اخر فتره ]]-Table3[[#This Row],[مجموع الاهلاك أول الفتره]],"")</f>
        <v/>
      </c>
      <c r="J58" t="str">
        <f ca="1">IFERROR(AMORDEGRC(Table3[[#This Row],[المبلغ]],Table3[[#This Row],[تاريخ الشراء]],TODAY(),0,0,H58),"")</f>
        <v/>
      </c>
      <c r="L58" t="str">
        <f ca="1">IFERROR(Table3[[#This Row],[المبلغ]]-Table3[[#This Row],[مجموع الاهلاك اخر فتره ]],"")</f>
        <v/>
      </c>
    </row>
    <row r="59" spans="2:12" x14ac:dyDescent="0.2">
      <c r="B59">
        <v>49</v>
      </c>
      <c r="E59" s="56"/>
      <c r="G59" t="str">
        <f ca="1">IFERROR(AMORDEGRC(Table3[[#This Row],[المبلغ]],DATE(2021,5,12),TODAY(),0,0,Table3[[#This Row],[نسبه الاهلاك "سنوي"]]),"")</f>
        <v/>
      </c>
      <c r="H59" s="55" t="str">
        <f>IFERROR(VLOOKUP(Table3[[#This Row],[التصنيف]],P58:Q64,2,0),"")</f>
        <v/>
      </c>
      <c r="I59" t="str">
        <f ca="1">IFERROR(Table3[[#This Row],[مجموع الاهلاك اخر فتره ]]-Table3[[#This Row],[مجموع الاهلاك أول الفتره]],"")</f>
        <v/>
      </c>
      <c r="J59" t="str">
        <f ca="1">IFERROR(AMORDEGRC(Table3[[#This Row],[المبلغ]],Table3[[#This Row],[تاريخ الشراء]],TODAY(),0,0,H59),"")</f>
        <v/>
      </c>
      <c r="L59" t="str">
        <f ca="1">IFERROR(Table3[[#This Row],[المبلغ]]-Table3[[#This Row],[مجموع الاهلاك اخر فتره ]],"")</f>
        <v/>
      </c>
    </row>
    <row r="60" spans="2:12" x14ac:dyDescent="0.2">
      <c r="B60">
        <v>50</v>
      </c>
      <c r="E60" s="56"/>
      <c r="G60" t="str">
        <f ca="1">IFERROR(AMORDEGRC(Table3[[#This Row],[المبلغ]],DATE(2021,5,12),TODAY(),0,0,Table3[[#This Row],[نسبه الاهلاك "سنوي"]]),"")</f>
        <v/>
      </c>
      <c r="H60" s="55" t="str">
        <f>IFERROR(VLOOKUP(Table3[[#This Row],[التصنيف]],P59:Q65,2,0),"")</f>
        <v/>
      </c>
      <c r="I60" t="str">
        <f ca="1">IFERROR(Table3[[#This Row],[مجموع الاهلاك اخر فتره ]]-Table3[[#This Row],[مجموع الاهلاك أول الفتره]],"")</f>
        <v/>
      </c>
      <c r="J60" t="str">
        <f ca="1">IFERROR(AMORDEGRC(Table3[[#This Row],[المبلغ]],Table3[[#This Row],[تاريخ الشراء]],TODAY(),0,0,H60),"")</f>
        <v/>
      </c>
      <c r="L60" t="str">
        <f ca="1">IFERROR(Table3[[#This Row],[المبلغ]]-Table3[[#This Row],[مجموع الاهلاك اخر فتره ]],"")</f>
        <v/>
      </c>
    </row>
    <row r="61" spans="2:12" x14ac:dyDescent="0.2">
      <c r="B61">
        <v>51</v>
      </c>
      <c r="E61" s="56"/>
      <c r="G61" t="str">
        <f ca="1">IFERROR(AMORDEGRC(Table3[[#This Row],[المبلغ]],DATE(2021,5,12),TODAY(),0,0,Table3[[#This Row],[نسبه الاهلاك "سنوي"]]),"")</f>
        <v/>
      </c>
      <c r="H61" s="55" t="str">
        <f>IFERROR(VLOOKUP(Table3[[#This Row],[التصنيف]],P60:Q66,2,0),"")</f>
        <v/>
      </c>
      <c r="I61" t="str">
        <f ca="1">IFERROR(Table3[[#This Row],[مجموع الاهلاك اخر فتره ]]-Table3[[#This Row],[مجموع الاهلاك أول الفتره]],"")</f>
        <v/>
      </c>
      <c r="J61" t="str">
        <f ca="1">IFERROR(AMORDEGRC(Table3[[#This Row],[المبلغ]],Table3[[#This Row],[تاريخ الشراء]],TODAY(),0,0,H61),"")</f>
        <v/>
      </c>
      <c r="L61" t="str">
        <f ca="1">IFERROR(Table3[[#This Row],[المبلغ]]-Table3[[#This Row],[مجموع الاهلاك اخر فتره ]],"")</f>
        <v/>
      </c>
    </row>
    <row r="62" spans="2:12" x14ac:dyDescent="0.2">
      <c r="B62">
        <v>52</v>
      </c>
      <c r="E62" s="56"/>
      <c r="G62" t="str">
        <f ca="1">IFERROR(AMORDEGRC(Table3[[#This Row],[المبلغ]],DATE(2021,5,12),TODAY(),0,0,Table3[[#This Row],[نسبه الاهلاك "سنوي"]]),"")</f>
        <v/>
      </c>
      <c r="H62" s="55" t="str">
        <f>IFERROR(VLOOKUP(Table3[[#This Row],[التصنيف]],P61:Q67,2,0),"")</f>
        <v/>
      </c>
      <c r="I62" t="str">
        <f ca="1">IFERROR(Table3[[#This Row],[مجموع الاهلاك اخر فتره ]]-Table3[[#This Row],[مجموع الاهلاك أول الفتره]],"")</f>
        <v/>
      </c>
      <c r="J62" t="str">
        <f ca="1">IFERROR(AMORDEGRC(Table3[[#This Row],[المبلغ]],Table3[[#This Row],[تاريخ الشراء]],TODAY(),0,0,H62),"")</f>
        <v/>
      </c>
      <c r="L62" t="str">
        <f ca="1">IFERROR(Table3[[#This Row],[المبلغ]]-Table3[[#This Row],[مجموع الاهلاك اخر فتره ]],"")</f>
        <v/>
      </c>
    </row>
    <row r="63" spans="2:12" x14ac:dyDescent="0.2">
      <c r="B63">
        <v>53</v>
      </c>
      <c r="E63" s="56"/>
      <c r="G63" t="str">
        <f ca="1">IFERROR(AMORDEGRC(Table3[[#This Row],[المبلغ]],DATE(2021,5,12),TODAY(),0,0,Table3[[#This Row],[نسبه الاهلاك "سنوي"]]),"")</f>
        <v/>
      </c>
      <c r="H63" s="55" t="str">
        <f>IFERROR(VLOOKUP(Table3[[#This Row],[التصنيف]],P62:Q68,2,0),"")</f>
        <v/>
      </c>
      <c r="I63" t="str">
        <f ca="1">IFERROR(Table3[[#This Row],[مجموع الاهلاك اخر فتره ]]-Table3[[#This Row],[مجموع الاهلاك أول الفتره]],"")</f>
        <v/>
      </c>
      <c r="J63" t="str">
        <f ca="1">IFERROR(AMORDEGRC(Table3[[#This Row],[المبلغ]],Table3[[#This Row],[تاريخ الشراء]],TODAY(),0,0,H63),"")</f>
        <v/>
      </c>
      <c r="L63" t="str">
        <f ca="1">IFERROR(Table3[[#This Row],[المبلغ]]-Table3[[#This Row],[مجموع الاهلاك اخر فتره ]],"")</f>
        <v/>
      </c>
    </row>
    <row r="64" spans="2:12" x14ac:dyDescent="0.2">
      <c r="B64">
        <v>54</v>
      </c>
      <c r="E64" s="56"/>
      <c r="G64" t="str">
        <f ca="1">IFERROR(AMORDEGRC(Table3[[#This Row],[المبلغ]],DATE(2021,5,12),TODAY(),0,0,Table3[[#This Row],[نسبه الاهلاك "سنوي"]]),"")</f>
        <v/>
      </c>
      <c r="H64" s="55" t="str">
        <f>IFERROR(VLOOKUP(Table3[[#This Row],[التصنيف]],P63:Q69,2,0),"")</f>
        <v/>
      </c>
      <c r="I64" t="str">
        <f ca="1">IFERROR(Table3[[#This Row],[مجموع الاهلاك اخر فتره ]]-Table3[[#This Row],[مجموع الاهلاك أول الفتره]],"")</f>
        <v/>
      </c>
      <c r="J64" t="str">
        <f ca="1">IFERROR(AMORDEGRC(Table3[[#This Row],[المبلغ]],Table3[[#This Row],[تاريخ الشراء]],TODAY(),0,0,H64),"")</f>
        <v/>
      </c>
      <c r="L64" t="str">
        <f ca="1">IFERROR(Table3[[#This Row],[المبلغ]]-Table3[[#This Row],[مجموع الاهلاك اخر فتره ]],"")</f>
        <v/>
      </c>
    </row>
    <row r="65" spans="2:12" x14ac:dyDescent="0.2">
      <c r="B65">
        <v>55</v>
      </c>
      <c r="E65" s="56"/>
      <c r="G65" t="str">
        <f ca="1">IFERROR(AMORDEGRC(Table3[[#This Row],[المبلغ]],DATE(2021,5,12),TODAY(),0,0,Table3[[#This Row],[نسبه الاهلاك "سنوي"]]),"")</f>
        <v/>
      </c>
      <c r="H65" s="55" t="str">
        <f>IFERROR(VLOOKUP(Table3[[#This Row],[التصنيف]],P64:Q70,2,0),"")</f>
        <v/>
      </c>
      <c r="I65" t="str">
        <f ca="1">IFERROR(Table3[[#This Row],[مجموع الاهلاك اخر فتره ]]-Table3[[#This Row],[مجموع الاهلاك أول الفتره]],"")</f>
        <v/>
      </c>
      <c r="J65" t="str">
        <f ca="1">IFERROR(AMORDEGRC(Table3[[#This Row],[المبلغ]],Table3[[#This Row],[تاريخ الشراء]],TODAY(),0,0,H65),"")</f>
        <v/>
      </c>
      <c r="L65" t="str">
        <f ca="1">IFERROR(Table3[[#This Row],[المبلغ]]-Table3[[#This Row],[مجموع الاهلاك اخر فتره ]],"")</f>
        <v/>
      </c>
    </row>
    <row r="66" spans="2:12" x14ac:dyDescent="0.2">
      <c r="B66">
        <v>56</v>
      </c>
      <c r="E66" s="56"/>
      <c r="G66" t="str">
        <f ca="1">IFERROR(AMORDEGRC(Table3[[#This Row],[المبلغ]],DATE(2021,5,12),TODAY(),0,0,Table3[[#This Row],[نسبه الاهلاك "سنوي"]]),"")</f>
        <v/>
      </c>
      <c r="H66" s="55" t="str">
        <f>IFERROR(VLOOKUP(Table3[[#This Row],[التصنيف]],P65:Q71,2,0),"")</f>
        <v/>
      </c>
      <c r="I66" t="str">
        <f ca="1">IFERROR(Table3[[#This Row],[مجموع الاهلاك اخر فتره ]]-Table3[[#This Row],[مجموع الاهلاك أول الفتره]],"")</f>
        <v/>
      </c>
      <c r="J66" t="str">
        <f ca="1">IFERROR(AMORDEGRC(Table3[[#This Row],[المبلغ]],Table3[[#This Row],[تاريخ الشراء]],TODAY(),0,0,H66),"")</f>
        <v/>
      </c>
      <c r="L66" t="str">
        <f ca="1">IFERROR(Table3[[#This Row],[المبلغ]]-Table3[[#This Row],[مجموع الاهلاك اخر فتره ]],"")</f>
        <v/>
      </c>
    </row>
    <row r="67" spans="2:12" x14ac:dyDescent="0.2">
      <c r="B67">
        <v>57</v>
      </c>
      <c r="E67" s="56"/>
      <c r="G67" t="str">
        <f ca="1">IFERROR(AMORDEGRC(Table3[[#This Row],[المبلغ]],DATE(2021,5,12),TODAY(),0,0,Table3[[#This Row],[نسبه الاهلاك "سنوي"]]),"")</f>
        <v/>
      </c>
      <c r="H67" s="55" t="str">
        <f>IFERROR(VLOOKUP(Table3[[#This Row],[التصنيف]],P66:Q72,2,0),"")</f>
        <v/>
      </c>
      <c r="I67" t="str">
        <f ca="1">IFERROR(Table3[[#This Row],[مجموع الاهلاك اخر فتره ]]-Table3[[#This Row],[مجموع الاهلاك أول الفتره]],"")</f>
        <v/>
      </c>
      <c r="J67" t="str">
        <f ca="1">IFERROR(AMORDEGRC(Table3[[#This Row],[المبلغ]],Table3[[#This Row],[تاريخ الشراء]],TODAY(),0,0,H67),"")</f>
        <v/>
      </c>
      <c r="L67" t="str">
        <f ca="1">IFERROR(Table3[[#This Row],[المبلغ]]-Table3[[#This Row],[مجموع الاهلاك اخر فتره ]],"")</f>
        <v/>
      </c>
    </row>
    <row r="68" spans="2:12" x14ac:dyDescent="0.2">
      <c r="B68">
        <v>58</v>
      </c>
      <c r="E68" s="56"/>
      <c r="G68" t="str">
        <f ca="1">IFERROR(AMORDEGRC(Table3[[#This Row],[المبلغ]],DATE(2021,5,12),TODAY(),0,0,Table3[[#This Row],[نسبه الاهلاك "سنوي"]]),"")</f>
        <v/>
      </c>
      <c r="H68" s="55" t="str">
        <f>IFERROR(VLOOKUP(Table3[[#This Row],[التصنيف]],P67:Q73,2,0),"")</f>
        <v/>
      </c>
      <c r="I68" t="str">
        <f ca="1">IFERROR(Table3[[#This Row],[مجموع الاهلاك اخر فتره ]]-Table3[[#This Row],[مجموع الاهلاك أول الفتره]],"")</f>
        <v/>
      </c>
      <c r="J68" t="str">
        <f ca="1">IFERROR(AMORDEGRC(Table3[[#This Row],[المبلغ]],Table3[[#This Row],[تاريخ الشراء]],TODAY(),0,0,H68),"")</f>
        <v/>
      </c>
      <c r="L68" t="str">
        <f ca="1">IFERROR(Table3[[#This Row],[المبلغ]]-Table3[[#This Row],[مجموع الاهلاك اخر فتره ]],"")</f>
        <v/>
      </c>
    </row>
    <row r="69" spans="2:12" x14ac:dyDescent="0.2">
      <c r="B69">
        <v>59</v>
      </c>
      <c r="E69" s="56"/>
      <c r="G69" t="str">
        <f ca="1">IFERROR(AMORDEGRC(Table3[[#This Row],[المبلغ]],DATE(2021,5,12),TODAY(),0,0,Table3[[#This Row],[نسبه الاهلاك "سنوي"]]),"")</f>
        <v/>
      </c>
      <c r="H69" s="55" t="str">
        <f>IFERROR(VLOOKUP(Table3[[#This Row],[التصنيف]],P68:Q74,2,0),"")</f>
        <v/>
      </c>
      <c r="I69" t="str">
        <f ca="1">IFERROR(Table3[[#This Row],[مجموع الاهلاك اخر فتره ]]-Table3[[#This Row],[مجموع الاهلاك أول الفتره]],"")</f>
        <v/>
      </c>
      <c r="J69" t="str">
        <f ca="1">IFERROR(AMORDEGRC(Table3[[#This Row],[المبلغ]],Table3[[#This Row],[تاريخ الشراء]],TODAY(),0,0,H69),"")</f>
        <v/>
      </c>
      <c r="L69" t="str">
        <f ca="1">IFERROR(Table3[[#This Row],[المبلغ]]-Table3[[#This Row],[مجموع الاهلاك اخر فتره ]],"")</f>
        <v/>
      </c>
    </row>
    <row r="70" spans="2:12" x14ac:dyDescent="0.2">
      <c r="B70">
        <v>60</v>
      </c>
      <c r="E70" s="56"/>
      <c r="G70" t="str">
        <f ca="1">IFERROR(AMORDEGRC(Table3[[#This Row],[المبلغ]],DATE(2021,5,12),TODAY(),0,0,Table3[[#This Row],[نسبه الاهلاك "سنوي"]]),"")</f>
        <v/>
      </c>
      <c r="H70" s="55" t="str">
        <f>IFERROR(VLOOKUP(Table3[[#This Row],[التصنيف]],P69:Q75,2,0),"")</f>
        <v/>
      </c>
      <c r="I70" t="str">
        <f ca="1">IFERROR(Table3[[#This Row],[مجموع الاهلاك اخر فتره ]]-Table3[[#This Row],[مجموع الاهلاك أول الفتره]],"")</f>
        <v/>
      </c>
      <c r="J70" t="str">
        <f ca="1">IFERROR(AMORDEGRC(Table3[[#This Row],[المبلغ]],Table3[[#This Row],[تاريخ الشراء]],TODAY(),0,0,H70),"")</f>
        <v/>
      </c>
      <c r="L70" t="str">
        <f ca="1">IFERROR(Table3[[#This Row],[المبلغ]]-Table3[[#This Row],[مجموع الاهلاك اخر فتره ]],"")</f>
        <v/>
      </c>
    </row>
    <row r="71" spans="2:12" x14ac:dyDescent="0.2">
      <c r="B71">
        <v>61</v>
      </c>
      <c r="E71" s="56"/>
      <c r="G71" t="str">
        <f ca="1">IFERROR(AMORDEGRC(Table3[[#This Row],[المبلغ]],DATE(2021,5,12),TODAY(),0,0,Table3[[#This Row],[نسبه الاهلاك "سنوي"]]),"")</f>
        <v/>
      </c>
      <c r="H71" s="55" t="str">
        <f>IFERROR(VLOOKUP(Table3[[#This Row],[التصنيف]],P70:Q76,2,0),"")</f>
        <v/>
      </c>
      <c r="I71" t="str">
        <f ca="1">IFERROR(Table3[[#This Row],[مجموع الاهلاك اخر فتره ]]-Table3[[#This Row],[مجموع الاهلاك أول الفتره]],"")</f>
        <v/>
      </c>
      <c r="J71" t="str">
        <f ca="1">IFERROR(AMORDEGRC(Table3[[#This Row],[المبلغ]],Table3[[#This Row],[تاريخ الشراء]],TODAY(),0,0,H71),"")</f>
        <v/>
      </c>
      <c r="L71" t="str">
        <f ca="1">IFERROR(Table3[[#This Row],[المبلغ]]-Table3[[#This Row],[مجموع الاهلاك اخر فتره ]],"")</f>
        <v/>
      </c>
    </row>
    <row r="72" spans="2:12" x14ac:dyDescent="0.2">
      <c r="B72">
        <v>62</v>
      </c>
      <c r="E72" s="56"/>
      <c r="G72" t="str">
        <f ca="1">IFERROR(AMORDEGRC(Table3[[#This Row],[المبلغ]],DATE(2021,5,12),TODAY(),0,0,Table3[[#This Row],[نسبه الاهلاك "سنوي"]]),"")</f>
        <v/>
      </c>
      <c r="H72" s="55" t="str">
        <f>IFERROR(VLOOKUP(Table3[[#This Row],[التصنيف]],P71:Q77,2,0),"")</f>
        <v/>
      </c>
      <c r="I72" t="str">
        <f ca="1">IFERROR(Table3[[#This Row],[مجموع الاهلاك اخر فتره ]]-Table3[[#This Row],[مجموع الاهلاك أول الفتره]],"")</f>
        <v/>
      </c>
      <c r="J72" t="str">
        <f ca="1">IFERROR(AMORDEGRC(Table3[[#This Row],[المبلغ]],Table3[[#This Row],[تاريخ الشراء]],TODAY(),0,0,H72),"")</f>
        <v/>
      </c>
      <c r="L72" t="str">
        <f ca="1">IFERROR(Table3[[#This Row],[المبلغ]]-Table3[[#This Row],[مجموع الاهلاك اخر فتره ]],"")</f>
        <v/>
      </c>
    </row>
    <row r="73" spans="2:12" x14ac:dyDescent="0.2">
      <c r="B73">
        <v>63</v>
      </c>
      <c r="E73" s="56"/>
      <c r="G73" t="str">
        <f ca="1">IFERROR(AMORDEGRC(Table3[[#This Row],[المبلغ]],DATE(2021,5,12),TODAY(),0,0,Table3[[#This Row],[نسبه الاهلاك "سنوي"]]),"")</f>
        <v/>
      </c>
      <c r="H73" s="55" t="str">
        <f>IFERROR(VLOOKUP(Table3[[#This Row],[التصنيف]],P72:Q78,2,0),"")</f>
        <v/>
      </c>
      <c r="I73" t="str">
        <f ca="1">IFERROR(Table3[[#This Row],[مجموع الاهلاك اخر فتره ]]-Table3[[#This Row],[مجموع الاهلاك أول الفتره]],"")</f>
        <v/>
      </c>
      <c r="J73" t="str">
        <f ca="1">IFERROR(AMORDEGRC(Table3[[#This Row],[المبلغ]],Table3[[#This Row],[تاريخ الشراء]],TODAY(),0,0,H73),"")</f>
        <v/>
      </c>
      <c r="L73" t="str">
        <f ca="1">IFERROR(Table3[[#This Row],[المبلغ]]-Table3[[#This Row],[مجموع الاهلاك اخر فتره ]],"")</f>
        <v/>
      </c>
    </row>
    <row r="74" spans="2:12" x14ac:dyDescent="0.2">
      <c r="B74">
        <v>64</v>
      </c>
      <c r="E74" s="56"/>
      <c r="G74" t="str">
        <f ca="1">IFERROR(AMORDEGRC(Table3[[#This Row],[المبلغ]],DATE(2021,5,12),TODAY(),0,0,Table3[[#This Row],[نسبه الاهلاك "سنوي"]]),"")</f>
        <v/>
      </c>
      <c r="H74" s="55" t="str">
        <f>IFERROR(VLOOKUP(Table3[[#This Row],[التصنيف]],P73:Q79,2,0),"")</f>
        <v/>
      </c>
      <c r="I74" t="str">
        <f ca="1">IFERROR(Table3[[#This Row],[مجموع الاهلاك اخر فتره ]]-Table3[[#This Row],[مجموع الاهلاك أول الفتره]],"")</f>
        <v/>
      </c>
      <c r="J74" t="str">
        <f ca="1">IFERROR(AMORDEGRC(Table3[[#This Row],[المبلغ]],Table3[[#This Row],[تاريخ الشراء]],TODAY(),0,0,H74),"")</f>
        <v/>
      </c>
      <c r="L74" t="str">
        <f ca="1">IFERROR(Table3[[#This Row],[المبلغ]]-Table3[[#This Row],[مجموع الاهلاك اخر فتره ]],"")</f>
        <v/>
      </c>
    </row>
    <row r="75" spans="2:12" x14ac:dyDescent="0.2">
      <c r="B75">
        <v>65</v>
      </c>
      <c r="E75" s="56"/>
      <c r="G75" t="str">
        <f ca="1">IFERROR(AMORDEGRC(Table3[[#This Row],[المبلغ]],DATE(2021,5,12),TODAY(),0,0,Table3[[#This Row],[نسبه الاهلاك "سنوي"]]),"")</f>
        <v/>
      </c>
      <c r="H75" s="55" t="str">
        <f>IFERROR(VLOOKUP(Table3[[#This Row],[التصنيف]],P74:Q80,2,0),"")</f>
        <v/>
      </c>
      <c r="I75" t="str">
        <f ca="1">IFERROR(Table3[[#This Row],[مجموع الاهلاك اخر فتره ]]-Table3[[#This Row],[مجموع الاهلاك أول الفتره]],"")</f>
        <v/>
      </c>
      <c r="J75" t="str">
        <f ca="1">IFERROR(AMORDEGRC(Table3[[#This Row],[المبلغ]],Table3[[#This Row],[تاريخ الشراء]],TODAY(),0,0,H75),"")</f>
        <v/>
      </c>
      <c r="L75" t="str">
        <f ca="1">IFERROR(Table3[[#This Row],[المبلغ]]-Table3[[#This Row],[مجموع الاهلاك اخر فتره ]],"")</f>
        <v/>
      </c>
    </row>
    <row r="76" spans="2:12" x14ac:dyDescent="0.2">
      <c r="B76">
        <v>66</v>
      </c>
      <c r="E76" s="56"/>
      <c r="G76" t="str">
        <f ca="1">IFERROR(AMORDEGRC(Table3[[#This Row],[المبلغ]],DATE(2021,5,12),TODAY(),0,0,Table3[[#This Row],[نسبه الاهلاك "سنوي"]]),"")</f>
        <v/>
      </c>
      <c r="H76" s="55" t="str">
        <f>IFERROR(VLOOKUP(Table3[[#This Row],[التصنيف]],P75:Q81,2,0),"")</f>
        <v/>
      </c>
      <c r="I76" t="str">
        <f ca="1">IFERROR(Table3[[#This Row],[مجموع الاهلاك اخر فتره ]]-Table3[[#This Row],[مجموع الاهلاك أول الفتره]],"")</f>
        <v/>
      </c>
      <c r="J76" t="str">
        <f ca="1">IFERROR(AMORDEGRC(Table3[[#This Row],[المبلغ]],Table3[[#This Row],[تاريخ الشراء]],TODAY(),0,0,H76),"")</f>
        <v/>
      </c>
      <c r="L76" t="str">
        <f ca="1">IFERROR(Table3[[#This Row],[المبلغ]]-Table3[[#This Row],[مجموع الاهلاك اخر فتره ]],"")</f>
        <v/>
      </c>
    </row>
    <row r="77" spans="2:12" x14ac:dyDescent="0.2">
      <c r="B77">
        <v>67</v>
      </c>
      <c r="E77" s="56"/>
      <c r="G77" t="str">
        <f ca="1">IFERROR(AMORDEGRC(Table3[[#This Row],[المبلغ]],DATE(2021,5,12),TODAY(),0,0,Table3[[#This Row],[نسبه الاهلاك "سنوي"]]),"")</f>
        <v/>
      </c>
      <c r="H77" s="55" t="str">
        <f>IFERROR(VLOOKUP(Table3[[#This Row],[التصنيف]],P76:Q82,2,0),"")</f>
        <v/>
      </c>
      <c r="I77" t="str">
        <f ca="1">IFERROR(Table3[[#This Row],[مجموع الاهلاك اخر فتره ]]-Table3[[#This Row],[مجموع الاهلاك أول الفتره]],"")</f>
        <v/>
      </c>
      <c r="J77" t="str">
        <f ca="1">IFERROR(AMORDEGRC(Table3[[#This Row],[المبلغ]],Table3[[#This Row],[تاريخ الشراء]],TODAY(),0,0,H77),"")</f>
        <v/>
      </c>
      <c r="L77" t="str">
        <f ca="1">IFERROR(Table3[[#This Row],[المبلغ]]-Table3[[#This Row],[مجموع الاهلاك اخر فتره ]],"")</f>
        <v/>
      </c>
    </row>
    <row r="78" spans="2:12" x14ac:dyDescent="0.2">
      <c r="B78">
        <v>68</v>
      </c>
      <c r="E78" s="56"/>
      <c r="G78" t="str">
        <f ca="1">IFERROR(AMORDEGRC(Table3[[#This Row],[المبلغ]],DATE(2021,5,12),TODAY(),0,0,Table3[[#This Row],[نسبه الاهلاك "سنوي"]]),"")</f>
        <v/>
      </c>
      <c r="H78" s="55" t="str">
        <f>IFERROR(VLOOKUP(Table3[[#This Row],[التصنيف]],P77:Q83,2,0),"")</f>
        <v/>
      </c>
      <c r="I78" t="str">
        <f ca="1">IFERROR(Table3[[#This Row],[مجموع الاهلاك اخر فتره ]]-Table3[[#This Row],[مجموع الاهلاك أول الفتره]],"")</f>
        <v/>
      </c>
      <c r="J78" t="str">
        <f ca="1">IFERROR(AMORDEGRC(Table3[[#This Row],[المبلغ]],Table3[[#This Row],[تاريخ الشراء]],TODAY(),0,0,H78),"")</f>
        <v/>
      </c>
      <c r="L78" t="str">
        <f ca="1">IFERROR(Table3[[#This Row],[المبلغ]]-Table3[[#This Row],[مجموع الاهلاك اخر فتره ]],"")</f>
        <v/>
      </c>
    </row>
    <row r="79" spans="2:12" x14ac:dyDescent="0.2">
      <c r="B79">
        <v>69</v>
      </c>
      <c r="E79" s="56"/>
      <c r="G79" t="str">
        <f ca="1">IFERROR(AMORDEGRC(Table3[[#This Row],[المبلغ]],DATE(2021,5,12),TODAY(),0,0,Table3[[#This Row],[نسبه الاهلاك "سنوي"]]),"")</f>
        <v/>
      </c>
      <c r="H79" s="55" t="str">
        <f>IFERROR(VLOOKUP(Table3[[#This Row],[التصنيف]],P78:Q84,2,0),"")</f>
        <v/>
      </c>
      <c r="I79" t="str">
        <f ca="1">IFERROR(Table3[[#This Row],[مجموع الاهلاك اخر فتره ]]-Table3[[#This Row],[مجموع الاهلاك أول الفتره]],"")</f>
        <v/>
      </c>
      <c r="J79" t="str">
        <f ca="1">IFERROR(AMORDEGRC(Table3[[#This Row],[المبلغ]],Table3[[#This Row],[تاريخ الشراء]],TODAY(),0,0,H79),"")</f>
        <v/>
      </c>
      <c r="L79" t="str">
        <f ca="1">IFERROR(Table3[[#This Row],[المبلغ]]-Table3[[#This Row],[مجموع الاهلاك اخر فتره ]],"")</f>
        <v/>
      </c>
    </row>
    <row r="80" spans="2:12" x14ac:dyDescent="0.2">
      <c r="B80">
        <v>70</v>
      </c>
      <c r="E80" s="56"/>
      <c r="G80" t="str">
        <f ca="1">IFERROR(AMORDEGRC(Table3[[#This Row],[المبلغ]],DATE(2021,5,12),TODAY(),0,0,Table3[[#This Row],[نسبه الاهلاك "سنوي"]]),"")</f>
        <v/>
      </c>
      <c r="H80" s="55" t="str">
        <f>IFERROR(VLOOKUP(Table3[[#This Row],[التصنيف]],P79:Q85,2,0),"")</f>
        <v/>
      </c>
      <c r="I80" t="str">
        <f ca="1">IFERROR(Table3[[#This Row],[مجموع الاهلاك اخر فتره ]]-Table3[[#This Row],[مجموع الاهلاك أول الفتره]],"")</f>
        <v/>
      </c>
      <c r="J80" t="str">
        <f ca="1">IFERROR(AMORDEGRC(Table3[[#This Row],[المبلغ]],Table3[[#This Row],[تاريخ الشراء]],TODAY(),0,0,H80),"")</f>
        <v/>
      </c>
      <c r="L80" t="str">
        <f ca="1">IFERROR(Table3[[#This Row],[المبلغ]]-Table3[[#This Row],[مجموع الاهلاك اخر فتره ]],"")</f>
        <v/>
      </c>
    </row>
    <row r="81" spans="2:12" x14ac:dyDescent="0.2">
      <c r="B81">
        <v>71</v>
      </c>
      <c r="E81" s="56"/>
      <c r="G81" t="str">
        <f ca="1">IFERROR(AMORDEGRC(Table3[[#This Row],[المبلغ]],DATE(2021,5,12),TODAY(),0,0,Table3[[#This Row],[نسبه الاهلاك "سنوي"]]),"")</f>
        <v/>
      </c>
      <c r="H81" s="55" t="str">
        <f>IFERROR(VLOOKUP(Table3[[#This Row],[التصنيف]],P80:Q86,2,0),"")</f>
        <v/>
      </c>
      <c r="I81" t="str">
        <f ca="1">IFERROR(Table3[[#This Row],[مجموع الاهلاك اخر فتره ]]-Table3[[#This Row],[مجموع الاهلاك أول الفتره]],"")</f>
        <v/>
      </c>
      <c r="J81" t="str">
        <f ca="1">IFERROR(AMORDEGRC(Table3[[#This Row],[المبلغ]],Table3[[#This Row],[تاريخ الشراء]],TODAY(),0,0,H81),"")</f>
        <v/>
      </c>
      <c r="L81" t="str">
        <f ca="1">IFERROR(Table3[[#This Row],[المبلغ]]-Table3[[#This Row],[مجموع الاهلاك اخر فتره ]],"")</f>
        <v/>
      </c>
    </row>
    <row r="82" spans="2:12" x14ac:dyDescent="0.2">
      <c r="B82">
        <v>72</v>
      </c>
      <c r="E82" s="56"/>
      <c r="G82" t="str">
        <f ca="1">IFERROR(AMORDEGRC(Table3[[#This Row],[المبلغ]],DATE(2021,5,12),TODAY(),0,0,Table3[[#This Row],[نسبه الاهلاك "سنوي"]]),"")</f>
        <v/>
      </c>
      <c r="H82" s="55" t="str">
        <f>IFERROR(VLOOKUP(Table3[[#This Row],[التصنيف]],P81:Q87,2,0),"")</f>
        <v/>
      </c>
      <c r="I82" t="str">
        <f ca="1">IFERROR(Table3[[#This Row],[مجموع الاهلاك اخر فتره ]]-Table3[[#This Row],[مجموع الاهلاك أول الفتره]],"")</f>
        <v/>
      </c>
      <c r="J82" t="str">
        <f ca="1">IFERROR(AMORDEGRC(Table3[[#This Row],[المبلغ]],Table3[[#This Row],[تاريخ الشراء]],TODAY(),0,0,H82),"")</f>
        <v/>
      </c>
      <c r="L82" t="str">
        <f ca="1">IFERROR(Table3[[#This Row],[المبلغ]]-Table3[[#This Row],[مجموع الاهلاك اخر فتره ]],"")</f>
        <v/>
      </c>
    </row>
    <row r="83" spans="2:12" x14ac:dyDescent="0.2">
      <c r="B83">
        <v>73</v>
      </c>
      <c r="E83" s="56"/>
      <c r="G83" t="str">
        <f ca="1">IFERROR(AMORDEGRC(Table3[[#This Row],[المبلغ]],DATE(2021,5,12),TODAY(),0,0,Table3[[#This Row],[نسبه الاهلاك "سنوي"]]),"")</f>
        <v/>
      </c>
      <c r="H83" s="55" t="str">
        <f>IFERROR(VLOOKUP(Table3[[#This Row],[التصنيف]],P82:Q88,2,0),"")</f>
        <v/>
      </c>
      <c r="I83" t="str">
        <f ca="1">IFERROR(Table3[[#This Row],[مجموع الاهلاك اخر فتره ]]-Table3[[#This Row],[مجموع الاهلاك أول الفتره]],"")</f>
        <v/>
      </c>
      <c r="J83" t="str">
        <f ca="1">IFERROR(AMORDEGRC(Table3[[#This Row],[المبلغ]],Table3[[#This Row],[تاريخ الشراء]],TODAY(),0,0,H83),"")</f>
        <v/>
      </c>
      <c r="L83" t="str">
        <f ca="1">IFERROR(Table3[[#This Row],[المبلغ]]-Table3[[#This Row],[مجموع الاهلاك اخر فتره ]],"")</f>
        <v/>
      </c>
    </row>
    <row r="84" spans="2:12" x14ac:dyDescent="0.2">
      <c r="B84">
        <v>74</v>
      </c>
      <c r="E84" s="56"/>
      <c r="G84" t="str">
        <f ca="1">IFERROR(AMORDEGRC(Table3[[#This Row],[المبلغ]],DATE(2021,5,12),TODAY(),0,0,Table3[[#This Row],[نسبه الاهلاك "سنوي"]]),"")</f>
        <v/>
      </c>
      <c r="H84" s="55" t="str">
        <f>IFERROR(VLOOKUP(Table3[[#This Row],[التصنيف]],P83:Q89,2,0),"")</f>
        <v/>
      </c>
      <c r="I84" t="str">
        <f ca="1">IFERROR(Table3[[#This Row],[مجموع الاهلاك اخر فتره ]]-Table3[[#This Row],[مجموع الاهلاك أول الفتره]],"")</f>
        <v/>
      </c>
      <c r="J84" t="str">
        <f ca="1">IFERROR(AMORDEGRC(Table3[[#This Row],[المبلغ]],Table3[[#This Row],[تاريخ الشراء]],TODAY(),0,0,H84),"")</f>
        <v/>
      </c>
      <c r="L84" t="str">
        <f ca="1">IFERROR(Table3[[#This Row],[المبلغ]]-Table3[[#This Row],[مجموع الاهلاك اخر فتره ]],"")</f>
        <v/>
      </c>
    </row>
    <row r="85" spans="2:12" x14ac:dyDescent="0.2">
      <c r="B85">
        <v>75</v>
      </c>
      <c r="E85" s="56"/>
      <c r="G85" t="str">
        <f ca="1">IFERROR(AMORDEGRC(Table3[[#This Row],[المبلغ]],DATE(2021,5,12),TODAY(),0,0,Table3[[#This Row],[نسبه الاهلاك "سنوي"]]),"")</f>
        <v/>
      </c>
      <c r="H85" s="55" t="str">
        <f>IFERROR(VLOOKUP(Table3[[#This Row],[التصنيف]],P84:Q90,2,0),"")</f>
        <v/>
      </c>
      <c r="I85" t="str">
        <f ca="1">IFERROR(Table3[[#This Row],[مجموع الاهلاك اخر فتره ]]-Table3[[#This Row],[مجموع الاهلاك أول الفتره]],"")</f>
        <v/>
      </c>
      <c r="J85" t="str">
        <f ca="1">IFERROR(AMORDEGRC(Table3[[#This Row],[المبلغ]],Table3[[#This Row],[تاريخ الشراء]],TODAY(),0,0,H85),"")</f>
        <v/>
      </c>
      <c r="L85" t="str">
        <f ca="1">IFERROR(Table3[[#This Row],[المبلغ]]-Table3[[#This Row],[مجموع الاهلاك اخر فتره ]],"")</f>
        <v/>
      </c>
    </row>
    <row r="86" spans="2:12" x14ac:dyDescent="0.2">
      <c r="B86">
        <v>76</v>
      </c>
      <c r="E86" s="56"/>
      <c r="G86" t="str">
        <f ca="1">IFERROR(AMORDEGRC(Table3[[#This Row],[المبلغ]],DATE(2021,5,12),TODAY(),0,0,Table3[[#This Row],[نسبه الاهلاك "سنوي"]]),"")</f>
        <v/>
      </c>
      <c r="H86" s="55" t="str">
        <f>IFERROR(VLOOKUP(Table3[[#This Row],[التصنيف]],P85:Q91,2,0),"")</f>
        <v/>
      </c>
      <c r="I86" t="str">
        <f ca="1">IFERROR(Table3[[#This Row],[مجموع الاهلاك اخر فتره ]]-Table3[[#This Row],[مجموع الاهلاك أول الفتره]],"")</f>
        <v/>
      </c>
      <c r="J86" t="str">
        <f ca="1">IFERROR(AMORDEGRC(Table3[[#This Row],[المبلغ]],Table3[[#This Row],[تاريخ الشراء]],TODAY(),0,0,H86),"")</f>
        <v/>
      </c>
      <c r="L86" t="str">
        <f ca="1">IFERROR(Table3[[#This Row],[المبلغ]]-Table3[[#This Row],[مجموع الاهلاك اخر فتره ]],"")</f>
        <v/>
      </c>
    </row>
    <row r="87" spans="2:12" x14ac:dyDescent="0.2">
      <c r="B87">
        <v>77</v>
      </c>
      <c r="E87" s="56"/>
      <c r="G87" t="str">
        <f ca="1">IFERROR(AMORDEGRC(Table3[[#This Row],[المبلغ]],DATE(2021,5,12),TODAY(),0,0,Table3[[#This Row],[نسبه الاهلاك "سنوي"]]),"")</f>
        <v/>
      </c>
      <c r="H87" s="55" t="str">
        <f>IFERROR(VLOOKUP(Table3[[#This Row],[التصنيف]],P86:Q92,2,0),"")</f>
        <v/>
      </c>
      <c r="I87" t="str">
        <f ca="1">IFERROR(Table3[[#This Row],[مجموع الاهلاك اخر فتره ]]-Table3[[#This Row],[مجموع الاهلاك أول الفتره]],"")</f>
        <v/>
      </c>
      <c r="J87" t="str">
        <f ca="1">IFERROR(AMORDEGRC(Table3[[#This Row],[المبلغ]],Table3[[#This Row],[تاريخ الشراء]],TODAY(),0,0,H87),"")</f>
        <v/>
      </c>
      <c r="L87" t="str">
        <f ca="1">IFERROR(Table3[[#This Row],[المبلغ]]-Table3[[#This Row],[مجموع الاهلاك اخر فتره ]],"")</f>
        <v/>
      </c>
    </row>
    <row r="88" spans="2:12" x14ac:dyDescent="0.2">
      <c r="B88">
        <v>78</v>
      </c>
      <c r="E88" s="56"/>
      <c r="G88" t="str">
        <f ca="1">IFERROR(AMORDEGRC(Table3[[#This Row],[المبلغ]],DATE(2021,5,12),TODAY(),0,0,Table3[[#This Row],[نسبه الاهلاك "سنوي"]]),"")</f>
        <v/>
      </c>
      <c r="H88" s="55" t="str">
        <f>IFERROR(VLOOKUP(Table3[[#This Row],[التصنيف]],P87:Q93,2,0),"")</f>
        <v/>
      </c>
      <c r="I88" t="str">
        <f ca="1">IFERROR(Table3[[#This Row],[مجموع الاهلاك اخر فتره ]]-Table3[[#This Row],[مجموع الاهلاك أول الفتره]],"")</f>
        <v/>
      </c>
      <c r="J88" t="str">
        <f ca="1">IFERROR(AMORDEGRC(Table3[[#This Row],[المبلغ]],Table3[[#This Row],[تاريخ الشراء]],TODAY(),0,0,H88),"")</f>
        <v/>
      </c>
      <c r="L88" t="str">
        <f ca="1">IFERROR(Table3[[#This Row],[المبلغ]]-Table3[[#This Row],[مجموع الاهلاك اخر فتره ]],"")</f>
        <v/>
      </c>
    </row>
    <row r="89" spans="2:12" x14ac:dyDescent="0.2">
      <c r="B89">
        <v>79</v>
      </c>
      <c r="E89" s="56"/>
      <c r="G89" t="str">
        <f ca="1">IFERROR(AMORDEGRC(Table3[[#This Row],[المبلغ]],DATE(2021,5,12),TODAY(),0,0,Table3[[#This Row],[نسبه الاهلاك "سنوي"]]),"")</f>
        <v/>
      </c>
      <c r="H89" s="55" t="str">
        <f>IFERROR(VLOOKUP(Table3[[#This Row],[التصنيف]],P88:Q94,2,0),"")</f>
        <v/>
      </c>
      <c r="I89" t="str">
        <f ca="1">IFERROR(Table3[[#This Row],[مجموع الاهلاك اخر فتره ]]-Table3[[#This Row],[مجموع الاهلاك أول الفتره]],"")</f>
        <v/>
      </c>
      <c r="J89" t="str">
        <f ca="1">IFERROR(AMORDEGRC(Table3[[#This Row],[المبلغ]],Table3[[#This Row],[تاريخ الشراء]],TODAY(),0,0,H89),"")</f>
        <v/>
      </c>
      <c r="L89" t="str">
        <f ca="1">IFERROR(Table3[[#This Row],[المبلغ]]-Table3[[#This Row],[مجموع الاهلاك اخر فتره ]],"")</f>
        <v/>
      </c>
    </row>
    <row r="90" spans="2:12" x14ac:dyDescent="0.2">
      <c r="B90">
        <v>80</v>
      </c>
      <c r="E90" s="56"/>
      <c r="G90" t="str">
        <f ca="1">IFERROR(AMORDEGRC(Table3[[#This Row],[المبلغ]],DATE(2021,5,12),TODAY(),0,0,Table3[[#This Row],[نسبه الاهلاك "سنوي"]]),"")</f>
        <v/>
      </c>
      <c r="H90" s="55" t="str">
        <f>IFERROR(VLOOKUP(Table3[[#This Row],[التصنيف]],P89:Q95,2,0),"")</f>
        <v/>
      </c>
      <c r="I90" t="str">
        <f ca="1">IFERROR(Table3[[#This Row],[مجموع الاهلاك اخر فتره ]]-Table3[[#This Row],[مجموع الاهلاك أول الفتره]],"")</f>
        <v/>
      </c>
      <c r="J90" t="str">
        <f ca="1">IFERROR(AMORDEGRC(Table3[[#This Row],[المبلغ]],Table3[[#This Row],[تاريخ الشراء]],TODAY(),0,0,H90),"")</f>
        <v/>
      </c>
      <c r="L90" t="str">
        <f ca="1">IFERROR(Table3[[#This Row],[المبلغ]]-Table3[[#This Row],[مجموع الاهلاك اخر فتره ]],"")</f>
        <v/>
      </c>
    </row>
    <row r="91" spans="2:12" x14ac:dyDescent="0.2">
      <c r="B91">
        <v>81</v>
      </c>
      <c r="E91" s="56"/>
      <c r="G91" t="str">
        <f ca="1">IFERROR(AMORDEGRC(Table3[[#This Row],[المبلغ]],DATE(2021,5,12),TODAY(),0,0,Table3[[#This Row],[نسبه الاهلاك "سنوي"]]),"")</f>
        <v/>
      </c>
      <c r="H91" s="55" t="str">
        <f>IFERROR(VLOOKUP(Table3[[#This Row],[التصنيف]],P90:Q96,2,0),"")</f>
        <v/>
      </c>
      <c r="I91" t="str">
        <f ca="1">IFERROR(Table3[[#This Row],[مجموع الاهلاك اخر فتره ]]-Table3[[#This Row],[مجموع الاهلاك أول الفتره]],"")</f>
        <v/>
      </c>
      <c r="J91" t="str">
        <f ca="1">IFERROR(AMORDEGRC(Table3[[#This Row],[المبلغ]],Table3[[#This Row],[تاريخ الشراء]],TODAY(),0,0,H91),"")</f>
        <v/>
      </c>
      <c r="L91" t="str">
        <f ca="1">IFERROR(Table3[[#This Row],[المبلغ]]-Table3[[#This Row],[مجموع الاهلاك اخر فتره ]],"")</f>
        <v/>
      </c>
    </row>
    <row r="92" spans="2:12" x14ac:dyDescent="0.2">
      <c r="B92">
        <v>82</v>
      </c>
      <c r="E92" s="56"/>
      <c r="G92" t="str">
        <f ca="1">IFERROR(AMORDEGRC(Table3[[#This Row],[المبلغ]],DATE(2021,5,12),TODAY(),0,0,Table3[[#This Row],[نسبه الاهلاك "سنوي"]]),"")</f>
        <v/>
      </c>
      <c r="H92" s="55" t="str">
        <f>IFERROR(VLOOKUP(Table3[[#This Row],[التصنيف]],P91:Q97,2,0),"")</f>
        <v/>
      </c>
      <c r="I92" t="str">
        <f ca="1">IFERROR(Table3[[#This Row],[مجموع الاهلاك اخر فتره ]]-Table3[[#This Row],[مجموع الاهلاك أول الفتره]],"")</f>
        <v/>
      </c>
      <c r="J92" t="str">
        <f ca="1">IFERROR(AMORDEGRC(Table3[[#This Row],[المبلغ]],Table3[[#This Row],[تاريخ الشراء]],TODAY(),0,0,H92),"")</f>
        <v/>
      </c>
      <c r="L92" t="str">
        <f ca="1">IFERROR(Table3[[#This Row],[المبلغ]]-Table3[[#This Row],[مجموع الاهلاك اخر فتره ]],"")</f>
        <v/>
      </c>
    </row>
    <row r="93" spans="2:12" x14ac:dyDescent="0.2">
      <c r="B93">
        <v>83</v>
      </c>
      <c r="E93" s="56"/>
      <c r="G93" t="str">
        <f ca="1">IFERROR(AMORDEGRC(Table3[[#This Row],[المبلغ]],DATE(2021,5,12),TODAY(),0,0,Table3[[#This Row],[نسبه الاهلاك "سنوي"]]),"")</f>
        <v/>
      </c>
      <c r="H93" s="55" t="str">
        <f>IFERROR(VLOOKUP(Table3[[#This Row],[التصنيف]],P92:Q98,2,0),"")</f>
        <v/>
      </c>
      <c r="I93" t="str">
        <f ca="1">IFERROR(Table3[[#This Row],[مجموع الاهلاك اخر فتره ]]-Table3[[#This Row],[مجموع الاهلاك أول الفتره]],"")</f>
        <v/>
      </c>
      <c r="J93" t="str">
        <f ca="1">IFERROR(AMORDEGRC(Table3[[#This Row],[المبلغ]],Table3[[#This Row],[تاريخ الشراء]],TODAY(),0,0,H93),"")</f>
        <v/>
      </c>
      <c r="L93" t="str">
        <f ca="1">IFERROR(Table3[[#This Row],[المبلغ]]-Table3[[#This Row],[مجموع الاهلاك اخر فتره ]],"")</f>
        <v/>
      </c>
    </row>
    <row r="94" spans="2:12" x14ac:dyDescent="0.2">
      <c r="B94">
        <v>84</v>
      </c>
      <c r="E94" s="56"/>
      <c r="G94" t="str">
        <f ca="1">IFERROR(AMORDEGRC(Table3[[#This Row],[المبلغ]],DATE(2021,5,12),TODAY(),0,0,Table3[[#This Row],[نسبه الاهلاك "سنوي"]]),"")</f>
        <v/>
      </c>
      <c r="H94" s="55" t="str">
        <f>IFERROR(VLOOKUP(Table3[[#This Row],[التصنيف]],P93:Q99,2,0),"")</f>
        <v/>
      </c>
      <c r="I94" t="str">
        <f ca="1">IFERROR(Table3[[#This Row],[مجموع الاهلاك اخر فتره ]]-Table3[[#This Row],[مجموع الاهلاك أول الفتره]],"")</f>
        <v/>
      </c>
      <c r="J94" t="str">
        <f ca="1">IFERROR(AMORDEGRC(Table3[[#This Row],[المبلغ]],Table3[[#This Row],[تاريخ الشراء]],TODAY(),0,0,H94),"")</f>
        <v/>
      </c>
      <c r="L94" t="str">
        <f ca="1">IFERROR(Table3[[#This Row],[المبلغ]]-Table3[[#This Row],[مجموع الاهلاك اخر فتره ]],"")</f>
        <v/>
      </c>
    </row>
    <row r="95" spans="2:12" x14ac:dyDescent="0.2">
      <c r="B95">
        <v>85</v>
      </c>
      <c r="E95" s="56"/>
      <c r="G95" t="str">
        <f ca="1">IFERROR(AMORDEGRC(Table3[[#This Row],[المبلغ]],DATE(2021,5,12),TODAY(),0,0,Table3[[#This Row],[نسبه الاهلاك "سنوي"]]),"")</f>
        <v/>
      </c>
      <c r="H95" s="55" t="str">
        <f>IFERROR(VLOOKUP(Table3[[#This Row],[التصنيف]],P94:Q100,2,0),"")</f>
        <v/>
      </c>
      <c r="I95" t="str">
        <f ca="1">IFERROR(Table3[[#This Row],[مجموع الاهلاك اخر فتره ]]-Table3[[#This Row],[مجموع الاهلاك أول الفتره]],"")</f>
        <v/>
      </c>
      <c r="J95" t="str">
        <f ca="1">IFERROR(AMORDEGRC(Table3[[#This Row],[المبلغ]],Table3[[#This Row],[تاريخ الشراء]],TODAY(),0,0,H95),"")</f>
        <v/>
      </c>
      <c r="L95" t="str">
        <f ca="1">IFERROR(Table3[[#This Row],[المبلغ]]-Table3[[#This Row],[مجموع الاهلاك اخر فتره ]],"")</f>
        <v/>
      </c>
    </row>
    <row r="96" spans="2:12" x14ac:dyDescent="0.2">
      <c r="B96">
        <v>86</v>
      </c>
      <c r="E96" s="56"/>
      <c r="G96" t="str">
        <f ca="1">IFERROR(AMORDEGRC(Table3[[#This Row],[المبلغ]],DATE(2021,5,12),TODAY(),0,0,Table3[[#This Row],[نسبه الاهلاك "سنوي"]]),"")</f>
        <v/>
      </c>
      <c r="H96" s="55" t="str">
        <f>IFERROR(VLOOKUP(Table3[[#This Row],[التصنيف]],P95:Q101,2,0),"")</f>
        <v/>
      </c>
      <c r="I96" t="str">
        <f ca="1">IFERROR(Table3[[#This Row],[مجموع الاهلاك اخر فتره ]]-Table3[[#This Row],[مجموع الاهلاك أول الفتره]],"")</f>
        <v/>
      </c>
      <c r="J96" t="str">
        <f ca="1">IFERROR(AMORDEGRC(Table3[[#This Row],[المبلغ]],Table3[[#This Row],[تاريخ الشراء]],TODAY(),0,0,H96),"")</f>
        <v/>
      </c>
      <c r="L96" t="str">
        <f ca="1">IFERROR(Table3[[#This Row],[المبلغ]]-Table3[[#This Row],[مجموع الاهلاك اخر فتره ]],"")</f>
        <v/>
      </c>
    </row>
    <row r="97" spans="2:12" x14ac:dyDescent="0.2">
      <c r="B97">
        <v>87</v>
      </c>
      <c r="E97" s="56"/>
      <c r="G97" t="str">
        <f ca="1">IFERROR(AMORDEGRC(Table3[[#This Row],[المبلغ]],DATE(2021,5,12),TODAY(),0,0,Table3[[#This Row],[نسبه الاهلاك "سنوي"]]),"")</f>
        <v/>
      </c>
      <c r="H97" s="55" t="str">
        <f>IFERROR(VLOOKUP(Table3[[#This Row],[التصنيف]],P96:Q102,2,0),"")</f>
        <v/>
      </c>
      <c r="I97" t="str">
        <f ca="1">IFERROR(Table3[[#This Row],[مجموع الاهلاك اخر فتره ]]-Table3[[#This Row],[مجموع الاهلاك أول الفتره]],"")</f>
        <v/>
      </c>
      <c r="J97" t="str">
        <f ca="1">IFERROR(AMORDEGRC(Table3[[#This Row],[المبلغ]],Table3[[#This Row],[تاريخ الشراء]],TODAY(),0,0,H97),"")</f>
        <v/>
      </c>
      <c r="L97" t="str">
        <f ca="1">IFERROR(Table3[[#This Row],[المبلغ]]-Table3[[#This Row],[مجموع الاهلاك اخر فتره ]],"")</f>
        <v/>
      </c>
    </row>
    <row r="98" spans="2:12" x14ac:dyDescent="0.2">
      <c r="B98">
        <v>88</v>
      </c>
      <c r="E98" s="56"/>
      <c r="G98" t="str">
        <f ca="1">IFERROR(AMORDEGRC(Table3[[#This Row],[المبلغ]],DATE(2021,5,12),TODAY(),0,0,Table3[[#This Row],[نسبه الاهلاك "سنوي"]]),"")</f>
        <v/>
      </c>
      <c r="H98" s="55" t="str">
        <f>IFERROR(VLOOKUP(Table3[[#This Row],[التصنيف]],P97:Q103,2,0),"")</f>
        <v/>
      </c>
      <c r="I98" t="str">
        <f ca="1">IFERROR(Table3[[#This Row],[مجموع الاهلاك اخر فتره ]]-Table3[[#This Row],[مجموع الاهلاك أول الفتره]],"")</f>
        <v/>
      </c>
      <c r="J98" t="str">
        <f ca="1">IFERROR(AMORDEGRC(Table3[[#This Row],[المبلغ]],Table3[[#This Row],[تاريخ الشراء]],TODAY(),0,0,H98),"")</f>
        <v/>
      </c>
      <c r="L98" t="str">
        <f ca="1">IFERROR(Table3[[#This Row],[المبلغ]]-Table3[[#This Row],[مجموع الاهلاك اخر فتره ]],"")</f>
        <v/>
      </c>
    </row>
    <row r="99" spans="2:12" x14ac:dyDescent="0.2">
      <c r="B99">
        <v>89</v>
      </c>
      <c r="E99" s="56"/>
      <c r="G99" t="str">
        <f ca="1">IFERROR(AMORDEGRC(Table3[[#This Row],[المبلغ]],DATE(2021,5,12),TODAY(),0,0,Table3[[#This Row],[نسبه الاهلاك "سنوي"]]),"")</f>
        <v/>
      </c>
      <c r="H99" s="55" t="str">
        <f>IFERROR(VLOOKUP(Table3[[#This Row],[التصنيف]],P98:Q104,2,0),"")</f>
        <v/>
      </c>
      <c r="I99" t="str">
        <f ca="1">IFERROR(Table3[[#This Row],[مجموع الاهلاك اخر فتره ]]-Table3[[#This Row],[مجموع الاهلاك أول الفتره]],"")</f>
        <v/>
      </c>
      <c r="J99" t="str">
        <f ca="1">IFERROR(AMORDEGRC(Table3[[#This Row],[المبلغ]],Table3[[#This Row],[تاريخ الشراء]],TODAY(),0,0,H99),"")</f>
        <v/>
      </c>
      <c r="L99" t="str">
        <f ca="1">IFERROR(Table3[[#This Row],[المبلغ]]-Table3[[#This Row],[مجموع الاهلاك اخر فتره ]],"")</f>
        <v/>
      </c>
    </row>
    <row r="100" spans="2:12" x14ac:dyDescent="0.2">
      <c r="B100">
        <v>90</v>
      </c>
      <c r="E100" s="56"/>
      <c r="G100" t="str">
        <f ca="1">IFERROR(AMORDEGRC(Table3[[#This Row],[المبلغ]],DATE(2021,5,12),TODAY(),0,0,Table3[[#This Row],[نسبه الاهلاك "سنوي"]]),"")</f>
        <v/>
      </c>
      <c r="H100" s="55" t="str">
        <f>IFERROR(VLOOKUP(Table3[[#This Row],[التصنيف]],P99:Q105,2,0),"")</f>
        <v/>
      </c>
      <c r="I100" t="str">
        <f ca="1">IFERROR(Table3[[#This Row],[مجموع الاهلاك اخر فتره ]]-Table3[[#This Row],[مجموع الاهلاك أول الفتره]],"")</f>
        <v/>
      </c>
      <c r="J100" t="str">
        <f ca="1">IFERROR(AMORDEGRC(Table3[[#This Row],[المبلغ]],Table3[[#This Row],[تاريخ الشراء]],TODAY(),0,0,H100),"")</f>
        <v/>
      </c>
      <c r="L100" t="str">
        <f ca="1">IFERROR(Table3[[#This Row],[المبلغ]]-Table3[[#This Row],[مجموع الاهلاك اخر فتره ]],"")</f>
        <v/>
      </c>
    </row>
    <row r="101" spans="2:12" x14ac:dyDescent="0.2">
      <c r="B101">
        <v>91</v>
      </c>
      <c r="E101" s="56"/>
      <c r="G101" t="str">
        <f ca="1">IFERROR(AMORDEGRC(Table3[[#This Row],[المبلغ]],DATE(2021,5,12),TODAY(),0,0,Table3[[#This Row],[نسبه الاهلاك "سنوي"]]),"")</f>
        <v/>
      </c>
      <c r="H101" s="55" t="str">
        <f>IFERROR(VLOOKUP(Table3[[#This Row],[التصنيف]],P100:Q106,2,0),"")</f>
        <v/>
      </c>
      <c r="I101" t="str">
        <f ca="1">IFERROR(Table3[[#This Row],[مجموع الاهلاك اخر فتره ]]-Table3[[#This Row],[مجموع الاهلاك أول الفتره]],"")</f>
        <v/>
      </c>
      <c r="J101" t="str">
        <f ca="1">IFERROR(AMORDEGRC(Table3[[#This Row],[المبلغ]],Table3[[#This Row],[تاريخ الشراء]],TODAY(),0,0,H101),"")</f>
        <v/>
      </c>
      <c r="L101" t="str">
        <f ca="1">IFERROR(Table3[[#This Row],[المبلغ]]-Table3[[#This Row],[مجموع الاهلاك اخر فتره ]],"")</f>
        <v/>
      </c>
    </row>
    <row r="102" spans="2:12" x14ac:dyDescent="0.2">
      <c r="B102">
        <v>92</v>
      </c>
      <c r="E102" s="56"/>
      <c r="G102" t="str">
        <f ca="1">IFERROR(AMORDEGRC(Table3[[#This Row],[المبلغ]],DATE(2021,5,12),TODAY(),0,0,Table3[[#This Row],[نسبه الاهلاك "سنوي"]]),"")</f>
        <v/>
      </c>
      <c r="H102" s="55" t="str">
        <f>IFERROR(VLOOKUP(Table3[[#This Row],[التصنيف]],P101:Q107,2,0),"")</f>
        <v/>
      </c>
      <c r="I102" t="str">
        <f ca="1">IFERROR(Table3[[#This Row],[مجموع الاهلاك اخر فتره ]]-Table3[[#This Row],[مجموع الاهلاك أول الفتره]],"")</f>
        <v/>
      </c>
      <c r="J102" t="str">
        <f ca="1">IFERROR(AMORDEGRC(Table3[[#This Row],[المبلغ]],Table3[[#This Row],[تاريخ الشراء]],TODAY(),0,0,H102),"")</f>
        <v/>
      </c>
      <c r="L102" t="str">
        <f ca="1">IFERROR(Table3[[#This Row],[المبلغ]]-Table3[[#This Row],[مجموع الاهلاك اخر فتره ]],"")</f>
        <v/>
      </c>
    </row>
    <row r="103" spans="2:12" x14ac:dyDescent="0.2">
      <c r="B103">
        <v>93</v>
      </c>
      <c r="E103" s="56"/>
      <c r="G103" t="str">
        <f ca="1">IFERROR(AMORDEGRC(Table3[[#This Row],[المبلغ]],DATE(2021,5,12),TODAY(),0,0,Table3[[#This Row],[نسبه الاهلاك "سنوي"]]),"")</f>
        <v/>
      </c>
      <c r="H103" s="55" t="str">
        <f>IFERROR(VLOOKUP(Table3[[#This Row],[التصنيف]],P102:Q108,2,0),"")</f>
        <v/>
      </c>
      <c r="I103" t="str">
        <f ca="1">IFERROR(Table3[[#This Row],[مجموع الاهلاك اخر فتره ]]-Table3[[#This Row],[مجموع الاهلاك أول الفتره]],"")</f>
        <v/>
      </c>
      <c r="J103" t="str">
        <f ca="1">IFERROR(AMORDEGRC(Table3[[#This Row],[المبلغ]],Table3[[#This Row],[تاريخ الشراء]],TODAY(),0,0,H103),"")</f>
        <v/>
      </c>
      <c r="L103" t="str">
        <f ca="1">IFERROR(Table3[[#This Row],[المبلغ]]-Table3[[#This Row],[مجموع الاهلاك اخر فتره ]],"")</f>
        <v/>
      </c>
    </row>
    <row r="104" spans="2:12" x14ac:dyDescent="0.2">
      <c r="B104">
        <v>94</v>
      </c>
      <c r="E104" s="56"/>
      <c r="G104" t="str">
        <f ca="1">IFERROR(AMORDEGRC(Table3[[#This Row],[المبلغ]],DATE(2021,5,12),TODAY(),0,0,Table3[[#This Row],[نسبه الاهلاك "سنوي"]]),"")</f>
        <v/>
      </c>
      <c r="H104" s="55" t="str">
        <f>IFERROR(VLOOKUP(Table3[[#This Row],[التصنيف]],P103:Q109,2,0),"")</f>
        <v/>
      </c>
      <c r="I104" t="str">
        <f ca="1">IFERROR(Table3[[#This Row],[مجموع الاهلاك اخر فتره ]]-Table3[[#This Row],[مجموع الاهلاك أول الفتره]],"")</f>
        <v/>
      </c>
      <c r="J104" t="str">
        <f ca="1">IFERROR(AMORDEGRC(Table3[[#This Row],[المبلغ]],Table3[[#This Row],[تاريخ الشراء]],TODAY(),0,0,H104),"")</f>
        <v/>
      </c>
      <c r="L104" t="str">
        <f ca="1">IFERROR(Table3[[#This Row],[المبلغ]]-Table3[[#This Row],[مجموع الاهلاك اخر فتره ]],"")</f>
        <v/>
      </c>
    </row>
    <row r="105" spans="2:12" x14ac:dyDescent="0.2">
      <c r="B105">
        <v>95</v>
      </c>
      <c r="E105" s="56"/>
      <c r="G105" t="str">
        <f ca="1">IFERROR(AMORDEGRC(Table3[[#This Row],[المبلغ]],DATE(2021,5,12),TODAY(),0,0,Table3[[#This Row],[نسبه الاهلاك "سنوي"]]),"")</f>
        <v/>
      </c>
      <c r="H105" s="55" t="str">
        <f>IFERROR(VLOOKUP(Table3[[#This Row],[التصنيف]],P104:Q110,2,0),"")</f>
        <v/>
      </c>
      <c r="I105" t="str">
        <f ca="1">IFERROR(Table3[[#This Row],[مجموع الاهلاك اخر فتره ]]-Table3[[#This Row],[مجموع الاهلاك أول الفتره]],"")</f>
        <v/>
      </c>
      <c r="J105" t="str">
        <f ca="1">IFERROR(AMORDEGRC(Table3[[#This Row],[المبلغ]],Table3[[#This Row],[تاريخ الشراء]],TODAY(),0,0,H105),"")</f>
        <v/>
      </c>
      <c r="L105" t="str">
        <f ca="1">IFERROR(Table3[[#This Row],[المبلغ]]-Table3[[#This Row],[مجموع الاهلاك اخر فتره ]],"")</f>
        <v/>
      </c>
    </row>
    <row r="106" spans="2:12" x14ac:dyDescent="0.2">
      <c r="B106">
        <v>96</v>
      </c>
      <c r="E106" s="56"/>
      <c r="G106" t="str">
        <f ca="1">IFERROR(AMORDEGRC(Table3[[#This Row],[المبلغ]],DATE(2021,5,12),TODAY(),0,0,Table3[[#This Row],[نسبه الاهلاك "سنوي"]]),"")</f>
        <v/>
      </c>
      <c r="H106" s="55" t="str">
        <f>IFERROR(VLOOKUP(Table3[[#This Row],[التصنيف]],P105:Q111,2,0),"")</f>
        <v/>
      </c>
      <c r="I106" t="str">
        <f ca="1">IFERROR(Table3[[#This Row],[مجموع الاهلاك اخر فتره ]]-Table3[[#This Row],[مجموع الاهلاك أول الفتره]],"")</f>
        <v/>
      </c>
      <c r="J106" t="str">
        <f ca="1">IFERROR(AMORDEGRC(Table3[[#This Row],[المبلغ]],Table3[[#This Row],[تاريخ الشراء]],TODAY(),0,0,H106),"")</f>
        <v/>
      </c>
      <c r="L106" t="str">
        <f ca="1">IFERROR(Table3[[#This Row],[المبلغ]]-Table3[[#This Row],[مجموع الاهلاك اخر فتره ]],"")</f>
        <v/>
      </c>
    </row>
    <row r="107" spans="2:12" x14ac:dyDescent="0.2">
      <c r="B107">
        <v>97</v>
      </c>
      <c r="E107" s="56"/>
      <c r="G107" t="str">
        <f ca="1">IFERROR(AMORDEGRC(Table3[[#This Row],[المبلغ]],DATE(2021,5,12),TODAY(),0,0,Table3[[#This Row],[نسبه الاهلاك "سنوي"]]),"")</f>
        <v/>
      </c>
      <c r="H107" s="55" t="str">
        <f>IFERROR(VLOOKUP(Table3[[#This Row],[التصنيف]],P106:Q112,2,0),"")</f>
        <v/>
      </c>
      <c r="I107" t="str">
        <f ca="1">IFERROR(Table3[[#This Row],[مجموع الاهلاك اخر فتره ]]-Table3[[#This Row],[مجموع الاهلاك أول الفتره]],"")</f>
        <v/>
      </c>
      <c r="J107" t="str">
        <f ca="1">IFERROR(AMORDEGRC(Table3[[#This Row],[المبلغ]],Table3[[#This Row],[تاريخ الشراء]],TODAY(),0,0,H107),"")</f>
        <v/>
      </c>
      <c r="L107" t="str">
        <f ca="1">IFERROR(Table3[[#This Row],[المبلغ]]-Table3[[#This Row],[مجموع الاهلاك اخر فتره ]],"")</f>
        <v/>
      </c>
    </row>
    <row r="108" spans="2:12" x14ac:dyDescent="0.2">
      <c r="B108">
        <v>98</v>
      </c>
      <c r="E108" s="56"/>
      <c r="G108" t="str">
        <f ca="1">IFERROR(AMORDEGRC(Table3[[#This Row],[المبلغ]],DATE(2021,5,12),TODAY(),0,0,Table3[[#This Row],[نسبه الاهلاك "سنوي"]]),"")</f>
        <v/>
      </c>
      <c r="H108" s="55" t="str">
        <f>IFERROR(VLOOKUP(Table3[[#This Row],[التصنيف]],P107:Q113,2,0),"")</f>
        <v/>
      </c>
      <c r="I108" t="str">
        <f ca="1">IFERROR(Table3[[#This Row],[مجموع الاهلاك اخر فتره ]]-Table3[[#This Row],[مجموع الاهلاك أول الفتره]],"")</f>
        <v/>
      </c>
      <c r="J108" t="str">
        <f ca="1">IFERROR(AMORDEGRC(Table3[[#This Row],[المبلغ]],Table3[[#This Row],[تاريخ الشراء]],TODAY(),0,0,H108),"")</f>
        <v/>
      </c>
      <c r="L108" t="str">
        <f ca="1">IFERROR(Table3[[#This Row],[المبلغ]]-Table3[[#This Row],[مجموع الاهلاك اخر فتره ]],"")</f>
        <v/>
      </c>
    </row>
    <row r="109" spans="2:12" x14ac:dyDescent="0.2">
      <c r="B109">
        <v>99</v>
      </c>
      <c r="E109" s="56"/>
      <c r="G109" t="str">
        <f ca="1">IFERROR(AMORDEGRC(Table3[[#This Row],[المبلغ]],DATE(2021,5,12),TODAY(),0,0,Table3[[#This Row],[نسبه الاهلاك "سنوي"]]),"")</f>
        <v/>
      </c>
      <c r="H109" s="55" t="str">
        <f>IFERROR(VLOOKUP(Table3[[#This Row],[التصنيف]],P108:Q114,2,0),"")</f>
        <v/>
      </c>
      <c r="I109" t="str">
        <f ca="1">IFERROR(Table3[[#This Row],[مجموع الاهلاك اخر فتره ]]-Table3[[#This Row],[مجموع الاهلاك أول الفتره]],"")</f>
        <v/>
      </c>
      <c r="J109" t="str">
        <f ca="1">IFERROR(AMORDEGRC(Table3[[#This Row],[المبلغ]],Table3[[#This Row],[تاريخ الشراء]],TODAY(),0,0,H109),"")</f>
        <v/>
      </c>
      <c r="L109" t="str">
        <f ca="1">IFERROR(Table3[[#This Row],[المبلغ]]-Table3[[#This Row],[مجموع الاهلاك اخر فتره ]],"")</f>
        <v/>
      </c>
    </row>
    <row r="110" spans="2:12" x14ac:dyDescent="0.2">
      <c r="B110">
        <v>100</v>
      </c>
      <c r="E110" s="56"/>
      <c r="G110" t="str">
        <f ca="1">IFERROR(AMORDEGRC(Table3[[#This Row],[المبلغ]],DATE(2021,5,12),TODAY(),0,0,Table3[[#This Row],[نسبه الاهلاك "سنوي"]]),"")</f>
        <v/>
      </c>
      <c r="H110" s="55" t="str">
        <f>IFERROR(VLOOKUP(Table3[[#This Row],[التصنيف]],P109:Q115,2,0),"")</f>
        <v/>
      </c>
      <c r="I110" t="str">
        <f ca="1">IFERROR(Table3[[#This Row],[مجموع الاهلاك اخر فتره ]]-Table3[[#This Row],[مجموع الاهلاك أول الفتره]],"")</f>
        <v/>
      </c>
      <c r="J110" t="str">
        <f ca="1">IFERROR(AMORDEGRC(Table3[[#This Row],[المبلغ]],Table3[[#This Row],[تاريخ الشراء]],TODAY(),0,0,H110),"")</f>
        <v/>
      </c>
      <c r="L110" t="str">
        <f ca="1">IFERROR(Table3[[#This Row],[المبلغ]]-Table3[[#This Row],[مجموع الاهلاك اخر فتره ]],"")</f>
        <v/>
      </c>
    </row>
  </sheetData>
  <mergeCells count="4">
    <mergeCell ref="A1:C1"/>
    <mergeCell ref="A2:C2"/>
    <mergeCell ref="A3:C3"/>
    <mergeCell ref="A4:C4"/>
  </mergeCells>
  <dataValidations count="1">
    <dataValidation type="list" allowBlank="1" showInputMessage="1" showErrorMessage="1" sqref="D11:D110">
      <formula1>$P$10:$P$16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selection activeCell="L13" sqref="L13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>L26-M26</f>
        <v>6000</v>
      </c>
      <c r="M6" s="25"/>
      <c r="N6" s="24">
        <f>N26-O26</f>
        <v>-6000</v>
      </c>
      <c r="O6" s="25"/>
      <c r="P6" s="24">
        <f>P26-Q26</f>
        <v>0</v>
      </c>
      <c r="Q6" s="25"/>
      <c r="R6" s="24">
        <f>R26-S26</f>
        <v>0</v>
      </c>
      <c r="S6" s="25"/>
      <c r="T6" s="24">
        <f>T26-U26</f>
        <v>0</v>
      </c>
      <c r="U6" s="25"/>
      <c r="V6" s="24">
        <f>V26-W26</f>
        <v>0</v>
      </c>
      <c r="W6" s="25"/>
      <c r="X6" s="24">
        <f>X26-Y26</f>
        <v>0</v>
      </c>
      <c r="Y6" s="25"/>
      <c r="Z6" s="24">
        <f>Z26-AA26</f>
        <v>0</v>
      </c>
      <c r="AA6" s="25"/>
      <c r="AB6" s="24">
        <f>AB26-AC26</f>
        <v>0</v>
      </c>
      <c r="AC6" s="25"/>
      <c r="AD6" s="24">
        <f>AD26-AE26</f>
        <v>0</v>
      </c>
      <c r="AE6" s="25"/>
      <c r="AF6" s="24">
        <f>AF26-AG26</f>
        <v>0</v>
      </c>
      <c r="AG6" s="25"/>
      <c r="AH6" s="24">
        <f>AH26-AI26</f>
        <v>0</v>
      </c>
      <c r="AI6" s="25"/>
      <c r="AJ6" s="24">
        <f>AJ26-AK26</f>
        <v>0</v>
      </c>
      <c r="AK6" s="25"/>
      <c r="AL6" s="24">
        <f>AL26-AM26</f>
        <v>0</v>
      </c>
      <c r="AM6" s="25"/>
      <c r="AN6" s="24">
        <f>AN26-AO26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si="4">SUMIF($L$9:$AO$9,$K$9,L11:AO11)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6000</v>
      </c>
      <c r="K12" s="10">
        <f t="shared" si="4"/>
        <v>6000</v>
      </c>
      <c r="L12" s="9">
        <v>6000</v>
      </c>
      <c r="M12" s="9"/>
      <c r="N12" s="10"/>
      <c r="O12" s="10">
        <v>6000</v>
      </c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6000</v>
      </c>
      <c r="K26" s="5">
        <f t="shared" ref="K26:AO26" ca="1" si="5">SUM(K10:K25)</f>
        <v>6000</v>
      </c>
      <c r="L26" s="5">
        <f t="shared" si="5"/>
        <v>6000</v>
      </c>
      <c r="M26" s="5">
        <f t="shared" si="5"/>
        <v>0</v>
      </c>
      <c r="N26" s="5">
        <f t="shared" si="5"/>
        <v>0</v>
      </c>
      <c r="O26" s="5">
        <f t="shared" si="5"/>
        <v>6000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AJ8:AK8"/>
    <mergeCell ref="AL8:AM8"/>
    <mergeCell ref="AN8:AO8"/>
    <mergeCell ref="A26:I26"/>
    <mergeCell ref="Z8:AA8"/>
    <mergeCell ref="AB8:AC8"/>
    <mergeCell ref="AD8:AE8"/>
    <mergeCell ref="AF8:AG8"/>
    <mergeCell ref="AH8:AI8"/>
    <mergeCell ref="N8:O8"/>
    <mergeCell ref="P8:Q8"/>
    <mergeCell ref="R8:S8"/>
    <mergeCell ref="T8:U8"/>
    <mergeCell ref="V8:W8"/>
    <mergeCell ref="X8:Y8"/>
    <mergeCell ref="D8:F8"/>
    <mergeCell ref="G8:G9"/>
    <mergeCell ref="J8:K8"/>
    <mergeCell ref="H8:I8"/>
    <mergeCell ref="L8:M8"/>
    <mergeCell ref="A1:C1"/>
    <mergeCell ref="A2:C2"/>
    <mergeCell ref="A3:C3"/>
    <mergeCell ref="A4:C4"/>
    <mergeCell ref="A8:A9"/>
    <mergeCell ref="B8:B9"/>
    <mergeCell ref="C8:C9"/>
    <mergeCell ref="L6:M6"/>
    <mergeCell ref="N6:O6"/>
    <mergeCell ref="P6:Q6"/>
    <mergeCell ref="R6:S6"/>
    <mergeCell ref="T6:U6"/>
    <mergeCell ref="V6:W6"/>
    <mergeCell ref="AH6:AI6"/>
    <mergeCell ref="AJ6:AK6"/>
    <mergeCell ref="AL6:AM6"/>
    <mergeCell ref="AN6:AO6"/>
    <mergeCell ref="X6:Y6"/>
    <mergeCell ref="Z6:AA6"/>
    <mergeCell ref="AB6:AC6"/>
    <mergeCell ref="AD6:AE6"/>
    <mergeCell ref="AF6:AG6"/>
  </mergeCells>
  <conditionalFormatting sqref="H10:H25">
    <cfRule type="expression" dxfId="61" priority="2">
      <formula>J10&gt;K10</formula>
    </cfRule>
  </conditionalFormatting>
  <conditionalFormatting sqref="H10:H25">
    <cfRule type="expression" dxfId="60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8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L6" sqref="L6:M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J26-K26+SUM('أرصده أفتتاحية'!L6:M6)</f>
        <v>6000</v>
      </c>
      <c r="M6" s="25"/>
      <c r="N6" s="24">
        <f>N26-O26+SUM('أرصده أفتتاحية'!N6:O6)</f>
        <v>-6000</v>
      </c>
      <c r="O6" s="25"/>
      <c r="P6" s="24">
        <f>P26-Q26+SUM('أرصده أفتتاحية'!P6:Q6)</f>
        <v>-150000</v>
      </c>
      <c r="Q6" s="25"/>
      <c r="R6" s="24">
        <f>R26-S26+SUM('أرصده أفتتاحية'!R6:S6)</f>
        <v>0</v>
      </c>
      <c r="S6" s="25"/>
      <c r="T6" s="24">
        <f>T26-U26+SUM('أرصده أفتتاحية'!T6:U6)</f>
        <v>0</v>
      </c>
      <c r="U6" s="25"/>
      <c r="V6" s="24">
        <f>V26-W26+SUM('أرصده أفتتاحية'!V6:W6)</f>
        <v>0</v>
      </c>
      <c r="W6" s="25"/>
      <c r="X6" s="24">
        <f>X26-Y26+SUM('أرصده أفتتاحية'!X6:Y6)</f>
        <v>0</v>
      </c>
      <c r="Y6" s="25"/>
      <c r="Z6" s="24">
        <f>Z26-AA26+SUM('أرصده أفتتاحية'!Z6:AA6)</f>
        <v>0</v>
      </c>
      <c r="AA6" s="25"/>
      <c r="AB6" s="24">
        <f>AB26-AC26+SUM('أرصده أفتتاحية'!AB6:AC6)</f>
        <v>0</v>
      </c>
      <c r="AC6" s="25"/>
      <c r="AD6" s="24">
        <f>AD26-AE26+SUM('أرصده أفتتاحية'!AD6:AE6)</f>
        <v>0</v>
      </c>
      <c r="AE6" s="25"/>
      <c r="AF6" s="24">
        <f>AF26-AG26+SUM('أرصده أفتتاحية'!AF6:AG6)</f>
        <v>0</v>
      </c>
      <c r="AG6" s="25"/>
      <c r="AH6" s="24">
        <f>AH26-AI26+SUM('أرصده أفتتاحية'!AH6:AI6)</f>
        <v>0</v>
      </c>
      <c r="AI6" s="25"/>
      <c r="AJ6" s="24">
        <f>AJ26-AK26+SUM('أرصده أفتتاحية'!AJ6:AK6)</f>
        <v>0</v>
      </c>
      <c r="AK6" s="25"/>
      <c r="AL6" s="24">
        <f>AL26-AM26+SUM('أرصده أفتتاحية'!AL6:AM6)</f>
        <v>0</v>
      </c>
      <c r="AM6" s="25"/>
      <c r="AN6" s="24">
        <f>AN26-AO26+SUM('أرصده أفتتاحية'!AN6:AO6)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7" t="s">
        <v>28</v>
      </c>
      <c r="E9" s="7" t="s">
        <v>29</v>
      </c>
      <c r="F9" s="7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150000</v>
      </c>
      <c r="K12" s="10">
        <f t="shared" ca="1" si="4"/>
        <v>150000</v>
      </c>
      <c r="L12" s="9">
        <v>150000</v>
      </c>
      <c r="M12" s="9"/>
      <c r="N12" s="10"/>
      <c r="O12" s="10"/>
      <c r="P12" s="9"/>
      <c r="Q12" s="9">
        <v>150000</v>
      </c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/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150000</v>
      </c>
      <c r="K26" s="5">
        <f t="shared" ref="K26:AO26" ca="1" si="5">SUM(K10:K25)</f>
        <v>150000</v>
      </c>
      <c r="L26" s="5">
        <f t="shared" si="5"/>
        <v>150000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150000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59" priority="2">
      <formula>J10&gt;K10</formula>
    </cfRule>
  </conditionalFormatting>
  <conditionalFormatting sqref="H10:H25">
    <cfRule type="expression" dxfId="58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L6" sqref="L6:M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J26-K26+SUM('1'!L6:M6)</f>
        <v>6000</v>
      </c>
      <c r="M6" s="25"/>
      <c r="N6" s="24">
        <f>N26-O26+SUM('1'!N6:O6)</f>
        <v>-6000</v>
      </c>
      <c r="O6" s="25"/>
      <c r="P6" s="24">
        <f>P26-Q26+SUM('1'!P6:Q6)</f>
        <v>-150000</v>
      </c>
      <c r="Q6" s="25"/>
      <c r="R6" s="24">
        <f>R26-S26+SUM('1'!R6:S6)</f>
        <v>0</v>
      </c>
      <c r="S6" s="25"/>
      <c r="T6" s="24">
        <f>T26-U26+SUM('1'!T6:U6)</f>
        <v>0</v>
      </c>
      <c r="U6" s="25"/>
      <c r="V6" s="24">
        <f>V26-W26+SUM('1'!V6:W6)</f>
        <v>0</v>
      </c>
      <c r="W6" s="25"/>
      <c r="X6" s="24">
        <f>X26-Y26+SUM('1'!X6:Y6)</f>
        <v>0</v>
      </c>
      <c r="Y6" s="25"/>
      <c r="Z6" s="24">
        <f>Z26-AA26+SUM('1'!Z6:AA6)</f>
        <v>0</v>
      </c>
      <c r="AA6" s="25"/>
      <c r="AB6" s="24">
        <f>AB26-AC26+SUM('1'!AB6:AC6)</f>
        <v>0</v>
      </c>
      <c r="AC6" s="25"/>
      <c r="AD6" s="24">
        <f>AD26-AE26+SUM('1'!AD6:AE6)</f>
        <v>0</v>
      </c>
      <c r="AE6" s="25"/>
      <c r="AF6" s="24">
        <f>AF26-AG26+SUM('1'!AF6:AG6)</f>
        <v>0</v>
      </c>
      <c r="AG6" s="25"/>
      <c r="AH6" s="24">
        <f>AH26-AI26+SUM('1'!AH6:AI6)</f>
        <v>0</v>
      </c>
      <c r="AI6" s="25"/>
      <c r="AJ6" s="24">
        <f>AJ26-AK26+SUM('1'!AJ6:AK6)</f>
        <v>0</v>
      </c>
      <c r="AK6" s="25"/>
      <c r="AL6" s="24">
        <f>AL26-AM26+SUM('1'!AL6:AM6)</f>
        <v>0</v>
      </c>
      <c r="AM6" s="25"/>
      <c r="AN6" s="24">
        <f>AN26-AO26+SUM('1'!AN6:AO6)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57" priority="2">
      <formula>J10&gt;K10</formula>
    </cfRule>
  </conditionalFormatting>
  <conditionalFormatting sqref="H10:H25">
    <cfRule type="expression" dxfId="56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AK18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J26-K26+SUM('2'!L6:M6)</f>
        <v>6000</v>
      </c>
      <c r="M6" s="25"/>
      <c r="N6" s="24">
        <f>N26-O26+SUM('2'!N6:O6)</f>
        <v>-6000</v>
      </c>
      <c r="O6" s="25"/>
      <c r="P6" s="24">
        <f>P26-Q26+SUM('2'!P6:Q6)</f>
        <v>-150000</v>
      </c>
      <c r="Q6" s="25"/>
      <c r="R6" s="24">
        <f>R26-S26+SUM('2'!R6:S6)</f>
        <v>0</v>
      </c>
      <c r="S6" s="25"/>
      <c r="T6" s="24">
        <f>T26-U26+SUM('2'!T6:U6)</f>
        <v>0</v>
      </c>
      <c r="U6" s="25"/>
      <c r="V6" s="24">
        <f>V26-W26+SUM('2'!V6:W6)</f>
        <v>0</v>
      </c>
      <c r="W6" s="25"/>
      <c r="X6" s="24">
        <f>X26-Y26+SUM('2'!X6:Y6)</f>
        <v>0</v>
      </c>
      <c r="Y6" s="25"/>
      <c r="Z6" s="24">
        <f>Z26-AA26+SUM('2'!Z6:AA6)</f>
        <v>0</v>
      </c>
      <c r="AA6" s="25"/>
      <c r="AB6" s="24">
        <f>AB26-AC26+SUM('2'!AB6:AC6)</f>
        <v>0</v>
      </c>
      <c r="AC6" s="25"/>
      <c r="AD6" s="24">
        <f>AD26-AE26+SUM('2'!AD6:AE6)</f>
        <v>0</v>
      </c>
      <c r="AE6" s="25"/>
      <c r="AF6" s="24">
        <f>AF26-AG26+SUM('2'!AF6:AG6)</f>
        <v>0</v>
      </c>
      <c r="AG6" s="25"/>
      <c r="AH6" s="24">
        <f>AH26-AI26+SUM('2'!AH6:AI6)</f>
        <v>0</v>
      </c>
      <c r="AI6" s="25"/>
      <c r="AJ6" s="24">
        <f>AJ26-AK26+SUM('2'!AJ6:AK6)</f>
        <v>0</v>
      </c>
      <c r="AK6" s="25"/>
      <c r="AL6" s="24">
        <f>AL26-AM26+SUM('2'!AL6:AM6)</f>
        <v>0</v>
      </c>
      <c r="AM6" s="25"/>
      <c r="AN6" s="24">
        <f>AN26-AO26+SUM('2'!AN6:AO6)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55" priority="2">
      <formula>J10&gt;K10</formula>
    </cfRule>
  </conditionalFormatting>
  <conditionalFormatting sqref="H10:H25">
    <cfRule type="expression" dxfId="54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M12" sqref="M12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J26-K26+SUM('3'!L6:M6)</f>
        <v>6000</v>
      </c>
      <c r="M6" s="25"/>
      <c r="N6" s="24">
        <f>N26-O26+SUM('3'!N6:O6)</f>
        <v>-6000</v>
      </c>
      <c r="O6" s="25"/>
      <c r="P6" s="24">
        <f>P26-Q26+SUM('3'!P6:Q6)</f>
        <v>-150000</v>
      </c>
      <c r="Q6" s="25"/>
      <c r="R6" s="24">
        <f>R26-S26+SUM('3'!R6:S6)</f>
        <v>450000</v>
      </c>
      <c r="S6" s="25"/>
      <c r="T6" s="24">
        <f>T26-U26+SUM('3'!T6:U6)</f>
        <v>0</v>
      </c>
      <c r="U6" s="25"/>
      <c r="V6" s="24">
        <f>V26-W26+SUM('3'!V6:W6)</f>
        <v>0</v>
      </c>
      <c r="W6" s="25"/>
      <c r="X6" s="24">
        <f>X26-Y26+SUM('3'!X6:Y6)</f>
        <v>0</v>
      </c>
      <c r="Y6" s="25"/>
      <c r="Z6" s="24">
        <f>Z26-AA26+SUM('3'!Z6:AA6)</f>
        <v>0</v>
      </c>
      <c r="AA6" s="25"/>
      <c r="AB6" s="24">
        <f>AB26-AC26+SUM('3'!AB6:AC6)</f>
        <v>0</v>
      </c>
      <c r="AC6" s="25"/>
      <c r="AD6" s="24">
        <f>AD26-AE26+SUM('3'!AD6:AE6)</f>
        <v>0</v>
      </c>
      <c r="AE6" s="25"/>
      <c r="AF6" s="24">
        <f>AF26-AG26+SUM('3'!AF6:AG6)</f>
        <v>0</v>
      </c>
      <c r="AG6" s="25"/>
      <c r="AH6" s="24">
        <f>AH26-AI26+SUM('3'!AH6:AI6)</f>
        <v>0</v>
      </c>
      <c r="AI6" s="25"/>
      <c r="AJ6" s="24">
        <f>AJ26-AK26+SUM('3'!AJ6:AK6)</f>
        <v>0</v>
      </c>
      <c r="AK6" s="25"/>
      <c r="AL6" s="24">
        <f>AL26-AM26+SUM('3'!AL6:AM6)</f>
        <v>0</v>
      </c>
      <c r="AM6" s="25"/>
      <c r="AN6" s="24">
        <f>AN26-AO26+SUM('3'!AN6:AO6)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>
        <v>0</v>
      </c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450000</v>
      </c>
      <c r="K11" s="10">
        <f t="shared" ref="K11:K25" ca="1" si="4">SUMIF($J$9:$AO$9,$K$9,L11:AO11)</f>
        <v>450000</v>
      </c>
      <c r="L11" s="9"/>
      <c r="M11" s="9">
        <v>450000</v>
      </c>
      <c r="N11" s="10"/>
      <c r="O11" s="10"/>
      <c r="P11" s="9"/>
      <c r="Q11" s="9"/>
      <c r="R11" s="10">
        <v>450000</v>
      </c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450000</v>
      </c>
      <c r="K26" s="5">
        <f t="shared" ref="K26:AO26" ca="1" si="5">SUM(K10:K25)</f>
        <v>450000</v>
      </c>
      <c r="L26" s="5">
        <f t="shared" si="5"/>
        <v>0</v>
      </c>
      <c r="M26" s="5">
        <f t="shared" si="5"/>
        <v>450000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450000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53" priority="2">
      <formula>J10&gt;K10</formula>
    </cfRule>
  </conditionalFormatting>
  <conditionalFormatting sqref="H10:H25">
    <cfRule type="expression" dxfId="52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0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J26-K26+SUM('4'!L6:M6)</f>
        <v>6000</v>
      </c>
      <c r="M6" s="25"/>
      <c r="N6" s="24">
        <f>N26-O26+SUM('4'!N6:O6)</f>
        <v>-6000</v>
      </c>
      <c r="O6" s="25"/>
      <c r="P6" s="24">
        <f>P26-Q26+SUM('4'!P6:Q6)</f>
        <v>-150000</v>
      </c>
      <c r="Q6" s="25"/>
      <c r="R6" s="24">
        <f>R26-S26+SUM('4'!R6:S6)</f>
        <v>450000</v>
      </c>
      <c r="S6" s="25"/>
      <c r="T6" s="24">
        <f>T26-U26+SUM('4'!T6:U6)</f>
        <v>0</v>
      </c>
      <c r="U6" s="25"/>
      <c r="V6" s="24">
        <f>V26-W26+SUM('4'!V6:W6)</f>
        <v>0</v>
      </c>
      <c r="W6" s="25"/>
      <c r="X6" s="24">
        <f>X26-Y26+SUM('4'!X6:Y6)</f>
        <v>0</v>
      </c>
      <c r="Y6" s="25"/>
      <c r="Z6" s="24">
        <f>Z26-AA26+SUM('4'!Z6:AA6)</f>
        <v>0</v>
      </c>
      <c r="AA6" s="25"/>
      <c r="AB6" s="24">
        <f>AB26-AC26+SUM('4'!AB6:AC6)</f>
        <v>0</v>
      </c>
      <c r="AC6" s="25"/>
      <c r="AD6" s="24">
        <f>AD26-AE26+SUM('4'!AD6:AE6)</f>
        <v>0</v>
      </c>
      <c r="AE6" s="25"/>
      <c r="AF6" s="24">
        <f>AF26-AG26+SUM('4'!AF6:AG6)</f>
        <v>0</v>
      </c>
      <c r="AG6" s="25"/>
      <c r="AH6" s="24">
        <f>AH26-AI26+SUM('4'!AH6:AI6)</f>
        <v>0</v>
      </c>
      <c r="AI6" s="25"/>
      <c r="AJ6" s="24">
        <f>AJ26-AK26+SUM('4'!AJ6:AK6)</f>
        <v>0</v>
      </c>
      <c r="AK6" s="25"/>
      <c r="AL6" s="24">
        <f>AL26-AM26+SUM('4'!AL6:AM6)</f>
        <v>0</v>
      </c>
      <c r="AM6" s="25"/>
      <c r="AN6" s="24">
        <f>AN26-AO26+SUM('4'!AN6:AO6)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51" priority="2">
      <formula>J10&gt;K10</formula>
    </cfRule>
  </conditionalFormatting>
  <conditionalFormatting sqref="H10:H25">
    <cfRule type="expression" dxfId="50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rightToLeft="1" workbookViewId="0">
      <pane xSplit="11" ySplit="9" topLeftCell="L18" activePane="bottomRight" state="frozen"/>
      <selection activeCell="K26" sqref="J26:AO26"/>
      <selection pane="topRight" activeCell="K26" sqref="J26:AO26"/>
      <selection pane="bottomLeft" activeCell="K26" sqref="J26:AO26"/>
      <selection pane="bottomRight" activeCell="K26" sqref="J26:AO26"/>
    </sheetView>
  </sheetViews>
  <sheetFormatPr defaultRowHeight="14.25" x14ac:dyDescent="0.2"/>
  <cols>
    <col min="1" max="1" width="11.125" customWidth="1"/>
    <col min="2" max="2" width="10.5" customWidth="1"/>
    <col min="3" max="3" width="11.25" customWidth="1"/>
  </cols>
  <sheetData>
    <row r="1" spans="1:41" ht="20.25" x14ac:dyDescent="0.3">
      <c r="A1" s="23" t="s">
        <v>0</v>
      </c>
      <c r="B1" s="23"/>
      <c r="C1" s="23"/>
    </row>
    <row r="2" spans="1:41" ht="20.25" x14ac:dyDescent="0.3">
      <c r="A2" s="23" t="s">
        <v>1</v>
      </c>
      <c r="B2" s="23"/>
      <c r="C2" s="23"/>
    </row>
    <row r="3" spans="1:41" ht="20.25" x14ac:dyDescent="0.3">
      <c r="A3" s="23" t="s">
        <v>2</v>
      </c>
      <c r="B3" s="23"/>
      <c r="C3" s="23"/>
    </row>
    <row r="4" spans="1:41" ht="20.25" x14ac:dyDescent="0.3">
      <c r="A4" s="23" t="s">
        <v>22</v>
      </c>
      <c r="B4" s="23"/>
      <c r="C4" s="23"/>
    </row>
    <row r="5" spans="1:41" ht="15" thickBot="1" x14ac:dyDescent="0.25"/>
    <row r="6" spans="1:41" ht="15.75" thickBot="1" x14ac:dyDescent="0.25">
      <c r="K6" s="11" t="s">
        <v>33</v>
      </c>
      <c r="L6" s="24">
        <f ca="1">J26-K26+SUM('5'!L6:M6)</f>
        <v>6000</v>
      </c>
      <c r="M6" s="25"/>
      <c r="N6" s="24">
        <f>N26-O26+SUM('5'!N6:O6)</f>
        <v>-6000</v>
      </c>
      <c r="O6" s="25"/>
      <c r="P6" s="24">
        <f>P26-Q26+SUM('5'!P6:Q6)</f>
        <v>-150000</v>
      </c>
      <c r="Q6" s="25"/>
      <c r="R6" s="24">
        <f>R26-S26+SUM('5'!R6:S6)</f>
        <v>450000</v>
      </c>
      <c r="S6" s="25"/>
      <c r="T6" s="24">
        <f>T26-U26+SUM('5'!T6:U6)</f>
        <v>0</v>
      </c>
      <c r="U6" s="25"/>
      <c r="V6" s="24">
        <f>V26-W26+SUM('5'!V6:W6)</f>
        <v>0</v>
      </c>
      <c r="W6" s="25"/>
      <c r="X6" s="24">
        <f>X26-Y26+SUM('5'!X6:Y6)</f>
        <v>0</v>
      </c>
      <c r="Y6" s="25"/>
      <c r="Z6" s="24">
        <f>Z26-AA26+SUM('5'!Z6:AA6)</f>
        <v>0</v>
      </c>
      <c r="AA6" s="25"/>
      <c r="AB6" s="24">
        <f>AB26-AC26+SUM('5'!AB6:AC6)</f>
        <v>0</v>
      </c>
      <c r="AC6" s="25"/>
      <c r="AD6" s="24">
        <f>AD26-AE26+SUM('5'!AD6:AE6)</f>
        <v>0</v>
      </c>
      <c r="AE6" s="25"/>
      <c r="AF6" s="24">
        <f>AF26-AG26+SUM('5'!AF6:AG6)</f>
        <v>0</v>
      </c>
      <c r="AG6" s="25"/>
      <c r="AH6" s="24">
        <f>AH26-AI26+SUM('5'!AH6:AI6)</f>
        <v>0</v>
      </c>
      <c r="AI6" s="25"/>
      <c r="AJ6" s="24">
        <f>AJ26-AK26+SUM('5'!AJ6:AK6)</f>
        <v>0</v>
      </c>
      <c r="AK6" s="25"/>
      <c r="AL6" s="24">
        <f>AL26-AM26+SUM('5'!AL6:AM6)</f>
        <v>0</v>
      </c>
      <c r="AM6" s="25"/>
      <c r="AN6" s="24">
        <f>AN26-AO26+SUM('5'!AN6:AO6)</f>
        <v>0</v>
      </c>
      <c r="AO6" s="25"/>
    </row>
    <row r="8" spans="1:41" ht="15" x14ac:dyDescent="0.25">
      <c r="A8" s="29" t="s">
        <v>23</v>
      </c>
      <c r="B8" s="29" t="s">
        <v>23</v>
      </c>
      <c r="C8" s="29" t="s">
        <v>23</v>
      </c>
      <c r="D8" s="26" t="s">
        <v>24</v>
      </c>
      <c r="E8" s="26"/>
      <c r="F8" s="26"/>
      <c r="G8" s="26" t="s">
        <v>25</v>
      </c>
      <c r="H8" s="26" t="s">
        <v>26</v>
      </c>
      <c r="I8" s="26"/>
      <c r="J8" s="27" t="s">
        <v>27</v>
      </c>
      <c r="K8" s="27"/>
      <c r="L8" s="28" t="str">
        <f>'دليل الحسابات '!B8</f>
        <v xml:space="preserve">النقديه </v>
      </c>
      <c r="M8" s="28"/>
      <c r="N8" s="27" t="str">
        <f>'دليل الحسابات '!B9</f>
        <v xml:space="preserve">البنك </v>
      </c>
      <c r="O8" s="27"/>
      <c r="P8" s="28" t="str">
        <f>'دليل الحسابات '!B10</f>
        <v xml:space="preserve">المبيعات </v>
      </c>
      <c r="Q8" s="28"/>
      <c r="R8" s="27" t="str">
        <f>'دليل الحسابات '!B11</f>
        <v xml:space="preserve">المشتريات </v>
      </c>
      <c r="S8" s="27"/>
      <c r="T8" s="28" t="str">
        <f>'دليل الحسابات '!B12</f>
        <v>العملاء</v>
      </c>
      <c r="U8" s="28"/>
      <c r="V8" s="27" t="str">
        <f>'دليل الحسابات '!B13</f>
        <v xml:space="preserve">الموردون </v>
      </c>
      <c r="W8" s="27"/>
      <c r="X8" s="28" t="str">
        <f>'دليل الحسابات '!B14</f>
        <v>جاري الشركاء</v>
      </c>
      <c r="Y8" s="28"/>
      <c r="Z8" s="27" t="str">
        <f>'دليل الحسابات '!B15</f>
        <v xml:space="preserve">رأس المال </v>
      </c>
      <c r="AA8" s="27"/>
      <c r="AB8" s="28" t="str">
        <f>'دليل الحسابات '!B16</f>
        <v>المخزون</v>
      </c>
      <c r="AC8" s="28"/>
      <c r="AD8" s="27" t="str">
        <f>'دليل الحسابات '!B17</f>
        <v xml:space="preserve">الايرادات </v>
      </c>
      <c r="AE8" s="27"/>
      <c r="AF8" s="28" t="str">
        <f>'دليل الحسابات '!B18</f>
        <v>المصروفات</v>
      </c>
      <c r="AG8" s="28"/>
      <c r="AH8" s="27" t="str">
        <f>'دليل الحسابات '!B19</f>
        <v>أرصده مدينه</v>
      </c>
      <c r="AI8" s="27"/>
      <c r="AJ8" s="28" t="str">
        <f>'دليل الحسابات '!B20</f>
        <v>أرصده دائنه</v>
      </c>
      <c r="AK8" s="28"/>
      <c r="AL8" s="28" t="str">
        <f>'دليل الحسابات '!B21</f>
        <v>أرباح مرحله</v>
      </c>
      <c r="AM8" s="28"/>
      <c r="AN8" s="28" t="str">
        <f>'دليل الحسابات '!B22</f>
        <v xml:space="preserve">الضريبه المضافه </v>
      </c>
      <c r="AO8" s="28"/>
    </row>
    <row r="9" spans="1:41" ht="15" x14ac:dyDescent="0.25">
      <c r="A9" s="29"/>
      <c r="B9" s="29"/>
      <c r="C9" s="29"/>
      <c r="D9" s="4" t="s">
        <v>28</v>
      </c>
      <c r="E9" s="4" t="s">
        <v>29</v>
      </c>
      <c r="F9" s="4" t="s">
        <v>30</v>
      </c>
      <c r="G9" s="26"/>
      <c r="H9" s="4"/>
      <c r="I9" s="5"/>
      <c r="J9" s="6" t="s">
        <v>31</v>
      </c>
      <c r="K9" s="6" t="s">
        <v>32</v>
      </c>
      <c r="L9" s="7" t="s">
        <v>31</v>
      </c>
      <c r="M9" s="7" t="s">
        <v>32</v>
      </c>
      <c r="N9" s="6" t="s">
        <v>31</v>
      </c>
      <c r="O9" s="6" t="s">
        <v>32</v>
      </c>
      <c r="P9" s="7" t="s">
        <v>31</v>
      </c>
      <c r="Q9" s="7" t="s">
        <v>32</v>
      </c>
      <c r="R9" s="6" t="s">
        <v>31</v>
      </c>
      <c r="S9" s="6" t="s">
        <v>32</v>
      </c>
      <c r="T9" s="7" t="s">
        <v>31</v>
      </c>
      <c r="U9" s="7" t="s">
        <v>32</v>
      </c>
      <c r="V9" s="6" t="s">
        <v>31</v>
      </c>
      <c r="W9" s="6" t="s">
        <v>32</v>
      </c>
      <c r="X9" s="7" t="s">
        <v>31</v>
      </c>
      <c r="Y9" s="7" t="s">
        <v>32</v>
      </c>
      <c r="Z9" s="6" t="s">
        <v>31</v>
      </c>
      <c r="AA9" s="6" t="s">
        <v>32</v>
      </c>
      <c r="AB9" s="7" t="s">
        <v>31</v>
      </c>
      <c r="AC9" s="7" t="s">
        <v>32</v>
      </c>
      <c r="AD9" s="6" t="s">
        <v>31</v>
      </c>
      <c r="AE9" s="6" t="s">
        <v>32</v>
      </c>
      <c r="AF9" s="7" t="s">
        <v>31</v>
      </c>
      <c r="AG9" s="7" t="s">
        <v>32</v>
      </c>
      <c r="AH9" s="6" t="s">
        <v>31</v>
      </c>
      <c r="AI9" s="6" t="s">
        <v>32</v>
      </c>
      <c r="AJ9" s="7" t="s">
        <v>31</v>
      </c>
      <c r="AK9" s="7" t="s">
        <v>32</v>
      </c>
      <c r="AL9" s="6" t="s">
        <v>31</v>
      </c>
      <c r="AM9" s="6" t="s">
        <v>32</v>
      </c>
      <c r="AN9" s="7" t="s">
        <v>31</v>
      </c>
      <c r="AO9" s="7" t="s">
        <v>32</v>
      </c>
    </row>
    <row r="10" spans="1:41" ht="15" x14ac:dyDescent="0.25">
      <c r="A10" s="8">
        <v>1</v>
      </c>
      <c r="B10" s="9"/>
      <c r="C10" s="9"/>
      <c r="D10" s="9"/>
      <c r="E10" s="9"/>
      <c r="F10" s="9"/>
      <c r="G10" s="8" t="str">
        <f ca="1">IF(J10=K10,"متزن","غير متزن")</f>
        <v>متزن</v>
      </c>
      <c r="H10" s="9" t="str">
        <f ca="1">IF(J10&gt;K10,"المدين أكبر","الدائن أكبر")</f>
        <v>الدائن أكبر</v>
      </c>
      <c r="I10" s="9">
        <f ca="1">IF(J10&gt;K10,J10-K10,K10-J10)</f>
        <v>0</v>
      </c>
      <c r="J10" s="10">
        <f ca="1">SUMIF($J$9:$AO$9,$J$9,L10:AO10)</f>
        <v>0</v>
      </c>
      <c r="K10" s="10">
        <f ca="1">SUMIF($J$9:$AO$9,$K$9,L10:AO10)</f>
        <v>0</v>
      </c>
      <c r="L10" s="9"/>
      <c r="M10" s="9"/>
      <c r="N10" s="10"/>
      <c r="O10" s="10"/>
      <c r="P10" s="9"/>
      <c r="Q10" s="9"/>
      <c r="R10" s="10"/>
      <c r="S10" s="10"/>
      <c r="T10" s="9"/>
      <c r="U10" s="9"/>
      <c r="V10" s="10"/>
      <c r="W10" s="10"/>
      <c r="X10" s="9"/>
      <c r="Y10" s="9"/>
      <c r="Z10" s="10"/>
      <c r="AA10" s="10"/>
      <c r="AB10" s="9"/>
      <c r="AC10" s="9"/>
      <c r="AD10" s="10"/>
      <c r="AE10" s="10"/>
      <c r="AF10" s="9"/>
      <c r="AG10" s="9"/>
      <c r="AH10" s="10"/>
      <c r="AI10" s="10"/>
      <c r="AJ10" s="9"/>
      <c r="AK10" s="9"/>
      <c r="AL10" s="10"/>
      <c r="AM10" s="10"/>
      <c r="AN10" s="9"/>
      <c r="AO10" s="9"/>
    </row>
    <row r="11" spans="1:41" ht="15" x14ac:dyDescent="0.25">
      <c r="A11" s="8">
        <v>2</v>
      </c>
      <c r="B11" s="9"/>
      <c r="C11" s="9"/>
      <c r="D11" s="9"/>
      <c r="E11" s="9"/>
      <c r="F11" s="9"/>
      <c r="G11" s="8" t="str">
        <f t="shared" ref="G11:G25" ca="1" si="0">IF(J11=K11,"متزن","غير متزن")</f>
        <v>متزن</v>
      </c>
      <c r="H11" s="9" t="str">
        <f t="shared" ref="H11:H25" ca="1" si="1">IF(J11&gt;K11,"المدين أكبر","الدائن أكبر")</f>
        <v>الدائن أكبر</v>
      </c>
      <c r="I11" s="9">
        <f t="shared" ref="I11:I25" ca="1" si="2">IF(J11&gt;K11,J11-K11,K11-J11)</f>
        <v>0</v>
      </c>
      <c r="J11" s="10">
        <f t="shared" ref="J11:J25" ca="1" si="3">SUMIF($J$9:$AO$9,$J$9,L11:AO11)</f>
        <v>0</v>
      </c>
      <c r="K11" s="10">
        <f t="shared" ref="K11:K25" ca="1" si="4">SUMIF($J$9:$AO$9,$K$9,L11:AO11)</f>
        <v>0</v>
      </c>
      <c r="L11" s="9"/>
      <c r="M11" s="9"/>
      <c r="N11" s="10"/>
      <c r="O11" s="10"/>
      <c r="P11" s="9"/>
      <c r="Q11" s="9"/>
      <c r="R11" s="10"/>
      <c r="S11" s="10"/>
      <c r="T11" s="9"/>
      <c r="U11" s="9"/>
      <c r="V11" s="10"/>
      <c r="W11" s="10"/>
      <c r="X11" s="9"/>
      <c r="Y11" s="9"/>
      <c r="Z11" s="10"/>
      <c r="AA11" s="10"/>
      <c r="AB11" s="9"/>
      <c r="AC11" s="9"/>
      <c r="AD11" s="10"/>
      <c r="AE11" s="10"/>
      <c r="AF11" s="9"/>
      <c r="AG11" s="9"/>
      <c r="AH11" s="10"/>
      <c r="AI11" s="10"/>
      <c r="AJ11" s="9"/>
      <c r="AK11" s="9"/>
      <c r="AL11" s="10"/>
      <c r="AM11" s="10"/>
      <c r="AN11" s="9"/>
      <c r="AO11" s="9"/>
    </row>
    <row r="12" spans="1:41" ht="15" x14ac:dyDescent="0.25">
      <c r="A12" s="8">
        <v>3</v>
      </c>
      <c r="B12" s="9"/>
      <c r="C12" s="9"/>
      <c r="D12" s="9"/>
      <c r="E12" s="9"/>
      <c r="F12" s="9"/>
      <c r="G12" s="8" t="str">
        <f t="shared" ca="1" si="0"/>
        <v>متزن</v>
      </c>
      <c r="H12" s="9" t="str">
        <f t="shared" ca="1" si="1"/>
        <v>الدائن أكبر</v>
      </c>
      <c r="I12" s="9">
        <f t="shared" ca="1" si="2"/>
        <v>0</v>
      </c>
      <c r="J12" s="10">
        <f t="shared" ca="1" si="3"/>
        <v>0</v>
      </c>
      <c r="K12" s="10">
        <f t="shared" ca="1" si="4"/>
        <v>0</v>
      </c>
      <c r="L12" s="9"/>
      <c r="M12" s="9"/>
      <c r="N12" s="10"/>
      <c r="O12" s="10"/>
      <c r="P12" s="9"/>
      <c r="Q12" s="9"/>
      <c r="R12" s="10"/>
      <c r="S12" s="10"/>
      <c r="T12" s="9"/>
      <c r="U12" s="9"/>
      <c r="V12" s="10"/>
      <c r="W12" s="10"/>
      <c r="X12" s="9"/>
      <c r="Y12" s="9"/>
      <c r="Z12" s="10"/>
      <c r="AA12" s="10"/>
      <c r="AB12" s="9"/>
      <c r="AC12" s="9"/>
      <c r="AD12" s="10"/>
      <c r="AE12" s="10"/>
      <c r="AF12" s="9"/>
      <c r="AG12" s="9"/>
      <c r="AH12" s="10"/>
      <c r="AI12" s="10"/>
      <c r="AJ12" s="9"/>
      <c r="AK12" s="9"/>
      <c r="AL12" s="10"/>
      <c r="AM12" s="10"/>
      <c r="AN12" s="9"/>
      <c r="AO12" s="9"/>
    </row>
    <row r="13" spans="1:41" ht="15" x14ac:dyDescent="0.25">
      <c r="A13" s="8">
        <v>4</v>
      </c>
      <c r="B13" s="9"/>
      <c r="C13" s="9"/>
      <c r="D13" s="9"/>
      <c r="E13" s="9"/>
      <c r="F13" s="9"/>
      <c r="G13" s="8" t="str">
        <f t="shared" ca="1" si="0"/>
        <v>متزن</v>
      </c>
      <c r="H13" s="9" t="str">
        <f t="shared" ca="1" si="1"/>
        <v>الدائن أكبر</v>
      </c>
      <c r="I13" s="9">
        <f t="shared" ca="1" si="2"/>
        <v>0</v>
      </c>
      <c r="J13" s="10">
        <f t="shared" ca="1" si="3"/>
        <v>0</v>
      </c>
      <c r="K13" s="10">
        <f t="shared" ca="1" si="4"/>
        <v>0</v>
      </c>
      <c r="L13" s="9"/>
      <c r="M13" s="9"/>
      <c r="N13" s="10"/>
      <c r="O13" s="10"/>
      <c r="P13" s="9"/>
      <c r="Q13" s="9"/>
      <c r="R13" s="10"/>
      <c r="S13" s="10"/>
      <c r="T13" s="9"/>
      <c r="U13" s="9"/>
      <c r="V13" s="10"/>
      <c r="W13" s="10"/>
      <c r="X13" s="9"/>
      <c r="Y13" s="9"/>
      <c r="Z13" s="10"/>
      <c r="AA13" s="10"/>
      <c r="AB13" s="9"/>
      <c r="AC13" s="9"/>
      <c r="AD13" s="10"/>
      <c r="AE13" s="10"/>
      <c r="AF13" s="9"/>
      <c r="AG13" s="9"/>
      <c r="AH13" s="10"/>
      <c r="AI13" s="10"/>
      <c r="AJ13" s="9"/>
      <c r="AK13" s="9"/>
      <c r="AL13" s="10"/>
      <c r="AM13" s="10"/>
      <c r="AN13" s="9"/>
      <c r="AO13" s="9"/>
    </row>
    <row r="14" spans="1:41" ht="15" x14ac:dyDescent="0.25">
      <c r="A14" s="8">
        <v>5</v>
      </c>
      <c r="B14" s="9"/>
      <c r="C14" s="9"/>
      <c r="D14" s="9"/>
      <c r="E14" s="9"/>
      <c r="F14" s="9"/>
      <c r="G14" s="8" t="str">
        <f t="shared" ca="1" si="0"/>
        <v>متزن</v>
      </c>
      <c r="H14" s="9" t="str">
        <f t="shared" ca="1" si="1"/>
        <v>الدائن أكبر</v>
      </c>
      <c r="I14" s="9">
        <f t="shared" ca="1" si="2"/>
        <v>0</v>
      </c>
      <c r="J14" s="10">
        <f t="shared" ca="1" si="3"/>
        <v>0</v>
      </c>
      <c r="K14" s="10">
        <f t="shared" ca="1" si="4"/>
        <v>0</v>
      </c>
      <c r="L14" s="9"/>
      <c r="M14" s="9"/>
      <c r="N14" s="10"/>
      <c r="O14" s="10"/>
      <c r="P14" s="9"/>
      <c r="Q14" s="9"/>
      <c r="R14" s="10"/>
      <c r="S14" s="10"/>
      <c r="T14" s="9"/>
      <c r="U14" s="9"/>
      <c r="V14" s="10"/>
      <c r="W14" s="10"/>
      <c r="X14" s="9"/>
      <c r="Y14" s="9"/>
      <c r="Z14" s="10"/>
      <c r="AA14" s="10"/>
      <c r="AB14" s="9"/>
      <c r="AC14" s="9"/>
      <c r="AD14" s="10"/>
      <c r="AE14" s="10"/>
      <c r="AF14" s="9"/>
      <c r="AG14" s="9"/>
      <c r="AH14" s="10"/>
      <c r="AI14" s="10"/>
      <c r="AJ14" s="9"/>
      <c r="AK14" s="9"/>
      <c r="AL14" s="10"/>
      <c r="AM14" s="10"/>
      <c r="AN14" s="9"/>
      <c r="AO14" s="9"/>
    </row>
    <row r="15" spans="1:41" ht="15" x14ac:dyDescent="0.25">
      <c r="A15" s="8">
        <v>6</v>
      </c>
      <c r="B15" s="9"/>
      <c r="C15" s="9"/>
      <c r="D15" s="9"/>
      <c r="E15" s="9"/>
      <c r="F15" s="9"/>
      <c r="G15" s="8" t="str">
        <f t="shared" ca="1" si="0"/>
        <v>متزن</v>
      </c>
      <c r="H15" s="9" t="str">
        <f t="shared" ca="1" si="1"/>
        <v>الدائن أكبر</v>
      </c>
      <c r="I15" s="9">
        <f t="shared" ca="1" si="2"/>
        <v>0</v>
      </c>
      <c r="J15" s="10">
        <f t="shared" ca="1" si="3"/>
        <v>0</v>
      </c>
      <c r="K15" s="10">
        <f t="shared" ca="1" si="4"/>
        <v>0</v>
      </c>
      <c r="L15" s="9"/>
      <c r="M15" s="9"/>
      <c r="N15" s="10"/>
      <c r="O15" s="10"/>
      <c r="P15" s="9"/>
      <c r="Q15" s="9"/>
      <c r="R15" s="10"/>
      <c r="S15" s="10"/>
      <c r="T15" s="9"/>
      <c r="U15" s="9"/>
      <c r="V15" s="10"/>
      <c r="W15" s="10"/>
      <c r="X15" s="9"/>
      <c r="Y15" s="9"/>
      <c r="Z15" s="10"/>
      <c r="AA15" s="10"/>
      <c r="AB15" s="9"/>
      <c r="AC15" s="9"/>
      <c r="AD15" s="10"/>
      <c r="AE15" s="10"/>
      <c r="AF15" s="9"/>
      <c r="AG15" s="9"/>
      <c r="AH15" s="10"/>
      <c r="AI15" s="10"/>
      <c r="AJ15" s="9"/>
      <c r="AK15" s="9"/>
      <c r="AL15" s="10"/>
      <c r="AM15" s="10"/>
      <c r="AN15" s="9"/>
      <c r="AO15" s="9"/>
    </row>
    <row r="16" spans="1:41" ht="15" x14ac:dyDescent="0.25">
      <c r="A16" s="8">
        <v>7</v>
      </c>
      <c r="B16" s="9"/>
      <c r="C16" s="9"/>
      <c r="D16" s="9"/>
      <c r="E16" s="9"/>
      <c r="F16" s="9"/>
      <c r="G16" s="8" t="str">
        <f t="shared" ca="1" si="0"/>
        <v>متزن</v>
      </c>
      <c r="H16" s="9" t="str">
        <f t="shared" ca="1" si="1"/>
        <v>الدائن أكبر</v>
      </c>
      <c r="I16" s="9">
        <f t="shared" ca="1" si="2"/>
        <v>0</v>
      </c>
      <c r="J16" s="10">
        <f t="shared" ca="1" si="3"/>
        <v>0</v>
      </c>
      <c r="K16" s="10">
        <f t="shared" ca="1" si="4"/>
        <v>0</v>
      </c>
      <c r="L16" s="9"/>
      <c r="M16" s="9"/>
      <c r="N16" s="10"/>
      <c r="O16" s="10"/>
      <c r="P16" s="9"/>
      <c r="Q16" s="9"/>
      <c r="R16" s="10"/>
      <c r="S16" s="10"/>
      <c r="T16" s="9"/>
      <c r="U16" s="9"/>
      <c r="V16" s="10"/>
      <c r="W16" s="10"/>
      <c r="X16" s="9"/>
      <c r="Y16" s="9"/>
      <c r="Z16" s="10"/>
      <c r="AA16" s="10"/>
      <c r="AB16" s="9"/>
      <c r="AC16" s="9"/>
      <c r="AD16" s="10"/>
      <c r="AE16" s="10"/>
      <c r="AF16" s="9"/>
      <c r="AG16" s="9"/>
      <c r="AH16" s="10"/>
      <c r="AI16" s="10"/>
      <c r="AJ16" s="9"/>
      <c r="AK16" s="9"/>
      <c r="AL16" s="10"/>
      <c r="AM16" s="10"/>
      <c r="AN16" s="9"/>
      <c r="AO16" s="9"/>
    </row>
    <row r="17" spans="1:41" ht="15" x14ac:dyDescent="0.25">
      <c r="A17" s="8">
        <v>8</v>
      </c>
      <c r="B17" s="9"/>
      <c r="C17" s="9"/>
      <c r="D17" s="9"/>
      <c r="E17" s="9"/>
      <c r="F17" s="9"/>
      <c r="G17" s="8" t="str">
        <f t="shared" ca="1" si="0"/>
        <v>متزن</v>
      </c>
      <c r="H17" s="9" t="str">
        <f t="shared" ca="1" si="1"/>
        <v>الدائن أكبر</v>
      </c>
      <c r="I17" s="9">
        <f t="shared" ca="1" si="2"/>
        <v>0</v>
      </c>
      <c r="J17" s="10">
        <f t="shared" ca="1" si="3"/>
        <v>0</v>
      </c>
      <c r="K17" s="10">
        <f t="shared" ca="1" si="4"/>
        <v>0</v>
      </c>
      <c r="L17" s="9"/>
      <c r="M17" s="9"/>
      <c r="N17" s="10"/>
      <c r="O17" s="10"/>
      <c r="P17" s="9"/>
      <c r="Q17" s="9"/>
      <c r="R17" s="10"/>
      <c r="S17" s="10"/>
      <c r="T17" s="9"/>
      <c r="U17" s="9"/>
      <c r="V17" s="10"/>
      <c r="W17" s="10"/>
      <c r="X17" s="9"/>
      <c r="Y17" s="9"/>
      <c r="Z17" s="10"/>
      <c r="AA17" s="10"/>
      <c r="AB17" s="9"/>
      <c r="AC17" s="9"/>
      <c r="AD17" s="10"/>
      <c r="AE17" s="10"/>
      <c r="AF17" s="9"/>
      <c r="AG17" s="9"/>
      <c r="AH17" s="10"/>
      <c r="AI17" s="10"/>
      <c r="AJ17" s="9"/>
      <c r="AK17" s="9"/>
      <c r="AL17" s="10"/>
      <c r="AM17" s="10"/>
      <c r="AN17" s="9"/>
      <c r="AO17" s="9"/>
    </row>
    <row r="18" spans="1:41" ht="15" x14ac:dyDescent="0.25">
      <c r="A18" s="8">
        <v>9</v>
      </c>
      <c r="B18" s="9"/>
      <c r="C18" s="9"/>
      <c r="D18" s="9"/>
      <c r="E18" s="9"/>
      <c r="F18" s="9"/>
      <c r="G18" s="8" t="str">
        <f t="shared" ca="1" si="0"/>
        <v>متزن</v>
      </c>
      <c r="H18" s="9" t="str">
        <f t="shared" ca="1" si="1"/>
        <v>الدائن أكبر</v>
      </c>
      <c r="I18" s="9">
        <f t="shared" ca="1" si="2"/>
        <v>0</v>
      </c>
      <c r="J18" s="10">
        <f t="shared" ca="1" si="3"/>
        <v>0</v>
      </c>
      <c r="K18" s="10">
        <f t="shared" ca="1" si="4"/>
        <v>0</v>
      </c>
      <c r="L18" s="9"/>
      <c r="M18" s="9"/>
      <c r="N18" s="10"/>
      <c r="O18" s="10"/>
      <c r="P18" s="9"/>
      <c r="Q18" s="9"/>
      <c r="R18" s="10"/>
      <c r="S18" s="10"/>
      <c r="T18" s="9"/>
      <c r="U18" s="9"/>
      <c r="V18" s="10"/>
      <c r="W18" s="10"/>
      <c r="X18" s="9"/>
      <c r="Y18" s="9"/>
      <c r="Z18" s="10"/>
      <c r="AA18" s="10"/>
      <c r="AB18" s="9"/>
      <c r="AC18" s="9"/>
      <c r="AD18" s="10"/>
      <c r="AE18" s="10"/>
      <c r="AF18" s="9"/>
      <c r="AG18" s="9"/>
      <c r="AH18" s="10"/>
      <c r="AI18" s="10"/>
      <c r="AJ18" s="9"/>
      <c r="AK18" s="9"/>
      <c r="AL18" s="10"/>
      <c r="AM18" s="10"/>
      <c r="AN18" s="9"/>
      <c r="AO18" s="9"/>
    </row>
    <row r="19" spans="1:41" ht="15" x14ac:dyDescent="0.25">
      <c r="A19" s="8">
        <v>10</v>
      </c>
      <c r="B19" s="9"/>
      <c r="C19" s="9"/>
      <c r="D19" s="9"/>
      <c r="E19" s="9"/>
      <c r="F19" s="9"/>
      <c r="G19" s="8" t="str">
        <f t="shared" ca="1" si="0"/>
        <v>متزن</v>
      </c>
      <c r="H19" s="9" t="str">
        <f t="shared" ca="1" si="1"/>
        <v>الدائن أكبر</v>
      </c>
      <c r="I19" s="9">
        <f t="shared" ca="1" si="2"/>
        <v>0</v>
      </c>
      <c r="J19" s="10">
        <f t="shared" ca="1" si="3"/>
        <v>0</v>
      </c>
      <c r="K19" s="10">
        <f t="shared" ca="1" si="4"/>
        <v>0</v>
      </c>
      <c r="L19" s="9"/>
      <c r="M19" s="9"/>
      <c r="N19" s="10"/>
      <c r="O19" s="10"/>
      <c r="P19" s="9"/>
      <c r="Q19" s="9"/>
      <c r="R19" s="10"/>
      <c r="S19" s="10"/>
      <c r="T19" s="9"/>
      <c r="U19" s="9"/>
      <c r="V19" s="10"/>
      <c r="W19" s="10"/>
      <c r="X19" s="9"/>
      <c r="Y19" s="9"/>
      <c r="Z19" s="10"/>
      <c r="AA19" s="10"/>
      <c r="AB19" s="9"/>
      <c r="AC19" s="9"/>
      <c r="AD19" s="10"/>
      <c r="AE19" s="10"/>
      <c r="AF19" s="9"/>
      <c r="AG19" s="9"/>
      <c r="AH19" s="10"/>
      <c r="AI19" s="10"/>
      <c r="AJ19" s="9"/>
      <c r="AK19" s="9"/>
      <c r="AL19" s="10"/>
      <c r="AM19" s="10"/>
      <c r="AN19" s="9"/>
      <c r="AO19" s="9"/>
    </row>
    <row r="20" spans="1:41" ht="15" x14ac:dyDescent="0.25">
      <c r="A20" s="8">
        <v>11</v>
      </c>
      <c r="B20" s="9"/>
      <c r="C20" s="9"/>
      <c r="D20" s="9"/>
      <c r="E20" s="9"/>
      <c r="F20" s="9"/>
      <c r="G20" s="8" t="str">
        <f t="shared" ca="1" si="0"/>
        <v>متزن</v>
      </c>
      <c r="H20" s="9" t="str">
        <f t="shared" ca="1" si="1"/>
        <v>الدائن أكبر</v>
      </c>
      <c r="I20" s="9">
        <f t="shared" ca="1" si="2"/>
        <v>0</v>
      </c>
      <c r="J20" s="10">
        <f t="shared" ca="1" si="3"/>
        <v>0</v>
      </c>
      <c r="K20" s="10">
        <f t="shared" ca="1" si="4"/>
        <v>0</v>
      </c>
      <c r="L20" s="9"/>
      <c r="M20" s="9"/>
      <c r="N20" s="10"/>
      <c r="O20" s="10"/>
      <c r="P20" s="9"/>
      <c r="Q20" s="9"/>
      <c r="R20" s="10"/>
      <c r="S20" s="10"/>
      <c r="T20" s="9"/>
      <c r="U20" s="9"/>
      <c r="V20" s="10"/>
      <c r="W20" s="10"/>
      <c r="X20" s="9"/>
      <c r="Y20" s="9"/>
      <c r="Z20" s="10"/>
      <c r="AA20" s="10"/>
      <c r="AB20" s="9"/>
      <c r="AC20" s="9"/>
      <c r="AD20" s="10"/>
      <c r="AE20" s="10"/>
      <c r="AF20" s="9"/>
      <c r="AG20" s="9"/>
      <c r="AH20" s="10"/>
      <c r="AI20" s="10"/>
      <c r="AJ20" s="9"/>
      <c r="AK20" s="9"/>
      <c r="AL20" s="10"/>
      <c r="AM20" s="10"/>
      <c r="AN20" s="9"/>
      <c r="AO20" s="9"/>
    </row>
    <row r="21" spans="1:41" ht="15" x14ac:dyDescent="0.25">
      <c r="A21" s="8">
        <v>12</v>
      </c>
      <c r="B21" s="9"/>
      <c r="C21" s="9"/>
      <c r="D21" s="9"/>
      <c r="E21" s="9"/>
      <c r="F21" s="9"/>
      <c r="G21" s="8" t="str">
        <f t="shared" ca="1" si="0"/>
        <v>متزن</v>
      </c>
      <c r="H21" s="9" t="str">
        <f t="shared" ca="1" si="1"/>
        <v>الدائن أكبر</v>
      </c>
      <c r="I21" s="9">
        <f t="shared" ca="1" si="2"/>
        <v>0</v>
      </c>
      <c r="J21" s="10">
        <f t="shared" ca="1" si="3"/>
        <v>0</v>
      </c>
      <c r="K21" s="10">
        <f t="shared" ca="1" si="4"/>
        <v>0</v>
      </c>
      <c r="L21" s="9"/>
      <c r="M21" s="9"/>
      <c r="N21" s="10"/>
      <c r="O21" s="10"/>
      <c r="P21" s="9"/>
      <c r="Q21" s="9"/>
      <c r="R21" s="10"/>
      <c r="S21" s="10"/>
      <c r="T21" s="9"/>
      <c r="U21" s="9"/>
      <c r="V21" s="10"/>
      <c r="W21" s="10"/>
      <c r="X21" s="9"/>
      <c r="Y21" s="9"/>
      <c r="Z21" s="10"/>
      <c r="AA21" s="10"/>
      <c r="AB21" s="9"/>
      <c r="AC21" s="9"/>
      <c r="AD21" s="10"/>
      <c r="AE21" s="10"/>
      <c r="AF21" s="9"/>
      <c r="AG21" s="9"/>
      <c r="AH21" s="10"/>
      <c r="AI21" s="10"/>
      <c r="AJ21" s="9"/>
      <c r="AK21" s="9"/>
      <c r="AL21" s="10"/>
      <c r="AM21" s="10"/>
      <c r="AN21" s="9"/>
      <c r="AO21" s="9"/>
    </row>
    <row r="22" spans="1:41" ht="15" x14ac:dyDescent="0.25">
      <c r="A22" s="8">
        <v>13</v>
      </c>
      <c r="B22" s="9"/>
      <c r="C22" s="9"/>
      <c r="D22" s="9"/>
      <c r="E22" s="9"/>
      <c r="F22" s="9"/>
      <c r="G22" s="8" t="str">
        <f t="shared" ca="1" si="0"/>
        <v>متزن</v>
      </c>
      <c r="H22" s="9" t="str">
        <f t="shared" ca="1" si="1"/>
        <v>الدائن أكبر</v>
      </c>
      <c r="I22" s="9">
        <f t="shared" ca="1" si="2"/>
        <v>0</v>
      </c>
      <c r="J22" s="10">
        <f t="shared" ca="1" si="3"/>
        <v>0</v>
      </c>
      <c r="K22" s="10">
        <f t="shared" ca="1" si="4"/>
        <v>0</v>
      </c>
      <c r="L22" s="9"/>
      <c r="M22" s="9"/>
      <c r="N22" s="10"/>
      <c r="O22" s="10"/>
      <c r="P22" s="9"/>
      <c r="Q22" s="9"/>
      <c r="R22" s="10"/>
      <c r="S22" s="10"/>
      <c r="T22" s="9"/>
      <c r="U22" s="9"/>
      <c r="V22" s="10"/>
      <c r="W22" s="10"/>
      <c r="X22" s="9"/>
      <c r="Y22" s="9"/>
      <c r="Z22" s="10"/>
      <c r="AA22" s="10"/>
      <c r="AB22" s="9"/>
      <c r="AC22" s="9"/>
      <c r="AD22" s="10"/>
      <c r="AE22" s="10"/>
      <c r="AF22" s="9"/>
      <c r="AG22" s="9"/>
      <c r="AH22" s="10"/>
      <c r="AI22" s="10"/>
      <c r="AJ22" s="9"/>
      <c r="AK22" s="9"/>
      <c r="AL22" s="10"/>
      <c r="AM22" s="10"/>
      <c r="AN22" s="9"/>
      <c r="AO22" s="9"/>
    </row>
    <row r="23" spans="1:41" ht="15" x14ac:dyDescent="0.25">
      <c r="A23" s="8">
        <v>14</v>
      </c>
      <c r="B23" s="9"/>
      <c r="C23" s="9"/>
      <c r="D23" s="9"/>
      <c r="E23" s="9"/>
      <c r="F23" s="9"/>
      <c r="G23" s="8" t="str">
        <f t="shared" ca="1" si="0"/>
        <v>متزن</v>
      </c>
      <c r="H23" s="9" t="str">
        <f t="shared" ca="1" si="1"/>
        <v>الدائن أكبر</v>
      </c>
      <c r="I23" s="9">
        <f t="shared" ca="1" si="2"/>
        <v>0</v>
      </c>
      <c r="J23" s="10">
        <f t="shared" ca="1" si="3"/>
        <v>0</v>
      </c>
      <c r="K23" s="10">
        <f t="shared" ca="1" si="4"/>
        <v>0</v>
      </c>
      <c r="L23" s="9"/>
      <c r="M23" s="9"/>
      <c r="N23" s="10"/>
      <c r="O23" s="10"/>
      <c r="P23" s="9"/>
      <c r="Q23" s="9"/>
      <c r="R23" s="10"/>
      <c r="S23" s="10"/>
      <c r="T23" s="9"/>
      <c r="U23" s="9"/>
      <c r="V23" s="10"/>
      <c r="W23" s="10"/>
      <c r="X23" s="9"/>
      <c r="Y23" s="9"/>
      <c r="Z23" s="10"/>
      <c r="AA23" s="10"/>
      <c r="AB23" s="9"/>
      <c r="AC23" s="9"/>
      <c r="AD23" s="10"/>
      <c r="AE23" s="10"/>
      <c r="AF23" s="9"/>
      <c r="AG23" s="9"/>
      <c r="AH23" s="10"/>
      <c r="AI23" s="10"/>
      <c r="AJ23" s="9"/>
      <c r="AK23" s="9"/>
      <c r="AL23" s="10"/>
      <c r="AM23" s="10"/>
      <c r="AN23" s="9"/>
      <c r="AO23" s="9"/>
    </row>
    <row r="24" spans="1:41" ht="15" x14ac:dyDescent="0.25">
      <c r="A24" s="8">
        <v>15</v>
      </c>
      <c r="B24" s="9"/>
      <c r="C24" s="9"/>
      <c r="D24" s="9"/>
      <c r="E24" s="9"/>
      <c r="F24" s="9"/>
      <c r="G24" s="8" t="str">
        <f t="shared" ca="1" si="0"/>
        <v>متزن</v>
      </c>
      <c r="H24" s="9" t="str">
        <f t="shared" ca="1" si="1"/>
        <v>الدائن أكبر</v>
      </c>
      <c r="I24" s="9">
        <f t="shared" ca="1" si="2"/>
        <v>0</v>
      </c>
      <c r="J24" s="10">
        <f t="shared" ca="1" si="3"/>
        <v>0</v>
      </c>
      <c r="K24" s="10">
        <f t="shared" ca="1" si="4"/>
        <v>0</v>
      </c>
      <c r="L24" s="9"/>
      <c r="M24" s="9"/>
      <c r="N24" s="10"/>
      <c r="O24" s="10"/>
      <c r="P24" s="9"/>
      <c r="Q24" s="9"/>
      <c r="R24" s="10"/>
      <c r="S24" s="10"/>
      <c r="T24" s="9"/>
      <c r="U24" s="9"/>
      <c r="V24" s="10"/>
      <c r="W24" s="10"/>
      <c r="X24" s="9"/>
      <c r="Y24" s="9"/>
      <c r="Z24" s="10"/>
      <c r="AA24" s="10"/>
      <c r="AB24" s="9"/>
      <c r="AC24" s="9"/>
      <c r="AD24" s="10"/>
      <c r="AE24" s="10"/>
      <c r="AF24" s="9"/>
      <c r="AG24" s="9"/>
      <c r="AH24" s="10"/>
      <c r="AI24" s="10"/>
      <c r="AJ24" s="9"/>
      <c r="AK24" s="9"/>
      <c r="AL24" s="10"/>
      <c r="AM24" s="10"/>
      <c r="AN24" s="9"/>
      <c r="AO24" s="9"/>
    </row>
    <row r="25" spans="1:41" ht="15" x14ac:dyDescent="0.25">
      <c r="A25" s="8">
        <v>16</v>
      </c>
      <c r="B25" s="9"/>
      <c r="C25" s="9"/>
      <c r="D25" s="9"/>
      <c r="E25" s="9"/>
      <c r="F25" s="9"/>
      <c r="G25" s="8" t="str">
        <f t="shared" ca="1" si="0"/>
        <v>متزن</v>
      </c>
      <c r="H25" s="9" t="str">
        <f t="shared" ca="1" si="1"/>
        <v>الدائن أكبر</v>
      </c>
      <c r="I25" s="9">
        <f t="shared" ca="1" si="2"/>
        <v>0</v>
      </c>
      <c r="J25" s="10">
        <f t="shared" ca="1" si="3"/>
        <v>0</v>
      </c>
      <c r="K25" s="10">
        <f t="shared" ca="1" si="4"/>
        <v>0</v>
      </c>
      <c r="L25" s="9"/>
      <c r="M25" s="9"/>
      <c r="N25" s="10"/>
      <c r="O25" s="10"/>
      <c r="P25" s="9"/>
      <c r="Q25" s="9"/>
      <c r="R25" s="10"/>
      <c r="S25" s="10"/>
      <c r="T25" s="9"/>
      <c r="U25" s="9"/>
      <c r="V25" s="10"/>
      <c r="W25" s="10"/>
      <c r="X25" s="9"/>
      <c r="Y25" s="9"/>
      <c r="Z25" s="10"/>
      <c r="AA25" s="10"/>
      <c r="AB25" s="9"/>
      <c r="AC25" s="9"/>
      <c r="AD25" s="10"/>
      <c r="AE25" s="10"/>
      <c r="AF25" s="9"/>
      <c r="AG25" s="9"/>
      <c r="AH25" s="10"/>
      <c r="AI25" s="10"/>
      <c r="AJ25" s="9"/>
      <c r="AK25" s="9"/>
      <c r="AL25" s="10"/>
      <c r="AM25" s="10"/>
      <c r="AN25" s="9"/>
      <c r="AO25" s="9"/>
    </row>
    <row r="26" spans="1:41" ht="15" x14ac:dyDescent="0.25">
      <c r="A26" s="28" t="s">
        <v>27</v>
      </c>
      <c r="B26" s="28"/>
      <c r="C26" s="28"/>
      <c r="D26" s="28"/>
      <c r="E26" s="28"/>
      <c r="F26" s="28"/>
      <c r="G26" s="28"/>
      <c r="H26" s="28"/>
      <c r="I26" s="28"/>
      <c r="J26" s="5">
        <f ca="1">SUM(J10:J25)</f>
        <v>0</v>
      </c>
      <c r="K26" s="5">
        <f t="shared" ref="K26:AO26" ca="1" si="5">SUM(K10:K25)</f>
        <v>0</v>
      </c>
      <c r="L26" s="5">
        <f t="shared" si="5"/>
        <v>0</v>
      </c>
      <c r="M26" s="5">
        <f t="shared" si="5"/>
        <v>0</v>
      </c>
      <c r="N26" s="5">
        <f t="shared" si="5"/>
        <v>0</v>
      </c>
      <c r="O26" s="5">
        <f t="shared" si="5"/>
        <v>0</v>
      </c>
      <c r="P26" s="5">
        <f t="shared" si="5"/>
        <v>0</v>
      </c>
      <c r="Q26" s="5">
        <f t="shared" si="5"/>
        <v>0</v>
      </c>
      <c r="R26" s="5">
        <f t="shared" si="5"/>
        <v>0</v>
      </c>
      <c r="S26" s="5">
        <f t="shared" si="5"/>
        <v>0</v>
      </c>
      <c r="T26" s="5">
        <f t="shared" si="5"/>
        <v>0</v>
      </c>
      <c r="U26" s="5">
        <f t="shared" si="5"/>
        <v>0</v>
      </c>
      <c r="V26" s="5">
        <f t="shared" si="5"/>
        <v>0</v>
      </c>
      <c r="W26" s="5">
        <f t="shared" si="5"/>
        <v>0</v>
      </c>
      <c r="X26" s="5">
        <f t="shared" si="5"/>
        <v>0</v>
      </c>
      <c r="Y26" s="5">
        <f t="shared" si="5"/>
        <v>0</v>
      </c>
      <c r="Z26" s="5">
        <f t="shared" si="5"/>
        <v>0</v>
      </c>
      <c r="AA26" s="5">
        <f t="shared" si="5"/>
        <v>0</v>
      </c>
      <c r="AB26" s="5">
        <f t="shared" si="5"/>
        <v>0</v>
      </c>
      <c r="AC26" s="5">
        <f t="shared" si="5"/>
        <v>0</v>
      </c>
      <c r="AD26" s="5">
        <f t="shared" si="5"/>
        <v>0</v>
      </c>
      <c r="AE26" s="5">
        <f t="shared" si="5"/>
        <v>0</v>
      </c>
      <c r="AF26" s="5">
        <f t="shared" si="5"/>
        <v>0</v>
      </c>
      <c r="AG26" s="5">
        <f t="shared" si="5"/>
        <v>0</v>
      </c>
      <c r="AH26" s="5">
        <f t="shared" si="5"/>
        <v>0</v>
      </c>
      <c r="AI26" s="5">
        <f t="shared" si="5"/>
        <v>0</v>
      </c>
      <c r="AJ26" s="5">
        <f t="shared" si="5"/>
        <v>0</v>
      </c>
      <c r="AK26" s="5">
        <f t="shared" si="5"/>
        <v>0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</row>
  </sheetData>
  <mergeCells count="42">
    <mergeCell ref="Z6:AA6"/>
    <mergeCell ref="A1:C1"/>
    <mergeCell ref="A2:C2"/>
    <mergeCell ref="A3:C3"/>
    <mergeCell ref="A4:C4"/>
    <mergeCell ref="L6:M6"/>
    <mergeCell ref="N6:O6"/>
    <mergeCell ref="P6:Q6"/>
    <mergeCell ref="R6:S6"/>
    <mergeCell ref="T6:U6"/>
    <mergeCell ref="V6:W6"/>
    <mergeCell ref="X6:Y6"/>
    <mergeCell ref="AN6:AO6"/>
    <mergeCell ref="A8:A9"/>
    <mergeCell ref="B8:B9"/>
    <mergeCell ref="C8:C9"/>
    <mergeCell ref="D8:F8"/>
    <mergeCell ref="G8:G9"/>
    <mergeCell ref="H8:I8"/>
    <mergeCell ref="J8:K8"/>
    <mergeCell ref="L8:M8"/>
    <mergeCell ref="N8:O8"/>
    <mergeCell ref="AB6:AC6"/>
    <mergeCell ref="AD6:AE6"/>
    <mergeCell ref="AF6:AG6"/>
    <mergeCell ref="AH6:AI6"/>
    <mergeCell ref="AJ6:AK6"/>
    <mergeCell ref="AL6:AM6"/>
    <mergeCell ref="AN8:AO8"/>
    <mergeCell ref="A26:I26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</mergeCells>
  <conditionalFormatting sqref="H10:H25">
    <cfRule type="expression" dxfId="49" priority="2">
      <formula>J10&gt;K10</formula>
    </cfRule>
  </conditionalFormatting>
  <conditionalFormatting sqref="H10:H25">
    <cfRule type="expression" dxfId="48" priority="1">
      <formula>K10&gt;J10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الرئيسيه</vt:lpstr>
      <vt:lpstr>دليل الحسابات </vt:lpstr>
      <vt:lpstr>أرصده أفتتاحية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التسويات</vt:lpstr>
      <vt:lpstr>دفتر الأستاذ العام</vt:lpstr>
      <vt:lpstr>ميزان المراجعه</vt:lpstr>
      <vt:lpstr>تحليل العملاء</vt:lpstr>
      <vt:lpstr>تحليل الموردين</vt:lpstr>
      <vt:lpstr>الاهلاكات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2021-12-11T22:36:26Z</dcterms:created>
  <dcterms:modified xsi:type="dcterms:W3CDTF">2021-12-17T22:34:37Z</dcterms:modified>
</cp:coreProperties>
</file>