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2165"/>
  </bookViews>
  <sheets>
    <sheet name="work log-monthly" sheetId="15" r:id="rId1"/>
  </sheets>
  <definedNames>
    <definedName name="monthlystart">'work log-monthly'!$H$2</definedName>
    <definedName name="rate_ca">'work log-monthly'!$Y$6</definedName>
    <definedName name="rate_cb">'work log-monthly'!$Y$7</definedName>
    <definedName name="rate_cc">'work log-monthly'!$Y$8</definedName>
    <definedName name="rate_cd">'work log-monthly'!$Y$9</definedName>
    <definedName name="rate_ce">'work log-monthly'!$Y$10</definedName>
    <definedName name="rate_cf">'work log-monthly'!$Y$10</definedName>
    <definedName name="rate_cg">'work log-monthly'!$Y$11</definedName>
    <definedName name="rate_table">'work log-monthly'!$X$5:$Y$11</definedName>
    <definedName name="today">'work log-monthly'!$J$2</definedName>
    <definedName name="WeekStart" localSheetId="0">'work log-monthly'!$K$2</definedName>
  </definedNames>
  <calcPr calcId="162913"/>
  <pivotCaches>
    <pivotCache cacheId="18"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15" l="1"/>
  <c r="S24" i="15"/>
  <c r="R24" i="15"/>
  <c r="S23" i="15"/>
  <c r="R23" i="15"/>
  <c r="S22" i="15"/>
  <c r="R22" i="15"/>
  <c r="R14" i="15"/>
  <c r="V17" i="15" s="1"/>
  <c r="S20" i="15"/>
  <c r="R20" i="15"/>
  <c r="S19" i="15"/>
  <c r="R19" i="15"/>
  <c r="S18" i="15"/>
  <c r="R18" i="15"/>
  <c r="V22" i="15" s="1"/>
  <c r="S16" i="15"/>
  <c r="R16" i="15"/>
  <c r="U19" i="15" s="1"/>
  <c r="S15" i="15"/>
  <c r="R15" i="15"/>
  <c r="S14" i="15"/>
  <c r="S12" i="15"/>
  <c r="R12" i="15"/>
  <c r="U14" i="15" s="1"/>
  <c r="S11" i="15"/>
  <c r="R11" i="15"/>
  <c r="V13" i="15" s="1"/>
  <c r="S10" i="15"/>
  <c r="R10" i="15"/>
  <c r="U12" i="15" s="1"/>
  <c r="S7" i="15"/>
  <c r="S8" i="15"/>
  <c r="S6" i="15"/>
  <c r="R7" i="15"/>
  <c r="R8" i="15"/>
  <c r="V9" i="15" s="1"/>
  <c r="R6" i="15"/>
  <c r="V7" i="15" s="1"/>
  <c r="T24" i="15" l="1"/>
  <c r="T23" i="15"/>
  <c r="U17" i="15"/>
  <c r="T6" i="15"/>
  <c r="T19" i="15"/>
  <c r="U9" i="15"/>
  <c r="T22" i="15"/>
  <c r="T7" i="15"/>
  <c r="T18" i="15"/>
  <c r="V14" i="15"/>
  <c r="T10" i="15"/>
  <c r="T12" i="15"/>
  <c r="T14" i="15"/>
  <c r="U8" i="15"/>
  <c r="U13" i="15"/>
  <c r="U22" i="15"/>
  <c r="V12" i="15"/>
  <c r="V19" i="15"/>
  <c r="T16" i="15"/>
  <c r="V8" i="15"/>
  <c r="U7" i="15"/>
  <c r="T20" i="15"/>
  <c r="T15" i="15"/>
  <c r="V18" i="15"/>
  <c r="U18" i="15"/>
  <c r="T11" i="15"/>
  <c r="V23" i="15"/>
  <c r="U23" i="15"/>
  <c r="U24" i="15"/>
  <c r="V24" i="15"/>
  <c r="T8" i="15"/>
  <c r="H2" i="15"/>
  <c r="K2" i="15" s="1"/>
  <c r="O21" i="15" l="1"/>
  <c r="E2" i="15"/>
  <c r="E21" i="15" l="1"/>
  <c r="I21" i="15"/>
  <c r="K21" i="15"/>
  <c r="C21" i="15"/>
  <c r="M21" i="15"/>
  <c r="G21" i="15"/>
  <c r="O13" i="15"/>
  <c r="O9" i="15"/>
  <c r="O5" i="15"/>
  <c r="O17" i="15"/>
  <c r="M17" i="15"/>
  <c r="M13" i="15"/>
  <c r="M9" i="15"/>
  <c r="M5" i="15"/>
  <c r="K9" i="15"/>
  <c r="K5" i="15"/>
  <c r="K17" i="15"/>
  <c r="K13" i="15"/>
  <c r="I17" i="15"/>
  <c r="I13" i="15"/>
  <c r="I9" i="15"/>
  <c r="I5" i="15"/>
  <c r="G17" i="15"/>
  <c r="G13" i="15"/>
  <c r="G9" i="15"/>
  <c r="G5" i="15"/>
  <c r="E9" i="15"/>
  <c r="E5" i="15"/>
  <c r="E17" i="15"/>
  <c r="E13" i="15"/>
  <c r="C9" i="15"/>
  <c r="C13" i="15"/>
  <c r="C5" i="15"/>
  <c r="C17" i="15"/>
</calcChain>
</file>

<file path=xl/sharedStrings.xml><?xml version="1.0" encoding="utf-8"?>
<sst xmlns="http://schemas.openxmlformats.org/spreadsheetml/2006/main" count="52" uniqueCount="40">
  <si>
    <t>MON</t>
  </si>
  <si>
    <t>TUE</t>
  </si>
  <si>
    <t xml:space="preserve"> WED</t>
  </si>
  <si>
    <t>THU</t>
  </si>
  <si>
    <t>FRI</t>
  </si>
  <si>
    <t>SAT</t>
    <phoneticPr fontId="9" type="noConversion"/>
  </si>
  <si>
    <t>SUN</t>
    <phoneticPr fontId="9" type="noConversion"/>
  </si>
  <si>
    <t>ca</t>
  </si>
  <si>
    <t>cb</t>
  </si>
  <si>
    <t>cc</t>
  </si>
  <si>
    <t>ca</t>
    <phoneticPr fontId="9" type="noConversion"/>
  </si>
  <si>
    <t>cb</t>
    <phoneticPr fontId="9" type="noConversion"/>
  </si>
  <si>
    <t>cc</t>
    <phoneticPr fontId="9" type="noConversion"/>
  </si>
  <si>
    <t>cb</t>
    <phoneticPr fontId="9" type="noConversion"/>
  </si>
  <si>
    <t>Monthly Start</t>
    <phoneticPr fontId="9" type="noConversion"/>
  </si>
  <si>
    <t>Month</t>
    <phoneticPr fontId="9" type="noConversion"/>
  </si>
  <si>
    <t>Monthly 
week start</t>
    <phoneticPr fontId="9" type="noConversion"/>
  </si>
  <si>
    <t>rate</t>
    <phoneticPr fontId="9" type="noConversion"/>
  </si>
  <si>
    <t>cd</t>
  </si>
  <si>
    <t>cd</t>
    <phoneticPr fontId="9" type="noConversion"/>
  </si>
  <si>
    <t>cf</t>
  </si>
  <si>
    <t>cd</t>
    <phoneticPr fontId="9" type="noConversion"/>
  </si>
  <si>
    <t>cf</t>
    <phoneticPr fontId="9" type="noConversion"/>
  </si>
  <si>
    <t>ce</t>
  </si>
  <si>
    <t>ce</t>
    <phoneticPr fontId="9" type="noConversion"/>
  </si>
  <si>
    <t>Case</t>
    <phoneticPr fontId="9" type="noConversion"/>
  </si>
  <si>
    <t>wh_subt</t>
    <phoneticPr fontId="9" type="noConversion"/>
  </si>
  <si>
    <t>sub1_rev</t>
    <phoneticPr fontId="9" type="noConversion"/>
  </si>
  <si>
    <t>lookup_rate</t>
    <phoneticPr fontId="9" type="noConversion"/>
  </si>
  <si>
    <t>match_rate</t>
    <phoneticPr fontId="9" type="noConversion"/>
  </si>
  <si>
    <t>cb</t>
    <phoneticPr fontId="9" type="noConversion"/>
  </si>
  <si>
    <t>列標籤</t>
  </si>
  <si>
    <t>(空白)</t>
  </si>
  <si>
    <t>總計</t>
  </si>
  <si>
    <t>加總 - sub1_rev</t>
  </si>
  <si>
    <t>加總 - wh_subt</t>
  </si>
  <si>
    <t>13:00~15:00</t>
    <phoneticPr fontId="9" type="noConversion"/>
  </si>
  <si>
    <t>14:20~15:20</t>
    <phoneticPr fontId="9" type="noConversion"/>
  </si>
  <si>
    <t>Today</t>
    <phoneticPr fontId="9" type="noConversion"/>
  </si>
  <si>
    <t>Monthly Plan</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</si>
</sst>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mm\ dd"/>
    <numFmt numFmtId="181" formatCode="#,##0_);\(#,##0\)"/>
  </numFmts>
  <fonts count="18" x14ac:knownFonts="1">
    <font>
      <sz val="11"/>
      <color theme="1"/>
      <name val="Trebuchet MS"/>
      <family val="2"/>
      <scheme val="minor"/>
    </font>
    <font>
      <sz val="10"/>
      <color theme="2" tint="-0.749992370372631"/>
      <name val="Trebuchet MS"/>
      <family val="2"/>
      <scheme val="minor"/>
    </font>
    <font>
      <sz val="14"/>
      <color theme="1" tint="0.499984740745262"/>
      <name val="Trebuchet MS"/>
      <family val="2"/>
      <scheme val="minor"/>
    </font>
    <font>
      <sz val="11"/>
      <color theme="1" tint="0.14999847407452621"/>
      <name val="Trebuchet MS"/>
      <family val="2"/>
      <scheme val="minor"/>
    </font>
    <font>
      <sz val="12"/>
      <color theme="1" tint="0.249977111117893"/>
      <name val="Trebuchet MS"/>
      <family val="2"/>
      <scheme val="minor"/>
    </font>
    <font>
      <b/>
      <sz val="14"/>
      <color theme="1" tint="0.499984740745262"/>
      <name val="Trebuchet MS"/>
      <family val="2"/>
      <scheme val="major"/>
    </font>
    <font>
      <b/>
      <sz val="14"/>
      <color theme="0"/>
      <name val="Trebuchet MS"/>
      <family val="2"/>
      <scheme val="major"/>
    </font>
    <font>
      <sz val="14"/>
      <color theme="1"/>
      <name val="Trebuchet MS"/>
      <family val="2"/>
      <scheme val="major"/>
    </font>
    <font>
      <sz val="14"/>
      <color theme="1" tint="0.14999847407452621"/>
      <name val="Trebuchet MS"/>
      <family val="2"/>
      <scheme val="major"/>
    </font>
    <font>
      <sz val="9"/>
      <name val="細明體"/>
      <family val="3"/>
      <charset val="136"/>
      <scheme val="minor"/>
    </font>
    <font>
      <b/>
      <sz val="14"/>
      <color theme="1" tint="0.249977111117893"/>
      <name val="Trebuchet MS"/>
      <family val="2"/>
    </font>
    <font>
      <b/>
      <sz val="11"/>
      <color theme="1" tint="0.14999847407452621"/>
      <name val="Trebuchet MS"/>
      <family val="2"/>
    </font>
    <font>
      <b/>
      <i/>
      <sz val="10"/>
      <color theme="1" tint="0.249977111117893"/>
      <name val="Trebuchet MS"/>
      <family val="2"/>
    </font>
    <font>
      <b/>
      <i/>
      <sz val="26"/>
      <color theme="1" tint="0.249977111117893"/>
      <name val="Trebuchet MS"/>
      <family val="2"/>
    </font>
    <font>
      <sz val="26"/>
      <color theme="1" tint="0.249977111117893"/>
      <name val="Trebuchet MS"/>
      <family val="2"/>
    </font>
    <font>
      <sz val="8"/>
      <color theme="2" tint="-0.749992370372631"/>
      <name val="Trebuchet MS"/>
      <family val="2"/>
    </font>
    <font>
      <b/>
      <sz val="14"/>
      <color theme="9" tint="-0.499984740745262"/>
      <name val="Trebuchet MS"/>
      <family val="2"/>
    </font>
    <font>
      <b/>
      <sz val="14"/>
      <color theme="8" tint="-0.249977111117893"/>
      <name val="Trebuchet MS"/>
      <family val="2"/>
    </font>
  </fonts>
  <fills count="15">
    <fill>
      <patternFill patternType="none"/>
    </fill>
    <fill>
      <patternFill patternType="gray125"/>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1" tint="0.89999084444715716"/>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1" tint="9.9978637043366805E-2"/>
        <bgColor indexed="64"/>
      </patternFill>
    </fill>
  </fills>
  <borders count="13">
    <border>
      <left/>
      <right/>
      <top/>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style="thin">
        <color theme="0"/>
      </right>
      <top/>
      <bottom style="thin">
        <color theme="0"/>
      </bottom>
      <diagonal/>
    </border>
    <border>
      <left style="thin">
        <color theme="0"/>
      </left>
      <right style="thin">
        <color theme="0" tint="-0.14996795556505021"/>
      </right>
      <top/>
      <bottom style="thin">
        <color theme="0"/>
      </bottom>
      <diagonal/>
    </border>
    <border>
      <left style="thin">
        <color theme="0" tint="-0.14996795556505021"/>
      </left>
      <right style="thin">
        <color theme="0"/>
      </right>
      <top style="thin">
        <color theme="0"/>
      </top>
      <bottom style="thin">
        <color theme="0"/>
      </bottom>
      <diagonal/>
    </border>
    <border>
      <left style="thin">
        <color theme="0"/>
      </left>
      <right style="thin">
        <color theme="0" tint="-0.14996795556505021"/>
      </right>
      <top style="thin">
        <color theme="0"/>
      </top>
      <bottom style="thin">
        <color theme="0"/>
      </bottom>
      <diagonal/>
    </border>
    <border>
      <left style="thin">
        <color theme="0" tint="-0.14996795556505021"/>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0" tint="-0.14996795556505021"/>
      </right>
      <top style="thin">
        <color theme="0"/>
      </top>
      <bottom/>
      <diagonal/>
    </border>
    <border>
      <left/>
      <right/>
      <top style="thin">
        <color auto="1"/>
      </top>
      <bottom style="thin">
        <color auto="1"/>
      </bottom>
      <diagonal/>
    </border>
  </borders>
  <cellStyleXfs count="1">
    <xf numFmtId="0" fontId="0" fillId="0" borderId="0"/>
  </cellStyleXfs>
  <cellXfs count="58">
    <xf numFmtId="0" fontId="0" fillId="0" borderId="0" xfId="0"/>
    <xf numFmtId="0" fontId="0" fillId="0" borderId="0" xfId="0" applyAlignment="1">
      <alignment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center" wrapText="1" indent="1"/>
    </xf>
    <xf numFmtId="0" fontId="2" fillId="0" borderId="0" xfId="0" applyFont="1" applyAlignment="1">
      <alignment horizontal="center" vertical="center" wrapText="1"/>
    </xf>
    <xf numFmtId="0" fontId="2" fillId="0" borderId="0" xfId="0" applyFont="1" applyAlignment="1">
      <alignment horizontal="left" vertical="center" indent="1"/>
    </xf>
    <xf numFmtId="0" fontId="2" fillId="0" borderId="0" xfId="0" applyFont="1" applyAlignment="1">
      <alignment horizontal="center"/>
    </xf>
    <xf numFmtId="0" fontId="0" fillId="0" borderId="0" xfId="0" applyAlignment="1">
      <alignment horizontal="left" indent="1"/>
    </xf>
    <xf numFmtId="0" fontId="4" fillId="3" borderId="5" xfId="0" applyFont="1" applyFill="1" applyBorder="1" applyAlignment="1">
      <alignment horizontal="left" vertical="center" indent="1"/>
    </xf>
    <xf numFmtId="0" fontId="4" fillId="3" borderId="7" xfId="0" applyFont="1" applyFill="1" applyBorder="1" applyAlignment="1">
      <alignment horizontal="left" vertical="center" wrapText="1" indent="1"/>
    </xf>
    <xf numFmtId="0" fontId="4" fillId="3" borderId="9" xfId="0" applyFont="1" applyFill="1" applyBorder="1" applyAlignment="1">
      <alignment horizontal="left" vertical="center" wrapText="1" indent="1"/>
    </xf>
    <xf numFmtId="0" fontId="7" fillId="0" borderId="0" xfId="0" applyFont="1"/>
    <xf numFmtId="176" fontId="6" fillId="0" borderId="0" xfId="0" applyNumberFormat="1" applyFont="1" applyAlignment="1">
      <alignment horizontal="center" vertical="center"/>
    </xf>
    <xf numFmtId="0" fontId="8" fillId="0" borderId="0" xfId="0" applyFont="1" applyAlignment="1">
      <alignment horizontal="center" vertical="center" wrapText="1"/>
    </xf>
    <xf numFmtId="0" fontId="5" fillId="0" borderId="0" xfId="0" applyFont="1" applyAlignment="1">
      <alignment vertical="center"/>
    </xf>
    <xf numFmtId="14" fontId="3" fillId="0" borderId="0" xfId="0" applyNumberFormat="1" applyFont="1" applyAlignment="1">
      <alignment horizontal="center" vertical="center" wrapText="1"/>
    </xf>
    <xf numFmtId="0" fontId="2" fillId="0" borderId="0" xfId="0" applyFont="1" applyAlignment="1">
      <alignment horizontal="right" vertical="center" wrapText="1"/>
    </xf>
    <xf numFmtId="14" fontId="12" fillId="0" borderId="0" xfId="0" applyNumberFormat="1" applyFont="1" applyAlignment="1">
      <alignment horizontal="right" vertical="center" wrapText="1"/>
    </xf>
    <xf numFmtId="0" fontId="1" fillId="10" borderId="1" xfId="0" applyFont="1" applyFill="1" applyBorder="1" applyAlignment="1">
      <alignment horizontal="left" vertical="center" wrapText="1" indent="1"/>
    </xf>
    <xf numFmtId="0" fontId="1" fillId="10" borderId="2" xfId="0" applyFont="1" applyFill="1" applyBorder="1" applyAlignment="1">
      <alignment horizontal="left" vertical="center" wrapText="1" indent="1"/>
    </xf>
    <xf numFmtId="0" fontId="1" fillId="10" borderId="10" xfId="0" applyFont="1" applyFill="1" applyBorder="1" applyAlignment="1">
      <alignment horizontal="left" vertical="center" wrapText="1" indent="1"/>
    </xf>
    <xf numFmtId="0" fontId="11" fillId="11" borderId="0" xfId="0" applyFont="1" applyFill="1" applyAlignment="1">
      <alignment horizontal="center" vertical="center" wrapText="1"/>
    </xf>
    <xf numFmtId="0" fontId="3" fillId="3" borderId="0" xfId="0" applyFont="1" applyFill="1" applyAlignment="1">
      <alignment horizontal="center" vertical="center" wrapText="1"/>
    </xf>
    <xf numFmtId="0" fontId="13" fillId="0" borderId="0" xfId="0" applyFont="1" applyAlignment="1">
      <alignment horizontal="right" vertical="center"/>
    </xf>
    <xf numFmtId="0" fontId="14" fillId="4" borderId="0" xfId="0" applyFont="1" applyFill="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15" fillId="2" borderId="2" xfId="0" applyFont="1" applyFill="1" applyBorder="1" applyAlignment="1">
      <alignment horizontal="center" vertical="center" wrapText="1"/>
    </xf>
    <xf numFmtId="14" fontId="12" fillId="0" borderId="0" xfId="0" applyNumberFormat="1" applyFont="1" applyAlignment="1">
      <alignment horizontal="right" vertical="center" wrapText="1"/>
    </xf>
    <xf numFmtId="0" fontId="6" fillId="14" borderId="0" xfId="0" applyFont="1" applyFill="1" applyAlignment="1">
      <alignment horizontal="center" vertical="center" wrapText="1"/>
    </xf>
    <xf numFmtId="0" fontId="6" fillId="5" borderId="4" xfId="0"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11" fillId="13" borderId="3" xfId="0" applyFont="1" applyFill="1" applyBorder="1" applyAlignment="1">
      <alignment vertical="center" wrapText="1"/>
    </xf>
    <xf numFmtId="0" fontId="11" fillId="13" borderId="0" xfId="0" applyFont="1" applyFill="1" applyAlignment="1">
      <alignment vertical="center" wrapText="1"/>
    </xf>
    <xf numFmtId="0" fontId="15" fillId="9" borderId="6" xfId="0" applyFont="1" applyFill="1" applyBorder="1" applyAlignment="1">
      <alignment horizontal="center" vertical="center" wrapText="1"/>
    </xf>
    <xf numFmtId="0" fontId="15" fillId="9" borderId="8" xfId="0" applyFont="1" applyFill="1" applyBorder="1" applyAlignment="1">
      <alignment horizontal="center" vertical="center" wrapText="1"/>
    </xf>
    <xf numFmtId="0" fontId="15" fillId="9" borderId="11" xfId="0" applyFont="1" applyFill="1" applyBorder="1" applyAlignment="1">
      <alignment horizontal="center" vertical="center" wrapText="1"/>
    </xf>
    <xf numFmtId="0" fontId="1" fillId="13" borderId="6" xfId="0" applyFont="1" applyFill="1" applyBorder="1" applyAlignment="1">
      <alignment horizontal="left" vertical="center" wrapText="1" indent="1"/>
    </xf>
    <xf numFmtId="0" fontId="1" fillId="13" borderId="8" xfId="0" applyFont="1" applyFill="1" applyBorder="1" applyAlignment="1">
      <alignment horizontal="left" vertical="center" wrapText="1" indent="1"/>
    </xf>
    <xf numFmtId="0" fontId="1" fillId="13" borderId="11" xfId="0" applyFont="1" applyFill="1" applyBorder="1" applyAlignment="1">
      <alignment horizontal="left" vertical="center" wrapText="1" indent="1"/>
    </xf>
    <xf numFmtId="0" fontId="15" fillId="3" borderId="2" xfId="0" applyFont="1" applyFill="1" applyBorder="1" applyAlignment="1">
      <alignment horizontal="center" vertical="center" wrapText="1"/>
    </xf>
    <xf numFmtId="0" fontId="1" fillId="12" borderId="1" xfId="0" applyFont="1" applyFill="1" applyBorder="1" applyAlignment="1">
      <alignment horizontal="left" vertical="center" wrapText="1" indent="1"/>
    </xf>
    <xf numFmtId="0" fontId="1" fillId="12" borderId="2" xfId="0" applyFont="1" applyFill="1" applyBorder="1" applyAlignment="1">
      <alignment horizontal="left" vertical="center" wrapText="1" indent="1"/>
    </xf>
    <xf numFmtId="0" fontId="1" fillId="12" borderId="10" xfId="0" applyFont="1" applyFill="1" applyBorder="1" applyAlignment="1">
      <alignment horizontal="left" vertical="center" wrapText="1" indent="1"/>
    </xf>
    <xf numFmtId="49" fontId="10" fillId="0" borderId="0" xfId="0" applyNumberFormat="1" applyFont="1" applyAlignment="1">
      <alignment horizontal="center" vertical="center" wrapText="1"/>
    </xf>
    <xf numFmtId="49" fontId="16" fillId="0" borderId="0" xfId="0" applyNumberFormat="1" applyFont="1" applyAlignment="1">
      <alignment horizontal="center" vertical="center" wrapText="1"/>
    </xf>
    <xf numFmtId="49" fontId="17" fillId="0" borderId="0" xfId="0" applyNumberFormat="1" applyFont="1" applyAlignment="1">
      <alignment horizontal="center" vertical="center" wrapText="1"/>
    </xf>
    <xf numFmtId="0" fontId="3" fillId="3" borderId="12" xfId="0" applyFont="1" applyFill="1" applyBorder="1" applyAlignment="1">
      <alignment horizontal="center" vertical="center" wrapText="1"/>
    </xf>
    <xf numFmtId="3" fontId="3" fillId="7" borderId="12" xfId="0" applyNumberFormat="1" applyFont="1" applyFill="1" applyBorder="1" applyAlignment="1">
      <alignment horizontal="center" vertical="center" wrapText="1"/>
    </xf>
    <xf numFmtId="0" fontId="3" fillId="7" borderId="12" xfId="0" applyFont="1" applyFill="1" applyBorder="1" applyAlignment="1">
      <alignment horizontal="center" vertical="center" wrapText="1"/>
    </xf>
    <xf numFmtId="0" fontId="11" fillId="12" borderId="12" xfId="0" applyFont="1" applyFill="1" applyBorder="1" applyAlignment="1">
      <alignment horizontal="center" vertical="center" wrapText="1"/>
    </xf>
    <xf numFmtId="181" fontId="0" fillId="0" borderId="0" xfId="0" applyNumberFormat="1"/>
    <xf numFmtId="0" fontId="11" fillId="12" borderId="0" xfId="0" applyFont="1" applyFill="1" applyAlignment="1">
      <alignment horizontal="center" vertical="center" wrapText="1"/>
    </xf>
    <xf numFmtId="181" fontId="3" fillId="8" borderId="0" xfId="0" applyNumberFormat="1" applyFont="1" applyFill="1" applyAlignment="1">
      <alignment horizontal="center" vertical="center" wrapText="1"/>
    </xf>
  </cellXfs>
  <cellStyles count="1">
    <cellStyle name="一般" xfId="0" builtinId="0"/>
  </cellStyles>
  <dxfs count="3">
    <dxf>
      <numFmt numFmtId="181" formatCode="#,##0_);\(#,##0\)"/>
    </dxf>
    <dxf>
      <font>
        <b/>
        <color theme="1" tint="0.14999847407452621"/>
      </font>
      <fill>
        <patternFill patternType="solid">
          <fgColor indexed="64"/>
          <bgColor theme="0" tint="-0.14999847407452621"/>
        </patternFill>
      </fill>
      <alignment horizontal="center" vertical="center" wrapText="1" readingOrder="0"/>
    </dxf>
    <dxf>
      <font>
        <b/>
        <color theme="1" tint="0.14999847407452621"/>
      </font>
      <fill>
        <patternFill patternType="solid">
          <fgColor indexed="64"/>
          <bgColor theme="0" tint="-0.14999847407452621"/>
        </patternFill>
      </fill>
      <alignment horizontal="center" vertical="center" wrapText="1" readingOrder="0"/>
    </dxf>
  </dxfs>
  <tableStyles count="0" defaultTableStyle="TableStyleMedium2" defaultPivotStyle="PivotStyleLight16"/>
  <colors>
    <mruColors>
      <color rgb="FF783877"/>
      <color rgb="FFF9F9F9"/>
      <color rgb="FFA04B9D"/>
      <color rgb="FFEC3C70"/>
      <color rgb="FFE77A17"/>
      <color rgb="FF69BE51"/>
      <color rgb="FF2F85E3"/>
      <color rgb="FFD3E6FA"/>
      <color rgb="FFE1F1DC"/>
      <color rgb="FFFBE4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作者" refreshedDate="45076.601096759259" createdVersion="6" refreshedVersion="6" minRefreshableVersion="3" recordCount="24">
  <cacheSource type="worksheet">
    <worksheetSource ref="R4:T24" sheet="work log-monthly"/>
  </cacheSource>
  <cacheFields count="3">
    <cacheField name="Case" numFmtId="0">
      <sharedItems containsBlank="1" count="7">
        <m/>
        <s v="ca"/>
        <s v="cb"/>
        <s v="cc"/>
        <s v="cd"/>
        <s v="cf"/>
        <s v="ce"/>
      </sharedItems>
    </cacheField>
    <cacheField name="wh_subt" numFmtId="0">
      <sharedItems containsString="0" containsBlank="1" containsNumber="1" containsInteger="1" minValue="1" maxValue="5"/>
    </cacheField>
    <cacheField name="sub1_rev" numFmtId="0">
      <sharedItems containsString="0" containsBlank="1" containsNumber="1" containsInteger="1" minValue="1000" maxValue="12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x v="0"/>
    <m/>
    <m/>
  </r>
  <r>
    <x v="1"/>
    <n v="3"/>
    <n v="6000"/>
  </r>
  <r>
    <x v="2"/>
    <n v="5"/>
    <n v="12500"/>
  </r>
  <r>
    <x v="3"/>
    <n v="4"/>
    <n v="12000"/>
  </r>
  <r>
    <x v="0"/>
    <m/>
    <m/>
  </r>
  <r>
    <x v="0"/>
    <m/>
    <m/>
  </r>
  <r>
    <x v="1"/>
    <n v="2"/>
    <n v="4000"/>
  </r>
  <r>
    <x v="2"/>
    <n v="1"/>
    <n v="2500"/>
  </r>
  <r>
    <x v="4"/>
    <n v="2"/>
    <n v="7000"/>
  </r>
  <r>
    <x v="0"/>
    <m/>
    <m/>
  </r>
  <r>
    <x v="0"/>
    <m/>
    <m/>
  </r>
  <r>
    <x v="1"/>
    <n v="2"/>
    <n v="4000"/>
  </r>
  <r>
    <x v="4"/>
    <n v="2"/>
    <n v="7000"/>
  </r>
  <r>
    <x v="5"/>
    <n v="1"/>
    <n v="1000"/>
  </r>
  <r>
    <x v="0"/>
    <m/>
    <m/>
  </r>
  <r>
    <x v="0"/>
    <m/>
    <m/>
  </r>
  <r>
    <x v="1"/>
    <n v="1"/>
    <n v="2000"/>
  </r>
  <r>
    <x v="2"/>
    <n v="2"/>
    <n v="5000"/>
  </r>
  <r>
    <x v="6"/>
    <n v="3"/>
    <n v="4500"/>
  </r>
  <r>
    <x v="0"/>
    <m/>
    <m/>
  </r>
  <r>
    <x v="0"/>
    <m/>
    <m/>
  </r>
  <r>
    <x v="1"/>
    <n v="1"/>
    <n v="2000"/>
  </r>
  <r>
    <x v="2"/>
    <n v="2"/>
    <n v="5000"/>
  </r>
  <r>
    <x v="6"/>
    <n v="3"/>
    <n v="4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2" cacheId="18" applyNumberFormats="0" applyBorderFormats="0" applyFontFormats="0" applyPatternFormats="0" applyAlignmentFormats="0" applyWidthHeightFormats="1" dataCaption="數值" updatedVersion="6" minRefreshableVersion="3" useAutoFormatting="1" itemPrintTitles="1" createdVersion="6" indent="0" outline="1" outlineData="1" multipleFieldFilters="0">
  <location ref="X15:Z23" firstHeaderRow="0" firstDataRow="1" firstDataCol="1"/>
  <pivotFields count="3">
    <pivotField axis="axisRow" showAll="0">
      <items count="8">
        <item x="1"/>
        <item x="2"/>
        <item x="3"/>
        <item x="4"/>
        <item x="6"/>
        <item x="5"/>
        <item x="0"/>
        <item t="default"/>
      </items>
    </pivotField>
    <pivotField dataField="1" showAll="0"/>
    <pivotField dataField="1" showAll="0"/>
  </pivotFields>
  <rowFields count="1">
    <field x="0"/>
  </rowFields>
  <rowItems count="8">
    <i>
      <x/>
    </i>
    <i>
      <x v="1"/>
    </i>
    <i>
      <x v="2"/>
    </i>
    <i>
      <x v="3"/>
    </i>
    <i>
      <x v="4"/>
    </i>
    <i>
      <x v="5"/>
    </i>
    <i>
      <x v="6"/>
    </i>
    <i t="grand">
      <x/>
    </i>
  </rowItems>
  <colFields count="1">
    <field x="-2"/>
  </colFields>
  <colItems count="2">
    <i>
      <x/>
    </i>
    <i i="1">
      <x v="1"/>
    </i>
  </colItems>
  <dataFields count="2">
    <dataField name="加總 - wh_subt" fld="1" baseField="0" baseItem="0"/>
    <dataField name="加總 - sub1_rev" fld="2" baseField="0" baseItem="0" numFmtId="181"/>
  </dataFields>
  <formats count="2">
    <format dxfId="2">
      <pivotArea dataOnly="0" labelOnly="1" fieldPosition="0">
        <references count="1">
          <reference field="0" count="6">
            <x v="0"/>
            <x v="1"/>
            <x v="2"/>
            <x v="3"/>
            <x v="4"/>
            <x v="5"/>
          </reference>
        </references>
      </pivotArea>
    </format>
    <format dxfId="0">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CWL">
  <a:themeElements>
    <a:clrScheme name="Diamond">
      <a:dk1>
        <a:srgbClr val="262626"/>
      </a:dk1>
      <a:lt1>
        <a:sysClr val="window" lastClr="FFFFFF"/>
      </a:lt1>
      <a:dk2>
        <a:srgbClr val="44546A"/>
      </a:dk2>
      <a:lt2>
        <a:srgbClr val="E7E6E6"/>
      </a:lt2>
      <a:accent1>
        <a:srgbClr val="A04B9D"/>
      </a:accent1>
      <a:accent2>
        <a:srgbClr val="E77A17"/>
      </a:accent2>
      <a:accent3>
        <a:srgbClr val="FFB600"/>
      </a:accent3>
      <a:accent4>
        <a:srgbClr val="2F85E3"/>
      </a:accent4>
      <a:accent5>
        <a:srgbClr val="EC3C70"/>
      </a:accent5>
      <a:accent6>
        <a:srgbClr val="69BE51"/>
      </a:accent6>
      <a:hlink>
        <a:srgbClr val="0563C1"/>
      </a:hlink>
      <a:folHlink>
        <a:srgbClr val="954F72"/>
      </a:folHlink>
    </a:clrScheme>
    <a:fontScheme name="Custom 26">
      <a:majorFont>
        <a:latin typeface="Trebuchet MS"/>
        <a:ea typeface=""/>
        <a:cs typeface=""/>
      </a:majorFont>
      <a:minorFont>
        <a:latin typeface="Trebuchet MS"/>
        <a:ea typeface=""/>
        <a:cs typeface=""/>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J54"/>
  <sheetViews>
    <sheetView showGridLines="0" tabSelected="1" zoomScaleNormal="100" workbookViewId="0">
      <selection activeCell="S26" sqref="S26"/>
    </sheetView>
  </sheetViews>
  <sheetFormatPr defaultColWidth="9.125" defaultRowHeight="18" customHeight="1" x14ac:dyDescent="0.3"/>
  <cols>
    <col min="1" max="1" width="3.75" style="3" customWidth="1"/>
    <col min="2" max="2" width="10" style="5" customWidth="1"/>
    <col min="3" max="12" width="10" style="4" customWidth="1"/>
    <col min="13" max="16" width="10" style="3" customWidth="1"/>
    <col min="17" max="17" width="2.25" style="3" customWidth="1"/>
    <col min="18" max="18" width="9.375" style="3" customWidth="1"/>
    <col min="19" max="19" width="15.5" style="3" bestFit="1" customWidth="1"/>
    <col min="20" max="20" width="16.375" style="3" customWidth="1"/>
    <col min="21" max="21" width="7.5" style="3" hidden="1" customWidth="1"/>
    <col min="22" max="22" width="6.125" style="3" hidden="1" customWidth="1"/>
    <col min="23" max="23" width="2.875" style="3" customWidth="1"/>
    <col min="24" max="24" width="9.375" style="3" customWidth="1"/>
    <col min="25" max="25" width="15.5" style="3" customWidth="1"/>
    <col min="26" max="26" width="16.375" style="3" bestFit="1" customWidth="1"/>
    <col min="27" max="27" width="10.625" style="3" customWidth="1"/>
    <col min="28" max="28" width="8.5" style="3" customWidth="1"/>
    <col min="29" max="29" width="10.625" style="3" bestFit="1" customWidth="1"/>
    <col min="30" max="30" width="9.625" style="3" bestFit="1" customWidth="1"/>
    <col min="31" max="31" width="11.875" style="3" bestFit="1" customWidth="1"/>
    <col min="32" max="32" width="9.625" style="3" bestFit="1" customWidth="1"/>
    <col min="33" max="33" width="11.875" style="3" bestFit="1" customWidth="1"/>
    <col min="34" max="34" width="9.25" style="3" bestFit="1" customWidth="1"/>
    <col min="35" max="35" width="11.5" style="3" bestFit="1" customWidth="1"/>
    <col min="36" max="36" width="5.5" style="3" customWidth="1"/>
    <col min="37" max="16384" width="9.125" style="3"/>
  </cols>
  <sheetData>
    <row r="1" spans="2:27" s="1" customFormat="1" ht="30" customHeight="1" x14ac:dyDescent="0.3">
      <c r="B1" s="2"/>
      <c r="C1" s="6"/>
      <c r="D1" s="6"/>
      <c r="E1" s="17" t="s">
        <v>15</v>
      </c>
      <c r="F1" s="17"/>
      <c r="G1" s="17" t="s">
        <v>14</v>
      </c>
      <c r="H1" s="17"/>
      <c r="I1" s="17" t="s">
        <v>38</v>
      </c>
      <c r="J1" s="17"/>
      <c r="K1" s="17" t="s">
        <v>16</v>
      </c>
      <c r="L1" s="17"/>
    </row>
    <row r="2" spans="2:27" ht="28.5" customHeight="1" x14ac:dyDescent="0.3">
      <c r="B2" s="25" t="s">
        <v>39</v>
      </c>
      <c r="C2" s="25"/>
      <c r="D2" s="25"/>
      <c r="E2" s="24">
        <f ca="1">MONTH(monthlystart)</f>
        <v>5</v>
      </c>
      <c r="F2" s="24"/>
      <c r="G2" s="18"/>
      <c r="H2" s="18">
        <f ca="1">EOMONTH(today,-1)+1</f>
        <v>45047</v>
      </c>
      <c r="I2" s="16"/>
      <c r="J2" s="18">
        <f t="shared" ref="J2" ca="1" si="0">TODAY()</f>
        <v>45076</v>
      </c>
      <c r="K2" s="30">
        <f ca="1">monthlystart-WEEKDAY(TODAY(),2)+2</f>
        <v>45047</v>
      </c>
      <c r="L2" s="30"/>
      <c r="P2" s="16"/>
      <c r="Q2" s="1"/>
    </row>
    <row r="3" spans="2:27" customFormat="1" ht="30" hidden="1" customHeight="1" x14ac:dyDescent="0.3">
      <c r="B3" s="7"/>
      <c r="C3" s="8"/>
      <c r="D3" s="8"/>
      <c r="E3" s="8"/>
      <c r="F3" s="8"/>
      <c r="G3" s="8"/>
      <c r="H3" s="8"/>
      <c r="I3" s="8"/>
      <c r="J3" s="8"/>
      <c r="K3" s="8"/>
      <c r="L3" s="8"/>
      <c r="O3" s="3"/>
      <c r="P3" s="3"/>
      <c r="Q3" s="1"/>
      <c r="R3" s="3"/>
      <c r="S3" s="3"/>
      <c r="T3" s="3"/>
      <c r="U3" s="3"/>
      <c r="V3" s="3"/>
      <c r="W3" s="3"/>
      <c r="X3" s="3"/>
      <c r="Y3" s="3"/>
    </row>
    <row r="4" spans="2:27" s="12" customFormat="1" ht="30" customHeight="1" x14ac:dyDescent="0.3">
      <c r="B4" s="13"/>
      <c r="C4" s="48" t="s">
        <v>0</v>
      </c>
      <c r="D4" s="48"/>
      <c r="E4" s="48" t="s">
        <v>1</v>
      </c>
      <c r="F4" s="48"/>
      <c r="G4" s="48" t="s">
        <v>2</v>
      </c>
      <c r="H4" s="48"/>
      <c r="I4" s="48" t="s">
        <v>3</v>
      </c>
      <c r="J4" s="48"/>
      <c r="K4" s="48" t="s">
        <v>4</v>
      </c>
      <c r="L4" s="48"/>
      <c r="M4" s="49" t="s">
        <v>5</v>
      </c>
      <c r="N4" s="49"/>
      <c r="O4" s="50" t="s">
        <v>6</v>
      </c>
      <c r="P4" s="50"/>
      <c r="Q4" s="1"/>
      <c r="R4" s="3"/>
      <c r="S4" s="3"/>
      <c r="T4" s="3"/>
      <c r="U4" s="14"/>
      <c r="V4" s="14"/>
      <c r="W4" s="14"/>
      <c r="X4" s="14"/>
      <c r="Y4" s="14"/>
    </row>
    <row r="5" spans="2:27" s="12" customFormat="1" ht="30" customHeight="1" x14ac:dyDescent="0.3">
      <c r="B5" s="15"/>
      <c r="C5" s="31" t="str">
        <f ca="1">(TEXT(WeekStart+0,"mmm dd"))</f>
        <v>May 01</v>
      </c>
      <c r="D5" s="31"/>
      <c r="E5" s="31" t="str">
        <f ca="1">(TEXT(WeekStart+1,"mmm dd"))</f>
        <v>May 02</v>
      </c>
      <c r="F5" s="31"/>
      <c r="G5" s="31" t="str">
        <f ca="1">(TEXT(WeekStart+2,"mmm dd"))</f>
        <v>May 03</v>
      </c>
      <c r="H5" s="31"/>
      <c r="I5" s="31" t="str">
        <f ca="1">(TEXT(WeekStart+3,"mmm dd"))</f>
        <v>May 04</v>
      </c>
      <c r="J5" s="31"/>
      <c r="K5" s="31" t="str">
        <f ca="1">(TEXT(WeekStart+4,"mmm dd"))</f>
        <v>May 05</v>
      </c>
      <c r="L5" s="31"/>
      <c r="M5" s="33" t="str">
        <f ca="1">(TEXT(WeekStart+5,"mmm dd"))</f>
        <v>May 06</v>
      </c>
      <c r="N5" s="34"/>
      <c r="O5" s="35" t="str">
        <f ca="1">(TEXT(WeekStart+6,"mmm dd"))</f>
        <v>May 07</v>
      </c>
      <c r="P5" s="32"/>
      <c r="Q5" s="1"/>
      <c r="R5" s="36" t="s">
        <v>25</v>
      </c>
      <c r="S5" s="37" t="s">
        <v>26</v>
      </c>
      <c r="T5" s="37" t="s">
        <v>27</v>
      </c>
      <c r="U5" s="14"/>
      <c r="V5" s="14"/>
      <c r="W5" s="14"/>
      <c r="X5" s="22"/>
      <c r="Y5" s="22" t="s">
        <v>17</v>
      </c>
      <c r="Z5" s="3"/>
      <c r="AA5" s="3"/>
    </row>
    <row r="6" spans="2:27" ht="33" x14ac:dyDescent="0.3">
      <c r="B6" s="9" t="s">
        <v>10</v>
      </c>
      <c r="C6" s="44"/>
      <c r="D6" s="45"/>
      <c r="E6" s="44"/>
      <c r="F6" s="45"/>
      <c r="G6" s="44"/>
      <c r="H6" s="45"/>
      <c r="I6" s="44"/>
      <c r="J6" s="45"/>
      <c r="K6" s="44"/>
      <c r="L6" s="45">
        <v>2</v>
      </c>
      <c r="M6" s="44"/>
      <c r="N6" s="19"/>
      <c r="O6" s="38"/>
      <c r="P6" s="41">
        <v>1</v>
      </c>
      <c r="Q6" s="1"/>
      <c r="R6" s="54" t="str">
        <f>B6</f>
        <v>ca</v>
      </c>
      <c r="S6" s="51">
        <f>SUM(D6,F6,H6,J6,L6,N6,P6)</f>
        <v>3</v>
      </c>
      <c r="T6" s="52">
        <f t="shared" ref="T6:T8" si="1">LOOKUP(R6,$X$6:$Y$11)*S6</f>
        <v>6000</v>
      </c>
      <c r="U6" s="3" t="s">
        <v>28</v>
      </c>
      <c r="V6" s="3" t="s">
        <v>29</v>
      </c>
      <c r="X6" s="23" t="s">
        <v>10</v>
      </c>
      <c r="Y6" s="57">
        <v>2000</v>
      </c>
    </row>
    <row r="7" spans="2:27" x14ac:dyDescent="0.3">
      <c r="B7" s="10" t="s">
        <v>11</v>
      </c>
      <c r="C7" s="44" t="s">
        <v>37</v>
      </c>
      <c r="D7" s="46">
        <v>1</v>
      </c>
      <c r="E7" s="44" t="s">
        <v>36</v>
      </c>
      <c r="F7" s="46">
        <v>2</v>
      </c>
      <c r="G7" s="44"/>
      <c r="H7" s="46"/>
      <c r="I7" s="44"/>
      <c r="J7" s="46"/>
      <c r="K7" s="44"/>
      <c r="L7" s="46"/>
      <c r="M7" s="44"/>
      <c r="N7" s="20">
        <v>2</v>
      </c>
      <c r="O7" s="39"/>
      <c r="P7" s="42"/>
      <c r="Q7" s="1"/>
      <c r="R7" s="54" t="str">
        <f t="shared" ref="R7:R8" si="2">B7</f>
        <v>cb</v>
      </c>
      <c r="S7" s="51">
        <f>SUM(D7,F7,H7,J7,L7,N7,P7)</f>
        <v>5</v>
      </c>
      <c r="T7" s="52">
        <f t="shared" si="1"/>
        <v>12500</v>
      </c>
      <c r="U7" s="3">
        <f>LOOKUP(R6,$X$6:$Y$11)</f>
        <v>2000</v>
      </c>
      <c r="V7" s="3">
        <f>INDEX($Y$6:$Y$11,MATCH(R6,$X$6:$X$11,0))</f>
        <v>2000</v>
      </c>
      <c r="X7" s="23" t="s">
        <v>11</v>
      </c>
      <c r="Y7" s="57">
        <v>2500</v>
      </c>
    </row>
    <row r="8" spans="2:27" x14ac:dyDescent="0.3">
      <c r="B8" s="11" t="s">
        <v>12</v>
      </c>
      <c r="C8" s="44"/>
      <c r="D8" s="47"/>
      <c r="E8" s="44"/>
      <c r="F8" s="47"/>
      <c r="G8" s="44"/>
      <c r="H8" s="47"/>
      <c r="I8" s="44"/>
      <c r="J8" s="47">
        <v>3</v>
      </c>
      <c r="K8" s="44"/>
      <c r="L8" s="47"/>
      <c r="M8" s="44"/>
      <c r="N8" s="21"/>
      <c r="O8" s="40"/>
      <c r="P8" s="43">
        <v>1</v>
      </c>
      <c r="Q8" s="1"/>
      <c r="R8" s="54" t="str">
        <f t="shared" si="2"/>
        <v>cc</v>
      </c>
      <c r="S8" s="51">
        <f>SUM(D8,F8,H8,J8,L8,N8,P8)</f>
        <v>4</v>
      </c>
      <c r="T8" s="52">
        <f t="shared" si="1"/>
        <v>12000</v>
      </c>
      <c r="U8" s="3">
        <f>LOOKUP(R7,$X$6:$Y$11)</f>
        <v>2500</v>
      </c>
      <c r="V8" s="3">
        <f t="shared" ref="V8:V9" si="3">INDEX($Y$6:$Y$11,MATCH(R7,$X$6:$X$11,0))</f>
        <v>2500</v>
      </c>
      <c r="X8" s="23" t="s">
        <v>12</v>
      </c>
      <c r="Y8" s="57">
        <v>3000</v>
      </c>
    </row>
    <row r="9" spans="2:27" ht="18.75" x14ac:dyDescent="0.3">
      <c r="B9" s="15"/>
      <c r="C9" s="31" t="str">
        <f ca="1">(TEXT(WeekStart+0+7,"mmm dd"))</f>
        <v>May 08</v>
      </c>
      <c r="D9" s="31"/>
      <c r="E9" s="31" t="str">
        <f ca="1">(TEXT(WeekStart+1+7,"mmm dd"))</f>
        <v>May 09</v>
      </c>
      <c r="F9" s="31"/>
      <c r="G9" s="31" t="str">
        <f ca="1">(TEXT(WeekStart+2+7,"mmm dd"))</f>
        <v>May 10</v>
      </c>
      <c r="H9" s="31"/>
      <c r="I9" s="31" t="str">
        <f ca="1">(TEXT(WeekStart+3+7,"mmm dd"))</f>
        <v>May 11</v>
      </c>
      <c r="J9" s="31"/>
      <c r="K9" s="31" t="str">
        <f ca="1">(TEXT(WeekStart+4+7,"mmm dd"))</f>
        <v>May 12</v>
      </c>
      <c r="L9" s="31"/>
      <c r="M9" s="33" t="str">
        <f ca="1">(TEXT(WeekStart+5+7,"mmm dd"))</f>
        <v>May 13</v>
      </c>
      <c r="N9" s="34"/>
      <c r="O9" s="35" t="str">
        <f ca="1">(TEXT(WeekStart+6+7,"mmm dd"))</f>
        <v>May 14</v>
      </c>
      <c r="P9" s="32"/>
      <c r="Q9" s="1"/>
      <c r="R9" s="54"/>
      <c r="S9" s="51"/>
      <c r="T9" s="52"/>
      <c r="U9" s="3">
        <f>LOOKUP(R8,$X$6:$Y$11)</f>
        <v>3000</v>
      </c>
      <c r="V9" s="3">
        <f t="shared" si="3"/>
        <v>3000</v>
      </c>
      <c r="X9" s="23" t="s">
        <v>19</v>
      </c>
      <c r="Y9" s="57">
        <v>3500</v>
      </c>
    </row>
    <row r="10" spans="2:27" ht="18" customHeight="1" x14ac:dyDescent="0.3">
      <c r="B10" s="9" t="s">
        <v>10</v>
      </c>
      <c r="C10" s="44"/>
      <c r="D10" s="45">
        <v>2</v>
      </c>
      <c r="E10" s="44"/>
      <c r="F10" s="45"/>
      <c r="G10" s="44"/>
      <c r="H10" s="45"/>
      <c r="I10" s="44"/>
      <c r="J10" s="45"/>
      <c r="K10" s="44"/>
      <c r="L10" s="45"/>
      <c r="M10" s="29"/>
      <c r="N10" s="19"/>
      <c r="O10" s="38"/>
      <c r="P10" s="41"/>
      <c r="Q10" s="1"/>
      <c r="R10" s="54" t="str">
        <f>B10</f>
        <v>ca</v>
      </c>
      <c r="S10" s="51">
        <f>SUM(D10,F10,H10,J10,L10,N10,P10)</f>
        <v>2</v>
      </c>
      <c r="T10" s="52">
        <f>LOOKUP(R10,$X$6:$Y$11)*S10</f>
        <v>4000</v>
      </c>
      <c r="X10" s="23" t="s">
        <v>24</v>
      </c>
      <c r="Y10" s="57">
        <v>1500</v>
      </c>
    </row>
    <row r="11" spans="2:27" ht="18" customHeight="1" x14ac:dyDescent="0.3">
      <c r="B11" s="10" t="s">
        <v>13</v>
      </c>
      <c r="C11" s="44"/>
      <c r="D11" s="46"/>
      <c r="E11" s="44"/>
      <c r="F11" s="46">
        <v>1</v>
      </c>
      <c r="G11" s="44"/>
      <c r="H11" s="46"/>
      <c r="I11" s="44"/>
      <c r="J11" s="46"/>
      <c r="K11" s="44"/>
      <c r="L11" s="46"/>
      <c r="M11" s="29"/>
      <c r="N11" s="20"/>
      <c r="O11" s="39"/>
      <c r="P11" s="42"/>
      <c r="Q11" s="1"/>
      <c r="R11" s="54" t="str">
        <f t="shared" ref="R11:R12" si="4">B11</f>
        <v>cb</v>
      </c>
      <c r="S11" s="51">
        <f>SUM(D11,F11,H11,J11,L11,N11,P11)</f>
        <v>1</v>
      </c>
      <c r="T11" s="52">
        <f t="shared" ref="T11:T12" si="5">LOOKUP(R11,$X$6:$Y$11)*S11</f>
        <v>2500</v>
      </c>
      <c r="X11" s="23" t="s">
        <v>22</v>
      </c>
      <c r="Y11" s="57">
        <v>1000</v>
      </c>
    </row>
    <row r="12" spans="2:27" ht="18" customHeight="1" x14ac:dyDescent="0.3">
      <c r="B12" s="11" t="s">
        <v>21</v>
      </c>
      <c r="C12" s="44"/>
      <c r="D12" s="47"/>
      <c r="E12" s="44"/>
      <c r="F12" s="47"/>
      <c r="G12" s="44"/>
      <c r="H12" s="47">
        <v>2</v>
      </c>
      <c r="I12" s="44"/>
      <c r="J12" s="47"/>
      <c r="K12" s="44"/>
      <c r="L12" s="47"/>
      <c r="M12" s="29"/>
      <c r="N12" s="21"/>
      <c r="O12" s="40"/>
      <c r="P12" s="43"/>
      <c r="Q12" s="1"/>
      <c r="R12" s="54" t="str">
        <f t="shared" si="4"/>
        <v>cd</v>
      </c>
      <c r="S12" s="51">
        <f>SUM(D12,F12,H12,J12,L12,N12,P12)</f>
        <v>2</v>
      </c>
      <c r="T12" s="52">
        <f t="shared" si="5"/>
        <v>7000</v>
      </c>
      <c r="U12" s="3">
        <f>LOOKUP(R10,$X$6:$Y$11)</f>
        <v>2000</v>
      </c>
      <c r="V12" s="3">
        <f>INDEX($Y$6:$Y$11,MATCH(R10,$X$6:$X$11,0))</f>
        <v>2000</v>
      </c>
    </row>
    <row r="13" spans="2:27" ht="18" customHeight="1" x14ac:dyDescent="0.3">
      <c r="B13" s="15"/>
      <c r="C13" s="31" t="str">
        <f ca="1">(TEXT(WeekStart+0+14,"mmm dd"))</f>
        <v>May 15</v>
      </c>
      <c r="D13" s="31"/>
      <c r="E13" s="31" t="str">
        <f ca="1">(TEXT(WeekStart+1+14,"mmm dd"))</f>
        <v>May 16</v>
      </c>
      <c r="F13" s="31"/>
      <c r="G13" s="31" t="str">
        <f ca="1">(TEXT(WeekStart+2+14,"mmm dd"))</f>
        <v>May 17</v>
      </c>
      <c r="H13" s="31"/>
      <c r="I13" s="31" t="str">
        <f ca="1">(TEXT(WeekStart+3+14,"mmm dd"))</f>
        <v>May 18</v>
      </c>
      <c r="J13" s="31"/>
      <c r="K13" s="31" t="str">
        <f ca="1">(TEXT(WeekStart+4+14,"mmm dd"))</f>
        <v>May 19</v>
      </c>
      <c r="L13" s="31"/>
      <c r="M13" s="33" t="str">
        <f ca="1">(TEXT(WeekStart+5+14,"mmm dd"))</f>
        <v>May 20</v>
      </c>
      <c r="N13" s="34"/>
      <c r="O13" s="35" t="str">
        <f ca="1">(TEXT(WeekStart+6+14,"mmm dd"))</f>
        <v>May 21</v>
      </c>
      <c r="P13" s="32"/>
      <c r="Q13" s="1"/>
      <c r="R13" s="54"/>
      <c r="S13" s="51"/>
      <c r="T13" s="52"/>
      <c r="U13" s="3">
        <f>LOOKUP(R11,$X$6:$Y$11)</f>
        <v>2500</v>
      </c>
      <c r="V13" s="3">
        <f t="shared" ref="V13:V14" si="6">INDEX($Y$6:$Y$11,MATCH(R11,$X$6:$X$11,0))</f>
        <v>2500</v>
      </c>
    </row>
    <row r="14" spans="2:27" ht="18" customHeight="1" x14ac:dyDescent="0.3">
      <c r="B14" s="9" t="s">
        <v>10</v>
      </c>
      <c r="C14" s="44"/>
      <c r="D14" s="45"/>
      <c r="E14" s="44"/>
      <c r="F14" s="45"/>
      <c r="G14" s="44"/>
      <c r="H14" s="45">
        <v>2</v>
      </c>
      <c r="I14" s="44"/>
      <c r="J14" s="45"/>
      <c r="K14" s="44"/>
      <c r="L14" s="45"/>
      <c r="M14" s="29"/>
      <c r="N14" s="19"/>
      <c r="O14" s="38"/>
      <c r="P14" s="41"/>
      <c r="Q14" s="1"/>
      <c r="R14" s="54" t="str">
        <f>B14</f>
        <v>ca</v>
      </c>
      <c r="S14" s="51">
        <f>SUM(D14,F14,H14,J14,L14,N14,P14)</f>
        <v>2</v>
      </c>
      <c r="T14" s="52">
        <f>LOOKUP(R14,$X$6:$Y$11)*S14</f>
        <v>4000</v>
      </c>
      <c r="U14" s="3">
        <f>LOOKUP(R12,$X$6:$Y$11)</f>
        <v>3500</v>
      </c>
      <c r="V14" s="3">
        <f t="shared" si="6"/>
        <v>3500</v>
      </c>
    </row>
    <row r="15" spans="2:27" ht="18" customHeight="1" x14ac:dyDescent="0.3">
      <c r="B15" s="10" t="s">
        <v>21</v>
      </c>
      <c r="C15" s="44"/>
      <c r="D15" s="46">
        <v>2</v>
      </c>
      <c r="E15" s="44"/>
      <c r="F15" s="46"/>
      <c r="G15" s="44"/>
      <c r="H15" s="46"/>
      <c r="I15" s="44"/>
      <c r="J15" s="46"/>
      <c r="K15" s="44"/>
      <c r="L15" s="46"/>
      <c r="M15" s="29"/>
      <c r="N15" s="20"/>
      <c r="O15" s="39"/>
      <c r="P15" s="42"/>
      <c r="Q15" s="1"/>
      <c r="R15" s="54" t="str">
        <f t="shared" ref="R15:R16" si="7">B15</f>
        <v>cd</v>
      </c>
      <c r="S15" s="51">
        <f>SUM(D15,F15,H15,J15,L15,N15,P15)</f>
        <v>2</v>
      </c>
      <c r="T15" s="52">
        <f t="shared" ref="T15:T16" si="8">LOOKUP(R15,$X$6:$Y$11)*S15</f>
        <v>7000</v>
      </c>
      <c r="X15" s="26" t="s">
        <v>31</v>
      </c>
      <c r="Y15" t="s">
        <v>35</v>
      </c>
      <c r="Z15" t="s">
        <v>34</v>
      </c>
    </row>
    <row r="16" spans="2:27" ht="18" customHeight="1" x14ac:dyDescent="0.3">
      <c r="B16" s="11" t="s">
        <v>22</v>
      </c>
      <c r="C16" s="44"/>
      <c r="D16" s="47"/>
      <c r="E16" s="44"/>
      <c r="F16" s="47">
        <v>1</v>
      </c>
      <c r="G16" s="44"/>
      <c r="H16" s="47"/>
      <c r="I16" s="44"/>
      <c r="J16" s="47"/>
      <c r="K16" s="44"/>
      <c r="L16" s="47"/>
      <c r="M16" s="29"/>
      <c r="N16" s="21"/>
      <c r="O16" s="40"/>
      <c r="P16" s="43"/>
      <c r="Q16" s="1"/>
      <c r="R16" s="54" t="str">
        <f t="shared" si="7"/>
        <v>cf</v>
      </c>
      <c r="S16" s="51">
        <f>SUM(D16,F16,H16,J16,L16,N16,P16)</f>
        <v>1</v>
      </c>
      <c r="T16" s="52">
        <f t="shared" si="8"/>
        <v>1000</v>
      </c>
      <c r="X16" s="56" t="s">
        <v>7</v>
      </c>
      <c r="Y16" s="28">
        <v>9</v>
      </c>
      <c r="Z16" s="55">
        <v>18000</v>
      </c>
    </row>
    <row r="17" spans="2:36" ht="18" customHeight="1" x14ac:dyDescent="0.3">
      <c r="B17" s="15"/>
      <c r="C17" s="31" t="str">
        <f ca="1">(TEXT(WeekStart+0+21,"mmm dd"))</f>
        <v>May 22</v>
      </c>
      <c r="D17" s="31"/>
      <c r="E17" s="31" t="str">
        <f ca="1">(TEXT(WeekStart+1+21,"mmm dd"))</f>
        <v>May 23</v>
      </c>
      <c r="F17" s="31"/>
      <c r="G17" s="31" t="str">
        <f ca="1">(TEXT(WeekStart+2+21,"mmm dd"))</f>
        <v>May 24</v>
      </c>
      <c r="H17" s="31"/>
      <c r="I17" s="31" t="str">
        <f ca="1">(TEXT(WeekStart+3+21,"mmm dd"))</f>
        <v>May 25</v>
      </c>
      <c r="J17" s="31"/>
      <c r="K17" s="31" t="str">
        <f ca="1">(TEXT(WeekStart+4+21,"mmm dd"))</f>
        <v>May 26</v>
      </c>
      <c r="L17" s="31"/>
      <c r="M17" s="33" t="str">
        <f ca="1">(TEXT(WeekStart+5+21,"mmm dd"))</f>
        <v>May 27</v>
      </c>
      <c r="N17" s="34"/>
      <c r="O17" s="35" t="str">
        <f ca="1">(TEXT(WeekStart+6+21,"mmm dd"))</f>
        <v>May 28</v>
      </c>
      <c r="P17" s="32"/>
      <c r="Q17" s="1"/>
      <c r="R17" s="54"/>
      <c r="S17" s="51"/>
      <c r="T17" s="52"/>
      <c r="U17" s="3">
        <f>LOOKUP(R14,$X$6:$Y$11)</f>
        <v>2000</v>
      </c>
      <c r="V17" s="3">
        <f>INDEX($Y$6:$Y$11,MATCH(R14,$X$6:$X$11,0))</f>
        <v>2000</v>
      </c>
      <c r="X17" s="56" t="s">
        <v>8</v>
      </c>
      <c r="Y17" s="28">
        <v>10</v>
      </c>
      <c r="Z17" s="55">
        <v>25000</v>
      </c>
    </row>
    <row r="18" spans="2:36" ht="18" customHeight="1" x14ac:dyDescent="0.3">
      <c r="B18" s="9" t="s">
        <v>10</v>
      </c>
      <c r="C18" s="44"/>
      <c r="D18" s="45"/>
      <c r="E18" s="44"/>
      <c r="F18" s="45">
        <v>1</v>
      </c>
      <c r="G18" s="44"/>
      <c r="H18" s="45"/>
      <c r="I18" s="44"/>
      <c r="J18" s="45"/>
      <c r="K18" s="44"/>
      <c r="L18" s="45"/>
      <c r="M18" s="29"/>
      <c r="N18" s="19"/>
      <c r="O18" s="38"/>
      <c r="P18" s="41"/>
      <c r="Q18" s="1"/>
      <c r="R18" s="54" t="str">
        <f>B18</f>
        <v>ca</v>
      </c>
      <c r="S18" s="51">
        <f>SUM(D18,F18,H18,J18,L18,N18,P18)</f>
        <v>1</v>
      </c>
      <c r="T18" s="52">
        <f>LOOKUP(R18,$X$6:$Y$11)*S18</f>
        <v>2000</v>
      </c>
      <c r="U18" s="3">
        <f>LOOKUP(R15,$X$6:$Y$11)</f>
        <v>3500</v>
      </c>
      <c r="V18" s="3">
        <f t="shared" ref="V18:V19" si="9">INDEX($Y$6:$Y$11,MATCH(R15,$X$6:$X$11,0))</f>
        <v>3500</v>
      </c>
      <c r="X18" s="56" t="s">
        <v>9</v>
      </c>
      <c r="Y18" s="28">
        <v>4</v>
      </c>
      <c r="Z18" s="55">
        <v>12000</v>
      </c>
    </row>
    <row r="19" spans="2:36" ht="18" customHeight="1" x14ac:dyDescent="0.3">
      <c r="B19" s="10" t="s">
        <v>30</v>
      </c>
      <c r="C19" s="44"/>
      <c r="D19" s="46"/>
      <c r="E19" s="44"/>
      <c r="F19" s="46"/>
      <c r="G19" s="44"/>
      <c r="H19" s="46">
        <v>2</v>
      </c>
      <c r="I19" s="44"/>
      <c r="J19" s="46"/>
      <c r="K19" s="44"/>
      <c r="L19" s="46"/>
      <c r="M19" s="29"/>
      <c r="N19" s="20"/>
      <c r="O19" s="39"/>
      <c r="P19" s="42"/>
      <c r="Q19" s="1"/>
      <c r="R19" s="54" t="str">
        <f t="shared" ref="R19:R20" si="10">B19</f>
        <v>cb</v>
      </c>
      <c r="S19" s="51">
        <f>SUM(D19,F19,H19,J19,L19,N19,P19)</f>
        <v>2</v>
      </c>
      <c r="T19" s="52">
        <f t="shared" ref="T19:T20" si="11">LOOKUP(R19,$X$6:$Y$11)*S19</f>
        <v>5000</v>
      </c>
      <c r="U19" s="3">
        <f>LOOKUP(R16,$X$6:$Y$11)</f>
        <v>1000</v>
      </c>
      <c r="V19" s="3">
        <f t="shared" si="9"/>
        <v>1000</v>
      </c>
      <c r="X19" s="56" t="s">
        <v>18</v>
      </c>
      <c r="Y19" s="28">
        <v>4</v>
      </c>
      <c r="Z19" s="55">
        <v>14000</v>
      </c>
    </row>
    <row r="20" spans="2:36" ht="18" customHeight="1" x14ac:dyDescent="0.3">
      <c r="B20" s="11" t="s">
        <v>24</v>
      </c>
      <c r="C20" s="44"/>
      <c r="D20" s="47">
        <v>3</v>
      </c>
      <c r="E20" s="44"/>
      <c r="F20" s="47"/>
      <c r="G20" s="44"/>
      <c r="H20" s="47"/>
      <c r="I20" s="44"/>
      <c r="J20" s="47"/>
      <c r="K20" s="44"/>
      <c r="L20" s="47"/>
      <c r="M20" s="29"/>
      <c r="N20" s="21"/>
      <c r="O20" s="40"/>
      <c r="P20" s="43"/>
      <c r="Q20" s="1"/>
      <c r="R20" s="54" t="str">
        <f t="shared" si="10"/>
        <v>ce</v>
      </c>
      <c r="S20" s="51">
        <f>SUM(D20,F20,H20,J20,L20,N20,P20)</f>
        <v>3</v>
      </c>
      <c r="T20" s="52">
        <f t="shared" si="11"/>
        <v>4500</v>
      </c>
      <c r="X20" s="56" t="s">
        <v>23</v>
      </c>
      <c r="Y20" s="28">
        <v>6</v>
      </c>
      <c r="Z20" s="55">
        <v>9000</v>
      </c>
    </row>
    <row r="21" spans="2:36" ht="18" customHeight="1" x14ac:dyDescent="0.3">
      <c r="B21" s="15"/>
      <c r="C21" s="31" t="str">
        <f ca="1">(TEXT(WeekStart+0+28,"mmm dd"))</f>
        <v>May 29</v>
      </c>
      <c r="D21" s="31"/>
      <c r="E21" s="31" t="str">
        <f ca="1">(TEXT(WeekStart+1+28,"mmm dd"))</f>
        <v>May 30</v>
      </c>
      <c r="F21" s="31"/>
      <c r="G21" s="31" t="str">
        <f ca="1">(TEXT(WeekStart+2+28,"mmm dd"))</f>
        <v>May 31</v>
      </c>
      <c r="H21" s="31"/>
      <c r="I21" s="31" t="str">
        <f ca="1">(TEXT(WeekStart+3+28,"mmm dd"))</f>
        <v>Jun 01</v>
      </c>
      <c r="J21" s="31"/>
      <c r="K21" s="31" t="str">
        <f ca="1">(TEXT(WeekStart+4+28,"mmm dd"))</f>
        <v>Jun 02</v>
      </c>
      <c r="L21" s="31"/>
      <c r="M21" s="33" t="str">
        <f ca="1">(TEXT(WeekStart+5+28,"mmm dd"))</f>
        <v>Jun 03</v>
      </c>
      <c r="N21" s="34"/>
      <c r="O21" s="35" t="str">
        <f ca="1">(TEXT(WeekStart+6+28,"mmm dd"))</f>
        <v>Jun 04</v>
      </c>
      <c r="P21" s="32"/>
      <c r="Q21" s="1"/>
      <c r="R21" s="54"/>
      <c r="S21" s="51"/>
      <c r="T21" s="53"/>
      <c r="X21" s="56" t="s">
        <v>20</v>
      </c>
      <c r="Y21" s="28">
        <v>1</v>
      </c>
      <c r="Z21" s="55">
        <v>1000</v>
      </c>
    </row>
    <row r="22" spans="2:36" ht="18" customHeight="1" x14ac:dyDescent="0.3">
      <c r="B22" s="9" t="s">
        <v>10</v>
      </c>
      <c r="C22" s="44"/>
      <c r="D22" s="45"/>
      <c r="E22" s="44"/>
      <c r="F22" s="45"/>
      <c r="G22" s="44"/>
      <c r="H22" s="45">
        <v>1</v>
      </c>
      <c r="I22" s="44"/>
      <c r="J22" s="45"/>
      <c r="K22" s="44"/>
      <c r="L22" s="45"/>
      <c r="M22" s="29"/>
      <c r="N22" s="19"/>
      <c r="O22" s="38"/>
      <c r="P22" s="41"/>
      <c r="Q22" s="1"/>
      <c r="R22" s="54" t="str">
        <f>B22</f>
        <v>ca</v>
      </c>
      <c r="S22" s="51">
        <f>SUM(D22,F22,H22,J22,L22,N22,P22)</f>
        <v>1</v>
      </c>
      <c r="T22" s="52">
        <f>LOOKUP(R22,$X$6:$Y$11)*S22</f>
        <v>2000</v>
      </c>
      <c r="U22" s="3">
        <f>LOOKUP(R18,$X$6:$Y$11)</f>
        <v>2000</v>
      </c>
      <c r="V22" s="3">
        <f>INDEX($Y$6:$Y$11,MATCH(R18,$X$6:$X$11,0))</f>
        <v>2000</v>
      </c>
      <c r="X22" s="27" t="s">
        <v>32</v>
      </c>
      <c r="Y22" s="28"/>
      <c r="Z22" s="55"/>
    </row>
    <row r="23" spans="2:36" ht="18" customHeight="1" x14ac:dyDescent="0.3">
      <c r="B23" s="10" t="s">
        <v>30</v>
      </c>
      <c r="C23" s="44"/>
      <c r="D23" s="46"/>
      <c r="E23" s="44"/>
      <c r="F23" s="46"/>
      <c r="G23" s="44"/>
      <c r="H23" s="46">
        <v>2</v>
      </c>
      <c r="I23" s="44"/>
      <c r="J23" s="46"/>
      <c r="K23" s="44"/>
      <c r="L23" s="46"/>
      <c r="M23" s="29"/>
      <c r="N23" s="20"/>
      <c r="O23" s="39"/>
      <c r="P23" s="42"/>
      <c r="Q23" s="1"/>
      <c r="R23" s="54" t="str">
        <f t="shared" ref="R23:R24" si="12">B23</f>
        <v>cb</v>
      </c>
      <c r="S23" s="51">
        <f>SUM(D23,F23,H23,J23,L23,N23,P23)</f>
        <v>2</v>
      </c>
      <c r="T23" s="52">
        <f t="shared" ref="T23:T24" si="13">LOOKUP(R23,$X$6:$Y$11)*S23</f>
        <v>5000</v>
      </c>
      <c r="U23" s="3">
        <f>LOOKUP(R19,$X$6:$Y$11)</f>
        <v>2500</v>
      </c>
      <c r="V23" s="3">
        <f t="shared" ref="V23:V24" si="14">INDEX($Y$6:$Y$11,MATCH(R19,$X$6:$X$11,0))</f>
        <v>2500</v>
      </c>
      <c r="X23" s="27" t="s">
        <v>33</v>
      </c>
      <c r="Y23" s="28">
        <v>34</v>
      </c>
      <c r="Z23" s="55">
        <v>79000</v>
      </c>
    </row>
    <row r="24" spans="2:36" ht="18" customHeight="1" x14ac:dyDescent="0.3">
      <c r="B24" s="11" t="s">
        <v>24</v>
      </c>
      <c r="C24" s="44"/>
      <c r="D24" s="47">
        <v>3</v>
      </c>
      <c r="E24" s="44"/>
      <c r="F24" s="47"/>
      <c r="G24" s="44"/>
      <c r="H24" s="47"/>
      <c r="I24" s="44"/>
      <c r="J24" s="47"/>
      <c r="K24" s="44"/>
      <c r="L24" s="47"/>
      <c r="M24" s="29"/>
      <c r="N24" s="21"/>
      <c r="O24" s="40"/>
      <c r="P24" s="43"/>
      <c r="Q24" s="1"/>
      <c r="R24" s="54" t="str">
        <f t="shared" si="12"/>
        <v>ce</v>
      </c>
      <c r="S24" s="51">
        <f>SUM(D24,F24,H24,J24,L24,N24,P24)</f>
        <v>3</v>
      </c>
      <c r="T24" s="52">
        <f t="shared" si="13"/>
        <v>4500</v>
      </c>
      <c r="U24" s="3">
        <f>LOOKUP(R20,$X$6:$Y$11)</f>
        <v>1500</v>
      </c>
      <c r="V24" s="3">
        <f t="shared" si="14"/>
        <v>1500</v>
      </c>
      <c r="X24"/>
      <c r="Y24"/>
      <c r="Z24"/>
    </row>
    <row r="25" spans="2:36" ht="18" customHeight="1" x14ac:dyDescent="0.3">
      <c r="Q25" s="1"/>
      <c r="X25"/>
      <c r="Y25"/>
      <c r="Z25"/>
    </row>
    <row r="26" spans="2:36" ht="18" customHeight="1" x14ac:dyDescent="0.3">
      <c r="X26"/>
      <c r="Y26"/>
      <c r="Z26"/>
      <c r="AA26"/>
    </row>
    <row r="27" spans="2:36" ht="18" customHeight="1" x14ac:dyDescent="0.3">
      <c r="U27"/>
      <c r="V27"/>
      <c r="W27"/>
      <c r="X27"/>
      <c r="Y27"/>
      <c r="Z27"/>
      <c r="AA27"/>
      <c r="AB27"/>
      <c r="AC27"/>
      <c r="AD27"/>
      <c r="AE27"/>
      <c r="AF27"/>
      <c r="AG27"/>
      <c r="AH27"/>
      <c r="AI27"/>
      <c r="AJ27"/>
    </row>
    <row r="28" spans="2:36" ht="18" customHeight="1" x14ac:dyDescent="0.3">
      <c r="U28"/>
      <c r="V28"/>
      <c r="W28"/>
      <c r="X28"/>
      <c r="Y28"/>
      <c r="Z28"/>
      <c r="AA28"/>
      <c r="AB28"/>
      <c r="AC28"/>
      <c r="AD28"/>
      <c r="AE28"/>
      <c r="AF28"/>
      <c r="AG28"/>
      <c r="AH28"/>
      <c r="AI28"/>
      <c r="AJ28"/>
    </row>
    <row r="29" spans="2:36" ht="18" customHeight="1" x14ac:dyDescent="0.3">
      <c r="U29"/>
      <c r="V29"/>
      <c r="W29"/>
      <c r="X29"/>
      <c r="Y29"/>
      <c r="Z29"/>
      <c r="AA29"/>
      <c r="AB29"/>
      <c r="AC29"/>
      <c r="AD29"/>
      <c r="AE29"/>
      <c r="AF29"/>
      <c r="AG29"/>
      <c r="AH29"/>
      <c r="AI29"/>
      <c r="AJ29"/>
    </row>
    <row r="30" spans="2:36" ht="18" customHeight="1" x14ac:dyDescent="0.3">
      <c r="U30"/>
      <c r="V30"/>
      <c r="W30"/>
      <c r="X30"/>
      <c r="Y30"/>
      <c r="Z30"/>
      <c r="AA30"/>
      <c r="AB30"/>
      <c r="AC30"/>
      <c r="AD30"/>
      <c r="AE30"/>
      <c r="AF30"/>
      <c r="AG30"/>
      <c r="AH30"/>
      <c r="AI30"/>
      <c r="AJ30"/>
    </row>
    <row r="31" spans="2:36" ht="18" customHeight="1" x14ac:dyDescent="0.3">
      <c r="R31"/>
      <c r="S31"/>
      <c r="T31"/>
      <c r="U31"/>
      <c r="V31"/>
      <c r="W31"/>
      <c r="X31"/>
      <c r="Y31"/>
      <c r="Z31"/>
      <c r="AA31"/>
      <c r="AB31"/>
      <c r="AC31"/>
      <c r="AD31"/>
      <c r="AE31"/>
      <c r="AF31"/>
      <c r="AG31"/>
      <c r="AH31"/>
      <c r="AI31"/>
      <c r="AJ31"/>
    </row>
    <row r="32" spans="2:36" ht="18" customHeight="1" x14ac:dyDescent="0.3">
      <c r="R32"/>
      <c r="S32"/>
      <c r="T32"/>
      <c r="U32"/>
      <c r="V32"/>
      <c r="W32"/>
      <c r="X32"/>
      <c r="Y32"/>
      <c r="Z32"/>
      <c r="AA32"/>
      <c r="AB32"/>
      <c r="AC32"/>
      <c r="AD32"/>
      <c r="AE32"/>
      <c r="AF32"/>
      <c r="AG32"/>
      <c r="AH32"/>
      <c r="AI32"/>
      <c r="AJ32"/>
    </row>
    <row r="33" spans="18:36" ht="18" customHeight="1" x14ac:dyDescent="0.3">
      <c r="R33"/>
      <c r="S33"/>
      <c r="T33"/>
      <c r="U33"/>
      <c r="V33"/>
      <c r="W33"/>
      <c r="X33"/>
      <c r="Y33"/>
      <c r="Z33"/>
      <c r="AA33"/>
      <c r="AB33"/>
      <c r="AC33"/>
      <c r="AD33"/>
      <c r="AE33"/>
      <c r="AF33"/>
      <c r="AG33"/>
      <c r="AH33"/>
      <c r="AI33"/>
      <c r="AJ33"/>
    </row>
    <row r="34" spans="18:36" ht="18" customHeight="1" x14ac:dyDescent="0.3">
      <c r="R34"/>
      <c r="S34"/>
      <c r="T34"/>
      <c r="U34"/>
      <c r="V34"/>
      <c r="W34"/>
      <c r="X34"/>
      <c r="Y34"/>
      <c r="Z34"/>
      <c r="AA34"/>
      <c r="AB34"/>
      <c r="AC34"/>
      <c r="AD34"/>
      <c r="AE34"/>
      <c r="AF34"/>
      <c r="AG34"/>
      <c r="AH34"/>
      <c r="AI34"/>
      <c r="AJ34"/>
    </row>
    <row r="35" spans="18:36" ht="18" customHeight="1" x14ac:dyDescent="0.3">
      <c r="R35"/>
      <c r="S35"/>
      <c r="T35"/>
      <c r="U35"/>
      <c r="V35"/>
      <c r="W35"/>
      <c r="X35"/>
      <c r="Y35"/>
      <c r="Z35"/>
      <c r="AA35"/>
      <c r="AB35"/>
      <c r="AC35"/>
      <c r="AD35"/>
      <c r="AE35"/>
      <c r="AF35"/>
      <c r="AG35"/>
      <c r="AH35"/>
      <c r="AI35"/>
      <c r="AJ35"/>
    </row>
    <row r="36" spans="18:36" ht="18" customHeight="1" x14ac:dyDescent="0.3">
      <c r="R36"/>
      <c r="S36"/>
      <c r="T36"/>
      <c r="U36"/>
      <c r="V36"/>
      <c r="W36"/>
      <c r="X36"/>
      <c r="Y36"/>
      <c r="Z36"/>
      <c r="AA36"/>
      <c r="AB36"/>
      <c r="AC36"/>
      <c r="AD36"/>
      <c r="AE36"/>
      <c r="AF36"/>
      <c r="AG36"/>
      <c r="AH36"/>
      <c r="AI36"/>
      <c r="AJ36"/>
    </row>
    <row r="37" spans="18:36" ht="18" customHeight="1" x14ac:dyDescent="0.3">
      <c r="R37"/>
      <c r="S37"/>
      <c r="T37"/>
      <c r="U37"/>
      <c r="V37"/>
      <c r="W37"/>
      <c r="X37"/>
      <c r="Y37"/>
      <c r="AB37"/>
      <c r="AC37"/>
      <c r="AD37"/>
      <c r="AE37"/>
      <c r="AF37"/>
      <c r="AG37"/>
      <c r="AH37"/>
      <c r="AI37"/>
      <c r="AJ37"/>
    </row>
    <row r="38" spans="18:36" ht="18" customHeight="1" x14ac:dyDescent="0.3">
      <c r="R38"/>
      <c r="S38"/>
      <c r="T38"/>
      <c r="U38"/>
      <c r="V38"/>
      <c r="W38"/>
      <c r="X38"/>
      <c r="Y38"/>
    </row>
    <row r="39" spans="18:36" ht="18" customHeight="1" x14ac:dyDescent="0.3">
      <c r="R39"/>
      <c r="S39"/>
      <c r="T39"/>
      <c r="U39"/>
      <c r="V39"/>
      <c r="W39"/>
      <c r="X39"/>
      <c r="Y39"/>
    </row>
    <row r="40" spans="18:36" ht="18" customHeight="1" x14ac:dyDescent="0.3">
      <c r="R40"/>
      <c r="S40"/>
      <c r="T40"/>
      <c r="U40"/>
      <c r="V40"/>
      <c r="W40"/>
      <c r="X40"/>
      <c r="Y40"/>
    </row>
    <row r="41" spans="18:36" ht="18" customHeight="1" x14ac:dyDescent="0.3">
      <c r="R41"/>
      <c r="S41"/>
      <c r="T41"/>
      <c r="U41"/>
      <c r="V41"/>
      <c r="W41"/>
      <c r="X41"/>
      <c r="Y41"/>
    </row>
    <row r="42" spans="18:36" ht="18" customHeight="1" x14ac:dyDescent="0.3">
      <c r="R42"/>
      <c r="S42"/>
      <c r="T42"/>
      <c r="U42"/>
      <c r="V42"/>
      <c r="W42"/>
      <c r="X42"/>
      <c r="Y42"/>
    </row>
    <row r="43" spans="18:36" ht="18" customHeight="1" x14ac:dyDescent="0.3">
      <c r="R43"/>
      <c r="S43"/>
      <c r="T43"/>
      <c r="U43"/>
      <c r="V43"/>
      <c r="W43"/>
      <c r="X43"/>
      <c r="Y43"/>
    </row>
    <row r="44" spans="18:36" ht="18" customHeight="1" x14ac:dyDescent="0.3">
      <c r="R44"/>
      <c r="S44"/>
      <c r="T44"/>
      <c r="U44"/>
      <c r="V44"/>
      <c r="W44"/>
      <c r="X44"/>
      <c r="Y44"/>
    </row>
    <row r="45" spans="18:36" ht="18" customHeight="1" x14ac:dyDescent="0.3">
      <c r="R45"/>
      <c r="S45"/>
      <c r="T45"/>
      <c r="U45"/>
      <c r="V45"/>
      <c r="W45"/>
      <c r="X45"/>
      <c r="Y45"/>
    </row>
    <row r="46" spans="18:36" ht="18" customHeight="1" x14ac:dyDescent="0.3">
      <c r="R46"/>
      <c r="S46"/>
      <c r="T46"/>
      <c r="U46"/>
      <c r="V46"/>
      <c r="W46"/>
      <c r="X46"/>
      <c r="Y46"/>
    </row>
    <row r="47" spans="18:36" ht="18" customHeight="1" x14ac:dyDescent="0.3">
      <c r="R47"/>
      <c r="U47"/>
      <c r="V47"/>
      <c r="W47"/>
      <c r="X47"/>
      <c r="Y47"/>
    </row>
    <row r="48" spans="18:36" ht="18" customHeight="1" x14ac:dyDescent="0.3">
      <c r="R48"/>
      <c r="U48"/>
      <c r="V48"/>
      <c r="W48"/>
      <c r="X48"/>
      <c r="Y48"/>
    </row>
    <row r="49" spans="18:25" ht="18" customHeight="1" x14ac:dyDescent="0.3">
      <c r="R49"/>
      <c r="U49"/>
      <c r="V49"/>
      <c r="W49"/>
      <c r="X49"/>
      <c r="Y49"/>
    </row>
    <row r="50" spans="18:25" ht="18" customHeight="1" x14ac:dyDescent="0.3">
      <c r="R50"/>
      <c r="U50"/>
      <c r="V50"/>
      <c r="W50"/>
      <c r="X50"/>
      <c r="Y50"/>
    </row>
    <row r="51" spans="18:25" ht="18" customHeight="1" x14ac:dyDescent="0.3">
      <c r="R51"/>
      <c r="U51"/>
      <c r="V51"/>
      <c r="W51"/>
    </row>
    <row r="52" spans="18:25" ht="18" customHeight="1" x14ac:dyDescent="0.3">
      <c r="R52"/>
    </row>
    <row r="53" spans="18:25" ht="18" customHeight="1" x14ac:dyDescent="0.3">
      <c r="R53"/>
    </row>
    <row r="54" spans="18:25" ht="18" customHeight="1" x14ac:dyDescent="0.3">
      <c r="R54"/>
    </row>
  </sheetData>
  <mergeCells count="49">
    <mergeCell ref="C21:D21"/>
    <mergeCell ref="E21:F21"/>
    <mergeCell ref="G21:H21"/>
    <mergeCell ref="I21:J21"/>
    <mergeCell ref="K21:L21"/>
    <mergeCell ref="M21:N21"/>
    <mergeCell ref="O21:P21"/>
    <mergeCell ref="M17:N17"/>
    <mergeCell ref="O17:P17"/>
    <mergeCell ref="E1:F1"/>
    <mergeCell ref="G1:H1"/>
    <mergeCell ref="I1:J1"/>
    <mergeCell ref="K1:L1"/>
    <mergeCell ref="E2:F2"/>
    <mergeCell ref="K2:L2"/>
    <mergeCell ref="C17:D17"/>
    <mergeCell ref="E17:F17"/>
    <mergeCell ref="G17:H17"/>
    <mergeCell ref="I17:J17"/>
    <mergeCell ref="K17:L17"/>
    <mergeCell ref="M9:N9"/>
    <mergeCell ref="O9:P9"/>
    <mergeCell ref="C13:D13"/>
    <mergeCell ref="E13:F13"/>
    <mergeCell ref="G13:H13"/>
    <mergeCell ref="I13:J13"/>
    <mergeCell ref="K13:L13"/>
    <mergeCell ref="M13:N13"/>
    <mergeCell ref="O13:P13"/>
    <mergeCell ref="C9:D9"/>
    <mergeCell ref="E9:F9"/>
    <mergeCell ref="G9:H9"/>
    <mergeCell ref="I9:J9"/>
    <mergeCell ref="K9:L9"/>
    <mergeCell ref="K4:L4"/>
    <mergeCell ref="M4:N4"/>
    <mergeCell ref="O4:P4"/>
    <mergeCell ref="C5:D5"/>
    <mergeCell ref="E5:F5"/>
    <mergeCell ref="G5:H5"/>
    <mergeCell ref="I5:J5"/>
    <mergeCell ref="K5:L5"/>
    <mergeCell ref="M5:N5"/>
    <mergeCell ref="O5:P5"/>
    <mergeCell ref="B2:D2"/>
    <mergeCell ref="C4:D4"/>
    <mergeCell ref="E4:F4"/>
    <mergeCell ref="G4:H4"/>
    <mergeCell ref="I4:J4"/>
  </mergeCells>
  <phoneticPr fontId="9" type="noConversion"/>
  <dataValidations disablePrompts="1" xWindow="820" yWindow="305" count="5">
    <dataValidation allowBlank="1" showInputMessage="1" showErrorMessage="1" prompt="Absent - excused" sqref="U3:V5"/>
    <dataValidation allowBlank="1" showInputMessage="1" showErrorMessage="1" prompt="Enter Week Date in next cell G5." sqref="C1:D1"/>
    <dataValidation allowBlank="1" showInputMessage="1" showErrorMessage="1" prompt="Enter Week Date (i-e Monday Date) in this cell. Dates for Grid below will be auto-calculated." sqref="O3:P3"/>
    <dataValidation allowBlank="1" showInputMessage="1" showErrorMessage="1" promptTitle="Homework Log" prompt="Help your students get more organized with this ready-to-print homework log to track their assignments. _x000a__x000a_" sqref="A1"/>
    <dataValidation allowBlank="1" showInputMessage="1" showErrorMessage="1" prompt="Homework Date header, these dates are calculated on basis of your input in cell D4." sqref="O13 O5 O9 C5 E5 G5 I5 K5 M5 C9 E9 G9 I9 K9 M9 C13 E13 G13 I13 K13 M13 C17 E17 G17 I17 K17 M17 O17 C21 E21 G21 I21 K21 M21 O21"/>
  </dataValidations>
  <printOptions horizontalCentered="1"/>
  <pageMargins left="0.25" right="0.25" top="0.5" bottom="0.5" header="0.3" footer="0.3"/>
  <pageSetup paperSize="9" scale="41" fitToHeight="0" orientation="portrait" r:id="rId2"/>
</worksheet>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TM89898191</Template>
  <Application>Microsoft Excel</Application>
  <DocSecurity>0</DocSecurity>
  <ScaleCrop>false</ScaleCrop>
  <HeadingPairs>
    <vt:vector size="4" baseType="variant">
      <vt:variant>
        <vt:lpstr>工作表</vt:lpstr>
      </vt:variant>
      <vt:variant>
        <vt:i4>1</vt:i4>
      </vt:variant>
      <vt:variant>
        <vt:lpstr>已命名的範圍</vt:lpstr>
      </vt:variant>
      <vt:variant>
        <vt:i4>11</vt:i4>
      </vt:variant>
    </vt:vector>
  </HeadingPairs>
  <TitlesOfParts>
    <vt:vector size="12" baseType="lpstr">
      <vt:lpstr>work log-monthly</vt:lpstr>
      <vt:lpstr>monthlystart</vt:lpstr>
      <vt:lpstr>rate_ca</vt:lpstr>
      <vt:lpstr>rate_cb</vt:lpstr>
      <vt:lpstr>rate_cc</vt:lpstr>
      <vt:lpstr>rate_cd</vt:lpstr>
      <vt:lpstr>rate_ce</vt:lpstr>
      <vt:lpstr>rate_cf</vt:lpstr>
      <vt:lpstr>rate_cg</vt:lpstr>
      <vt:lpstr>rate_table</vt:lpstr>
      <vt:lpstr>today</vt:lpstr>
      <vt:lpstr>'work log-monthly'!WeekStart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2022-12-01T01:11:21Z</dcterms:created>
  <dcterms:modified xsi:type="dcterms:W3CDTF">2023-05-30T06:53:06Z</dcterms:modified>
</cp:coreProperties>
</file>