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80" yWindow="135" windowWidth="18195" windowHeight="13740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7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6"/>
  <c r="H5"/>
  <c r="H4"/>
  <c r="H3"/>
  <c r="H2"/>
</calcChain>
</file>

<file path=xl/comments1.xml><?xml version="1.0" encoding="utf-8"?>
<comments xmlns="http://schemas.openxmlformats.org/spreadsheetml/2006/main">
  <authors>
    <author>Patricia Rios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 xml:space="preserve">Patricia Rios:
</t>
        </r>
        <r>
          <rPr>
            <sz val="9"/>
            <color indexed="81"/>
            <rFont val="Tahoma"/>
            <family val="2"/>
          </rPr>
          <t>only between group difference was reported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 xml:space="preserve">Patricia Rios:
</t>
        </r>
        <r>
          <rPr>
            <sz val="9"/>
            <color indexed="81"/>
            <rFont val="Tahoma"/>
            <family val="2"/>
          </rPr>
          <t>only between group difference was reported</t>
        </r>
      </text>
    </comment>
  </commentList>
</comments>
</file>

<file path=xl/sharedStrings.xml><?xml version="1.0" encoding="utf-8"?>
<sst xmlns="http://schemas.openxmlformats.org/spreadsheetml/2006/main" count="51" uniqueCount="49">
  <si>
    <t>year</t>
  </si>
  <si>
    <t>author</t>
  </si>
  <si>
    <t>id</t>
  </si>
  <si>
    <t>Beneficial</t>
  </si>
  <si>
    <t>Treatment</t>
  </si>
  <si>
    <t>Code</t>
  </si>
  <si>
    <r>
      <t>Outcome:</t>
    </r>
    <r>
      <rPr>
        <sz val="11"/>
        <color theme="1"/>
        <rFont val="Calibri"/>
        <family val="2"/>
      </rPr>
      <t xml:space="preserve"> mean weight change (kg) at 3-month follow-up*</t>
    </r>
  </si>
  <si>
    <t>Placebo</t>
  </si>
  <si>
    <t>Orlistat</t>
  </si>
  <si>
    <t>Metformin</t>
  </si>
  <si>
    <t>Rimonabant</t>
  </si>
  <si>
    <t>Sibutramine 10mg</t>
  </si>
  <si>
    <t>Sibutramine 15mg</t>
  </si>
  <si>
    <t>Orlistat + Sibutramine</t>
  </si>
  <si>
    <t>*primary outcome wasn't clearly indicated in the study so I picked the one with what looked like the largest network (most comparisons)</t>
  </si>
  <si>
    <t>Standard Care (diet/lifestyle)</t>
  </si>
  <si>
    <t>Beck-Da-Silva</t>
  </si>
  <si>
    <t>n</t>
  </si>
  <si>
    <t>Bloch</t>
  </si>
  <si>
    <t>Chou</t>
  </si>
  <si>
    <t>Cuellar</t>
  </si>
  <si>
    <t>Derosa</t>
  </si>
  <si>
    <t>Desimone</t>
  </si>
  <si>
    <t>1995a</t>
  </si>
  <si>
    <t>Drent</t>
  </si>
  <si>
    <t>1995b</t>
  </si>
  <si>
    <t>Finer</t>
  </si>
  <si>
    <t>Florakis</t>
  </si>
  <si>
    <t>Grudell</t>
  </si>
  <si>
    <t>Guimares</t>
  </si>
  <si>
    <t>Hazenberg</t>
  </si>
  <si>
    <t>Kaya</t>
  </si>
  <si>
    <t>Kiortsis</t>
  </si>
  <si>
    <t>Kuo</t>
  </si>
  <si>
    <t>Ozcelik</t>
  </si>
  <si>
    <t>Sarac</t>
  </si>
  <si>
    <t>Sari</t>
  </si>
  <si>
    <t>Sathuapalan</t>
  </si>
  <si>
    <t>Scholze</t>
  </si>
  <si>
    <t>Tankova</t>
  </si>
  <si>
    <t>Turker</t>
  </si>
  <si>
    <t>Vazquez Roque</t>
  </si>
  <si>
    <t>Walsh</t>
  </si>
  <si>
    <t>Wang</t>
  </si>
  <si>
    <t>Wirth</t>
  </si>
  <si>
    <t>t</t>
  </si>
  <si>
    <t>y</t>
  </si>
  <si>
    <t>se</t>
  </si>
  <si>
    <t>sd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</si>
</sst>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2"/>
  <sheetViews>
    <sheetView tabSelected="1" workbookViewId="0">
      <selection activeCell="H5" sqref="H5"/>
    </sheetView>
  </sheetViews>
  <sheetFormatPr baseColWidth="10" defaultColWidth="8.85546875" defaultRowHeight="15"/>
  <cols>
    <col min="1" max="1" width="8.85546875" style="3"/>
    <col min="2" max="2" width="13.140625" style="3" bestFit="1" customWidth="1"/>
    <col min="3" max="5" width="8.85546875" style="3"/>
    <col min="6" max="7" width="8.85546875" style="8"/>
    <col min="8" max="8" width="15" style="10" customWidth="1"/>
    <col min="9" max="9" width="11" customWidth="1"/>
    <col min="10" max="10" width="20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45</v>
      </c>
      <c r="E1" s="2" t="s">
        <v>17</v>
      </c>
      <c r="F1" s="7" t="s">
        <v>46</v>
      </c>
      <c r="G1" s="7" t="s">
        <v>47</v>
      </c>
      <c r="H1" s="7" t="s">
        <v>48</v>
      </c>
      <c r="I1" s="1" t="s">
        <v>3</v>
      </c>
      <c r="J1" s="1" t="s">
        <v>6</v>
      </c>
    </row>
    <row r="2" spans="1:11">
      <c r="A2" s="3">
        <v>2005</v>
      </c>
      <c r="B2" s="3" t="s">
        <v>16</v>
      </c>
      <c r="C2" s="3">
        <v>1</v>
      </c>
      <c r="D2" s="3">
        <v>2</v>
      </c>
      <c r="E2" s="3">
        <v>10</v>
      </c>
      <c r="F2" s="8">
        <v>-4.3899999999999997</v>
      </c>
      <c r="G2" s="8">
        <v>2.34</v>
      </c>
      <c r="H2" s="10">
        <f>G2*SQRT(10)</f>
        <v>7.3997297247940077</v>
      </c>
      <c r="J2" t="s">
        <v>14</v>
      </c>
    </row>
    <row r="3" spans="1:11">
      <c r="C3" s="3">
        <v>1</v>
      </c>
      <c r="D3" s="3">
        <v>3</v>
      </c>
      <c r="E3" s="3">
        <v>11</v>
      </c>
      <c r="F3" s="8">
        <v>-4.6500000000000004</v>
      </c>
      <c r="G3" s="8">
        <v>2.95</v>
      </c>
      <c r="H3" s="10">
        <f>G3*SQRT(11)</f>
        <v>9.7840431315484295</v>
      </c>
    </row>
    <row r="4" spans="1:11">
      <c r="A4" s="3">
        <v>2003</v>
      </c>
      <c r="B4" s="3" t="s">
        <v>18</v>
      </c>
      <c r="C4" s="3">
        <v>2</v>
      </c>
      <c r="D4" s="3">
        <v>2</v>
      </c>
      <c r="E4" s="3">
        <v>101</v>
      </c>
      <c r="F4" s="8">
        <v>-2</v>
      </c>
      <c r="G4" s="8">
        <v>0.32</v>
      </c>
      <c r="H4" s="10">
        <f>G4*SQRT(101)</f>
        <v>3.215960198758685</v>
      </c>
      <c r="J4" s="4" t="s">
        <v>4</v>
      </c>
      <c r="K4" s="4" t="s">
        <v>5</v>
      </c>
    </row>
    <row r="5" spans="1:11">
      <c r="C5" s="3">
        <v>2</v>
      </c>
      <c r="D5" s="3">
        <v>3</v>
      </c>
      <c r="E5" s="3">
        <v>105</v>
      </c>
      <c r="F5" s="8">
        <v>-3.7</v>
      </c>
      <c r="G5" s="8">
        <v>0.32</v>
      </c>
      <c r="H5" s="10">
        <f>G5*SQRT(105)</f>
        <v>3.2790242451070712</v>
      </c>
      <c r="J5" s="5" t="s">
        <v>7</v>
      </c>
      <c r="K5" s="6">
        <v>1</v>
      </c>
    </row>
    <row r="6" spans="1:11">
      <c r="A6" s="3">
        <v>2007</v>
      </c>
      <c r="B6" s="3" t="s">
        <v>19</v>
      </c>
      <c r="C6" s="3">
        <v>3</v>
      </c>
      <c r="D6" s="3">
        <v>3</v>
      </c>
      <c r="E6" s="3">
        <v>29</v>
      </c>
      <c r="F6" s="8">
        <v>-1.2</v>
      </c>
      <c r="G6" s="8">
        <v>0.71</v>
      </c>
      <c r="H6" s="10">
        <f>G6*SQRT(29)</f>
        <v>3.8234670130654975</v>
      </c>
      <c r="J6" s="5" t="s">
        <v>15</v>
      </c>
      <c r="K6" s="6">
        <v>2</v>
      </c>
    </row>
    <row r="7" spans="1:11">
      <c r="C7" s="3">
        <v>3</v>
      </c>
      <c r="D7" s="3">
        <v>6</v>
      </c>
      <c r="E7" s="3">
        <v>27</v>
      </c>
      <c r="H7" s="10">
        <f>G7*SQRT(27)</f>
        <v>0</v>
      </c>
      <c r="J7" s="5" t="s">
        <v>8</v>
      </c>
      <c r="K7" s="6">
        <v>3</v>
      </c>
    </row>
    <row r="8" spans="1:11">
      <c r="A8" s="3">
        <v>2000</v>
      </c>
      <c r="B8" s="3" t="s">
        <v>20</v>
      </c>
      <c r="C8" s="3">
        <v>4</v>
      </c>
      <c r="D8" s="3">
        <v>1</v>
      </c>
      <c r="E8" s="3">
        <v>34</v>
      </c>
      <c r="F8" s="8">
        <v>-2.0699999999999998</v>
      </c>
      <c r="G8" s="8">
        <v>1.36</v>
      </c>
      <c r="H8" s="10">
        <f>G8*SQRT(34)</f>
        <v>7.9300945769896094</v>
      </c>
      <c r="J8" s="5" t="s">
        <v>9</v>
      </c>
      <c r="K8" s="6">
        <v>4</v>
      </c>
    </row>
    <row r="9" spans="1:11">
      <c r="C9" s="3">
        <v>4</v>
      </c>
      <c r="D9" s="3">
        <v>7</v>
      </c>
      <c r="E9" s="3">
        <v>35</v>
      </c>
      <c r="F9" s="8">
        <v>-6.86</v>
      </c>
      <c r="G9" s="8">
        <v>0.71</v>
      </c>
      <c r="H9" s="10">
        <f>G9*SQRT(35)</f>
        <v>4.2004166460007273</v>
      </c>
      <c r="J9" s="5" t="s">
        <v>10</v>
      </c>
      <c r="K9" s="6">
        <v>5</v>
      </c>
    </row>
    <row r="10" spans="1:11">
      <c r="A10" s="3">
        <v>2005</v>
      </c>
      <c r="B10" s="3" t="s">
        <v>21</v>
      </c>
      <c r="C10" s="3">
        <v>5</v>
      </c>
      <c r="D10" s="3">
        <v>3</v>
      </c>
      <c r="E10" s="3">
        <v>55</v>
      </c>
      <c r="F10" s="8">
        <v>-4.5999999999999996</v>
      </c>
      <c r="G10" s="8">
        <v>0.24</v>
      </c>
      <c r="H10" s="10">
        <f>G10*SQRT(55)</f>
        <v>1.779887636902959</v>
      </c>
      <c r="J10" s="5" t="s">
        <v>11</v>
      </c>
      <c r="K10" s="6">
        <v>6</v>
      </c>
    </row>
    <row r="11" spans="1:11">
      <c r="C11" s="3">
        <v>5</v>
      </c>
      <c r="D11" s="3">
        <v>6</v>
      </c>
      <c r="E11" s="3">
        <v>58</v>
      </c>
      <c r="F11" s="8">
        <v>-4.5</v>
      </c>
      <c r="G11" s="8">
        <v>0.2</v>
      </c>
      <c r="H11" s="10">
        <f>G11*SQRT(58)</f>
        <v>1.5231546211727818</v>
      </c>
      <c r="J11" s="5" t="s">
        <v>12</v>
      </c>
      <c r="K11" s="6">
        <v>7</v>
      </c>
    </row>
    <row r="12" spans="1:11">
      <c r="A12" s="3">
        <v>2005</v>
      </c>
      <c r="B12" s="3" t="s">
        <v>22</v>
      </c>
      <c r="C12" s="3">
        <v>6</v>
      </c>
      <c r="D12" s="3">
        <v>1</v>
      </c>
      <c r="E12" s="3">
        <v>15</v>
      </c>
      <c r="F12" s="8">
        <v>-5.0999999999999996</v>
      </c>
      <c r="G12" s="8">
        <v>1.73</v>
      </c>
      <c r="H12" s="10">
        <f>G12*SQRT(15)</f>
        <v>6.700261188938831</v>
      </c>
      <c r="J12" s="5" t="s">
        <v>13</v>
      </c>
      <c r="K12" s="6">
        <v>8</v>
      </c>
    </row>
    <row r="13" spans="1:11">
      <c r="C13" s="3">
        <v>6</v>
      </c>
      <c r="D13" s="3">
        <v>7</v>
      </c>
      <c r="E13" s="3">
        <v>14</v>
      </c>
      <c r="F13" s="8">
        <v>-9</v>
      </c>
      <c r="G13" s="8">
        <v>1.51</v>
      </c>
      <c r="H13" s="10">
        <f>G13*SQRT(14)</f>
        <v>5.6499026540286517</v>
      </c>
    </row>
    <row r="14" spans="1:11">
      <c r="A14" s="3" t="s">
        <v>23</v>
      </c>
      <c r="B14" s="3" t="s">
        <v>24</v>
      </c>
      <c r="C14" s="3">
        <v>7</v>
      </c>
      <c r="D14" s="3">
        <v>1</v>
      </c>
      <c r="E14" s="3">
        <v>7</v>
      </c>
      <c r="F14" s="8">
        <v>-3</v>
      </c>
      <c r="G14" s="8">
        <v>0.72</v>
      </c>
      <c r="H14" s="10">
        <f>G14*SQRT(7)</f>
        <v>1.9049409439665053</v>
      </c>
    </row>
    <row r="15" spans="1:11">
      <c r="C15" s="3">
        <v>7</v>
      </c>
      <c r="D15" s="3">
        <v>3</v>
      </c>
      <c r="E15" s="3">
        <v>7</v>
      </c>
      <c r="F15" s="8">
        <v>-4.2</v>
      </c>
      <c r="G15" s="8">
        <v>1.32</v>
      </c>
      <c r="H15" s="10">
        <f>G15*SQRT(7)</f>
        <v>3.4923917306052599</v>
      </c>
    </row>
    <row r="16" spans="1:11">
      <c r="A16" s="3" t="s">
        <v>25</v>
      </c>
      <c r="B16" s="3" t="s">
        <v>24</v>
      </c>
      <c r="C16" s="3">
        <v>8</v>
      </c>
      <c r="D16" s="3">
        <v>1</v>
      </c>
      <c r="E16" s="3">
        <v>46</v>
      </c>
      <c r="F16" s="8">
        <v>-2.98</v>
      </c>
      <c r="G16" s="8">
        <v>0.38</v>
      </c>
      <c r="H16" s="10">
        <f>G16*SQRT(46)</f>
        <v>2.5772853935876019</v>
      </c>
    </row>
    <row r="17" spans="1:8">
      <c r="C17" s="3">
        <v>8</v>
      </c>
      <c r="D17" s="3">
        <v>3</v>
      </c>
      <c r="E17" s="3">
        <v>47</v>
      </c>
      <c r="F17" s="8">
        <v>-4.74</v>
      </c>
      <c r="G17" s="8">
        <v>0.38</v>
      </c>
      <c r="H17" s="10">
        <f>G17*SQRT(47)</f>
        <v>2.6051487481523967</v>
      </c>
    </row>
    <row r="18" spans="1:8">
      <c r="A18" s="3">
        <v>2001</v>
      </c>
      <c r="B18" s="3" t="s">
        <v>26</v>
      </c>
      <c r="C18" s="3">
        <v>9</v>
      </c>
      <c r="D18" s="3">
        <v>1</v>
      </c>
      <c r="E18" s="3">
        <v>44</v>
      </c>
      <c r="F18" s="8">
        <v>-0.1</v>
      </c>
      <c r="G18" s="8">
        <v>7.0000000000000007E-2</v>
      </c>
      <c r="H18" s="10">
        <f>G18*SQRT(44)</f>
        <v>0.46432747064975599</v>
      </c>
    </row>
    <row r="19" spans="1:8">
      <c r="C19" s="3">
        <v>9</v>
      </c>
      <c r="D19" s="3">
        <v>7</v>
      </c>
      <c r="E19" s="3">
        <v>47</v>
      </c>
      <c r="F19" s="8">
        <v>-2.4</v>
      </c>
      <c r="G19" s="8">
        <v>0.3</v>
      </c>
      <c r="H19" s="10">
        <f>G19*SQRT(47)</f>
        <v>2.0566963801203131</v>
      </c>
    </row>
    <row r="20" spans="1:8">
      <c r="A20" s="3">
        <v>2008</v>
      </c>
      <c r="B20" s="3" t="s">
        <v>27</v>
      </c>
      <c r="C20" s="3">
        <v>10</v>
      </c>
      <c r="D20" s="3">
        <v>2</v>
      </c>
      <c r="E20" s="3">
        <v>28</v>
      </c>
      <c r="F20" s="8">
        <v>-8.9</v>
      </c>
      <c r="G20" s="8">
        <v>1.1200000000000001</v>
      </c>
      <c r="H20" s="10">
        <f>G20*SQRT(28)</f>
        <v>5.9264829367846836</v>
      </c>
    </row>
    <row r="21" spans="1:8">
      <c r="C21" s="3">
        <v>10</v>
      </c>
      <c r="D21" s="3">
        <v>6</v>
      </c>
      <c r="E21" s="3">
        <v>56</v>
      </c>
      <c r="F21" s="8">
        <v>-11.6</v>
      </c>
      <c r="G21" s="8">
        <v>0.64</v>
      </c>
      <c r="H21" s="10">
        <f>G21*SQRT(56)</f>
        <v>4.7893214550706453</v>
      </c>
    </row>
    <row r="22" spans="1:8">
      <c r="A22" s="3">
        <v>2008</v>
      </c>
      <c r="B22" s="3" t="s">
        <v>28</v>
      </c>
      <c r="C22" s="3">
        <v>11</v>
      </c>
      <c r="D22" s="3">
        <v>1</v>
      </c>
      <c r="E22" s="3">
        <v>62</v>
      </c>
      <c r="F22" s="8">
        <v>-1.6</v>
      </c>
      <c r="G22" s="8">
        <v>1.04</v>
      </c>
      <c r="H22" s="10">
        <f>G22*SQRT(62)</f>
        <v>8.1889681889722841</v>
      </c>
    </row>
    <row r="23" spans="1:8">
      <c r="C23" s="3">
        <v>11</v>
      </c>
      <c r="D23" s="3">
        <v>6</v>
      </c>
      <c r="E23" s="3">
        <v>58</v>
      </c>
      <c r="F23" s="8">
        <v>-5.0999999999999996</v>
      </c>
      <c r="G23" s="8">
        <v>1.05</v>
      </c>
      <c r="H23" s="10">
        <f>G23*SQRT(58)</f>
        <v>7.9965617611571043</v>
      </c>
    </row>
    <row r="24" spans="1:8">
      <c r="C24" s="3">
        <v>11</v>
      </c>
      <c r="D24" s="3">
        <v>7</v>
      </c>
      <c r="E24" s="3">
        <v>61</v>
      </c>
      <c r="F24" s="8">
        <v>-1.8</v>
      </c>
      <c r="G24" s="8">
        <v>1.1299999999999999</v>
      </c>
      <c r="H24" s="10">
        <f>G24*SQRT(61)</f>
        <v>8.8255821337745175</v>
      </c>
    </row>
    <row r="25" spans="1:8">
      <c r="A25" s="3">
        <v>2006</v>
      </c>
      <c r="B25" s="3" t="s">
        <v>29</v>
      </c>
      <c r="C25" s="3">
        <v>12</v>
      </c>
      <c r="D25" s="3">
        <v>1</v>
      </c>
      <c r="E25" s="3">
        <v>10</v>
      </c>
      <c r="F25" s="8">
        <v>-1</v>
      </c>
      <c r="G25" s="8">
        <v>1.07</v>
      </c>
      <c r="H25" s="10">
        <f>G25*SQRT(10)</f>
        <v>3.3836370963801663</v>
      </c>
    </row>
    <row r="26" spans="1:8">
      <c r="C26" s="3">
        <v>12</v>
      </c>
      <c r="D26" s="3">
        <v>7</v>
      </c>
      <c r="E26" s="3">
        <v>8</v>
      </c>
      <c r="F26" s="8">
        <v>-5.8</v>
      </c>
      <c r="G26" s="8">
        <v>1.59</v>
      </c>
      <c r="H26" s="10">
        <f>G26*SQRT(8)</f>
        <v>4.497199128346443</v>
      </c>
    </row>
    <row r="27" spans="1:8">
      <c r="C27" s="3">
        <v>12</v>
      </c>
      <c r="D27" s="3">
        <v>4</v>
      </c>
      <c r="E27" s="3">
        <v>8</v>
      </c>
      <c r="F27" s="8">
        <v>-3.6</v>
      </c>
      <c r="G27" s="8">
        <v>0.8</v>
      </c>
      <c r="H27" s="10">
        <f>G27*SQRT(8)</f>
        <v>2.2627416997969525</v>
      </c>
    </row>
    <row r="28" spans="1:8">
      <c r="A28" s="3">
        <v>2000</v>
      </c>
      <c r="B28" s="3" t="s">
        <v>30</v>
      </c>
      <c r="C28" s="3">
        <v>13</v>
      </c>
      <c r="D28" s="3">
        <v>1</v>
      </c>
      <c r="E28" s="3">
        <v>59</v>
      </c>
      <c r="F28" s="8">
        <v>-2.2000000000000002</v>
      </c>
      <c r="G28" s="8">
        <v>0.71</v>
      </c>
      <c r="H28" s="10">
        <f>G28*SQRT(59)</f>
        <v>5.4536134809867116</v>
      </c>
    </row>
    <row r="29" spans="1:8">
      <c r="C29" s="3">
        <v>13</v>
      </c>
      <c r="D29" s="3">
        <v>6</v>
      </c>
      <c r="E29" s="3">
        <v>54</v>
      </c>
      <c r="H29" s="10">
        <f>G29*SQRT(54)</f>
        <v>0</v>
      </c>
    </row>
    <row r="30" spans="1:8">
      <c r="A30" s="3">
        <v>2004</v>
      </c>
      <c r="B30" s="3" t="s">
        <v>31</v>
      </c>
      <c r="C30" s="3">
        <v>14</v>
      </c>
      <c r="D30" s="3">
        <v>2</v>
      </c>
      <c r="E30" s="3">
        <v>27</v>
      </c>
      <c r="F30" s="8">
        <v>-6.24</v>
      </c>
      <c r="G30" s="8">
        <v>0.8</v>
      </c>
      <c r="H30" s="10">
        <f>G30*SQRT(27)</f>
        <v>4.156921938165306</v>
      </c>
    </row>
    <row r="31" spans="1:8">
      <c r="C31" s="3">
        <v>14</v>
      </c>
      <c r="D31" s="3">
        <v>6</v>
      </c>
      <c r="E31" s="3">
        <v>27</v>
      </c>
      <c r="F31" s="8">
        <v>-11.72</v>
      </c>
      <c r="G31" s="8">
        <v>0.71</v>
      </c>
      <c r="H31" s="10">
        <f>G31*SQRT(27)</f>
        <v>3.6892682201217086</v>
      </c>
    </row>
    <row r="32" spans="1:8">
      <c r="C32" s="3">
        <v>14</v>
      </c>
      <c r="D32" s="3">
        <v>3</v>
      </c>
      <c r="E32" s="3">
        <v>29</v>
      </c>
      <c r="F32" s="8">
        <v>-9.35</v>
      </c>
      <c r="G32" s="8">
        <v>0.52</v>
      </c>
      <c r="H32" s="10">
        <f>G32*SQRT(29)</f>
        <v>2.8002856997099421</v>
      </c>
    </row>
    <row r="33" spans="1:8">
      <c r="C33" s="3">
        <v>14</v>
      </c>
      <c r="D33" s="3">
        <v>8</v>
      </c>
      <c r="E33" s="3">
        <v>21</v>
      </c>
      <c r="F33" s="8">
        <v>-13.68</v>
      </c>
      <c r="G33" s="8">
        <v>0.95</v>
      </c>
      <c r="H33" s="10">
        <f>G33*SQRT(21)</f>
        <v>4.3534469102080475</v>
      </c>
    </row>
    <row r="34" spans="1:8">
      <c r="A34" s="3">
        <v>2008</v>
      </c>
      <c r="B34" s="3" t="s">
        <v>32</v>
      </c>
      <c r="C34" s="3">
        <v>15</v>
      </c>
      <c r="D34" s="3">
        <v>2</v>
      </c>
      <c r="E34" s="3">
        <v>20</v>
      </c>
      <c r="F34" s="8">
        <v>-1.8</v>
      </c>
      <c r="G34" s="8">
        <v>0.91</v>
      </c>
      <c r="H34" s="10">
        <f>G34*SQRT(20)</f>
        <v>4.0696437190496173</v>
      </c>
    </row>
    <row r="35" spans="1:8">
      <c r="C35" s="3">
        <v>15</v>
      </c>
      <c r="D35" s="3">
        <v>3</v>
      </c>
      <c r="E35" s="3">
        <v>20</v>
      </c>
      <c r="F35" s="8">
        <v>-8.3000000000000007</v>
      </c>
      <c r="G35" s="8">
        <v>0.72</v>
      </c>
      <c r="H35" s="10">
        <f>G35*SQRT(20)</f>
        <v>3.2199378875996971</v>
      </c>
    </row>
    <row r="36" spans="1:8">
      <c r="C36" s="3">
        <v>15</v>
      </c>
      <c r="D36" s="3">
        <v>6</v>
      </c>
      <c r="E36" s="3">
        <v>20</v>
      </c>
      <c r="F36" s="8">
        <v>-8.6</v>
      </c>
      <c r="G36" s="8">
        <v>0.85</v>
      </c>
      <c r="H36" s="10">
        <f>G36*SQRT(20)</f>
        <v>3.8013155617496426</v>
      </c>
    </row>
    <row r="37" spans="1:8">
      <c r="A37" s="3">
        <v>2006</v>
      </c>
      <c r="B37" s="3" t="s">
        <v>33</v>
      </c>
      <c r="C37" s="3">
        <v>16</v>
      </c>
      <c r="D37" s="3">
        <v>1</v>
      </c>
      <c r="E37" s="3">
        <v>30</v>
      </c>
      <c r="F37" s="8">
        <v>-0.4</v>
      </c>
      <c r="G37" s="8">
        <v>0.3</v>
      </c>
      <c r="H37" s="10">
        <f>G37*SQRT(30)</f>
        <v>1.6431676725154982</v>
      </c>
    </row>
    <row r="38" spans="1:8">
      <c r="C38" s="3">
        <v>16</v>
      </c>
      <c r="D38" s="3">
        <v>3</v>
      </c>
      <c r="E38" s="3">
        <v>30</v>
      </c>
      <c r="F38" s="8">
        <v>-2.5</v>
      </c>
      <c r="G38" s="8">
        <v>0.6</v>
      </c>
      <c r="H38" s="10">
        <f>G38*SQRT(E38)</f>
        <v>3.2863353450309964</v>
      </c>
    </row>
    <row r="39" spans="1:8">
      <c r="A39" s="3">
        <v>2004</v>
      </c>
      <c r="B39" s="3" t="s">
        <v>34</v>
      </c>
      <c r="C39" s="3">
        <v>17</v>
      </c>
      <c r="D39" s="3">
        <v>1</v>
      </c>
      <c r="E39" s="3">
        <v>10</v>
      </c>
      <c r="F39" s="8">
        <v>-9</v>
      </c>
      <c r="G39" s="8">
        <v>1.37</v>
      </c>
      <c r="H39" s="10">
        <f>G39*SQRT(10)</f>
        <v>4.3323203944306803</v>
      </c>
    </row>
    <row r="40" spans="1:8">
      <c r="C40" s="3">
        <v>17</v>
      </c>
      <c r="D40" s="3">
        <v>3</v>
      </c>
      <c r="E40" s="3">
        <v>14</v>
      </c>
      <c r="F40" s="8">
        <v>-8.5</v>
      </c>
      <c r="G40" s="8">
        <v>1.07</v>
      </c>
      <c r="H40" s="10">
        <f>G40*SQRT(14)</f>
        <v>4.0035734038481179</v>
      </c>
    </row>
    <row r="41" spans="1:8">
      <c r="A41" s="3">
        <v>2005</v>
      </c>
      <c r="B41" s="3" t="s">
        <v>34</v>
      </c>
      <c r="C41" s="3">
        <v>18</v>
      </c>
      <c r="D41" s="3">
        <v>2</v>
      </c>
      <c r="E41" s="3">
        <v>8</v>
      </c>
      <c r="F41" s="8">
        <v>-9</v>
      </c>
      <c r="G41" s="8">
        <v>1.68</v>
      </c>
      <c r="H41" s="10">
        <f>G41*SQRT(8)</f>
        <v>4.7517575695735994</v>
      </c>
    </row>
    <row r="42" spans="1:8">
      <c r="C42" s="3">
        <v>18</v>
      </c>
      <c r="D42" s="3">
        <v>3</v>
      </c>
      <c r="E42" s="3">
        <v>8</v>
      </c>
      <c r="F42" s="8">
        <v>-11.5</v>
      </c>
      <c r="G42" s="8">
        <v>1.73</v>
      </c>
      <c r="H42" s="10">
        <f>G42*SQRT(8)</f>
        <v>4.8931789258109095</v>
      </c>
    </row>
    <row r="43" spans="1:8">
      <c r="A43" s="3">
        <v>2006</v>
      </c>
      <c r="B43" s="3" t="s">
        <v>35</v>
      </c>
      <c r="C43" s="3">
        <v>19</v>
      </c>
      <c r="D43" s="3">
        <v>1</v>
      </c>
      <c r="E43" s="3">
        <v>20</v>
      </c>
      <c r="F43" s="8">
        <v>-1.99</v>
      </c>
      <c r="G43" s="8">
        <v>0.57999999999999996</v>
      </c>
      <c r="H43" s="10">
        <f>G43*SQRT(20)</f>
        <v>2.5938388538997561</v>
      </c>
    </row>
    <row r="44" spans="1:8">
      <c r="C44" s="3">
        <v>19</v>
      </c>
      <c r="D44" s="3">
        <v>6</v>
      </c>
      <c r="E44" s="3">
        <v>20</v>
      </c>
      <c r="F44" s="8">
        <v>-5.21</v>
      </c>
      <c r="G44" s="8">
        <v>0.66</v>
      </c>
      <c r="H44" s="10">
        <f>G44*SQRT(20)</f>
        <v>2.9516097302997228</v>
      </c>
    </row>
    <row r="45" spans="1:8">
      <c r="A45" s="3">
        <v>2004</v>
      </c>
      <c r="B45" s="3" t="s">
        <v>36</v>
      </c>
      <c r="C45" s="3">
        <v>20</v>
      </c>
      <c r="D45" s="3">
        <v>3</v>
      </c>
      <c r="E45" s="3">
        <v>30</v>
      </c>
      <c r="F45" s="8">
        <v>-4.8</v>
      </c>
      <c r="G45" s="8">
        <v>0.53</v>
      </c>
      <c r="H45" s="10">
        <f>G45*SQRT(30)</f>
        <v>2.9029295547773808</v>
      </c>
    </row>
    <row r="46" spans="1:8">
      <c r="C46" s="3">
        <v>20</v>
      </c>
      <c r="D46" s="3">
        <v>4</v>
      </c>
      <c r="E46" s="3">
        <v>27</v>
      </c>
      <c r="F46" s="8">
        <v>-5.77</v>
      </c>
      <c r="G46" s="8">
        <v>0.48</v>
      </c>
      <c r="H46" s="10">
        <f>G46*SQRT(27)</f>
        <v>2.4941531628991833</v>
      </c>
    </row>
    <row r="47" spans="1:8">
      <c r="A47" s="3">
        <v>2008</v>
      </c>
      <c r="B47" s="3" t="s">
        <v>37</v>
      </c>
      <c r="C47" s="3">
        <v>21</v>
      </c>
      <c r="D47" s="3">
        <v>4</v>
      </c>
      <c r="E47" s="3">
        <v>10</v>
      </c>
      <c r="F47" s="8">
        <v>-1.6</v>
      </c>
      <c r="G47" s="8">
        <v>1.31</v>
      </c>
      <c r="H47" s="10">
        <f>G47*SQRT(10)</f>
        <v>4.142583734820577</v>
      </c>
    </row>
    <row r="48" spans="1:8">
      <c r="C48" s="3">
        <v>21</v>
      </c>
      <c r="D48" s="3">
        <v>5</v>
      </c>
      <c r="E48" s="3">
        <v>10</v>
      </c>
      <c r="F48" s="8">
        <v>-6.2</v>
      </c>
      <c r="G48" s="8">
        <v>1.5</v>
      </c>
      <c r="H48" s="10">
        <f>G48*SQRT(10)</f>
        <v>4.7434164902525691</v>
      </c>
    </row>
    <row r="49" spans="1:8">
      <c r="A49" s="3">
        <v>2007</v>
      </c>
      <c r="B49" s="3" t="s">
        <v>38</v>
      </c>
      <c r="C49" s="3">
        <v>22</v>
      </c>
      <c r="D49" s="3">
        <v>1</v>
      </c>
      <c r="E49" s="3">
        <v>84</v>
      </c>
      <c r="F49" s="8">
        <v>-1.5</v>
      </c>
      <c r="G49" s="8">
        <v>0.5</v>
      </c>
      <c r="H49" s="10">
        <f>G49*SQRT(84)</f>
        <v>4.5825756949558398</v>
      </c>
    </row>
    <row r="50" spans="1:8">
      <c r="C50" s="3">
        <v>22</v>
      </c>
      <c r="D50" s="3">
        <v>7</v>
      </c>
      <c r="E50" s="3">
        <v>87</v>
      </c>
      <c r="F50" s="8">
        <v>-5.7</v>
      </c>
      <c r="G50" s="8">
        <v>0.5</v>
      </c>
      <c r="H50" s="10">
        <f>G50*SQRT(87)</f>
        <v>4.6636895265444078</v>
      </c>
    </row>
    <row r="51" spans="1:8">
      <c r="A51" s="3">
        <v>2004</v>
      </c>
      <c r="B51" s="3" t="s">
        <v>39</v>
      </c>
      <c r="C51" s="3">
        <v>23</v>
      </c>
      <c r="D51" s="3">
        <v>2</v>
      </c>
      <c r="E51" s="3">
        <v>80</v>
      </c>
      <c r="F51" s="8">
        <v>-2.69</v>
      </c>
      <c r="G51" s="8">
        <v>0.77</v>
      </c>
      <c r="H51" s="10">
        <f>G51*SQRT(80)</f>
        <v>6.8870893706993526</v>
      </c>
    </row>
    <row r="52" spans="1:8">
      <c r="C52" s="3">
        <v>23</v>
      </c>
      <c r="D52" s="3">
        <v>7</v>
      </c>
      <c r="E52" s="3">
        <v>93</v>
      </c>
      <c r="F52" s="8">
        <v>-7.99</v>
      </c>
      <c r="G52" s="8">
        <v>0.55000000000000004</v>
      </c>
      <c r="H52" s="10">
        <f>G52*SQRT(93)</f>
        <v>5.3040079185461257</v>
      </c>
    </row>
    <row r="53" spans="1:8">
      <c r="A53" s="3">
        <v>2006</v>
      </c>
      <c r="B53" s="3" t="s">
        <v>40</v>
      </c>
      <c r="C53" s="3">
        <v>24</v>
      </c>
      <c r="D53" s="3">
        <v>2</v>
      </c>
      <c r="E53" s="3">
        <v>9</v>
      </c>
      <c r="F53" s="8">
        <v>-0.9</v>
      </c>
      <c r="G53" s="8">
        <v>0.8</v>
      </c>
      <c r="H53" s="10">
        <f>G53*SQRT(9)</f>
        <v>2.4000000000000004</v>
      </c>
    </row>
    <row r="54" spans="1:8">
      <c r="C54" s="3">
        <v>24</v>
      </c>
      <c r="D54" s="3">
        <v>3</v>
      </c>
      <c r="E54" s="3">
        <v>18</v>
      </c>
      <c r="F54" s="8">
        <v>-6</v>
      </c>
      <c r="G54" s="8">
        <v>0.2</v>
      </c>
      <c r="H54" s="10">
        <f>G54*SQRT(18)</f>
        <v>0.84852813742385702</v>
      </c>
    </row>
    <row r="55" spans="1:8">
      <c r="A55" s="3">
        <v>2007</v>
      </c>
      <c r="B55" s="3" t="s">
        <v>41</v>
      </c>
      <c r="C55" s="3">
        <v>25</v>
      </c>
      <c r="D55" s="3">
        <v>1</v>
      </c>
      <c r="E55" s="3">
        <v>23</v>
      </c>
      <c r="F55" s="8">
        <v>0.9</v>
      </c>
      <c r="G55" s="8">
        <v>0.9</v>
      </c>
      <c r="H55" s="10">
        <f>G55*SQRT(23)</f>
        <v>4.3162483709814472</v>
      </c>
    </row>
    <row r="56" spans="1:8">
      <c r="C56" s="3">
        <v>25</v>
      </c>
      <c r="D56" s="3">
        <v>7</v>
      </c>
      <c r="E56" s="3">
        <v>25</v>
      </c>
      <c r="F56" s="8">
        <v>-5.4</v>
      </c>
      <c r="G56" s="8">
        <v>0.8</v>
      </c>
      <c r="H56" s="10">
        <f>G56*SQRT(25)</f>
        <v>4</v>
      </c>
    </row>
    <row r="57" spans="1:8">
      <c r="A57" s="3">
        <v>1999</v>
      </c>
      <c r="B57" s="3" t="s">
        <v>42</v>
      </c>
      <c r="C57" s="3">
        <v>26</v>
      </c>
      <c r="D57" s="3">
        <v>1</v>
      </c>
      <c r="E57" s="3">
        <v>9</v>
      </c>
      <c r="F57" s="8">
        <v>-5.0999999999999996</v>
      </c>
      <c r="G57" s="8">
        <v>1.47</v>
      </c>
      <c r="H57" s="10">
        <f>G57*SQRT(9)</f>
        <v>4.41</v>
      </c>
    </row>
    <row r="58" spans="1:8">
      <c r="C58" s="3">
        <v>26</v>
      </c>
      <c r="D58" s="3">
        <v>7</v>
      </c>
      <c r="E58" s="3">
        <v>10</v>
      </c>
      <c r="F58" s="8">
        <v>-8.1</v>
      </c>
      <c r="G58" s="8">
        <v>1.2</v>
      </c>
      <c r="H58" s="10">
        <f>G58*SQRT(10)</f>
        <v>3.7947331922020551</v>
      </c>
    </row>
    <row r="59" spans="1:8">
      <c r="A59" s="3">
        <v>2005</v>
      </c>
      <c r="B59" s="3" t="s">
        <v>43</v>
      </c>
      <c r="C59" s="3">
        <v>27</v>
      </c>
      <c r="D59" s="3">
        <v>1</v>
      </c>
      <c r="E59" s="3">
        <v>30</v>
      </c>
      <c r="F59" s="8">
        <v>-0.4</v>
      </c>
      <c r="G59" s="8">
        <v>0.3</v>
      </c>
      <c r="H59" s="10">
        <f>G59*SQRT(30)</f>
        <v>1.6431676725154982</v>
      </c>
    </row>
    <row r="60" spans="1:8">
      <c r="C60" s="3">
        <v>27</v>
      </c>
      <c r="D60" s="3">
        <v>7</v>
      </c>
      <c r="E60" s="3">
        <v>30</v>
      </c>
      <c r="F60" s="9">
        <v>-2.5</v>
      </c>
      <c r="G60" s="8">
        <v>0.6</v>
      </c>
      <c r="H60" s="10">
        <f>G60*SQRT(30)</f>
        <v>3.2863353450309964</v>
      </c>
    </row>
    <row r="61" spans="1:8">
      <c r="A61" s="3">
        <v>2006</v>
      </c>
      <c r="B61" s="3" t="s">
        <v>44</v>
      </c>
      <c r="C61" s="3">
        <v>28</v>
      </c>
      <c r="D61" s="3">
        <v>1</v>
      </c>
      <c r="E61" s="3">
        <v>49</v>
      </c>
      <c r="F61" s="8">
        <v>-2.1</v>
      </c>
      <c r="G61" s="8">
        <v>0.6</v>
      </c>
      <c r="H61" s="10">
        <f>G61*SQRT(49)</f>
        <v>4.2</v>
      </c>
    </row>
    <row r="62" spans="1:8">
      <c r="C62" s="3">
        <v>28</v>
      </c>
      <c r="D62" s="3">
        <v>7</v>
      </c>
      <c r="E62" s="3">
        <v>144</v>
      </c>
      <c r="F62" s="8">
        <v>-6.9</v>
      </c>
      <c r="G62" s="8">
        <v>0.3</v>
      </c>
      <c r="H62" s="10">
        <f>G62*SQRT(144)</f>
        <v>3.5999999999999996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St. Michael's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Rios</dc:creator>
  <cp:lastModifiedBy>Stagiaire_2018</cp:lastModifiedBy>
  <dcterms:created xsi:type="dcterms:W3CDTF">2015-11-04T19:22:06Z</dcterms:created>
  <dcterms:modified xsi:type="dcterms:W3CDTF">2018-02-28T15:51:33Z</dcterms:modified>
</cp:coreProperties>
</file>