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David\Google Drive\Universidad\5to semestre (cloud)\Modelos\Proyecto Modelos\Fase5\Anexos5\"/>
    </mc:Choice>
  </mc:AlternateContent>
  <bookViews>
    <workbookView xWindow="0" yWindow="0" windowWidth="20490" windowHeight="7530" tabRatio="500" xr2:uid="{00000000-000D-0000-FFFF-FFFF00000000}"/>
  </bookViews>
  <sheets>
    <sheet name="Hoja1" sheetId="1" r:id="rId1"/>
    <sheet name="Exportar Guaymaral" sheetId="3" r:id="rId2"/>
    <sheet name="Exportar" sheetId="2" r:id="rId3"/>
  </sheet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 l="1"/>
  <c r="O4" i="1"/>
  <c r="O50" i="1" l="1"/>
  <c r="O13" i="1" l="1"/>
  <c r="O22" i="1"/>
  <c r="O31" i="1"/>
  <c r="O40" i="1"/>
  <c r="J40" i="1"/>
  <c r="J31" i="1"/>
  <c r="J22" i="1"/>
  <c r="J13" i="1"/>
  <c r="J4" i="1"/>
  <c r="J53" i="1" s="1"/>
  <c r="C25" i="1" l="1"/>
  <c r="C28" i="1" l="1"/>
  <c r="C26" i="1"/>
  <c r="J3" i="1" l="1"/>
  <c r="J52" i="1"/>
  <c r="C64" i="1" l="1"/>
  <c r="K4" i="1"/>
  <c r="J8" i="1"/>
  <c r="C70" i="1" l="1"/>
  <c r="C69" i="1"/>
  <c r="C68" i="1"/>
  <c r="C67" i="1"/>
  <c r="C66" i="1"/>
  <c r="C65" i="1"/>
  <c r="K52" i="1" l="1"/>
  <c r="L52" i="1"/>
  <c r="M52" i="1"/>
  <c r="N52" i="1"/>
  <c r="O52" i="1"/>
  <c r="P52" i="1"/>
  <c r="Q52" i="1"/>
  <c r="R52" i="1"/>
  <c r="S52" i="1"/>
  <c r="T52" i="1"/>
  <c r="U52" i="1"/>
  <c r="V52" i="1"/>
  <c r="K51" i="1"/>
  <c r="L51" i="1"/>
  <c r="M51" i="1"/>
  <c r="N51" i="1"/>
  <c r="O51" i="1"/>
  <c r="P51" i="1"/>
  <c r="Q51" i="1"/>
  <c r="R51" i="1"/>
  <c r="S51" i="1"/>
  <c r="T51" i="1"/>
  <c r="U51" i="1"/>
  <c r="V51" i="1"/>
  <c r="K50" i="1"/>
  <c r="L50" i="1"/>
  <c r="M50" i="1"/>
  <c r="N50" i="1"/>
  <c r="P50" i="1"/>
  <c r="Q50" i="1"/>
  <c r="R50" i="1"/>
  <c r="S50" i="1"/>
  <c r="T50" i="1"/>
  <c r="U50" i="1"/>
  <c r="V50" i="1"/>
  <c r="J51" i="1"/>
  <c r="J50" i="1"/>
  <c r="P40" i="1"/>
  <c r="P31" i="1"/>
  <c r="P22" i="1"/>
  <c r="P13" i="1"/>
  <c r="P4" i="1"/>
  <c r="K40" i="1"/>
  <c r="K31" i="1"/>
  <c r="K22" i="1"/>
  <c r="K13" i="1"/>
  <c r="B66" i="1"/>
  <c r="J39" i="1" s="1"/>
  <c r="K39" i="1" s="1"/>
  <c r="B67" i="1"/>
  <c r="J12" i="1" s="1"/>
  <c r="K12" i="1" s="1"/>
  <c r="C71" i="1"/>
  <c r="C72" i="1"/>
  <c r="B72" i="1" s="1"/>
  <c r="O21" i="1" s="1"/>
  <c r="P21" i="1" s="1"/>
  <c r="C73" i="1"/>
  <c r="B73" i="1" s="1"/>
  <c r="K3" i="1" s="1"/>
  <c r="C74" i="1"/>
  <c r="C75" i="1"/>
  <c r="B75" i="1" s="1"/>
  <c r="J30" i="1" s="1"/>
  <c r="K30" i="1" s="1"/>
  <c r="C76" i="1"/>
  <c r="B76" i="1" s="1"/>
  <c r="B65" i="1"/>
  <c r="O30" i="1" s="1"/>
  <c r="P30" i="1" s="1"/>
  <c r="B68" i="1"/>
  <c r="B69" i="1"/>
  <c r="B70" i="1"/>
  <c r="P3" i="1" s="1"/>
  <c r="B71" i="1"/>
  <c r="J21" i="1" s="1"/>
  <c r="K21" i="1" s="1"/>
  <c r="B74" i="1"/>
  <c r="O39" i="1" s="1"/>
  <c r="P39" i="1" s="1"/>
  <c r="B64" i="1"/>
  <c r="O12" i="1" s="1"/>
  <c r="P12" i="1" s="1"/>
  <c r="B2" i="1"/>
  <c r="C2" i="1" s="1"/>
  <c r="O44" i="1"/>
  <c r="O35" i="1"/>
  <c r="O26" i="1"/>
  <c r="O17" i="1"/>
  <c r="O8" i="1"/>
  <c r="J44" i="1"/>
  <c r="J35" i="1"/>
  <c r="J26" i="1"/>
  <c r="J17" i="1"/>
  <c r="E3" i="1"/>
  <c r="K17" i="1" s="1"/>
  <c r="E4" i="1"/>
  <c r="K26" i="1" s="1"/>
  <c r="E5" i="1"/>
  <c r="K35" i="1" s="1"/>
  <c r="E6" i="1"/>
  <c r="K44" i="1" s="1"/>
  <c r="E7" i="1"/>
  <c r="P8" i="1" s="1"/>
  <c r="E8" i="1"/>
  <c r="P17" i="1" s="1"/>
  <c r="E9" i="1"/>
  <c r="P26" i="1" s="1"/>
  <c r="E10" i="1"/>
  <c r="P35" i="1" s="1"/>
  <c r="E11" i="1"/>
  <c r="P44" i="1" s="1"/>
  <c r="E2" i="1"/>
  <c r="K8" i="1" s="1"/>
  <c r="C3" i="1"/>
  <c r="C4" i="1"/>
  <c r="C5" i="1"/>
  <c r="C6" i="1"/>
  <c r="C7" i="1"/>
  <c r="C8" i="1"/>
  <c r="C9" i="1"/>
  <c r="C10" i="1"/>
  <c r="C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</authors>
  <commentList>
    <comment ref="C17" authorId="0" shapeId="0" xr:uid="{281E41B5-EA60-4E7C-9DFF-CC42DA26E771}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El parametro shape de la gamma se modifica y se reduce en un 70%, esta probabilidad es menor a la q original</t>
        </r>
      </text>
    </comment>
  </commentList>
</comments>
</file>

<file path=xl/sharedStrings.xml><?xml version="1.0" encoding="utf-8"?>
<sst xmlns="http://schemas.openxmlformats.org/spreadsheetml/2006/main" count="222" uniqueCount="45">
  <si>
    <t>Carvajal</t>
  </si>
  <si>
    <t>Las Ferias</t>
  </si>
  <si>
    <t>Puente Aranda</t>
  </si>
  <si>
    <t>San Cristobal</t>
  </si>
  <si>
    <t>Usaquen</t>
  </si>
  <si>
    <t>Guaymaral</t>
  </si>
  <si>
    <t>Kennedy</t>
  </si>
  <si>
    <t>Suba</t>
  </si>
  <si>
    <t>Tunal</t>
  </si>
  <si>
    <t>p</t>
  </si>
  <si>
    <t>1-p</t>
  </si>
  <si>
    <t>q</t>
  </si>
  <si>
    <t>1-q</t>
  </si>
  <si>
    <t>Estación</t>
  </si>
  <si>
    <t>P(Reparar)</t>
  </si>
  <si>
    <t>Dañado</t>
  </si>
  <si>
    <t>Funcionando</t>
  </si>
  <si>
    <t>P(No reparar)</t>
  </si>
  <si>
    <t>C(Dañado,Reparar)</t>
  </si>
  <si>
    <t>C(Funcionando, Reparar)</t>
  </si>
  <si>
    <t>Tiempo promedio para completar mantenimiento (h)</t>
  </si>
  <si>
    <t>Costo de mantenimiento (miles COP)</t>
  </si>
  <si>
    <t>Costo de viaje (miles COP)</t>
  </si>
  <si>
    <t>Costo de un dia sin datos (miles COP)</t>
  </si>
  <si>
    <t>Fontibon</t>
  </si>
  <si>
    <t>Bolivia</t>
  </si>
  <si>
    <t>IDRD</t>
  </si>
  <si>
    <t>Sagrado Corazon</t>
  </si>
  <si>
    <t>Probabilidad de que no termine</t>
  </si>
  <si>
    <t>Probabilidad de que termine</t>
  </si>
  <si>
    <t>C(Dañado,No Reparar)</t>
  </si>
  <si>
    <t>C(Funcionando,No reparar)</t>
  </si>
  <si>
    <t>Celdas Variables</t>
  </si>
  <si>
    <t>R</t>
  </si>
  <si>
    <t>NR</t>
  </si>
  <si>
    <t>CI</t>
  </si>
  <si>
    <t>Costos inmediatos</t>
  </si>
  <si>
    <t>PR</t>
  </si>
  <si>
    <t>PNR</t>
  </si>
  <si>
    <t>0.1042376 0.4671462 0.1972866 0.2155031 0.2217074 0.7626459 0.5217176 0.6513700 0.5538351 0.4800440 0.3750216</t>
  </si>
  <si>
    <t>Dia sin datos original</t>
  </si>
  <si>
    <t>q2=Se modifica el q</t>
  </si>
  <si>
    <t>1-q2(modificado con 70%)</t>
  </si>
  <si>
    <t>q2</t>
  </si>
  <si>
    <t>0.07416204 0.35638576 0.14258247 0.15624986 0.16092646 0.63459230 0.42524113 0.54418220 0.48235556 0.39879363 0.28272387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</si>
</sst>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/>
    <xf numFmtId="0" fontId="1" fillId="0" borderId="0" xfId="0" applyFont="1" applyBorder="1"/>
    <xf numFmtId="0" fontId="0" fillId="0" borderId="10" xfId="0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0" xfId="0" applyFill="1"/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/>
    </xf>
    <xf numFmtId="0" fontId="0" fillId="0" borderId="2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164" fontId="0" fillId="0" borderId="9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9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tabSelected="1" topLeftCell="A8" workbookViewId="0">
      <selection activeCell="A2" sqref="A2"/>
    </sheetView>
  </sheetViews>
  <sheetFormatPr defaultColWidth="11" defaultRowHeight="15.75" x14ac:dyDescent="0.25"/>
  <cols>
    <col min="1" max="1" width="23.375" bestFit="1" customWidth="1"/>
    <col min="2" max="2" width="26.875" customWidth="1"/>
    <col min="3" max="3" width="24.125" customWidth="1"/>
    <col min="4" max="4" width="22.375" bestFit="1" customWidth="1"/>
    <col min="8" max="8" width="13.125" customWidth="1"/>
    <col min="9" max="9" width="23.375" bestFit="1" customWidth="1"/>
    <col min="11" max="11" width="11.875" bestFit="1" customWidth="1"/>
  </cols>
  <sheetData>
    <row r="1" spans="1:16" ht="16.5" thickBot="1" x14ac:dyDescent="0.3">
      <c r="A1" s="5" t="s">
        <v>13</v>
      </c>
      <c r="B1" s="13" t="s">
        <v>9</v>
      </c>
      <c r="C1" s="12" t="s">
        <v>10</v>
      </c>
      <c r="D1" s="12" t="s">
        <v>11</v>
      </c>
      <c r="E1" s="45" t="s">
        <v>12</v>
      </c>
      <c r="F1" s="49" t="s">
        <v>43</v>
      </c>
      <c r="H1" s="50" t="s">
        <v>0</v>
      </c>
      <c r="I1" s="51"/>
      <c r="J1" s="51"/>
      <c r="K1" s="52"/>
      <c r="M1" s="50" t="s">
        <v>26</v>
      </c>
      <c r="N1" s="51"/>
      <c r="O1" s="51"/>
      <c r="P1" s="52"/>
    </row>
    <row r="2" spans="1:16" x14ac:dyDescent="0.25">
      <c r="A2" s="17" t="s">
        <v>0</v>
      </c>
      <c r="B2" s="14">
        <f>0.234</f>
        <v>0.23400000000000001</v>
      </c>
      <c r="C2" s="10">
        <f>1-B2</f>
        <v>0.76600000000000001</v>
      </c>
      <c r="D2" s="10">
        <v>0.104</v>
      </c>
      <c r="E2" s="46">
        <f>1-D2</f>
        <v>0.89600000000000002</v>
      </c>
      <c r="F2" s="44">
        <v>7.4160000000000004E-2</v>
      </c>
      <c r="H2" s="1"/>
      <c r="I2" s="2"/>
      <c r="J2" s="23" t="s">
        <v>15</v>
      </c>
      <c r="K2" s="25" t="s">
        <v>16</v>
      </c>
      <c r="M2" s="1"/>
      <c r="N2" s="2"/>
      <c r="O2" s="23" t="s">
        <v>15</v>
      </c>
      <c r="P2" s="25" t="s">
        <v>16</v>
      </c>
    </row>
    <row r="3" spans="1:16" x14ac:dyDescent="0.25">
      <c r="A3" s="18" t="s">
        <v>1</v>
      </c>
      <c r="B3" s="15">
        <v>0.22800000000000001</v>
      </c>
      <c r="C3" s="6">
        <f t="shared" ref="C3:C11" si="0">1-B3</f>
        <v>0.77200000000000002</v>
      </c>
      <c r="D3" s="6">
        <v>0.46700000000000003</v>
      </c>
      <c r="E3" s="47">
        <f t="shared" ref="E3" si="1">1-D3</f>
        <v>0.53299999999999992</v>
      </c>
      <c r="F3" s="44">
        <v>0.35639999999999999</v>
      </c>
      <c r="H3" s="22" t="s">
        <v>14</v>
      </c>
      <c r="I3" s="23" t="s">
        <v>15</v>
      </c>
      <c r="J3" s="20">
        <f>INDEX($A$64:$C$76,MATCH(H1,$A$64:$A$76,0),2)</f>
        <v>1.481134105434212E-2</v>
      </c>
      <c r="K3" s="24">
        <f>1-J3</f>
        <v>0.98518865894565788</v>
      </c>
      <c r="M3" s="22" t="s">
        <v>14</v>
      </c>
      <c r="N3" s="23" t="s">
        <v>15</v>
      </c>
      <c r="O3" s="20">
        <f>INDEX($A$64:$C$76,MATCH(M1,$A$64:$A$76,0),2)</f>
        <v>2.0590708636920585E-3</v>
      </c>
      <c r="P3" s="24">
        <f>1-O3</f>
        <v>0.99794092913630794</v>
      </c>
    </row>
    <row r="4" spans="1:16" x14ac:dyDescent="0.25">
      <c r="A4" s="18" t="s">
        <v>2</v>
      </c>
      <c r="B4" s="15">
        <v>0.27500000000000002</v>
      </c>
      <c r="C4" s="6">
        <f t="shared" si="0"/>
        <v>0.72499999999999998</v>
      </c>
      <c r="D4" s="6">
        <v>0.216</v>
      </c>
      <c r="E4" s="47">
        <f t="shared" ref="E4:E11" si="2">1-D4</f>
        <v>0.78400000000000003</v>
      </c>
      <c r="F4" s="44">
        <v>0.15623999999999999</v>
      </c>
      <c r="H4" s="1"/>
      <c r="I4" s="23" t="s">
        <v>16</v>
      </c>
      <c r="J4" s="20">
        <f>INDEX($B$2:$F$11,MATCH(H1,$A$2:$A$11,0),5)</f>
        <v>7.4160000000000004E-2</v>
      </c>
      <c r="K4" s="20">
        <f>1-J4</f>
        <v>0.92584</v>
      </c>
      <c r="M4" s="1"/>
      <c r="N4" s="23" t="s">
        <v>16</v>
      </c>
      <c r="O4" s="20">
        <f>INDEX($B$2:$F$11,MATCH(M1,$A$2:$A$11,0),5)</f>
        <v>0.42522399999999999</v>
      </c>
      <c r="P4" s="20">
        <f>1-O4</f>
        <v>0.57477599999999995</v>
      </c>
    </row>
    <row r="5" spans="1:16" x14ac:dyDescent="0.25">
      <c r="A5" s="18" t="s">
        <v>3</v>
      </c>
      <c r="B5" s="15">
        <v>0.20300000000000001</v>
      </c>
      <c r="C5" s="6">
        <f t="shared" si="0"/>
        <v>0.79699999999999993</v>
      </c>
      <c r="D5" s="6">
        <v>0.222</v>
      </c>
      <c r="E5" s="47">
        <f t="shared" si="2"/>
        <v>0.77800000000000002</v>
      </c>
      <c r="F5" s="44">
        <v>0.16092600000000001</v>
      </c>
      <c r="H5" s="1"/>
      <c r="I5" s="2"/>
      <c r="J5" s="2"/>
      <c r="K5" s="3"/>
      <c r="M5" s="1"/>
      <c r="N5" s="2"/>
      <c r="O5" s="2"/>
      <c r="P5" s="3"/>
    </row>
    <row r="6" spans="1:16" x14ac:dyDescent="0.25">
      <c r="A6" s="18" t="s">
        <v>4</v>
      </c>
      <c r="B6" s="15">
        <v>0.22</v>
      </c>
      <c r="C6" s="6">
        <f t="shared" si="0"/>
        <v>0.78</v>
      </c>
      <c r="D6" s="6">
        <v>0.76300000000000001</v>
      </c>
      <c r="E6" s="47">
        <f t="shared" si="2"/>
        <v>0.23699999999999999</v>
      </c>
      <c r="F6" s="44">
        <v>0.63459200000000004</v>
      </c>
      <c r="H6" s="1"/>
      <c r="I6" s="2"/>
      <c r="J6" s="23" t="s">
        <v>15</v>
      </c>
      <c r="K6" s="25" t="s">
        <v>16</v>
      </c>
      <c r="M6" s="1"/>
      <c r="N6" s="2"/>
      <c r="O6" s="23" t="s">
        <v>15</v>
      </c>
      <c r="P6" s="25" t="s">
        <v>16</v>
      </c>
    </row>
    <row r="7" spans="1:16" x14ac:dyDescent="0.25">
      <c r="A7" s="18" t="s">
        <v>26</v>
      </c>
      <c r="B7" s="15">
        <v>0.307</v>
      </c>
      <c r="C7" s="6">
        <f t="shared" si="0"/>
        <v>0.69300000000000006</v>
      </c>
      <c r="D7" s="6">
        <v>0.52200000000000002</v>
      </c>
      <c r="E7" s="47">
        <f t="shared" si="2"/>
        <v>0.47799999999999998</v>
      </c>
      <c r="F7" s="44">
        <v>0.42522399999999999</v>
      </c>
      <c r="H7" s="22" t="s">
        <v>17</v>
      </c>
      <c r="I7" s="23" t="s">
        <v>15</v>
      </c>
      <c r="J7" s="20">
        <v>1</v>
      </c>
      <c r="K7" s="24">
        <v>0</v>
      </c>
      <c r="M7" s="22" t="s">
        <v>17</v>
      </c>
      <c r="N7" s="23" t="s">
        <v>15</v>
      </c>
      <c r="O7" s="20">
        <v>1</v>
      </c>
      <c r="P7" s="24">
        <v>0</v>
      </c>
    </row>
    <row r="8" spans="1:16" ht="16.5" thickBot="1" x14ac:dyDescent="0.3">
      <c r="A8" s="18" t="s">
        <v>5</v>
      </c>
      <c r="B8" s="15">
        <v>0.377</v>
      </c>
      <c r="C8" s="6">
        <f t="shared" si="0"/>
        <v>0.623</v>
      </c>
      <c r="D8" s="6">
        <v>0.65100000000000002</v>
      </c>
      <c r="E8" s="47">
        <f t="shared" si="2"/>
        <v>0.34899999999999998</v>
      </c>
      <c r="F8" s="44">
        <v>0.54418200000000005</v>
      </c>
      <c r="H8" s="4"/>
      <c r="I8" s="26" t="s">
        <v>16</v>
      </c>
      <c r="J8" s="27">
        <f>INDEX($D$2:$D$11,MATCH(H1,$A$2:$A$11,0))</f>
        <v>0.104</v>
      </c>
      <c r="K8" s="28">
        <f>INDEX($E$2:$E$11,MATCH(H1,$A$2:$A$11,0))</f>
        <v>0.89600000000000002</v>
      </c>
      <c r="M8" s="4"/>
      <c r="N8" s="26" t="s">
        <v>16</v>
      </c>
      <c r="O8" s="27">
        <f>INDEX($D$2:$D$11,MATCH(M1,$A$2:$A$11,0))</f>
        <v>0.52200000000000002</v>
      </c>
      <c r="P8" s="28">
        <f>INDEX($E$2:$E$11,MATCH(M1,$A$2:$A$11,0))</f>
        <v>0.47799999999999998</v>
      </c>
    </row>
    <row r="9" spans="1:16" ht="16.5" thickBot="1" x14ac:dyDescent="0.3">
      <c r="A9" s="18" t="s">
        <v>6</v>
      </c>
      <c r="B9" s="15">
        <v>0.34699999999999998</v>
      </c>
      <c r="C9" s="6">
        <f t="shared" si="0"/>
        <v>0.65300000000000002</v>
      </c>
      <c r="D9" s="6">
        <v>0.55400000000000005</v>
      </c>
      <c r="E9" s="47">
        <f t="shared" si="2"/>
        <v>0.44599999999999995</v>
      </c>
      <c r="F9" s="44">
        <v>0.48235549999999999</v>
      </c>
    </row>
    <row r="10" spans="1:16" x14ac:dyDescent="0.25">
      <c r="A10" s="18" t="s">
        <v>7</v>
      </c>
      <c r="B10" s="15">
        <v>0.17199999999999999</v>
      </c>
      <c r="C10" s="6">
        <f t="shared" si="0"/>
        <v>0.82800000000000007</v>
      </c>
      <c r="D10" s="6">
        <v>0.48</v>
      </c>
      <c r="E10" s="47">
        <f t="shared" si="2"/>
        <v>0.52</v>
      </c>
      <c r="F10" s="44">
        <v>0.39879399999999998</v>
      </c>
      <c r="H10" s="50" t="s">
        <v>1</v>
      </c>
      <c r="I10" s="51"/>
      <c r="J10" s="51"/>
      <c r="K10" s="52"/>
      <c r="M10" s="50" t="s">
        <v>5</v>
      </c>
      <c r="N10" s="51"/>
      <c r="O10" s="51"/>
      <c r="P10" s="52"/>
    </row>
    <row r="11" spans="1:16" ht="16.5" thickBot="1" x14ac:dyDescent="0.3">
      <c r="A11" s="19" t="s">
        <v>8</v>
      </c>
      <c r="B11" s="16">
        <v>0.249</v>
      </c>
      <c r="C11" s="8">
        <f t="shared" si="0"/>
        <v>0.751</v>
      </c>
      <c r="D11" s="8">
        <v>0.376</v>
      </c>
      <c r="E11" s="48">
        <f t="shared" si="2"/>
        <v>0.624</v>
      </c>
      <c r="F11" s="44">
        <v>0.282723</v>
      </c>
      <c r="H11" s="1"/>
      <c r="I11" s="2"/>
      <c r="J11" s="23" t="s">
        <v>15</v>
      </c>
      <c r="K11" s="25" t="s">
        <v>16</v>
      </c>
      <c r="M11" s="1"/>
      <c r="N11" s="2"/>
      <c r="O11" s="23" t="s">
        <v>15</v>
      </c>
      <c r="P11" s="25" t="s">
        <v>16</v>
      </c>
    </row>
    <row r="12" spans="1:16" x14ac:dyDescent="0.25">
      <c r="H12" s="22" t="s">
        <v>14</v>
      </c>
      <c r="I12" s="23" t="s">
        <v>15</v>
      </c>
      <c r="J12" s="20">
        <f>INDEX($A$64:$C$76,MATCH(H10,$A$64:$A$76,0),2)</f>
        <v>1.7480436215759787E-2</v>
      </c>
      <c r="K12" s="24">
        <f>1-J12</f>
        <v>0.98251956378424021</v>
      </c>
      <c r="M12" s="22" t="s">
        <v>14</v>
      </c>
      <c r="N12" s="23" t="s">
        <v>15</v>
      </c>
      <c r="O12" s="20">
        <f>INDEX($A$64:$C$76,MATCH(M10,$A$64:$A$76,0),2)</f>
        <v>3.4895561294834287E-4</v>
      </c>
      <c r="P12" s="24">
        <f>1-O12</f>
        <v>0.99965104438705166</v>
      </c>
    </row>
    <row r="13" spans="1:16" x14ac:dyDescent="0.25">
      <c r="A13" s="38" t="s">
        <v>39</v>
      </c>
      <c r="H13" s="1"/>
      <c r="I13" s="23" t="s">
        <v>16</v>
      </c>
      <c r="J13" s="20">
        <f>INDEX($B$2:$F$11,MATCH(H10,$A$2:$A$11,0),5)</f>
        <v>0.35639999999999999</v>
      </c>
      <c r="K13" s="20">
        <f>1-J13</f>
        <v>0.64359999999999995</v>
      </c>
      <c r="M13" s="1"/>
      <c r="N13" s="23" t="s">
        <v>16</v>
      </c>
      <c r="O13" s="20">
        <f>INDEX($B$2:$F$11,MATCH(M10,$A$2:$A$11,0),5)</f>
        <v>0.54418200000000005</v>
      </c>
      <c r="P13" s="20">
        <f>1-O13</f>
        <v>0.45581799999999995</v>
      </c>
    </row>
    <row r="14" spans="1:16" x14ac:dyDescent="0.25">
      <c r="A14" s="38" t="s">
        <v>44</v>
      </c>
      <c r="H14" s="1"/>
      <c r="I14" s="2"/>
      <c r="J14" s="2"/>
      <c r="K14" s="3"/>
      <c r="M14" s="1"/>
      <c r="N14" s="2"/>
      <c r="O14" s="2"/>
      <c r="P14" s="3"/>
    </row>
    <row r="15" spans="1:16" x14ac:dyDescent="0.25">
      <c r="C15" t="s">
        <v>15</v>
      </c>
      <c r="D15" t="s">
        <v>16</v>
      </c>
      <c r="H15" s="1"/>
      <c r="I15" s="2"/>
      <c r="J15" s="23" t="s">
        <v>15</v>
      </c>
      <c r="K15" s="25" t="s">
        <v>16</v>
      </c>
      <c r="M15" s="1"/>
      <c r="N15" s="2"/>
      <c r="O15" s="23" t="s">
        <v>15</v>
      </c>
      <c r="P15" s="25" t="s">
        <v>16</v>
      </c>
    </row>
    <row r="16" spans="1:16" x14ac:dyDescent="0.25">
      <c r="A16" t="s">
        <v>14</v>
      </c>
      <c r="B16" t="s">
        <v>15</v>
      </c>
      <c r="C16" s="21" t="s">
        <v>10</v>
      </c>
      <c r="D16" s="21" t="s">
        <v>9</v>
      </c>
      <c r="H16" s="22" t="s">
        <v>17</v>
      </c>
      <c r="I16" s="23" t="s">
        <v>15</v>
      </c>
      <c r="J16" s="20">
        <v>1</v>
      </c>
      <c r="K16" s="24">
        <v>0</v>
      </c>
      <c r="M16" s="22" t="s">
        <v>17</v>
      </c>
      <c r="N16" s="23" t="s">
        <v>15</v>
      </c>
      <c r="O16" s="20">
        <v>1</v>
      </c>
      <c r="P16" s="24">
        <v>0</v>
      </c>
    </row>
    <row r="17" spans="1:16" ht="16.5" thickBot="1" x14ac:dyDescent="0.3">
      <c r="B17" t="s">
        <v>16</v>
      </c>
      <c r="C17" s="21" t="s">
        <v>41</v>
      </c>
      <c r="D17" s="21" t="s">
        <v>42</v>
      </c>
      <c r="H17" s="4"/>
      <c r="I17" s="26" t="s">
        <v>16</v>
      </c>
      <c r="J17" s="27">
        <f>INDEX($D$2:$D$11,MATCH(H10,$A$2:$A$11,0))</f>
        <v>0.46700000000000003</v>
      </c>
      <c r="K17" s="28">
        <f>INDEX($E$2:$E$11,MATCH(H10,$A$2:$A$11,0))</f>
        <v>0.53299999999999992</v>
      </c>
      <c r="M17" s="4"/>
      <c r="N17" s="26" t="s">
        <v>16</v>
      </c>
      <c r="O17" s="27">
        <f>INDEX($D$2:$D$11,MATCH(M10,$A$2:$A$11,0))</f>
        <v>0.65100000000000002</v>
      </c>
      <c r="P17" s="28">
        <f>INDEX($E$2:$E$11,MATCH(M10,$A$2:$A$11,0))</f>
        <v>0.34899999999999998</v>
      </c>
    </row>
    <row r="18" spans="1:16" ht="16.5" thickBot="1" x14ac:dyDescent="0.3">
      <c r="C18" s="21"/>
      <c r="D18" s="21"/>
    </row>
    <row r="19" spans="1:16" x14ac:dyDescent="0.25">
      <c r="C19" s="21"/>
      <c r="D19" s="21"/>
      <c r="H19" s="50" t="s">
        <v>2</v>
      </c>
      <c r="I19" s="51"/>
      <c r="J19" s="51"/>
      <c r="K19" s="52"/>
      <c r="M19" s="50" t="s">
        <v>6</v>
      </c>
      <c r="N19" s="51"/>
      <c r="O19" s="51"/>
      <c r="P19" s="52"/>
    </row>
    <row r="20" spans="1:16" x14ac:dyDescent="0.25">
      <c r="C20" s="21" t="s">
        <v>15</v>
      </c>
      <c r="D20" s="21" t="s">
        <v>16</v>
      </c>
      <c r="H20" s="1"/>
      <c r="I20" s="2"/>
      <c r="J20" s="23" t="s">
        <v>15</v>
      </c>
      <c r="K20" s="25" t="s">
        <v>16</v>
      </c>
      <c r="M20" s="1"/>
      <c r="N20" s="2"/>
      <c r="O20" s="23" t="s">
        <v>15</v>
      </c>
      <c r="P20" s="25" t="s">
        <v>16</v>
      </c>
    </row>
    <row r="21" spans="1:16" x14ac:dyDescent="0.25">
      <c r="A21" t="s">
        <v>17</v>
      </c>
      <c r="B21" t="s">
        <v>15</v>
      </c>
      <c r="C21" s="21">
        <v>1</v>
      </c>
      <c r="D21" s="21">
        <v>0</v>
      </c>
      <c r="H21" s="22" t="s">
        <v>14</v>
      </c>
      <c r="I21" s="23" t="s">
        <v>15</v>
      </c>
      <c r="J21" s="20">
        <f>INDEX($A$64:$C$76,MATCH(H19,$A$64:$A$76,0),2)</f>
        <v>4.7792802072359475E-3</v>
      </c>
      <c r="K21" s="24">
        <f>1-J21</f>
        <v>0.99522071979276405</v>
      </c>
      <c r="M21" s="22" t="s">
        <v>14</v>
      </c>
      <c r="N21" s="23" t="s">
        <v>15</v>
      </c>
      <c r="O21" s="20">
        <f>INDEX($A$64:$C$76,MATCH(M19,$A$64:$A$76,0),2)</f>
        <v>7.4516327097140511E-4</v>
      </c>
      <c r="P21" s="24">
        <f>1-O21</f>
        <v>0.99925483672902859</v>
      </c>
    </row>
    <row r="22" spans="1:16" x14ac:dyDescent="0.25">
      <c r="B22" t="s">
        <v>16</v>
      </c>
      <c r="C22" s="21" t="s">
        <v>11</v>
      </c>
      <c r="D22" s="21" t="s">
        <v>12</v>
      </c>
      <c r="H22" s="1"/>
      <c r="I22" s="23" t="s">
        <v>16</v>
      </c>
      <c r="J22" s="20">
        <f>INDEX($B$2:$F$11,MATCH(H19,$A$2:$A$11,0),5)</f>
        <v>0.15623999999999999</v>
      </c>
      <c r="K22" s="20">
        <f>1-J22</f>
        <v>0.84376000000000007</v>
      </c>
      <c r="M22" s="1"/>
      <c r="N22" s="23" t="s">
        <v>16</v>
      </c>
      <c r="O22" s="20">
        <f>INDEX($B$2:$F$11,MATCH(M19,$A$2:$A$11,0),5)</f>
        <v>0.48235549999999999</v>
      </c>
      <c r="P22" s="20">
        <f>1-O22</f>
        <v>0.51764450000000006</v>
      </c>
    </row>
    <row r="23" spans="1:16" x14ac:dyDescent="0.25">
      <c r="H23" s="1"/>
      <c r="I23" s="2"/>
      <c r="J23" s="2"/>
      <c r="K23" s="3"/>
      <c r="M23" s="1"/>
      <c r="N23" s="2"/>
      <c r="O23" s="2"/>
      <c r="P23" s="3"/>
    </row>
    <row r="24" spans="1:16" x14ac:dyDescent="0.25">
      <c r="B24" t="s">
        <v>32</v>
      </c>
      <c r="H24" s="1"/>
      <c r="I24" s="2"/>
      <c r="J24" s="23" t="s">
        <v>15</v>
      </c>
      <c r="K24" s="25" t="s">
        <v>16</v>
      </c>
      <c r="M24" s="1"/>
      <c r="N24" s="2"/>
      <c r="O24" s="23" t="s">
        <v>15</v>
      </c>
      <c r="P24" s="25" t="s">
        <v>16</v>
      </c>
    </row>
    <row r="25" spans="1:16" x14ac:dyDescent="0.25">
      <c r="A25" t="s">
        <v>18</v>
      </c>
      <c r="B25" s="34" t="s">
        <v>1</v>
      </c>
      <c r="C25">
        <f>+VLOOKUP($B$25,$A$49:$E$61,3,FALSE())+VLOOKUP($B$25,$A$49:$E$61,4,FALSE())+VLOOKUP($B$25,$A$49:$E$61,5,FALSE())</f>
        <v>950</v>
      </c>
      <c r="D25">
        <v>1190</v>
      </c>
      <c r="H25" s="22" t="s">
        <v>17</v>
      </c>
      <c r="I25" s="23" t="s">
        <v>15</v>
      </c>
      <c r="J25" s="20">
        <v>1</v>
      </c>
      <c r="K25" s="24">
        <v>0</v>
      </c>
      <c r="M25" s="22" t="s">
        <v>17</v>
      </c>
      <c r="N25" s="23" t="s">
        <v>15</v>
      </c>
      <c r="O25" s="20">
        <v>1</v>
      </c>
      <c r="P25" s="24">
        <v>0</v>
      </c>
    </row>
    <row r="26" spans="1:16" ht="16.5" thickBot="1" x14ac:dyDescent="0.3">
      <c r="A26" t="s">
        <v>19</v>
      </c>
      <c r="B26" s="34" t="s">
        <v>1</v>
      </c>
      <c r="C26">
        <f>+VLOOKUP($B$26,$A$49:$E$61,3,FALSE())+VLOOKUP($B$26,$A$49:$E$61,4,FALSE())</f>
        <v>450</v>
      </c>
      <c r="D26">
        <v>490</v>
      </c>
      <c r="H26" s="4"/>
      <c r="I26" s="26" t="s">
        <v>16</v>
      </c>
      <c r="J26" s="27">
        <f>INDEX($D$2:$D$11,MATCH(H19,$A$2:$A$11,0))</f>
        <v>0.216</v>
      </c>
      <c r="K26" s="28">
        <f>INDEX($E$2:$E$11,MATCH(H19,$A$2:$A$11,0))</f>
        <v>0.78400000000000003</v>
      </c>
      <c r="M26" s="4"/>
      <c r="N26" s="26" t="s">
        <v>16</v>
      </c>
      <c r="O26" s="27">
        <f>INDEX($D$2:$D$11,MATCH(M19,$A$2:$A$11,0))</f>
        <v>0.55400000000000005</v>
      </c>
      <c r="P26" s="28">
        <f>INDEX($E$2:$E$11,MATCH(M19,$A$2:$A$11,0))</f>
        <v>0.44599999999999995</v>
      </c>
    </row>
    <row r="27" spans="1:16" ht="16.5" thickBot="1" x14ac:dyDescent="0.3"/>
    <row r="28" spans="1:16" x14ac:dyDescent="0.25">
      <c r="A28" t="s">
        <v>30</v>
      </c>
      <c r="B28" s="34" t="s">
        <v>1</v>
      </c>
      <c r="C28">
        <f>VLOOKUP($B$28,$A$49:$E$61,5,FALSE())</f>
        <v>500</v>
      </c>
      <c r="D28">
        <v>700</v>
      </c>
      <c r="H28" s="50" t="s">
        <v>3</v>
      </c>
      <c r="I28" s="51"/>
      <c r="J28" s="51"/>
      <c r="K28" s="52"/>
      <c r="M28" s="50" t="s">
        <v>7</v>
      </c>
      <c r="N28" s="51"/>
      <c r="O28" s="51"/>
      <c r="P28" s="52"/>
    </row>
    <row r="29" spans="1:16" x14ac:dyDescent="0.25">
      <c r="A29" t="s">
        <v>31</v>
      </c>
      <c r="B29" s="34" t="s">
        <v>1</v>
      </c>
      <c r="C29">
        <v>0</v>
      </c>
      <c r="D29">
        <v>0</v>
      </c>
      <c r="H29" s="1"/>
      <c r="I29" s="2"/>
      <c r="J29" s="23" t="s">
        <v>15</v>
      </c>
      <c r="K29" s="25" t="s">
        <v>16</v>
      </c>
      <c r="M29" s="1"/>
      <c r="N29" s="2"/>
      <c r="O29" s="23" t="s">
        <v>15</v>
      </c>
      <c r="P29" s="25" t="s">
        <v>16</v>
      </c>
    </row>
    <row r="30" spans="1:16" x14ac:dyDescent="0.25">
      <c r="H30" s="22" t="s">
        <v>14</v>
      </c>
      <c r="I30" s="23" t="s">
        <v>15</v>
      </c>
      <c r="J30" s="20">
        <f>INDEX($A$64:$C$76,MATCH(H28,$A$64:$A$76,0),2)</f>
        <v>3.5802892401362807E-2</v>
      </c>
      <c r="K30" s="24">
        <f>1-J30</f>
        <v>0.96419710759863719</v>
      </c>
      <c r="M30" s="22" t="s">
        <v>14</v>
      </c>
      <c r="N30" s="23" t="s">
        <v>15</v>
      </c>
      <c r="O30" s="20">
        <f>INDEX($A$64:$C$76,MATCH(M28,$A$64:$A$76,0),2)</f>
        <v>8.8677365105244821E-2</v>
      </c>
      <c r="P30" s="24">
        <f>1-O30</f>
        <v>0.91132263489475518</v>
      </c>
    </row>
    <row r="31" spans="1:16" x14ac:dyDescent="0.25">
      <c r="H31" s="1"/>
      <c r="I31" s="23" t="s">
        <v>16</v>
      </c>
      <c r="J31" s="20">
        <f>INDEX($B$2:$F$11,MATCH(H28,$A$2:$A$11,0),5)</f>
        <v>0.16092600000000001</v>
      </c>
      <c r="K31" s="20">
        <f>1-J31</f>
        <v>0.83907399999999999</v>
      </c>
      <c r="M31" s="1"/>
      <c r="N31" s="23" t="s">
        <v>16</v>
      </c>
      <c r="O31" s="20">
        <f>INDEX($B$2:$F$11,MATCH(M28,$A$2:$A$11,0),5)</f>
        <v>0.39879399999999998</v>
      </c>
      <c r="P31" s="20">
        <f>1-O31</f>
        <v>0.60120600000000002</v>
      </c>
    </row>
    <row r="32" spans="1:16" x14ac:dyDescent="0.25">
      <c r="H32" s="1"/>
      <c r="I32" s="2"/>
      <c r="J32" s="2"/>
      <c r="K32" s="3"/>
      <c r="M32" s="1"/>
      <c r="N32" s="2"/>
      <c r="O32" s="2"/>
      <c r="P32" s="3"/>
    </row>
    <row r="33" spans="1:16" x14ac:dyDescent="0.25">
      <c r="H33" s="1"/>
      <c r="I33" s="2"/>
      <c r="J33" s="23" t="s">
        <v>15</v>
      </c>
      <c r="K33" s="25" t="s">
        <v>16</v>
      </c>
      <c r="M33" s="1"/>
      <c r="N33" s="2"/>
      <c r="O33" s="23" t="s">
        <v>15</v>
      </c>
      <c r="P33" s="25" t="s">
        <v>16</v>
      </c>
    </row>
    <row r="34" spans="1:16" x14ac:dyDescent="0.25">
      <c r="H34" s="22" t="s">
        <v>17</v>
      </c>
      <c r="I34" s="23" t="s">
        <v>15</v>
      </c>
      <c r="J34" s="20">
        <v>1</v>
      </c>
      <c r="K34" s="24">
        <v>0</v>
      </c>
      <c r="M34" s="22" t="s">
        <v>17</v>
      </c>
      <c r="N34" s="23" t="s">
        <v>15</v>
      </c>
      <c r="O34" s="20">
        <v>1</v>
      </c>
      <c r="P34" s="24">
        <v>0</v>
      </c>
    </row>
    <row r="35" spans="1:16" ht="16.5" thickBot="1" x14ac:dyDescent="0.3">
      <c r="H35" s="4"/>
      <c r="I35" s="26" t="s">
        <v>16</v>
      </c>
      <c r="J35" s="27">
        <f>INDEX($D$2:$D$11,MATCH(H28,$A$2:$A$11,0))</f>
        <v>0.222</v>
      </c>
      <c r="K35" s="28">
        <f>INDEX($E$2:$E$11,MATCH(H28,$A$2:$A$11,0))</f>
        <v>0.77800000000000002</v>
      </c>
      <c r="M35" s="4"/>
      <c r="N35" s="26" t="s">
        <v>16</v>
      </c>
      <c r="O35" s="27">
        <f>INDEX($D$2:$D$11,MATCH(M28,$A$2:$A$11,0))</f>
        <v>0.48</v>
      </c>
      <c r="P35" s="28">
        <f>INDEX($E$2:$E$11,MATCH(M28,$A$2:$A$11,0))</f>
        <v>0.52</v>
      </c>
    </row>
    <row r="36" spans="1:16" ht="16.5" thickBot="1" x14ac:dyDescent="0.3"/>
    <row r="37" spans="1:16" x14ac:dyDescent="0.25">
      <c r="H37" s="50" t="s">
        <v>4</v>
      </c>
      <c r="I37" s="51"/>
      <c r="J37" s="51"/>
      <c r="K37" s="52"/>
      <c r="M37" s="50" t="s">
        <v>8</v>
      </c>
      <c r="N37" s="51"/>
      <c r="O37" s="51"/>
      <c r="P37" s="52"/>
    </row>
    <row r="38" spans="1:16" x14ac:dyDescent="0.25">
      <c r="H38" s="1"/>
      <c r="I38" s="2"/>
      <c r="J38" s="23" t="s">
        <v>15</v>
      </c>
      <c r="K38" s="25" t="s">
        <v>16</v>
      </c>
      <c r="M38" s="1"/>
      <c r="N38" s="2"/>
      <c r="O38" s="23" t="s">
        <v>15</v>
      </c>
      <c r="P38" s="25" t="s">
        <v>16</v>
      </c>
    </row>
    <row r="39" spans="1:16" x14ac:dyDescent="0.25">
      <c r="H39" s="22" t="s">
        <v>14</v>
      </c>
      <c r="I39" s="23" t="s">
        <v>15</v>
      </c>
      <c r="J39" s="20">
        <f>INDEX($A$64:$C$76,MATCH(H37,$A$64:$A$76,0),2)</f>
        <v>2.1964811947166263E-2</v>
      </c>
      <c r="K39" s="24">
        <f>1-J39</f>
        <v>0.97803518805283374</v>
      </c>
      <c r="M39" s="22" t="s">
        <v>14</v>
      </c>
      <c r="N39" s="23" t="s">
        <v>15</v>
      </c>
      <c r="O39" s="20">
        <f>INDEX($A$64:$C$76,MATCH(M37,$A$64:$A$76,0),2)</f>
        <v>9.7060868002891709E-3</v>
      </c>
      <c r="P39" s="24">
        <f>1-O39</f>
        <v>0.99029391319971083</v>
      </c>
    </row>
    <row r="40" spans="1:16" x14ac:dyDescent="0.25">
      <c r="H40" s="1"/>
      <c r="I40" s="23" t="s">
        <v>16</v>
      </c>
      <c r="J40" s="20">
        <f>INDEX($B$2:$F$11,MATCH(H37,$A$2:$A$11,0),5)</f>
        <v>0.63459200000000004</v>
      </c>
      <c r="K40" s="20">
        <f>1-J40</f>
        <v>0.36540799999999996</v>
      </c>
      <c r="M40" s="1"/>
      <c r="N40" s="23" t="s">
        <v>16</v>
      </c>
      <c r="O40" s="20">
        <f>INDEX($B$2:$F$11,MATCH(M37,$A$2:$A$11,0),5)</f>
        <v>0.282723</v>
      </c>
      <c r="P40" s="20">
        <f>1-O40</f>
        <v>0.71727699999999994</v>
      </c>
    </row>
    <row r="41" spans="1:16" x14ac:dyDescent="0.25">
      <c r="H41" s="1"/>
      <c r="I41" s="2"/>
      <c r="J41" s="2"/>
      <c r="K41" s="3"/>
      <c r="M41" s="1"/>
      <c r="N41" s="2"/>
      <c r="O41" s="2"/>
      <c r="P41" s="3"/>
    </row>
    <row r="42" spans="1:16" x14ac:dyDescent="0.25">
      <c r="H42" s="1"/>
      <c r="I42" s="2"/>
      <c r="J42" s="23" t="s">
        <v>15</v>
      </c>
      <c r="K42" s="25" t="s">
        <v>16</v>
      </c>
      <c r="M42" s="1"/>
      <c r="N42" s="2"/>
      <c r="O42" s="23" t="s">
        <v>15</v>
      </c>
      <c r="P42" s="25" t="s">
        <v>16</v>
      </c>
    </row>
    <row r="43" spans="1:16" x14ac:dyDescent="0.25">
      <c r="H43" s="22" t="s">
        <v>17</v>
      </c>
      <c r="I43" s="23" t="s">
        <v>15</v>
      </c>
      <c r="J43" s="20">
        <v>1</v>
      </c>
      <c r="K43" s="24">
        <v>0</v>
      </c>
      <c r="M43" s="22" t="s">
        <v>17</v>
      </c>
      <c r="N43" s="23" t="s">
        <v>15</v>
      </c>
      <c r="O43" s="20">
        <v>1</v>
      </c>
      <c r="P43" s="24">
        <v>0</v>
      </c>
    </row>
    <row r="44" spans="1:16" ht="16.5" thickBot="1" x14ac:dyDescent="0.3">
      <c r="H44" s="4"/>
      <c r="I44" s="26" t="s">
        <v>16</v>
      </c>
      <c r="J44" s="27">
        <f>INDEX($D$2:$D$11,MATCH(H37,$A$2:$A$11,0))</f>
        <v>0.76300000000000001</v>
      </c>
      <c r="K44" s="28">
        <f>INDEX($E$2:$E$11,MATCH(H37,$A$2:$A$11,0))</f>
        <v>0.23699999999999999</v>
      </c>
      <c r="M44" s="4"/>
      <c r="N44" s="26" t="s">
        <v>16</v>
      </c>
      <c r="O44" s="27">
        <f>INDEX($D$2:$D$11,MATCH(M37,$A$2:$A$11,0))</f>
        <v>0.376</v>
      </c>
      <c r="P44" s="28">
        <f>INDEX($E$2:$E$11,MATCH(M37,$A$2:$A$11,0))</f>
        <v>0.624</v>
      </c>
    </row>
    <row r="48" spans="1:16" ht="63.75" thickBot="1" x14ac:dyDescent="0.3">
      <c r="A48" s="29" t="s">
        <v>13</v>
      </c>
      <c r="B48" s="30" t="s">
        <v>20</v>
      </c>
      <c r="C48" s="30" t="s">
        <v>21</v>
      </c>
      <c r="D48" s="30" t="s">
        <v>22</v>
      </c>
      <c r="E48" s="31" t="s">
        <v>23</v>
      </c>
      <c r="F48" s="42" t="s">
        <v>40</v>
      </c>
    </row>
    <row r="49" spans="1:22" ht="16.5" thickBot="1" x14ac:dyDescent="0.3">
      <c r="A49" s="35" t="s">
        <v>5</v>
      </c>
      <c r="B49" s="36">
        <v>2.11</v>
      </c>
      <c r="C49" s="36">
        <v>400</v>
      </c>
      <c r="D49" s="35">
        <v>90</v>
      </c>
      <c r="E49" s="43">
        <v>700</v>
      </c>
      <c r="F49" s="37">
        <v>700</v>
      </c>
      <c r="I49" s="5"/>
      <c r="J49" s="17" t="s">
        <v>0</v>
      </c>
      <c r="K49" s="18" t="s">
        <v>1</v>
      </c>
      <c r="L49" s="18" t="s">
        <v>2</v>
      </c>
      <c r="M49" s="18" t="s">
        <v>3</v>
      </c>
      <c r="N49" s="18" t="s">
        <v>4</v>
      </c>
      <c r="O49" s="18" t="s">
        <v>26</v>
      </c>
      <c r="P49" s="18" t="s">
        <v>5</v>
      </c>
      <c r="Q49" s="18" t="s">
        <v>6</v>
      </c>
      <c r="R49" s="18" t="s">
        <v>7</v>
      </c>
      <c r="S49" s="19" t="s">
        <v>8</v>
      </c>
      <c r="T49" s="32" t="s">
        <v>8</v>
      </c>
      <c r="U49" s="32" t="s">
        <v>3</v>
      </c>
      <c r="V49" s="33" t="s">
        <v>27</v>
      </c>
    </row>
    <row r="50" spans="1:22" x14ac:dyDescent="0.25">
      <c r="A50" s="20" t="s">
        <v>7</v>
      </c>
      <c r="B50" s="29">
        <v>5.29</v>
      </c>
      <c r="C50" s="29">
        <v>300</v>
      </c>
      <c r="D50" s="20">
        <v>80</v>
      </c>
      <c r="E50" s="20">
        <v>900</v>
      </c>
      <c r="I50" s="17" t="s">
        <v>18</v>
      </c>
      <c r="J50" s="14">
        <f>+VLOOKUP(J$49,$A$49:$E$61,3,FALSE())+VLOOKUP(J$49,$A$49:$E$61,4,FALSE())+VLOOKUP(J$49,$A$49:$E$61,5,FALSE())</f>
        <v>1440</v>
      </c>
      <c r="K50" s="10">
        <f t="shared" ref="K50:V50" si="3">+VLOOKUP(K$49,$A$49:$E$61,3,FALSE())+VLOOKUP(K$49,$A$49:$E$61,4,FALSE())+VLOOKUP(K$49,$A$49:$E$61,5,FALSE())</f>
        <v>950</v>
      </c>
      <c r="L50" s="10">
        <f t="shared" si="3"/>
        <v>940</v>
      </c>
      <c r="M50" s="10">
        <f t="shared" si="3"/>
        <v>1060</v>
      </c>
      <c r="N50" s="10">
        <f t="shared" si="3"/>
        <v>980</v>
      </c>
      <c r="O50" s="10">
        <f>+VLOOKUP(O$49,$A$49:$E$61,3,FALSE())+VLOOKUP(O$49,$A$49:$E$61,4,FALSE())+VLOOKUP(O$49,$A$49:$E$61,5,FALSE())</f>
        <v>1050</v>
      </c>
      <c r="P50" s="10">
        <f t="shared" si="3"/>
        <v>1190</v>
      </c>
      <c r="Q50" s="10">
        <f t="shared" si="3"/>
        <v>1560</v>
      </c>
      <c r="R50" s="10">
        <f t="shared" si="3"/>
        <v>1280</v>
      </c>
      <c r="S50" s="10">
        <f t="shared" si="3"/>
        <v>1420</v>
      </c>
      <c r="T50" s="10">
        <f t="shared" si="3"/>
        <v>1420</v>
      </c>
      <c r="U50" s="10">
        <f t="shared" si="3"/>
        <v>1060</v>
      </c>
      <c r="V50" s="11">
        <f t="shared" si="3"/>
        <v>1030</v>
      </c>
    </row>
    <row r="51" spans="1:22" x14ac:dyDescent="0.25">
      <c r="A51" s="20" t="s">
        <v>4</v>
      </c>
      <c r="B51" s="29">
        <v>4.0199999999999996</v>
      </c>
      <c r="C51" s="29">
        <v>300</v>
      </c>
      <c r="D51" s="20">
        <v>80</v>
      </c>
      <c r="E51" s="20">
        <v>600</v>
      </c>
      <c r="I51" s="18" t="s">
        <v>19</v>
      </c>
      <c r="J51" s="15">
        <f>+VLOOKUP(J$49,$A$49:$E$61,3,FALSE())+VLOOKUP(J$49,$A$49:$E$61,4,FALSE())</f>
        <v>460</v>
      </c>
      <c r="K51" s="6">
        <f t="shared" ref="K51:V51" si="4">+VLOOKUP(K$49,$A$49:$E$61,3,FALSE())+VLOOKUP(K$49,$A$49:$E$61,4,FALSE())</f>
        <v>450</v>
      </c>
      <c r="L51" s="6">
        <f t="shared" si="4"/>
        <v>340</v>
      </c>
      <c r="M51" s="6">
        <f t="shared" si="4"/>
        <v>360</v>
      </c>
      <c r="N51" s="6">
        <f t="shared" si="4"/>
        <v>380</v>
      </c>
      <c r="O51" s="6">
        <f t="shared" si="4"/>
        <v>550</v>
      </c>
      <c r="P51" s="6">
        <f t="shared" si="4"/>
        <v>490</v>
      </c>
      <c r="Q51" s="6">
        <f t="shared" si="4"/>
        <v>560</v>
      </c>
      <c r="R51" s="6">
        <f t="shared" si="4"/>
        <v>380</v>
      </c>
      <c r="S51" s="6">
        <f t="shared" si="4"/>
        <v>470</v>
      </c>
      <c r="T51" s="6">
        <f t="shared" si="4"/>
        <v>470</v>
      </c>
      <c r="U51" s="6">
        <f t="shared" si="4"/>
        <v>360</v>
      </c>
      <c r="V51" s="7">
        <f t="shared" si="4"/>
        <v>530</v>
      </c>
    </row>
    <row r="52" spans="1:22" x14ac:dyDescent="0.25">
      <c r="A52" s="20" t="s">
        <v>1</v>
      </c>
      <c r="B52" s="29">
        <v>3.86</v>
      </c>
      <c r="C52" s="29">
        <v>400</v>
      </c>
      <c r="D52" s="20">
        <v>50</v>
      </c>
      <c r="E52" s="20">
        <v>500</v>
      </c>
      <c r="I52" s="18" t="s">
        <v>30</v>
      </c>
      <c r="J52" s="15">
        <f>VLOOKUP(J$49,$A$49:$E$61,5,FALSE())</f>
        <v>980</v>
      </c>
      <c r="K52" s="6">
        <f t="shared" ref="K52:V52" si="5">VLOOKUP(K$49,$A$49:$E$61,5,FALSE())</f>
        <v>500</v>
      </c>
      <c r="L52" s="6">
        <f t="shared" si="5"/>
        <v>600</v>
      </c>
      <c r="M52" s="6">
        <f t="shared" si="5"/>
        <v>700</v>
      </c>
      <c r="N52" s="6">
        <f t="shared" si="5"/>
        <v>600</v>
      </c>
      <c r="O52" s="6">
        <f t="shared" si="5"/>
        <v>500</v>
      </c>
      <c r="P52" s="6">
        <f t="shared" si="5"/>
        <v>700</v>
      </c>
      <c r="Q52" s="6">
        <f t="shared" si="5"/>
        <v>1000</v>
      </c>
      <c r="R52" s="6">
        <f t="shared" si="5"/>
        <v>900</v>
      </c>
      <c r="S52" s="6">
        <f t="shared" si="5"/>
        <v>950</v>
      </c>
      <c r="T52" s="6">
        <f t="shared" si="5"/>
        <v>950</v>
      </c>
      <c r="U52" s="6">
        <f t="shared" si="5"/>
        <v>700</v>
      </c>
      <c r="V52" s="7">
        <f t="shared" si="5"/>
        <v>500</v>
      </c>
    </row>
    <row r="53" spans="1:22" ht="16.5" thickBot="1" x14ac:dyDescent="0.3">
      <c r="A53" s="20" t="s">
        <v>24</v>
      </c>
      <c r="B53" s="29">
        <v>2.11</v>
      </c>
      <c r="C53" s="29">
        <v>500</v>
      </c>
      <c r="D53" s="20">
        <v>50</v>
      </c>
      <c r="E53" s="20">
        <v>650</v>
      </c>
      <c r="I53" s="19" t="s">
        <v>31</v>
      </c>
      <c r="J53" s="16">
        <f>J4*E58</f>
        <v>72.6768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9">
        <v>0</v>
      </c>
    </row>
    <row r="54" spans="1:22" x14ac:dyDescent="0.25">
      <c r="A54" s="20" t="s">
        <v>25</v>
      </c>
      <c r="B54" s="29">
        <v>2.19</v>
      </c>
      <c r="C54" s="29">
        <v>500</v>
      </c>
      <c r="D54" s="20">
        <v>70</v>
      </c>
      <c r="E54" s="20">
        <v>800</v>
      </c>
    </row>
    <row r="55" spans="1:22" x14ac:dyDescent="0.25">
      <c r="A55" s="20" t="s">
        <v>26</v>
      </c>
      <c r="B55" s="29">
        <v>2.73</v>
      </c>
      <c r="C55" s="29">
        <v>500</v>
      </c>
      <c r="D55" s="20">
        <v>50</v>
      </c>
      <c r="E55" s="20">
        <v>500</v>
      </c>
    </row>
    <row r="56" spans="1:22" x14ac:dyDescent="0.25">
      <c r="A56" s="20" t="s">
        <v>2</v>
      </c>
      <c r="B56" s="29">
        <v>3.11</v>
      </c>
      <c r="C56" s="29">
        <v>300</v>
      </c>
      <c r="D56" s="20">
        <v>40</v>
      </c>
      <c r="E56" s="20">
        <v>600</v>
      </c>
    </row>
    <row r="57" spans="1:22" x14ac:dyDescent="0.25">
      <c r="A57" s="20" t="s">
        <v>6</v>
      </c>
      <c r="B57" s="29">
        <v>2.35</v>
      </c>
      <c r="C57" s="29">
        <v>500</v>
      </c>
      <c r="D57" s="20">
        <v>60</v>
      </c>
      <c r="E57" s="20">
        <v>1000</v>
      </c>
    </row>
    <row r="58" spans="1:22" x14ac:dyDescent="0.25">
      <c r="A58" s="39" t="s">
        <v>0</v>
      </c>
      <c r="B58" s="40">
        <v>3.75</v>
      </c>
      <c r="C58" s="40">
        <v>400</v>
      </c>
      <c r="D58" s="39">
        <v>60</v>
      </c>
      <c r="E58" s="39">
        <v>980</v>
      </c>
      <c r="F58" s="41"/>
    </row>
    <row r="59" spans="1:22" x14ac:dyDescent="0.25">
      <c r="A59" s="20" t="s">
        <v>8</v>
      </c>
      <c r="B59" s="29">
        <v>3.49</v>
      </c>
      <c r="C59" s="29">
        <v>400</v>
      </c>
      <c r="D59" s="20">
        <v>70</v>
      </c>
      <c r="E59" s="20">
        <v>950</v>
      </c>
    </row>
    <row r="60" spans="1:22" x14ac:dyDescent="0.25">
      <c r="A60" s="20" t="s">
        <v>3</v>
      </c>
      <c r="B60" s="29">
        <v>4.4000000000000004</v>
      </c>
      <c r="C60" s="29">
        <v>300</v>
      </c>
      <c r="D60" s="20">
        <v>60</v>
      </c>
      <c r="E60" s="20">
        <v>700</v>
      </c>
    </row>
    <row r="61" spans="1:22" x14ac:dyDescent="0.25">
      <c r="A61" s="20" t="s">
        <v>27</v>
      </c>
      <c r="B61" s="29">
        <v>2.06</v>
      </c>
      <c r="C61" s="29">
        <v>500</v>
      </c>
      <c r="D61" s="20">
        <v>30</v>
      </c>
      <c r="E61" s="20">
        <v>500</v>
      </c>
    </row>
    <row r="63" spans="1:22" x14ac:dyDescent="0.25">
      <c r="B63" t="s">
        <v>28</v>
      </c>
      <c r="C63" t="s">
        <v>29</v>
      </c>
    </row>
    <row r="64" spans="1:22" x14ac:dyDescent="0.25">
      <c r="A64" s="20" t="s">
        <v>5</v>
      </c>
      <c r="B64">
        <f>1-C64</f>
        <v>3.4895561294834287E-4</v>
      </c>
      <c r="C64">
        <f t="shared" ref="C64:C70" si="6">_xlfn.POISSON.DIST(8,B49,TRUE())</f>
        <v>0.99965104438705166</v>
      </c>
    </row>
    <row r="65" spans="1:3" x14ac:dyDescent="0.25">
      <c r="A65" s="20" t="s">
        <v>7</v>
      </c>
      <c r="B65">
        <f t="shared" ref="B65:B76" si="7">1-C65</f>
        <v>8.8677365105244821E-2</v>
      </c>
      <c r="C65">
        <f t="shared" si="6"/>
        <v>0.91132263489475518</v>
      </c>
    </row>
    <row r="66" spans="1:3" x14ac:dyDescent="0.25">
      <c r="A66" s="20" t="s">
        <v>4</v>
      </c>
      <c r="B66">
        <f t="shared" si="7"/>
        <v>2.1964811947166263E-2</v>
      </c>
      <c r="C66">
        <f t="shared" si="6"/>
        <v>0.97803518805283374</v>
      </c>
    </row>
    <row r="67" spans="1:3" x14ac:dyDescent="0.25">
      <c r="A67" s="20" t="s">
        <v>1</v>
      </c>
      <c r="B67">
        <f t="shared" si="7"/>
        <v>1.7480436215759787E-2</v>
      </c>
      <c r="C67">
        <f t="shared" si="6"/>
        <v>0.98251956378424021</v>
      </c>
    </row>
    <row r="68" spans="1:3" x14ac:dyDescent="0.25">
      <c r="A68" s="20" t="s">
        <v>24</v>
      </c>
      <c r="B68">
        <f t="shared" si="7"/>
        <v>3.4895561294834287E-4</v>
      </c>
      <c r="C68">
        <f t="shared" si="6"/>
        <v>0.99965104438705166</v>
      </c>
    </row>
    <row r="69" spans="1:3" x14ac:dyDescent="0.25">
      <c r="A69" s="20" t="s">
        <v>25</v>
      </c>
      <c r="B69">
        <f t="shared" si="7"/>
        <v>4.5463748742591292E-4</v>
      </c>
      <c r="C69">
        <f t="shared" si="6"/>
        <v>0.99954536251257409</v>
      </c>
    </row>
    <row r="70" spans="1:3" x14ac:dyDescent="0.25">
      <c r="A70" s="20" t="s">
        <v>26</v>
      </c>
      <c r="B70">
        <f t="shared" si="7"/>
        <v>2.0590708636920585E-3</v>
      </c>
      <c r="C70">
        <f t="shared" si="6"/>
        <v>0.99794092913630794</v>
      </c>
    </row>
    <row r="71" spans="1:3" x14ac:dyDescent="0.25">
      <c r="A71" s="20" t="s">
        <v>2</v>
      </c>
      <c r="B71">
        <f t="shared" si="7"/>
        <v>4.7792802072359475E-3</v>
      </c>
      <c r="C71">
        <f t="shared" ref="C71:C76" si="8">_xlfn.POISSON.DIST(8,B56,TRUE())</f>
        <v>0.99522071979276405</v>
      </c>
    </row>
    <row r="72" spans="1:3" x14ac:dyDescent="0.25">
      <c r="A72" s="20" t="s">
        <v>6</v>
      </c>
      <c r="B72">
        <f t="shared" si="7"/>
        <v>7.4516327097140511E-4</v>
      </c>
      <c r="C72">
        <f t="shared" si="8"/>
        <v>0.99925483672902859</v>
      </c>
    </row>
    <row r="73" spans="1:3" x14ac:dyDescent="0.25">
      <c r="A73" s="20" t="s">
        <v>0</v>
      </c>
      <c r="B73">
        <f t="shared" si="7"/>
        <v>1.481134105434212E-2</v>
      </c>
      <c r="C73">
        <f t="shared" si="8"/>
        <v>0.98518865894565788</v>
      </c>
    </row>
    <row r="74" spans="1:3" x14ac:dyDescent="0.25">
      <c r="A74" s="20" t="s">
        <v>8</v>
      </c>
      <c r="B74">
        <f t="shared" si="7"/>
        <v>9.7060868002891709E-3</v>
      </c>
      <c r="C74">
        <f t="shared" si="8"/>
        <v>0.99029391319971083</v>
      </c>
    </row>
    <row r="75" spans="1:3" x14ac:dyDescent="0.25">
      <c r="A75" s="20" t="s">
        <v>3</v>
      </c>
      <c r="B75">
        <f t="shared" si="7"/>
        <v>3.5802892401362807E-2</v>
      </c>
      <c r="C75">
        <f t="shared" si="8"/>
        <v>0.96419710759863719</v>
      </c>
    </row>
    <row r="76" spans="1:3" x14ac:dyDescent="0.25">
      <c r="A76" s="20" t="s">
        <v>27</v>
      </c>
      <c r="B76">
        <f t="shared" si="7"/>
        <v>2.9386536652431516E-4</v>
      </c>
      <c r="C76">
        <f t="shared" si="8"/>
        <v>0.99970613463347568</v>
      </c>
    </row>
  </sheetData>
  <dataConsolidate/>
  <mergeCells count="10">
    <mergeCell ref="M1:P1"/>
    <mergeCell ref="M10:P10"/>
    <mergeCell ref="M19:P19"/>
    <mergeCell ref="M28:P28"/>
    <mergeCell ref="M37:P37"/>
    <mergeCell ref="H1:K1"/>
    <mergeCell ref="H10:K10"/>
    <mergeCell ref="H19:K19"/>
    <mergeCell ref="H28:K28"/>
    <mergeCell ref="H37:K3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144E-7BB0-4EFA-BD90-B945E5AD3CDC}">
  <dimension ref="A1:C13"/>
  <sheetViews>
    <sheetView workbookViewId="0">
      <selection activeCell="B8" sqref="B8:C9"/>
    </sheetView>
  </sheetViews>
  <sheetFormatPr defaultRowHeight="15.75" x14ac:dyDescent="0.25"/>
  <sheetData>
    <row r="1" spans="1:3" x14ac:dyDescent="0.25">
      <c r="A1" t="s">
        <v>5</v>
      </c>
    </row>
    <row r="2" spans="1:3" x14ac:dyDescent="0.25">
      <c r="A2" t="s">
        <v>35</v>
      </c>
      <c r="B2" t="s">
        <v>36</v>
      </c>
    </row>
    <row r="3" spans="1:3" x14ac:dyDescent="0.25">
      <c r="B3" t="s">
        <v>33</v>
      </c>
      <c r="C3" t="s">
        <v>34</v>
      </c>
    </row>
    <row r="4" spans="1:3" x14ac:dyDescent="0.25">
      <c r="A4">
        <v>0</v>
      </c>
      <c r="B4">
        <v>1190</v>
      </c>
      <c r="C4">
        <v>700</v>
      </c>
    </row>
    <row r="5" spans="1:3" x14ac:dyDescent="0.25">
      <c r="A5">
        <v>1</v>
      </c>
      <c r="B5">
        <v>490</v>
      </c>
      <c r="C5">
        <v>0</v>
      </c>
    </row>
    <row r="6" spans="1:3" x14ac:dyDescent="0.25">
      <c r="A6" t="s">
        <v>37</v>
      </c>
      <c r="B6" t="s">
        <v>14</v>
      </c>
    </row>
    <row r="7" spans="1:3" x14ac:dyDescent="0.25">
      <c r="B7">
        <v>0</v>
      </c>
      <c r="C7">
        <v>1</v>
      </c>
    </row>
    <row r="8" spans="1:3" x14ac:dyDescent="0.25">
      <c r="A8">
        <v>0</v>
      </c>
      <c r="B8">
        <v>3.4895561294834287E-4</v>
      </c>
      <c r="C8">
        <v>0.99965104438705166</v>
      </c>
    </row>
    <row r="9" spans="1:3" x14ac:dyDescent="0.25">
      <c r="A9">
        <v>1</v>
      </c>
      <c r="B9">
        <v>0.45569999999999999</v>
      </c>
      <c r="C9">
        <v>0.54430000000000001</v>
      </c>
    </row>
    <row r="10" spans="1:3" x14ac:dyDescent="0.25">
      <c r="A10" t="s">
        <v>38</v>
      </c>
      <c r="B10" t="s">
        <v>17</v>
      </c>
    </row>
    <row r="11" spans="1:3" x14ac:dyDescent="0.25">
      <c r="B11">
        <v>0</v>
      </c>
      <c r="C11">
        <v>1</v>
      </c>
    </row>
    <row r="12" spans="1:3" x14ac:dyDescent="0.25">
      <c r="A12">
        <v>0</v>
      </c>
      <c r="B12">
        <v>1</v>
      </c>
      <c r="C12">
        <v>0</v>
      </c>
    </row>
    <row r="13" spans="1:3" x14ac:dyDescent="0.25">
      <c r="A13">
        <v>1</v>
      </c>
      <c r="B13">
        <v>0.48</v>
      </c>
      <c r="C13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58C9-4CB7-42FC-BC1F-2B2EC98EE72A}">
  <dimension ref="A1:C13"/>
  <sheetViews>
    <sheetView workbookViewId="0">
      <selection activeCell="A2" sqref="A2:C13"/>
    </sheetView>
  </sheetViews>
  <sheetFormatPr defaultRowHeight="15.75" x14ac:dyDescent="0.25"/>
  <sheetData>
    <row r="1" spans="1:3" x14ac:dyDescent="0.25">
      <c r="A1" t="s">
        <v>7</v>
      </c>
    </row>
    <row r="2" spans="1:3" x14ac:dyDescent="0.25">
      <c r="A2" t="s">
        <v>35</v>
      </c>
      <c r="B2" t="s">
        <v>36</v>
      </c>
    </row>
    <row r="3" spans="1:3" x14ac:dyDescent="0.25">
      <c r="B3" t="s">
        <v>33</v>
      </c>
      <c r="C3" t="s">
        <v>34</v>
      </c>
    </row>
    <row r="4" spans="1:3" x14ac:dyDescent="0.25">
      <c r="A4">
        <v>0</v>
      </c>
      <c r="B4">
        <v>1280</v>
      </c>
      <c r="C4">
        <v>900</v>
      </c>
    </row>
    <row r="5" spans="1:3" x14ac:dyDescent="0.25">
      <c r="A5">
        <v>1</v>
      </c>
      <c r="B5">
        <v>380</v>
      </c>
      <c r="C5">
        <v>0</v>
      </c>
    </row>
    <row r="6" spans="1:3" x14ac:dyDescent="0.25">
      <c r="A6" t="s">
        <v>37</v>
      </c>
      <c r="B6" t="s">
        <v>14</v>
      </c>
    </row>
    <row r="7" spans="1:3" x14ac:dyDescent="0.25">
      <c r="B7">
        <v>0</v>
      </c>
      <c r="C7">
        <v>1</v>
      </c>
    </row>
    <row r="8" spans="1:3" x14ac:dyDescent="0.25">
      <c r="A8">
        <v>0</v>
      </c>
      <c r="B8">
        <v>8.8677365105244821E-2</v>
      </c>
      <c r="C8">
        <v>0.91132263489475518</v>
      </c>
    </row>
    <row r="9" spans="1:3" x14ac:dyDescent="0.25">
      <c r="A9">
        <v>1</v>
      </c>
      <c r="B9">
        <v>0.33599999999999997</v>
      </c>
      <c r="C9">
        <v>0.66400000000000003</v>
      </c>
    </row>
    <row r="10" spans="1:3" x14ac:dyDescent="0.25">
      <c r="A10" t="s">
        <v>38</v>
      </c>
      <c r="B10" t="s">
        <v>17</v>
      </c>
    </row>
    <row r="11" spans="1:3" x14ac:dyDescent="0.25">
      <c r="B11">
        <v>0</v>
      </c>
      <c r="C11">
        <v>1</v>
      </c>
    </row>
    <row r="12" spans="1:3" x14ac:dyDescent="0.25">
      <c r="A12">
        <v>0</v>
      </c>
      <c r="B12">
        <v>1</v>
      </c>
      <c r="C12">
        <v>0</v>
      </c>
    </row>
    <row r="13" spans="1:3" x14ac:dyDescent="0.25">
      <c r="A13">
        <v>1</v>
      </c>
      <c r="B13">
        <v>0.104</v>
      </c>
      <c r="C13">
        <v>0.89600000000000002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Exportar Guaymaral</vt:lpstr>
      <vt:lpstr>Exportar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David</cp:lastModifiedBy>
  <dcterms:created xsi:type="dcterms:W3CDTF">2017-11-24T15:39:39Z</dcterms:created>
  <dcterms:modified xsi:type="dcterms:W3CDTF">2017-12-09T22:50:58Z</dcterms:modified>
</cp:coreProperties>
</file>