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ru\OneDrive\Documents\GitHub\SynapseModel\Two_Pool_and_Maturation\"/>
    </mc:Choice>
  </mc:AlternateContent>
  <xr:revisionPtr revIDLastSave="0" documentId="13_ncr:1_{E92DD781-8692-4512-80C1-3C8DBDA60554}" xr6:coauthVersionLast="44" xr6:coauthVersionMax="44" xr10:uidLastSave="{00000000-0000-0000-0000-000000000000}"/>
  <bookViews>
    <workbookView xWindow="28680" yWindow="-120" windowWidth="29040" windowHeight="15840" activeTab="1"/>
  </bookViews>
  <sheets>
    <sheet name="MaturationNoPriming" sheetId="1" r:id="rId1"/>
    <sheet name="ParallelMaturationAndPriming" sheetId="2" r:id="rId2"/>
  </sheets>
  <definedNames>
    <definedName name="b">ParallelMaturationAndPriming!$B$55</definedName>
    <definedName name="f">ParallelMaturationAndPriming!$B$56</definedName>
    <definedName name="k_mature">ParallelMaturationAndPriming!$B$49</definedName>
    <definedName name="k_off">ParallelMaturationAndPriming!$B$54</definedName>
    <definedName name="k_on">ParallelMaturationAndPriming!$B$53</definedName>
    <definedName name="k_prime">ParallelMaturationAndPriming!$B$51</definedName>
    <definedName name="k_refill">ParallelMaturationAndPriming!$B$48</definedName>
    <definedName name="k_unmature">ParallelMaturationAndPriming!$B$50</definedName>
    <definedName name="k_unprime">ParallelMaturationAndPriming!$B$52</definedName>
    <definedName name="M_plus">ParallelMaturationAndPriming!$B$57</definedName>
    <definedName name="P_plus">ParallelMaturationAndPriming!$B$58</definedName>
  </definedNames>
  <calcPr calcId="191029" fullCalcOnLoad="true" iterateDelta="0.0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<sst xmlns="http://schemas.openxmlformats.org/spreadsheetml/2006/main" count="398" uniqueCount="84">
  <si>
    <t>Prime(0,0)</t>
  </si>
  <si>
    <t>Prime(0,1)</t>
  </si>
  <si>
    <t>Prime(0,2)</t>
  </si>
  <si>
    <t>Im(0,0)</t>
  </si>
  <si>
    <t>Im(0,2)</t>
  </si>
  <si>
    <t>Im(0,1)</t>
  </si>
  <si>
    <t>Mat(0,0)</t>
  </si>
  <si>
    <t>Mat(1,0)</t>
  </si>
  <si>
    <t>Mat(2,0)</t>
  </si>
  <si>
    <t>Mat(0,1)</t>
  </si>
  <si>
    <t>Mat(0,2)</t>
  </si>
  <si>
    <t>Mat(1,1)</t>
  </si>
  <si>
    <t>Mat(2,1)</t>
  </si>
  <si>
    <t>Mat(1,2)</t>
  </si>
  <si>
    <t>Mat(2,2)</t>
  </si>
  <si>
    <t>Fused</t>
  </si>
  <si>
    <t>2bk_-2 + k_refill</t>
  </si>
  <si>
    <t>2Cak_2 + k_refill</t>
  </si>
  <si>
    <t>2Cak_2 + k_maturation</t>
  </si>
  <si>
    <t xml:space="preserve">k_-2 + k_refill + Cak_2 </t>
  </si>
  <si>
    <t>2bk_-2 + 3k_maturation</t>
  </si>
  <si>
    <t>2Cak_2 + 2bk_-1 + k_fuse</t>
  </si>
  <si>
    <t>k_-2 + 2Cak_1 + Cak_2 + 
2ck_immature + k_fuse</t>
  </si>
  <si>
    <t>2bk_-2 + 2Cak_1 +
 3c^2k_immature + k_fuse</t>
  </si>
  <si>
    <t>-k_-2</t>
  </si>
  <si>
    <t>0</t>
  </si>
  <si>
    <t>-2Cak_2</t>
  </si>
  <si>
    <t>-2bk_-2</t>
  </si>
  <si>
    <t>-k_refill</t>
  </si>
  <si>
    <t>-Cak_2</t>
  </si>
  <si>
    <t>-k_immature</t>
  </si>
  <si>
    <t>-2ck_immature</t>
  </si>
  <si>
    <t>-3c^2k_immature</t>
  </si>
  <si>
    <t>-k_maturation</t>
  </si>
  <si>
    <t>-k_-1</t>
  </si>
  <si>
    <t>-2Cak_1</t>
  </si>
  <si>
    <t>-2bk_-1</t>
  </si>
  <si>
    <t>-Cak_1</t>
  </si>
  <si>
    <t>-2k_maturation</t>
  </si>
  <si>
    <t>-3k_maturation</t>
  </si>
  <si>
    <t>-k_fuse</t>
  </si>
  <si>
    <t>k_-2 + Cak_1 + Cak_2 
+ k_-1 + k_fuse</t>
  </si>
  <si>
    <t>k_-2 + Cak_2 + 
2bk_-1 + k_fuse</t>
  </si>
  <si>
    <t>Cak_1 + 2Cak_2 +
k_-1 + k_fuse</t>
  </si>
  <si>
    <t>2Cak_1 + 2Cak_2 + 
k_immature + k_fuse</t>
  </si>
  <si>
    <t>2bk_-2 + Cak_1 
+ k_-1 + k_fuse</t>
  </si>
  <si>
    <t>2bk_-2 + 2bk_-1 
+ k_fuse</t>
  </si>
  <si>
    <t>k_-2 + 2k_maturation 
+ Cak_2</t>
  </si>
  <si>
    <t>Immature</t>
  </si>
  <si>
    <t>Mature</t>
  </si>
  <si>
    <t>Prime</t>
  </si>
  <si>
    <t>Superprime</t>
  </si>
  <si>
    <t>Mature_1</t>
  </si>
  <si>
    <t>Mature_2</t>
  </si>
  <si>
    <t>Mature_3</t>
  </si>
  <si>
    <t>Mature_4</t>
  </si>
  <si>
    <t>Mature_5</t>
  </si>
  <si>
    <t>Prime_1</t>
  </si>
  <si>
    <t>Prime_2</t>
  </si>
  <si>
    <t>Prime_3</t>
  </si>
  <si>
    <t>Prime_4</t>
  </si>
  <si>
    <t>Prime_5</t>
  </si>
  <si>
    <t>Superprime_1</t>
  </si>
  <si>
    <t>Superprime_2</t>
  </si>
  <si>
    <t>Superprime_3</t>
  </si>
  <si>
    <t>Superprime_4</t>
  </si>
  <si>
    <t>Superprime_5</t>
  </si>
  <si>
    <t>k_unmature</t>
  </si>
  <si>
    <t>k_unprime</t>
  </si>
  <si>
    <t>i,j represents i filling 
from j for i != j</t>
  </si>
  <si>
    <t>k_off</t>
  </si>
  <si>
    <t>Reserve</t>
  </si>
  <si>
    <t>k_refill</t>
  </si>
  <si>
    <t>Ca Dependence (binary)</t>
  </si>
  <si>
    <t>k_mature</t>
  </si>
  <si>
    <t xml:space="preserve">Parameter </t>
  </si>
  <si>
    <t>Value</t>
  </si>
  <si>
    <t>k_prime</t>
  </si>
  <si>
    <t>k_on</t>
  </si>
  <si>
    <t>b</t>
  </si>
  <si>
    <t>Source</t>
  </si>
  <si>
    <t>M_plus</t>
  </si>
  <si>
    <t>P_plus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</si>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</sst>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4659260842"/>
        <bgColor indexed="64"/>
      </patternFill>
    </fill>
    <fill>
      <patternFill patternType="solid">
        <fgColor theme="2" tint="-0.249946592608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"/>
        <bgColor indexed="64"/>
      </patternFill>
    </fill>
    <fill>
      <patternFill patternType="solid">
        <fgColor theme="8"/>
        <bgColor indexed="64"/>
      </patternFill>
    </fill>
  </fills>
  <borders count="119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133">
    <xf numFmtId="0" fontId="0" fillId="0" borderId="0" xfId="0"/>
    <xf numFmtId="49" fontId="0" fillId="0" borderId="0" xfId="0" applyNumberFormat="true"/>
    <xf numFmtId="49" fontId="0" fillId="2" borderId="0" xfId="0" applyNumberFormat="true" applyFill="true" applyAlignment="true">
      <alignment wrapText="true"/>
    </xf>
    <xf numFmtId="49" fontId="0" fillId="2" borderId="0" xfId="0" applyNumberFormat="true" applyFill="true"/>
    <xf numFmtId="49" fontId="0" fillId="4" borderId="0" xfId="0" applyNumberFormat="true" applyFill="true" applyAlignment="true">
      <alignment wrapText="true"/>
    </xf>
    <xf numFmtId="0" fontId="0" fillId="3" borderId="0" xfId="0" applyNumberFormat="true" applyFill="true" applyAlignment="true">
      <alignment horizontal="left"/>
    </xf>
    <xf numFmtId="49" fontId="0" fillId="0" borderId="0" xfId="0" applyNumberFormat="true" applyAlignment="true">
      <alignment wrapText="true"/>
    </xf>
    <xf numFmtId="0" fontId="0" fillId="3" borderId="0" xfId="0" applyNumberFormat="true" applyFill="true" applyAlignment="true">
      <alignment horizontal="left" wrapText="true"/>
    </xf>
    <xf numFmtId="0" fontId="0" fillId="5" borderId="0" xfId="0" applyFill="true"/>
    <xf numFmtId="49" fontId="0" fillId="5" borderId="0" xfId="0" applyNumberFormat="true" applyFill="true"/>
    <xf numFmtId="49" fontId="0" fillId="6" borderId="0" xfId="0" applyNumberFormat="true" applyFill="true" applyAlignment="true">
      <alignment wrapText="true"/>
    </xf>
    <xf numFmtId="0" fontId="0" fillId="0" borderId="0" xfId="0" applyNumberFormat="true" applyAlignment="true">
      <alignment horizontal="left" wrapText="true"/>
    </xf>
    <xf numFmtId="0" fontId="0" fillId="6" borderId="0" xfId="0" applyNumberFormat="true" applyFill="true" applyAlignment="true">
      <alignment horizontal="left" wrapText="true"/>
    </xf>
    <xf numFmtId="0" fontId="0" fillId="7" borderId="0" xfId="0" applyNumberFormat="true" applyFill="true" applyAlignment="true">
      <alignment horizontal="left" wrapText="true"/>
    </xf>
    <xf numFmtId="0" fontId="0" fillId="8" borderId="0" xfId="0" applyNumberFormat="true" applyFill="true" applyAlignment="true">
      <alignment horizontal="left" wrapText="true"/>
    </xf>
    <xf numFmtId="49" fontId="0" fillId="0" borderId="1" xfId="0" applyNumberFormat="true"/>
    <xf numFmtId="22" fontId="0" fillId="0" borderId="2" xfId="0" applyNumberFormat="true"/>
    <xf numFmtId="49" fontId="0" fillId="0" borderId="3" xfId="0" applyNumberFormat="true"/>
    <xf numFmtId="22" fontId="0" fillId="0" borderId="4" xfId="0" applyNumberFormat="true"/>
    <xf numFmtId="49" fontId="0" fillId="0" borderId="5" xfId="0" applyNumberFormat="true"/>
    <xf numFmtId="22" fontId="0" fillId="0" borderId="6" xfId="0" applyNumberFormat="true"/>
    <xf numFmtId="49" fontId="0" fillId="0" borderId="7" xfId="0" applyNumberFormat="true"/>
    <xf numFmtId="22" fontId="0" fillId="0" borderId="8" xfId="0" applyNumberFormat="true"/>
    <xf numFmtId="49" fontId="0" fillId="0" borderId="9" xfId="0" applyNumberFormat="true"/>
    <xf numFmtId="22" fontId="0" fillId="0" borderId="10" xfId="0" applyNumberFormat="true"/>
    <xf numFmtId="49" fontId="0" fillId="0" borderId="11" xfId="0" applyNumberFormat="true"/>
    <xf numFmtId="22" fontId="0" fillId="0" borderId="12" xfId="0" applyNumberFormat="true"/>
    <xf numFmtId="49" fontId="0" fillId="0" borderId="13" xfId="0" applyNumberFormat="true"/>
    <xf numFmtId="22" fontId="0" fillId="0" borderId="14" xfId="0" applyNumberFormat="true"/>
    <xf numFmtId="49" fontId="0" fillId="0" borderId="15" xfId="0" applyNumberFormat="true"/>
    <xf numFmtId="22" fontId="0" fillId="0" borderId="16" xfId="0" applyNumberFormat="true"/>
    <xf numFmtId="49" fontId="0" fillId="0" borderId="17" xfId="0" applyNumberFormat="true"/>
    <xf numFmtId="22" fontId="0" fillId="0" borderId="18" xfId="0" applyNumberFormat="true"/>
    <xf numFmtId="49" fontId="0" fillId="0" borderId="19" xfId="0" applyNumberFormat="true"/>
    <xf numFmtId="22" fontId="0" fillId="0" borderId="20" xfId="0" applyNumberFormat="true"/>
    <xf numFmtId="49" fontId="0" fillId="0" borderId="21" xfId="0" applyNumberFormat="true"/>
    <xf numFmtId="22" fontId="0" fillId="0" borderId="22" xfId="0" applyNumberFormat="true"/>
    <xf numFmtId="49" fontId="0" fillId="0" borderId="23" xfId="0" applyNumberFormat="true"/>
    <xf numFmtId="22" fontId="0" fillId="0" borderId="24" xfId="0" applyNumberFormat="true"/>
    <xf numFmtId="49" fontId="0" fillId="0" borderId="25" xfId="0" applyNumberFormat="true"/>
    <xf numFmtId="22" fontId="0" fillId="0" borderId="26" xfId="0" applyNumberFormat="true"/>
    <xf numFmtId="49" fontId="0" fillId="0" borderId="27" xfId="0" applyNumberFormat="true"/>
    <xf numFmtId="22" fontId="0" fillId="0" borderId="28" xfId="0" applyNumberFormat="true"/>
    <xf numFmtId="49" fontId="0" fillId="0" borderId="29" xfId="0" applyNumberFormat="true"/>
    <xf numFmtId="22" fontId="0" fillId="0" borderId="30" xfId="0" applyNumberFormat="true"/>
    <xf numFmtId="49" fontId="0" fillId="0" borderId="31" xfId="0" applyNumberFormat="true"/>
    <xf numFmtId="22" fontId="0" fillId="0" borderId="32" xfId="0" applyNumberFormat="true"/>
    <xf numFmtId="49" fontId="0" fillId="0" borderId="33" xfId="0" applyNumberFormat="true"/>
    <xf numFmtId="22" fontId="0" fillId="0" borderId="34" xfId="0" applyNumberFormat="true"/>
    <xf numFmtId="49" fontId="0" fillId="0" borderId="35" xfId="0" applyNumberFormat="true"/>
    <xf numFmtId="22" fontId="0" fillId="0" borderId="36" xfId="0" applyNumberFormat="true"/>
    <xf numFmtId="49" fontId="0" fillId="0" borderId="37" xfId="0" applyNumberFormat="true"/>
    <xf numFmtId="22" fontId="0" fillId="0" borderId="38" xfId="0" applyNumberFormat="true"/>
    <xf numFmtId="49" fontId="0" fillId="0" borderId="39" xfId="0" applyNumberFormat="true"/>
    <xf numFmtId="22" fontId="0" fillId="0" borderId="40" xfId="0" applyNumberFormat="true"/>
    <xf numFmtId="49" fontId="0" fillId="0" borderId="41" xfId="0" applyNumberFormat="true"/>
    <xf numFmtId="22" fontId="0" fillId="0" borderId="42" xfId="0" applyNumberFormat="true"/>
    <xf numFmtId="49" fontId="0" fillId="0" borderId="43" xfId="0" applyNumberFormat="true"/>
    <xf numFmtId="22" fontId="0" fillId="0" borderId="44" xfId="0" applyNumberFormat="true"/>
    <xf numFmtId="49" fontId="0" fillId="0" borderId="45" xfId="0" applyNumberFormat="true"/>
    <xf numFmtId="22" fontId="0" fillId="0" borderId="46" xfId="0" applyNumberFormat="true"/>
    <xf numFmtId="49" fontId="0" fillId="0" borderId="47" xfId="0" applyNumberFormat="true"/>
    <xf numFmtId="22" fontId="0" fillId="0" borderId="48" xfId="0" applyNumberFormat="true"/>
    <xf numFmtId="49" fontId="0" fillId="0" borderId="49" xfId="0" applyNumberFormat="true"/>
    <xf numFmtId="22" fontId="0" fillId="0" borderId="50" xfId="0" applyNumberFormat="true"/>
    <xf numFmtId="49" fontId="0" fillId="0" borderId="51" xfId="0" applyNumberFormat="true"/>
    <xf numFmtId="22" fontId="0" fillId="0" borderId="52" xfId="0" applyNumberFormat="true"/>
    <xf numFmtId="49" fontId="0" fillId="0" borderId="53" xfId="0" applyNumberFormat="true"/>
    <xf numFmtId="22" fontId="0" fillId="0" borderId="54" xfId="0" applyNumberFormat="true"/>
    <xf numFmtId="49" fontId="0" fillId="0" borderId="55" xfId="0" applyNumberFormat="true"/>
    <xf numFmtId="22" fontId="0" fillId="0" borderId="56" xfId="0" applyNumberFormat="true"/>
    <xf numFmtId="49" fontId="0" fillId="0" borderId="57" xfId="0" applyNumberFormat="true"/>
    <xf numFmtId="22" fontId="0" fillId="0" borderId="58" xfId="0" applyNumberFormat="true"/>
    <xf numFmtId="49" fontId="0" fillId="0" borderId="59" xfId="0" applyNumberFormat="true"/>
    <xf numFmtId="22" fontId="0" fillId="0" borderId="60" xfId="0" applyNumberFormat="true"/>
    <xf numFmtId="49" fontId="0" fillId="0" borderId="61" xfId="0" applyNumberFormat="true"/>
    <xf numFmtId="22" fontId="0" fillId="0" borderId="62" xfId="0" applyNumberFormat="true"/>
    <xf numFmtId="49" fontId="0" fillId="0" borderId="63" xfId="0" applyNumberFormat="true"/>
    <xf numFmtId="22" fontId="0" fillId="0" borderId="64" xfId="0" applyNumberFormat="true"/>
    <xf numFmtId="49" fontId="0" fillId="0" borderId="65" xfId="0" applyNumberFormat="true"/>
    <xf numFmtId="22" fontId="0" fillId="0" borderId="66" xfId="0" applyNumberFormat="true"/>
    <xf numFmtId="49" fontId="0" fillId="0" borderId="67" xfId="0" applyNumberFormat="true"/>
    <xf numFmtId="22" fontId="0" fillId="0" borderId="68" xfId="0" applyNumberFormat="true"/>
    <xf numFmtId="49" fontId="0" fillId="0" borderId="69" xfId="0" applyNumberFormat="true"/>
    <xf numFmtId="22" fontId="0" fillId="0" borderId="70" xfId="0" applyNumberFormat="true"/>
    <xf numFmtId="49" fontId="0" fillId="0" borderId="71" xfId="0" applyNumberFormat="true"/>
    <xf numFmtId="22" fontId="0" fillId="0" borderId="72" xfId="0" applyNumberFormat="true"/>
    <xf numFmtId="49" fontId="0" fillId="0" borderId="73" xfId="0" applyNumberFormat="true"/>
    <xf numFmtId="22" fontId="0" fillId="0" borderId="74" xfId="0" applyNumberFormat="true"/>
    <xf numFmtId="49" fontId="0" fillId="0" borderId="75" xfId="0" applyNumberFormat="true"/>
    <xf numFmtId="22" fontId="0" fillId="0" borderId="76" xfId="0" applyNumberFormat="true"/>
    <xf numFmtId="49" fontId="0" fillId="0" borderId="77" xfId="0" applyNumberFormat="true"/>
    <xf numFmtId="22" fontId="0" fillId="0" borderId="78" xfId="0" applyNumberFormat="true"/>
    <xf numFmtId="49" fontId="0" fillId="0" borderId="79" xfId="0" applyNumberFormat="true"/>
    <xf numFmtId="22" fontId="0" fillId="0" borderId="80" xfId="0" applyNumberFormat="true"/>
    <xf numFmtId="49" fontId="0" fillId="0" borderId="81" xfId="0" applyNumberFormat="true"/>
    <xf numFmtId="22" fontId="0" fillId="0" borderId="82" xfId="0" applyNumberFormat="true"/>
    <xf numFmtId="49" fontId="0" fillId="0" borderId="83" xfId="0" applyNumberFormat="true"/>
    <xf numFmtId="22" fontId="0" fillId="0" borderId="84" xfId="0" applyNumberFormat="true"/>
    <xf numFmtId="49" fontId="0" fillId="0" borderId="85" xfId="0" applyNumberFormat="true"/>
    <xf numFmtId="22" fontId="0" fillId="0" borderId="86" xfId="0" applyNumberFormat="true"/>
    <xf numFmtId="49" fontId="0" fillId="0" borderId="87" xfId="0" applyNumberFormat="true"/>
    <xf numFmtId="22" fontId="0" fillId="0" borderId="88" xfId="0" applyNumberFormat="true"/>
    <xf numFmtId="49" fontId="0" fillId="0" borderId="89" xfId="0" applyNumberFormat="true"/>
    <xf numFmtId="22" fontId="0" fillId="0" borderId="90" xfId="0" applyNumberFormat="true"/>
    <xf numFmtId="49" fontId="0" fillId="0" borderId="91" xfId="0" applyNumberFormat="true"/>
    <xf numFmtId="22" fontId="0" fillId="0" borderId="92" xfId="0" applyNumberFormat="true"/>
    <xf numFmtId="49" fontId="0" fillId="0" borderId="93" xfId="0" applyNumberFormat="true"/>
    <xf numFmtId="22" fontId="0" fillId="0" borderId="94" xfId="0" applyNumberFormat="true"/>
    <xf numFmtId="49" fontId="0" fillId="0" borderId="95" xfId="0" applyNumberFormat="true"/>
    <xf numFmtId="22" fontId="0" fillId="0" borderId="96" xfId="0" applyNumberFormat="true"/>
    <xf numFmtId="49" fontId="0" fillId="0" borderId="97" xfId="0" applyNumberFormat="true"/>
    <xf numFmtId="22" fontId="0" fillId="0" borderId="98" xfId="0" applyNumberFormat="true"/>
    <xf numFmtId="49" fontId="0" fillId="0" borderId="99" xfId="0" applyNumberFormat="true"/>
    <xf numFmtId="22" fontId="0" fillId="0" borderId="100" xfId="0" applyNumberFormat="true"/>
    <xf numFmtId="49" fontId="0" fillId="0" borderId="101" xfId="0" applyNumberFormat="true"/>
    <xf numFmtId="22" fontId="0" fillId="0" borderId="102" xfId="0" applyNumberFormat="true"/>
    <xf numFmtId="49" fontId="0" fillId="0" borderId="103" xfId="0" applyNumberFormat="true"/>
    <xf numFmtId="22" fontId="0" fillId="0" borderId="104" xfId="0" applyNumberFormat="true"/>
    <xf numFmtId="49" fontId="0" fillId="0" borderId="105" xfId="0" applyNumberFormat="true"/>
    <xf numFmtId="22" fontId="0" fillId="0" borderId="106" xfId="0" applyNumberFormat="true"/>
    <xf numFmtId="49" fontId="0" fillId="0" borderId="107" xfId="0" applyNumberFormat="true"/>
    <xf numFmtId="22" fontId="0" fillId="0" borderId="108" xfId="0" applyNumberFormat="true"/>
    <xf numFmtId="49" fontId="0" fillId="0" borderId="109" xfId="0" applyNumberFormat="true"/>
    <xf numFmtId="22" fontId="0" fillId="0" borderId="110" xfId="0" applyNumberFormat="true"/>
    <xf numFmtId="49" fontId="0" fillId="0" borderId="111" xfId="0" applyNumberFormat="true"/>
    <xf numFmtId="22" fontId="0" fillId="0" borderId="112" xfId="0" applyNumberFormat="true"/>
    <xf numFmtId="49" fontId="0" fillId="0" borderId="113" xfId="0" applyNumberFormat="true"/>
    <xf numFmtId="22" fontId="0" fillId="0" borderId="114" xfId="0" applyNumberFormat="true"/>
    <xf numFmtId="49" fontId="0" fillId="0" borderId="115" xfId="0" applyNumberFormat="true"/>
    <xf numFmtId="22" fontId="0" fillId="0" borderId="116" xfId="0" applyNumberFormat="true"/>
    <xf numFmtId="49" fontId="0" fillId="0" borderId="117" xfId="0" applyNumberFormat="true"/>
    <xf numFmtId="22" fontId="0" fillId="0" borderId="118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drawings/_rels/drawing1.xml.rels><?xml version="1.0" encoding="UTF-8"?><Relationships xmlns="http://schemas.openxmlformats.org/package/2006/relationships"><Relationship Target="..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18</xdr:row>
      <xdr:rowOff>0</xdr:rowOff>
    </xdr:from>
    <xdr:to>
      <xdr:col>7</xdr:col>
      <xdr:colOff>473869</xdr:colOff>
      <xdr:row>40</xdr:row>
      <xdr:rowOff>145130</xdr:rowOff>
    </xdr:to>
    <xdr:pic>
      <xdr:nvPicPr>
        <xdr:cNvPr id="3" name="Picture 2">
          <a:extLst>
            <a:ext xmlns:a16="http://schemas.microsoft.com/office/drawing/2014/main" uri="{FF2B5EF4-FFF2-40B4-BE49-F238E27FC236}">
              <a16:creationId xmlns:a16="http://schemas.microsoft.com/office/drawing/2014/main" id="{4A4BD667-1667-43CF-8FDE-91305322A09C}"/>
            </a:ext>
          </a:extLst>
        </xdr:cNvPr>
        <xdr:cNvPicPr>
          <a:picLocks noChangeAspect="true"/>
        </xdr:cNvPicPr>
      </xdr:nvPicPr>
      <xdr:blipFill>
        <a:blip r:embed="rId1">
          <a:extLst>
            <a:ext xmlns:a14="http://schemas.microsoft.com/office/drawing/2010/main"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86375"/>
          <a:ext cx="10058400" cy="4336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2895-04BA-47FA-A39D-EB860D2CB04D}">
  <dimension ref="A1:Q17"/>
  <sheetViews>
    <sheetView zoomScale="80" zoomScaleNormal="80" workbookViewId="0">
      <selection activeCell="E8" sqref="E8"/>
    </sheetView>
  </sheetViews>
  <sheetFormatPr defaultRowHeight="15" x14ac:dyDescent="0.25"/>
  <cols>
    <col min="1" max="1" width="18.28515625" customWidth="true"/>
    <col min="2" max="2" width="16.7109375" customWidth="true"/>
    <col min="3" max="3" width="22.28515625" customWidth="true"/>
    <col min="4" max="4" width="17.7109375" customWidth="true"/>
    <col min="5" max="5" width="23.7109375" customWidth="true"/>
    <col min="6" max="6" width="21.28515625" customWidth="true"/>
    <col min="7" max="7" width="23.7109375" customWidth="true"/>
    <col min="8" max="8" width="22.28515625" customWidth="true"/>
    <col min="9" max="9" width="18.140625" customWidth="true"/>
    <col min="10" max="10" width="25.5703125" customWidth="true"/>
    <col min="11" max="11" width="23.7109375" customWidth="true"/>
    <col min="12" max="12" width="21.28515625" customWidth="true"/>
    <col min="13" max="13" width="17.42578125" customWidth="true"/>
    <col min="14" max="14" width="26.28515625" customWidth="true"/>
    <col min="15" max="15" width="15.140625" customWidth="true"/>
    <col min="16" max="16" width="16" bestFit="true" customWidth="true"/>
    <col min="17" max="17" width="7.28515625" customWidth="true"/>
  </cols>
  <sheetData>
    <row r="1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10</v>
      </c>
      <c r="O1" t="s">
        <v>13</v>
      </c>
      <c r="P1" t="s">
        <v>14</v>
      </c>
      <c r="Q1" t="s">
        <v>15</v>
      </c>
    </row>
    <row r="2" ht="17.25" customHeight="true" x14ac:dyDescent="0.25">
      <c r="A2" t="s">
        <v>0</v>
      </c>
      <c r="B2" s="2" t="s">
        <v>17</v>
      </c>
      <c r="C2" s="1" t="s">
        <v>24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  <c r="Q2" s="1" t="s">
        <v>25</v>
      </c>
    </row>
    <row r="3" ht="17.25" customHeight="true" x14ac:dyDescent="0.25">
      <c r="A3" t="s">
        <v>1</v>
      </c>
      <c r="B3" s="1" t="s">
        <v>26</v>
      </c>
      <c r="C3" s="2" t="s">
        <v>19</v>
      </c>
      <c r="D3" s="1" t="s">
        <v>27</v>
      </c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25</v>
      </c>
      <c r="Q3" s="1" t="s">
        <v>25</v>
      </c>
    </row>
    <row r="4" ht="17.25" customHeight="true" x14ac:dyDescent="0.25">
      <c r="A4" t="s">
        <v>2</v>
      </c>
      <c r="B4" s="1" t="s">
        <v>25</v>
      </c>
      <c r="C4" s="1" t="s">
        <v>29</v>
      </c>
      <c r="D4" s="3" t="s">
        <v>16</v>
      </c>
      <c r="E4" s="1" t="s">
        <v>25</v>
      </c>
      <c r="F4" s="1" t="s">
        <v>25</v>
      </c>
      <c r="G4" s="1" t="s">
        <v>25</v>
      </c>
      <c r="H4" s="1" t="s">
        <v>25</v>
      </c>
      <c r="I4" s="1" t="s">
        <v>25</v>
      </c>
      <c r="J4" s="1" t="s">
        <v>25</v>
      </c>
      <c r="K4" s="1" t="s">
        <v>25</v>
      </c>
      <c r="L4" s="1" t="s">
        <v>25</v>
      </c>
      <c r="M4" s="1" t="s">
        <v>25</v>
      </c>
      <c r="N4" s="1" t="s">
        <v>25</v>
      </c>
      <c r="O4" s="1" t="s">
        <v>25</v>
      </c>
      <c r="P4" s="1" t="s">
        <v>25</v>
      </c>
      <c r="Q4" s="1" t="s">
        <v>25</v>
      </c>
    </row>
    <row r="5" ht="17.25" customHeight="true" x14ac:dyDescent="0.25">
      <c r="A5" t="s">
        <v>3</v>
      </c>
      <c r="B5" s="1" t="s">
        <v>28</v>
      </c>
      <c r="C5" s="1" t="s">
        <v>25</v>
      </c>
      <c r="D5" s="1" t="s">
        <v>25</v>
      </c>
      <c r="E5" s="2" t="s">
        <v>18</v>
      </c>
      <c r="F5" s="1" t="s">
        <v>24</v>
      </c>
      <c r="G5" s="1" t="s">
        <v>25</v>
      </c>
      <c r="H5" s="1" t="s">
        <v>30</v>
      </c>
      <c r="I5" s="1" t="s">
        <v>25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</row>
    <row r="6" ht="30.75" customHeight="true" x14ac:dyDescent="0.25">
      <c r="A6" t="s">
        <v>5</v>
      </c>
      <c r="B6" s="1" t="s">
        <v>25</v>
      </c>
      <c r="C6" s="1" t="s">
        <v>28</v>
      </c>
      <c r="D6" s="1" t="s">
        <v>25</v>
      </c>
      <c r="E6" s="1" t="s">
        <v>26</v>
      </c>
      <c r="F6" s="2" t="s">
        <v>47</v>
      </c>
      <c r="G6" s="1" t="s">
        <v>27</v>
      </c>
      <c r="H6" s="1" t="s">
        <v>25</v>
      </c>
      <c r="I6" s="1" t="s">
        <v>25</v>
      </c>
      <c r="J6" s="1" t="s">
        <v>25</v>
      </c>
      <c r="K6" s="1" t="s">
        <v>31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</row>
    <row r="7" ht="17.25" customHeight="true" x14ac:dyDescent="0.25">
      <c r="A7" t="s">
        <v>4</v>
      </c>
      <c r="B7" s="1" t="s">
        <v>25</v>
      </c>
      <c r="C7" s="1" t="s">
        <v>25</v>
      </c>
      <c r="D7" s="1" t="s">
        <v>28</v>
      </c>
      <c r="E7" s="1" t="s">
        <v>25</v>
      </c>
      <c r="F7" s="1" t="s">
        <v>29</v>
      </c>
      <c r="G7" s="3" t="s">
        <v>20</v>
      </c>
      <c r="H7" s="1" t="s">
        <v>25</v>
      </c>
      <c r="I7" s="1" t="s">
        <v>25</v>
      </c>
      <c r="J7" s="1" t="s">
        <v>25</v>
      </c>
      <c r="K7" s="1" t="s">
        <v>25</v>
      </c>
      <c r="L7" s="1" t="s">
        <v>25</v>
      </c>
      <c r="M7" s="1" t="s">
        <v>25</v>
      </c>
      <c r="N7" s="1" t="s">
        <v>32</v>
      </c>
      <c r="O7" s="1" t="s">
        <v>25</v>
      </c>
      <c r="P7" s="1" t="s">
        <v>25</v>
      </c>
      <c r="Q7" s="1" t="s">
        <v>25</v>
      </c>
    </row>
    <row r="8" ht="29.25" customHeight="true" x14ac:dyDescent="0.25">
      <c r="A8" t="s">
        <v>6</v>
      </c>
      <c r="B8" s="1" t="s">
        <v>25</v>
      </c>
      <c r="C8" s="1" t="s">
        <v>25</v>
      </c>
      <c r="D8" s="1" t="s">
        <v>25</v>
      </c>
      <c r="E8" s="1" t="s">
        <v>33</v>
      </c>
      <c r="F8" s="1" t="s">
        <v>25</v>
      </c>
      <c r="G8" s="1" t="s">
        <v>25</v>
      </c>
      <c r="H8" s="2" t="s">
        <v>44</v>
      </c>
      <c r="I8" s="1" t="s">
        <v>34</v>
      </c>
      <c r="J8" s="1" t="s">
        <v>25</v>
      </c>
      <c r="K8" s="1" t="s">
        <v>24</v>
      </c>
      <c r="L8" s="1" t="s">
        <v>25</v>
      </c>
      <c r="M8" s="1" t="s">
        <v>25</v>
      </c>
      <c r="N8" s="1" t="s">
        <v>25</v>
      </c>
      <c r="O8" s="1" t="s">
        <v>25</v>
      </c>
      <c r="P8" s="1" t="s">
        <v>25</v>
      </c>
      <c r="Q8" s="1" t="s">
        <v>25</v>
      </c>
    </row>
    <row r="9" ht="29.25" customHeight="true" x14ac:dyDescent="0.25">
      <c r="A9" t="s">
        <v>7</v>
      </c>
      <c r="B9" s="1" t="s">
        <v>25</v>
      </c>
      <c r="C9" s="1" t="s">
        <v>25</v>
      </c>
      <c r="D9" s="1" t="s">
        <v>25</v>
      </c>
      <c r="E9" s="1" t="s">
        <v>25</v>
      </c>
      <c r="F9" s="1" t="s">
        <v>25</v>
      </c>
      <c r="G9" s="1" t="s">
        <v>25</v>
      </c>
      <c r="H9" s="1" t="s">
        <v>35</v>
      </c>
      <c r="I9" s="2" t="s">
        <v>43</v>
      </c>
      <c r="J9" s="1" t="s">
        <v>36</v>
      </c>
      <c r="K9" s="1" t="s">
        <v>25</v>
      </c>
      <c r="L9" s="1" t="s">
        <v>24</v>
      </c>
      <c r="M9" s="1" t="s">
        <v>25</v>
      </c>
      <c r="N9" s="1" t="s">
        <v>25</v>
      </c>
      <c r="O9" s="1" t="s">
        <v>25</v>
      </c>
      <c r="P9" s="1" t="s">
        <v>25</v>
      </c>
      <c r="Q9" s="1" t="s">
        <v>25</v>
      </c>
    </row>
    <row r="10" ht="18" customHeight="true" x14ac:dyDescent="0.25">
      <c r="A10" t="s">
        <v>8</v>
      </c>
      <c r="B10" s="1" t="s">
        <v>25</v>
      </c>
      <c r="C10" s="1" t="s">
        <v>25</v>
      </c>
      <c r="D10" s="1" t="s">
        <v>25</v>
      </c>
      <c r="E10" s="1" t="s">
        <v>25</v>
      </c>
      <c r="F10" s="1" t="s">
        <v>25</v>
      </c>
      <c r="G10" s="1" t="s">
        <v>25</v>
      </c>
      <c r="H10" s="1" t="s">
        <v>25</v>
      </c>
      <c r="I10" s="1" t="s">
        <v>37</v>
      </c>
      <c r="J10" s="3" t="s">
        <v>21</v>
      </c>
      <c r="K10" s="1" t="s">
        <v>25</v>
      </c>
      <c r="L10" s="1" t="s">
        <v>25</v>
      </c>
      <c r="M10" s="1" t="s">
        <v>24</v>
      </c>
      <c r="N10" s="1" t="s">
        <v>25</v>
      </c>
      <c r="O10" s="1" t="s">
        <v>25</v>
      </c>
      <c r="P10" s="1" t="s">
        <v>25</v>
      </c>
      <c r="Q10" s="1" t="s">
        <v>25</v>
      </c>
    </row>
    <row r="11" ht="29.25" customHeight="true" x14ac:dyDescent="0.25">
      <c r="A11" t="s">
        <v>9</v>
      </c>
      <c r="B11" s="1" t="s">
        <v>25</v>
      </c>
      <c r="C11" s="1" t="s">
        <v>25</v>
      </c>
      <c r="D11" s="1" t="s">
        <v>25</v>
      </c>
      <c r="E11" s="1" t="s">
        <v>25</v>
      </c>
      <c r="F11" s="1" t="s">
        <v>38</v>
      </c>
      <c r="G11" s="1" t="s">
        <v>25</v>
      </c>
      <c r="H11" s="1" t="s">
        <v>26</v>
      </c>
      <c r="I11" s="1" t="s">
        <v>25</v>
      </c>
      <c r="J11" s="1" t="s">
        <v>25</v>
      </c>
      <c r="K11" s="2" t="s">
        <v>22</v>
      </c>
      <c r="L11" s="1" t="s">
        <v>34</v>
      </c>
      <c r="M11" s="1" t="s">
        <v>25</v>
      </c>
      <c r="N11" s="1" t="s">
        <v>27</v>
      </c>
      <c r="O11" s="1" t="s">
        <v>25</v>
      </c>
      <c r="P11" s="1" t="s">
        <v>25</v>
      </c>
      <c r="Q11" s="1" t="s">
        <v>25</v>
      </c>
    </row>
    <row r="12" ht="29.25" customHeight="true" x14ac:dyDescent="0.25">
      <c r="A12" t="s">
        <v>11</v>
      </c>
      <c r="B12" s="1" t="s">
        <v>25</v>
      </c>
      <c r="C12" s="1" t="s">
        <v>25</v>
      </c>
      <c r="D12" s="1" t="s">
        <v>25</v>
      </c>
      <c r="E12" s="1" t="s">
        <v>25</v>
      </c>
      <c r="F12" s="1" t="s">
        <v>25</v>
      </c>
      <c r="G12" s="1" t="s">
        <v>25</v>
      </c>
      <c r="H12" s="1" t="s">
        <v>25</v>
      </c>
      <c r="I12" s="1" t="s">
        <v>26</v>
      </c>
      <c r="J12" s="1" t="s">
        <v>25</v>
      </c>
      <c r="K12" s="1" t="s">
        <v>35</v>
      </c>
      <c r="L12" s="2" t="s">
        <v>41</v>
      </c>
      <c r="M12" s="1" t="s">
        <v>36</v>
      </c>
      <c r="N12" s="1" t="s">
        <v>25</v>
      </c>
      <c r="O12" s="1" t="s">
        <v>27</v>
      </c>
      <c r="P12" s="1" t="s">
        <v>25</v>
      </c>
      <c r="Q12" s="1" t="s">
        <v>25</v>
      </c>
    </row>
    <row r="13" ht="29.25" customHeight="true" x14ac:dyDescent="0.25">
      <c r="A13" t="s">
        <v>12</v>
      </c>
      <c r="B13" s="1" t="s">
        <v>25</v>
      </c>
      <c r="C13" s="1" t="s">
        <v>25</v>
      </c>
      <c r="D13" s="1" t="s">
        <v>25</v>
      </c>
      <c r="E13" s="1" t="s">
        <v>25</v>
      </c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26</v>
      </c>
      <c r="K13" s="1" t="s">
        <v>25</v>
      </c>
      <c r="L13" s="1" t="s">
        <v>37</v>
      </c>
      <c r="M13" s="2" t="s">
        <v>42</v>
      </c>
      <c r="N13" s="1" t="s">
        <v>25</v>
      </c>
      <c r="O13" s="1" t="s">
        <v>25</v>
      </c>
      <c r="P13" s="1" t="s">
        <v>27</v>
      </c>
      <c r="Q13" s="1" t="s">
        <v>25</v>
      </c>
    </row>
    <row r="14" ht="29.25" customHeight="true" x14ac:dyDescent="0.25">
      <c r="A14" t="s">
        <v>10</v>
      </c>
      <c r="B14" s="1" t="s">
        <v>25</v>
      </c>
      <c r="C14" s="1" t="s">
        <v>25</v>
      </c>
      <c r="D14" s="1" t="s">
        <v>25</v>
      </c>
      <c r="E14" s="1" t="s">
        <v>25</v>
      </c>
      <c r="F14" s="1" t="s">
        <v>25</v>
      </c>
      <c r="G14" s="1" t="s">
        <v>39</v>
      </c>
      <c r="H14" s="1" t="s">
        <v>25</v>
      </c>
      <c r="I14" s="1" t="s">
        <v>25</v>
      </c>
      <c r="J14" s="1" t="s">
        <v>25</v>
      </c>
      <c r="K14" s="1" t="s">
        <v>29</v>
      </c>
      <c r="L14" s="1" t="s">
        <v>25</v>
      </c>
      <c r="M14" s="1" t="s">
        <v>25</v>
      </c>
      <c r="N14" s="2" t="s">
        <v>23</v>
      </c>
      <c r="O14" s="1" t="s">
        <v>34</v>
      </c>
      <c r="P14" s="1" t="s">
        <v>25</v>
      </c>
      <c r="Q14" s="1" t="s">
        <v>25</v>
      </c>
    </row>
    <row r="15" ht="30.75" customHeight="true" x14ac:dyDescent="0.25">
      <c r="A15" t="s">
        <v>13</v>
      </c>
      <c r="B15" s="1" t="s">
        <v>25</v>
      </c>
      <c r="C15" s="1" t="s">
        <v>25</v>
      </c>
      <c r="D15" s="1" t="s">
        <v>25</v>
      </c>
      <c r="E15" s="1" t="s">
        <v>25</v>
      </c>
      <c r="F15" s="1" t="s">
        <v>25</v>
      </c>
      <c r="G15" s="1" t="s">
        <v>25</v>
      </c>
      <c r="H15" s="1" t="s">
        <v>25</v>
      </c>
      <c r="I15" s="1" t="s">
        <v>25</v>
      </c>
      <c r="J15" s="1" t="s">
        <v>25</v>
      </c>
      <c r="K15" s="1" t="s">
        <v>25</v>
      </c>
      <c r="L15" s="1" t="s">
        <v>29</v>
      </c>
      <c r="M15" s="1" t="s">
        <v>25</v>
      </c>
      <c r="N15" s="1" t="s">
        <v>35</v>
      </c>
      <c r="O15" s="2" t="s">
        <v>45</v>
      </c>
      <c r="P15" s="1" t="s">
        <v>36</v>
      </c>
      <c r="Q15" s="1" t="s">
        <v>25</v>
      </c>
    </row>
    <row r="16" ht="30.75" customHeight="true" x14ac:dyDescent="0.25">
      <c r="A16" t="s">
        <v>14</v>
      </c>
      <c r="B16" s="1" t="s">
        <v>25</v>
      </c>
      <c r="C16" s="1" t="s">
        <v>25</v>
      </c>
      <c r="D16" s="1" t="s">
        <v>25</v>
      </c>
      <c r="E16" s="1" t="s">
        <v>25</v>
      </c>
      <c r="F16" s="1" t="s">
        <v>25</v>
      </c>
      <c r="G16" s="1" t="s">
        <v>25</v>
      </c>
      <c r="H16" s="1" t="s">
        <v>25</v>
      </c>
      <c r="I16" s="1" t="s">
        <v>25</v>
      </c>
      <c r="J16" s="1" t="s">
        <v>25</v>
      </c>
      <c r="K16" s="1" t="s">
        <v>25</v>
      </c>
      <c r="L16" s="1" t="s">
        <v>25</v>
      </c>
      <c r="M16" s="1" t="s">
        <v>29</v>
      </c>
      <c r="N16" s="1" t="s">
        <v>25</v>
      </c>
      <c r="O16" s="1" t="s">
        <v>37</v>
      </c>
      <c r="P16" s="2" t="s">
        <v>46</v>
      </c>
      <c r="Q16" s="1" t="s">
        <v>25</v>
      </c>
    </row>
    <row r="17" ht="17.25" customHeight="true" x14ac:dyDescent="0.25">
      <c r="A17" t="s">
        <v>15</v>
      </c>
      <c r="B17" s="1" t="s">
        <v>25</v>
      </c>
      <c r="C17" s="1" t="s">
        <v>25</v>
      </c>
      <c r="D17" s="1" t="s">
        <v>25</v>
      </c>
      <c r="E17" s="1" t="s">
        <v>25</v>
      </c>
      <c r="F17" s="1" t="s">
        <v>25</v>
      </c>
      <c r="G17" s="1" t="s">
        <v>25</v>
      </c>
      <c r="H17" s="1" t="s">
        <v>40</v>
      </c>
      <c r="I17" s="1" t="s">
        <v>40</v>
      </c>
      <c r="J17" s="1" t="s">
        <v>40</v>
      </c>
      <c r="K17" s="1" t="s">
        <v>40</v>
      </c>
      <c r="L17" s="1" t="s">
        <v>40</v>
      </c>
      <c r="M17" s="1" t="s">
        <v>40</v>
      </c>
      <c r="N17" s="1" t="s">
        <v>40</v>
      </c>
      <c r="O17" s="1" t="s">
        <v>40</v>
      </c>
      <c r="P17" s="1" t="s">
        <v>40</v>
      </c>
      <c r="Q17" s="3">
        <v>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47B66-8A4C-49E3-901F-F956FCB68ADB}">
  <dimension ref="A1:V58"/>
  <sheetViews>
    <sheetView tabSelected="true" zoomScale="90" zoomScaleNormal="90" workbookViewId="0">
      <selection activeCell="D1" sqref="D1"/>
    </sheetView>
  </sheetViews>
  <sheetFormatPr defaultRowHeight="15" x14ac:dyDescent="0.25"/>
  <cols>
    <col min="1" max="1" width="20.7109375" customWidth="true"/>
    <col min="2" max="2" width="7.140625" customWidth="true"/>
    <col min="3" max="3" width="16.85546875" customWidth="true"/>
    <col min="4" max="22" width="13.140625" customWidth="true"/>
  </cols>
  <sheetData>
    <row r="1" ht="30" x14ac:dyDescent="0.25">
      <c r="A1" s="4" t="s">
        <v>69</v>
      </c>
      <c r="B1" s="6" t="s">
        <v>15</v>
      </c>
      <c r="C1" s="6" t="s">
        <v>48</v>
      </c>
      <c r="D1" s="6" t="s">
        <v>49</v>
      </c>
      <c r="E1" s="6" t="s">
        <v>50</v>
      </c>
      <c r="F1" s="6" t="s">
        <v>71</v>
      </c>
      <c r="G1" s="6" t="s">
        <v>51</v>
      </c>
      <c r="H1" s="6" t="s">
        <v>52</v>
      </c>
      <c r="I1" s="6" t="s">
        <v>53</v>
      </c>
      <c r="J1" s="6" t="s">
        <v>54</v>
      </c>
      <c r="K1" s="6" t="s">
        <v>55</v>
      </c>
      <c r="L1" s="6" t="s">
        <v>56</v>
      </c>
      <c r="M1" s="6" t="s">
        <v>57</v>
      </c>
      <c r="N1" s="6" t="s">
        <v>58</v>
      </c>
      <c r="O1" s="6" t="s">
        <v>59</v>
      </c>
      <c r="P1" s="6" t="s">
        <v>60</v>
      </c>
      <c r="Q1" s="6" t="s">
        <v>61</v>
      </c>
      <c r="R1" s="6" t="s">
        <v>62</v>
      </c>
      <c r="S1" s="6" t="s">
        <v>63</v>
      </c>
      <c r="T1" s="6" t="s">
        <v>64</v>
      </c>
      <c r="U1" s="6" t="s">
        <v>65</v>
      </c>
      <c r="V1" s="6" t="s">
        <v>66</v>
      </c>
    </row>
    <row r="2" x14ac:dyDescent="0.25">
      <c r="A2" s="6" t="s">
        <v>15</v>
      </c>
      <c r="B2" s="7">
        <v>0</v>
      </c>
      <c r="C2" s="11">
        <v>0</v>
      </c>
      <c r="D2" s="14" t="str">
        <f>M_plus</f>
        <v>M_plus</v>
      </c>
      <c r="E2" s="14" t="str">
        <f>P_plus</f>
        <v>P_plus</v>
      </c>
      <c r="F2" s="11">
        <v>0</v>
      </c>
      <c r="G2" s="14" t="e">
        <f>M_plus + P_plus</f>
        <v>#VALUE!</v>
      </c>
      <c r="H2" s="14" t="e">
        <f>M_plus*f</f>
        <v>#VALUE!</v>
      </c>
      <c r="I2" s="14" t="e">
        <f>M_plus*f^2</f>
        <v>#VALUE!</v>
      </c>
      <c r="J2" s="14" t="e">
        <f>M_plus*f^3</f>
        <v>#VALUE!</v>
      </c>
      <c r="K2" s="14" t="e">
        <f>M_plus*f^4</f>
        <v>#VALUE!</v>
      </c>
      <c r="L2" s="14" t="e">
        <f>M_plus*f^5</f>
        <v>#VALUE!</v>
      </c>
      <c r="M2" s="14" t="e">
        <f>P_plus*f</f>
        <v>#VALUE!</v>
      </c>
      <c r="N2" s="14" t="e">
        <f>P_plus*f^2</f>
        <v>#VALUE!</v>
      </c>
      <c r="O2" s="14" t="e">
        <f>P_plus*f^3</f>
        <v>#VALUE!</v>
      </c>
      <c r="P2" s="14" t="e">
        <f>P_plus*f^4</f>
        <v>#VALUE!</v>
      </c>
      <c r="Q2" s="14" t="e">
        <f>P_plus*f^5</f>
        <v>#VALUE!</v>
      </c>
      <c r="R2" s="14" t="e">
        <f>(M_plus + P_plus)*f</f>
        <v>#VALUE!</v>
      </c>
      <c r="S2" s="14" t="e">
        <f>(M_plus + P_plus)*f^2</f>
        <v>#VALUE!</v>
      </c>
      <c r="T2" s="14" t="e">
        <f>(M_plus + P_plus)*f^3</f>
        <v>#VALUE!</v>
      </c>
      <c r="U2" s="14" t="e">
        <f>(M_plus + P_plus)*f^4</f>
        <v>#VALUE!</v>
      </c>
      <c r="V2" s="14" t="e">
        <f>(M_plus + P_plus)*f^5</f>
        <v>#VALUE!</v>
      </c>
    </row>
    <row r="3" x14ac:dyDescent="0.25">
      <c r="A3" s="6" t="s">
        <v>48</v>
      </c>
      <c r="B3" s="11">
        <v>0</v>
      </c>
      <c r="C3" s="7">
        <v>0</v>
      </c>
      <c r="D3" s="14" t="str">
        <f>k_unmature</f>
        <v>k_unmature</v>
      </c>
      <c r="E3" s="14" t="str">
        <f>k_unprime</f>
        <v>k_unprime</v>
      </c>
      <c r="F3" s="14" t="str">
        <f>k_refill</f>
        <v>k_refill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</row>
    <row r="4" x14ac:dyDescent="0.25">
      <c r="A4" s="6" t="s">
        <v>49</v>
      </c>
      <c r="B4" s="11">
        <v>0</v>
      </c>
      <c r="C4" s="12" t="str">
        <f>k_mature</f>
        <v>k_mature</v>
      </c>
      <c r="D4" s="13">
        <v>0</v>
      </c>
      <c r="E4" s="11">
        <v>0</v>
      </c>
      <c r="F4" s="11">
        <v>0</v>
      </c>
      <c r="G4" s="14" t="str">
        <f>k_unprime</f>
        <v>k_unprime</v>
      </c>
      <c r="H4" s="14" t="str">
        <f>k_off</f>
        <v>k_off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</row>
    <row r="5" x14ac:dyDescent="0.25">
      <c r="A5" s="6" t="s">
        <v>50</v>
      </c>
      <c r="B5" s="11">
        <v>0</v>
      </c>
      <c r="C5" s="12" t="str">
        <f>k_prime</f>
        <v>k_prime</v>
      </c>
      <c r="D5" s="11">
        <v>0</v>
      </c>
      <c r="E5" s="7">
        <v>0</v>
      </c>
      <c r="F5" s="11">
        <v>0</v>
      </c>
      <c r="G5" s="14" t="str">
        <f>k_unmature</f>
        <v>k_unmature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4" t="str">
        <f>k_off</f>
        <v>k_off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</row>
    <row r="6" x14ac:dyDescent="0.25">
      <c r="A6" s="6" t="s">
        <v>71</v>
      </c>
      <c r="B6" s="11">
        <v>0</v>
      </c>
      <c r="C6" s="11">
        <v>0</v>
      </c>
      <c r="D6" s="11">
        <v>0</v>
      </c>
      <c r="E6" s="11">
        <v>0</v>
      </c>
      <c r="F6" s="7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x14ac:dyDescent="0.25">
      <c r="A7" s="6" t="s">
        <v>51</v>
      </c>
      <c r="B7" s="11">
        <v>0</v>
      </c>
      <c r="C7" s="11">
        <v>0</v>
      </c>
      <c r="D7" s="12" t="str">
        <f>k_prime</f>
        <v>k_prime</v>
      </c>
      <c r="E7" s="12" t="str">
        <f>k_mature</f>
        <v>k_mature</v>
      </c>
      <c r="F7" s="11">
        <v>0</v>
      </c>
      <c r="G7" s="7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4" t="str">
        <f>k_off</f>
        <v>k_off</v>
      </c>
      <c r="S7" s="11">
        <v>0</v>
      </c>
      <c r="T7" s="11">
        <v>0</v>
      </c>
      <c r="U7" s="11">
        <v>0</v>
      </c>
      <c r="V7" s="11">
        <v>0</v>
      </c>
    </row>
    <row r="8" x14ac:dyDescent="0.25">
      <c r="A8" s="6" t="s">
        <v>52</v>
      </c>
      <c r="B8" s="11">
        <v>0</v>
      </c>
      <c r="C8" s="11">
        <v>0</v>
      </c>
      <c r="D8" s="12" t="e">
        <f>5*k_on</f>
        <v>#VALUE!</v>
      </c>
      <c r="E8" s="11">
        <v>0</v>
      </c>
      <c r="F8" s="11">
        <v>0</v>
      </c>
      <c r="G8" s="11">
        <v>0</v>
      </c>
      <c r="H8" s="7">
        <v>0</v>
      </c>
      <c r="I8" s="14" t="e">
        <f>2*b*k_off</f>
        <v>#VALUE!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</row>
    <row r="9" x14ac:dyDescent="0.25">
      <c r="A9" s="6" t="s">
        <v>53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2" t="e">
        <f>4*k_on</f>
        <v>#VALUE!</v>
      </c>
      <c r="I9" s="7">
        <v>0</v>
      </c>
      <c r="J9" s="14" t="e">
        <f>3*b^2*k_off</f>
        <v>#VALUE!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</row>
    <row r="10" x14ac:dyDescent="0.25">
      <c r="A10" s="6" t="s">
        <v>54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2" t="e">
        <f>3*k_on</f>
        <v>#VALUE!</v>
      </c>
      <c r="J10" s="7">
        <v>0</v>
      </c>
      <c r="K10" s="14" t="e">
        <f>4*b^3*k_off</f>
        <v>#VALUE!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</row>
    <row r="11" x14ac:dyDescent="0.25">
      <c r="A11" s="6" t="s">
        <v>55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2" t="e">
        <f>2*k_on</f>
        <v>#VALUE!</v>
      </c>
      <c r="K11" s="7">
        <v>0</v>
      </c>
      <c r="L11" s="14" t="e">
        <f>5*b^4*k_off</f>
        <v>#VALUE!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</row>
    <row r="12" x14ac:dyDescent="0.25">
      <c r="A12" s="6" t="s">
        <v>56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2" t="str">
        <f>k_on</f>
        <v>k_on</v>
      </c>
      <c r="L12" s="7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</row>
    <row r="13" x14ac:dyDescent="0.25">
      <c r="A13" s="6" t="s">
        <v>57</v>
      </c>
      <c r="B13" s="11">
        <v>0</v>
      </c>
      <c r="C13" s="11">
        <v>0</v>
      </c>
      <c r="D13" s="11">
        <v>0</v>
      </c>
      <c r="E13" s="12" t="e">
        <f>5*k_on</f>
        <v>#VALUE!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7">
        <v>0</v>
      </c>
      <c r="N13" s="14" t="e">
        <f>2*b*k_off</f>
        <v>#VALUE!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</row>
    <row r="14" x14ac:dyDescent="0.25">
      <c r="A14" s="6" t="s">
        <v>58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2" t="e">
        <f>4*k_on</f>
        <v>#VALUE!</v>
      </c>
      <c r="N14" s="7">
        <v>0</v>
      </c>
      <c r="O14" s="14" t="e">
        <f>3*b^2*k_off</f>
        <v>#VALUE!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</row>
    <row r="15" x14ac:dyDescent="0.25">
      <c r="A15" s="6" t="s">
        <v>59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2" t="e">
        <f>3*k_on</f>
        <v>#VALUE!</v>
      </c>
      <c r="O15" s="7">
        <v>0</v>
      </c>
      <c r="P15" s="14" t="e">
        <f>4*b^3*k_off</f>
        <v>#VALUE!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</row>
    <row r="16" x14ac:dyDescent="0.25">
      <c r="A16" s="6" t="s">
        <v>60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2" t="e">
        <f>2*k_on</f>
        <v>#VALUE!</v>
      </c>
      <c r="P16" s="7">
        <v>0</v>
      </c>
      <c r="Q16" s="14" t="e">
        <f>5*b^4*k_off</f>
        <v>#VALUE!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</row>
    <row r="17" x14ac:dyDescent="0.25">
      <c r="A17" s="6" t="s">
        <v>61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2" t="str">
        <f>k_on</f>
        <v>k_on</v>
      </c>
      <c r="Q17" s="7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</row>
    <row r="18" x14ac:dyDescent="0.25">
      <c r="A18" s="6" t="s">
        <v>62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2" t="e">
        <f>5*k_on</f>
        <v>#VALUE!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7">
        <v>0</v>
      </c>
      <c r="S18" s="14" t="e">
        <f>2*b*k_off</f>
        <v>#VALUE!</v>
      </c>
      <c r="T18" s="11">
        <v>0</v>
      </c>
      <c r="U18" s="11">
        <v>0</v>
      </c>
      <c r="V18" s="11">
        <v>0</v>
      </c>
    </row>
    <row r="19" x14ac:dyDescent="0.25">
      <c r="A19" s="6" t="s">
        <v>63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2" t="e">
        <f>4*k_on</f>
        <v>#VALUE!</v>
      </c>
      <c r="S19" s="7">
        <v>0</v>
      </c>
      <c r="T19" s="14" t="e">
        <f>3*b^2*k_off</f>
        <v>#VALUE!</v>
      </c>
      <c r="U19" s="11">
        <v>0</v>
      </c>
      <c r="V19" s="11">
        <v>0</v>
      </c>
    </row>
    <row r="20" x14ac:dyDescent="0.25">
      <c r="A20" s="6" t="s">
        <v>64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2" t="e">
        <f>3*k_on</f>
        <v>#VALUE!</v>
      </c>
      <c r="T20" s="7">
        <v>0</v>
      </c>
      <c r="U20" s="14" t="e">
        <f>4*b^3*k_off</f>
        <v>#VALUE!</v>
      </c>
      <c r="V20" s="11">
        <v>0</v>
      </c>
    </row>
    <row r="21" x14ac:dyDescent="0.25">
      <c r="A21" s="6" t="s">
        <v>65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2" t="e">
        <f>2*k_on</f>
        <v>#VALUE!</v>
      </c>
      <c r="U21" s="7">
        <v>0</v>
      </c>
      <c r="V21" s="14" t="e">
        <f>5*b^4*k_off</f>
        <v>#VALUE!</v>
      </c>
    </row>
    <row r="22" x14ac:dyDescent="0.25">
      <c r="A22" s="6" t="s">
        <v>66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2" t="str">
        <f>k_on</f>
        <v>k_on</v>
      </c>
      <c r="V22" s="7">
        <v>0</v>
      </c>
    </row>
    <row r="24" ht="30" x14ac:dyDescent="0.25">
      <c r="A24" s="10" t="s">
        <v>73</v>
      </c>
      <c r="B24" s="6" t="s">
        <v>15</v>
      </c>
      <c r="C24" s="6" t="s">
        <v>48</v>
      </c>
      <c r="D24" s="6" t="s">
        <v>49</v>
      </c>
      <c r="E24" s="6" t="s">
        <v>50</v>
      </c>
      <c r="F24" s="6" t="s">
        <v>71</v>
      </c>
      <c r="G24" s="6" t="s">
        <v>51</v>
      </c>
      <c r="H24" s="6" t="s">
        <v>52</v>
      </c>
      <c r="I24" s="6" t="s">
        <v>53</v>
      </c>
      <c r="J24" s="6" t="s">
        <v>54</v>
      </c>
      <c r="K24" s="6" t="s">
        <v>55</v>
      </c>
      <c r="L24" s="6" t="s">
        <v>56</v>
      </c>
      <c r="M24" s="6" t="s">
        <v>57</v>
      </c>
      <c r="N24" s="6" t="s">
        <v>58</v>
      </c>
      <c r="O24" s="6" t="s">
        <v>59</v>
      </c>
      <c r="P24" s="6" t="s">
        <v>60</v>
      </c>
      <c r="Q24" s="6" t="s">
        <v>61</v>
      </c>
      <c r="R24" s="6" t="s">
        <v>62</v>
      </c>
      <c r="S24" s="6" t="s">
        <v>63</v>
      </c>
      <c r="T24" s="6" t="s">
        <v>64</v>
      </c>
      <c r="U24" s="6" t="s">
        <v>65</v>
      </c>
      <c r="V24" s="6" t="s">
        <v>66</v>
      </c>
    </row>
    <row r="25" x14ac:dyDescent="0.25">
      <c r="A25" s="6" t="s">
        <v>15</v>
      </c>
      <c r="B25" s="5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</row>
    <row r="26" x14ac:dyDescent="0.25">
      <c r="A26" s="6" t="s">
        <v>48</v>
      </c>
      <c r="B26" s="11">
        <v>0</v>
      </c>
      <c r="C26" s="7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</row>
    <row r="27" x14ac:dyDescent="0.25">
      <c r="A27" s="6" t="s">
        <v>49</v>
      </c>
      <c r="B27" s="11">
        <v>0</v>
      </c>
      <c r="C27" s="11">
        <v>1</v>
      </c>
      <c r="D27" s="7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</row>
    <row r="28" x14ac:dyDescent="0.25">
      <c r="A28" s="6" t="s">
        <v>50</v>
      </c>
      <c r="B28" s="11">
        <v>0</v>
      </c>
      <c r="C28" s="11">
        <v>1</v>
      </c>
      <c r="D28" s="11">
        <v>0</v>
      </c>
      <c r="E28" s="7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</row>
    <row r="29" x14ac:dyDescent="0.25">
      <c r="A29" s="6" t="s">
        <v>71</v>
      </c>
      <c r="B29" s="11">
        <v>0</v>
      </c>
      <c r="C29" s="11">
        <v>0</v>
      </c>
      <c r="D29" s="11">
        <v>0</v>
      </c>
      <c r="E29" s="11">
        <v>0</v>
      </c>
      <c r="F29" s="7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</row>
    <row r="30" x14ac:dyDescent="0.25">
      <c r="A30" s="6" t="s">
        <v>51</v>
      </c>
      <c r="B30" s="11">
        <v>0</v>
      </c>
      <c r="C30" s="11">
        <v>0</v>
      </c>
      <c r="D30" s="11">
        <v>1</v>
      </c>
      <c r="E30" s="11">
        <v>1</v>
      </c>
      <c r="F30" s="11">
        <v>0</v>
      </c>
      <c r="G30" s="7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</row>
    <row r="31" x14ac:dyDescent="0.25">
      <c r="A31" s="6" t="s">
        <v>52</v>
      </c>
      <c r="B31" s="11">
        <v>0</v>
      </c>
      <c r="C31" s="11">
        <v>0</v>
      </c>
      <c r="D31" s="11">
        <v>1</v>
      </c>
      <c r="E31" s="11">
        <v>0</v>
      </c>
      <c r="F31" s="11">
        <v>0</v>
      </c>
      <c r="G31" s="11">
        <v>0</v>
      </c>
      <c r="H31" s="7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</row>
    <row r="32" x14ac:dyDescent="0.25">
      <c r="A32" s="6" t="s">
        <v>53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1</v>
      </c>
      <c r="I32" s="7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</row>
    <row r="33" x14ac:dyDescent="0.25">
      <c r="A33" s="6" t="s">
        <v>54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1</v>
      </c>
      <c r="J33" s="7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</row>
    <row r="34" x14ac:dyDescent="0.25">
      <c r="A34" s="6" t="s">
        <v>55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1</v>
      </c>
      <c r="K34" s="7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</row>
    <row r="35" x14ac:dyDescent="0.25">
      <c r="A35" s="6" t="s">
        <v>56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1</v>
      </c>
      <c r="L35" s="7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</row>
    <row r="36" x14ac:dyDescent="0.25">
      <c r="A36" s="6" t="s">
        <v>57</v>
      </c>
      <c r="B36" s="11">
        <v>0</v>
      </c>
      <c r="C36" s="11">
        <v>0</v>
      </c>
      <c r="D36" s="11">
        <v>0</v>
      </c>
      <c r="E36" s="11">
        <v>1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7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</row>
    <row r="37" x14ac:dyDescent="0.25">
      <c r="A37" s="6" t="s">
        <v>58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1</v>
      </c>
      <c r="N37" s="7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</row>
    <row r="38" x14ac:dyDescent="0.25">
      <c r="A38" s="6" t="s">
        <v>59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1</v>
      </c>
      <c r="O38" s="7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</row>
    <row r="39" x14ac:dyDescent="0.25">
      <c r="A39" s="6" t="s">
        <v>60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1</v>
      </c>
      <c r="P39" s="7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</row>
    <row r="40" x14ac:dyDescent="0.25">
      <c r="A40" s="6" t="s">
        <v>61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1</v>
      </c>
      <c r="Q40" s="7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</row>
    <row r="41" x14ac:dyDescent="0.25">
      <c r="A41" s="6" t="s">
        <v>62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1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7">
        <v>0</v>
      </c>
      <c r="S41" s="11">
        <v>0</v>
      </c>
      <c r="T41" s="11">
        <v>0</v>
      </c>
      <c r="U41" s="11">
        <v>0</v>
      </c>
      <c r="V41" s="11">
        <v>0</v>
      </c>
    </row>
    <row r="42" x14ac:dyDescent="0.25">
      <c r="A42" s="6" t="s">
        <v>63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1</v>
      </c>
      <c r="S42" s="7">
        <v>0</v>
      </c>
      <c r="T42" s="11">
        <v>0</v>
      </c>
      <c r="U42" s="11">
        <v>0</v>
      </c>
      <c r="V42" s="11">
        <v>0</v>
      </c>
    </row>
    <row r="43" x14ac:dyDescent="0.25">
      <c r="A43" s="6" t="s">
        <v>64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1</v>
      </c>
      <c r="T43" s="7">
        <v>0</v>
      </c>
      <c r="U43" s="11">
        <v>0</v>
      </c>
      <c r="V43" s="11">
        <v>0</v>
      </c>
    </row>
    <row r="44" x14ac:dyDescent="0.25">
      <c r="A44" s="6" t="s">
        <v>65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1</v>
      </c>
      <c r="U44" s="7">
        <v>0</v>
      </c>
      <c r="V44" s="11">
        <v>0</v>
      </c>
    </row>
    <row r="45" x14ac:dyDescent="0.25">
      <c r="A45" s="6" t="s">
        <v>66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1</v>
      </c>
      <c r="V45" s="7">
        <v>0</v>
      </c>
    </row>
    <row r="47" x14ac:dyDescent="0.25">
      <c r="A47" s="9" t="s">
        <v>75</v>
      </c>
      <c r="B47" s="8" t="s">
        <v>76</v>
      </c>
      <c r="C47" s="8" t="s">
        <v>80</v>
      </c>
    </row>
    <row r="48" x14ac:dyDescent="0.25">
      <c r="A48" s="6" t="s">
        <v>72</v>
      </c>
      <c r="B48" s="6">
        <v>0</v>
      </c>
    </row>
    <row r="49" x14ac:dyDescent="0.25">
      <c r="A49" s="6" t="s">
        <v>74</v>
      </c>
      <c r="B49" s="6">
        <v>300000</v>
      </c>
    </row>
    <row r="50" ht="30" x14ac:dyDescent="0.25">
      <c r="A50" s="6" t="s">
        <v>67</v>
      </c>
      <c r="B50" s="6">
        <v>0.378</v>
      </c>
    </row>
    <row r="51" x14ac:dyDescent="0.25">
      <c r="A51" s="6" t="s">
        <v>77</v>
      </c>
      <c r="B51" s="6">
        <v>7330</v>
      </c>
    </row>
    <row r="52" x14ac:dyDescent="0.25">
      <c r="A52" s="6" t="s">
        <v>68</v>
      </c>
      <c r="B52" s="6">
        <v>0.010999999999999999</v>
      </c>
    </row>
    <row r="53" x14ac:dyDescent="0.25">
      <c r="A53" s="6" t="s">
        <v>78</v>
      </c>
      <c r="B53" s="6">
        <v>140000</v>
      </c>
    </row>
    <row r="54" x14ac:dyDescent="0.25">
      <c r="A54" s="6" t="s">
        <v>70</v>
      </c>
      <c r="B54" s="6">
        <v>4</v>
      </c>
    </row>
    <row r="55" x14ac:dyDescent="0.25">
      <c r="A55" s="6" t="s">
        <v>79</v>
      </c>
      <c r="B55" s="6">
        <v>0.5</v>
      </c>
    </row>
    <row r="56" x14ac:dyDescent="0.25">
      <c r="A56" s="6" t="s">
        <v>83</v>
      </c>
      <c r="B56" s="6">
        <v>28</v>
      </c>
    </row>
    <row r="57" x14ac:dyDescent="0.25">
      <c r="A57" s="6" t="s">
        <v>81</v>
      </c>
      <c r="B57" s="6">
        <v>0.00035</v>
      </c>
    </row>
    <row r="58" x14ac:dyDescent="0.25">
      <c r="A58" s="6" t="s">
        <v>82</v>
      </c>
      <c r="B58" s="6">
        <v>0.00035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MaturationNoPriming</vt:lpstr>
      <vt:lpstr>ParallelMaturationAndPriming</vt:lpstr>
      <vt:lpstr>b</vt:lpstr>
      <vt:lpstr>f</vt:lpstr>
      <vt:lpstr>k_mature</vt:lpstr>
      <vt:lpstr>k_off</vt:lpstr>
      <vt:lpstr>k_on</vt:lpstr>
      <vt:lpstr>k_prime</vt:lpstr>
      <vt:lpstr>k_refill</vt:lpstr>
      <vt:lpstr>k_unmature</vt:lpstr>
      <vt:lpstr>k_unprime</vt:lpstr>
      <vt:lpstr>M_plus</vt:lpstr>
      <vt:lpstr>P_plus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Spruston</dc:creator>
  <cp:lastModifiedBy>Evan Spruston</cp:lastModifiedBy>
  <dcterms:created xsi:type="dcterms:W3CDTF">2020-07-16T08:13:37Z</dcterms:created>
  <dcterms:modified xsi:type="dcterms:W3CDTF">2020-07-17T23:04:21Z</dcterms:modified>
</cp:coreProperties>
</file>