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ru\OneDrive\Documents\GitHub\SynapseModel\Two_Pool_and_Maturation\"/>
    </mc:Choice>
  </mc:AlternateContent>
  <xr:revisionPtr revIDLastSave="0" documentId="13_ncr:1_{7E760729-FC5D-4FA3-96E2-10E1B805438C}" xr6:coauthVersionLast="45" xr6:coauthVersionMax="45" xr10:uidLastSave="{00000000-0000-0000-0000-000000000000}"/>
  <bookViews>
    <workbookView xWindow="28680" yWindow="-120" windowWidth="29040" windowHeight="15840" activeTab="2"/>
  </bookViews>
  <sheets>
    <sheet name="CDR" sheetId="1" r:id="rId1"/>
    <sheet name="Unpriming" sheetId="2" r:id="rId2"/>
    <sheet name="37Priming" sheetId="3" r:id="rId3"/>
  </sheets>
  <definedNames>
    <definedName name="b_1">CDR!$B$78</definedName>
    <definedName name="b_3">CDR!$B$79</definedName>
    <definedName name="b_7">CDR!$B$80</definedName>
    <definedName name="CDR">CDR!$B$82</definedName>
    <definedName name="k_off_1">CDR!$B$71</definedName>
    <definedName name="k_off_3">CDR!$B$72</definedName>
    <definedName name="k_off_7">CDR!$B$73</definedName>
    <definedName name="k_on_1">CDR!$B$68</definedName>
    <definedName name="k_on_3">CDR!$B$69</definedName>
    <definedName name="k_on_7">CDR!$B$70</definedName>
    <definedName name="k_refill">CDR!$B$81</definedName>
    <definedName name="k_unprime">CDR!$B$83</definedName>
    <definedName name="L_plus">CDR!$B$74</definedName>
    <definedName name="O">CDR!$B$75</definedName>
    <definedName name="S">CDR!$B$77</definedName>
    <definedName name="T">CDR!$B$76</definedName>
  </definedNames>
  <calcPr calcId="191029" fullCalcOnLoad="true" iterateDelta="0.0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<sst xmlns="http://schemas.openxmlformats.org/spreadsheetml/2006/main" count="585" uniqueCount="102">
  <si>
    <t>e00</t>
  </si>
  <si>
    <t>e10</t>
  </si>
  <si>
    <t>e20</t>
  </si>
  <si>
    <t>e01</t>
  </si>
  <si>
    <t>e02</t>
  </si>
  <si>
    <t>e11</t>
  </si>
  <si>
    <t>e12</t>
  </si>
  <si>
    <t>e21</t>
  </si>
  <si>
    <t>e22</t>
  </si>
  <si>
    <t>syt000</t>
  </si>
  <si>
    <t>syt100</t>
  </si>
  <si>
    <t>syt200</t>
  </si>
  <si>
    <t>syt300</t>
  </si>
  <si>
    <t>syt400</t>
  </si>
  <si>
    <t>syt500</t>
  </si>
  <si>
    <t>syt001</t>
  </si>
  <si>
    <t>syt101</t>
  </si>
  <si>
    <t>syt201</t>
  </si>
  <si>
    <t>syt301</t>
  </si>
  <si>
    <t>syt401</t>
  </si>
  <si>
    <t>syt501</t>
  </si>
  <si>
    <t>syt002</t>
  </si>
  <si>
    <t>syt102</t>
  </si>
  <si>
    <t>syt202</t>
  </si>
  <si>
    <t>syt302</t>
  </si>
  <si>
    <t>syt402</t>
  </si>
  <si>
    <t>syt502</t>
  </si>
  <si>
    <t>syt010</t>
  </si>
  <si>
    <t>syt110</t>
  </si>
  <si>
    <t>syt210</t>
  </si>
  <si>
    <t>syt310</t>
  </si>
  <si>
    <t>syt410</t>
  </si>
  <si>
    <t>syt510</t>
  </si>
  <si>
    <t>syt020</t>
  </si>
  <si>
    <t>syt120</t>
  </si>
  <si>
    <t>syt220</t>
  </si>
  <si>
    <t>syt320</t>
  </si>
  <si>
    <t>syt420</t>
  </si>
  <si>
    <t>syt520</t>
  </si>
  <si>
    <t>syt011</t>
  </si>
  <si>
    <t>syt111</t>
  </si>
  <si>
    <t>syt211</t>
  </si>
  <si>
    <t>syt311</t>
  </si>
  <si>
    <t>syt411</t>
  </si>
  <si>
    <t>syt511</t>
  </si>
  <si>
    <t>syt021</t>
  </si>
  <si>
    <t>syt121</t>
  </si>
  <si>
    <t>syt221</t>
  </si>
  <si>
    <t>syt321</t>
  </si>
  <si>
    <t>syt421</t>
  </si>
  <si>
    <t>syt521</t>
  </si>
  <si>
    <t>syt012</t>
  </si>
  <si>
    <t>syt112</t>
  </si>
  <si>
    <t>syt212</t>
  </si>
  <si>
    <t>syt312</t>
  </si>
  <si>
    <t>syt412</t>
  </si>
  <si>
    <t>syt512</t>
  </si>
  <si>
    <t>syt022</t>
  </si>
  <si>
    <t>syt122</t>
  </si>
  <si>
    <t>syt222</t>
  </si>
  <si>
    <t>syt322</t>
  </si>
  <si>
    <t>syt422</t>
  </si>
  <si>
    <t>syt522</t>
  </si>
  <si>
    <t>Variable</t>
  </si>
  <si>
    <t>Value</t>
  </si>
  <si>
    <t>Source</t>
  </si>
  <si>
    <t>k_on_1</t>
  </si>
  <si>
    <t>k_on_3</t>
  </si>
  <si>
    <t>k_on_7</t>
  </si>
  <si>
    <t>k_off_1</t>
  </si>
  <si>
    <t>k_off_3</t>
  </si>
  <si>
    <t>k_off_7</t>
  </si>
  <si>
    <t>L_plus</t>
  </si>
  <si>
    <t>O</t>
  </si>
  <si>
    <t>one</t>
  </si>
  <si>
    <t>T</t>
  </si>
  <si>
    <t>three</t>
  </si>
  <si>
    <t>S</t>
  </si>
  <si>
    <t>seven</t>
  </si>
  <si>
    <t>b1</t>
  </si>
  <si>
    <t>b3</t>
  </si>
  <si>
    <t>b7</t>
  </si>
  <si>
    <t>k_refill</t>
  </si>
  <si>
    <t>CDR</t>
  </si>
  <si>
    <t>Kobbersmed</t>
  </si>
  <si>
    <t>~Kobbersmed</t>
  </si>
  <si>
    <t>Kobbersmed/Sugita</t>
  </si>
  <si>
    <t>Hui</t>
  </si>
  <si>
    <t>Knight</t>
  </si>
  <si>
    <t>estimate from Arrhenius using syt7 = 2kT</t>
  </si>
  <si>
    <t>Ca_ind</t>
  </si>
  <si>
    <t>Ca_dep</t>
  </si>
  <si>
    <t>Fused</t>
  </si>
  <si>
    <t>k_unprime</t>
  </si>
  <si>
    <t>Fitted</t>
  </si>
  <si>
    <t>syt1_0</t>
  </si>
  <si>
    <t>syt1_1</t>
  </si>
  <si>
    <t>syt1_2</t>
  </si>
  <si>
    <t>syt1_3</t>
  </si>
  <si>
    <t>syt1_4</t>
  </si>
  <si>
    <t>syt1_5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</si>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</sst>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14999847407453"/>
        <bgColor indexed="64"/>
      </patternFill>
    </fill>
    <fill>
      <patternFill patternType="solid">
        <fgColor theme="1" tint="0.49995422223579"/>
        <bgColor indexed="64"/>
      </patternFill>
    </fill>
    <fill>
      <patternFill patternType="solid">
        <fgColor theme="1" tint="0.3499862666707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theme="4" tint="0.59996337778863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9" tint="-0.24994659260842"/>
        <bgColor indexed="64"/>
      </patternFill>
    </fill>
    <fill>
      <patternFill patternType="solid">
        <fgColor theme="4" tint="-0.249946592608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6337778863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4659260842"/>
        <bgColor indexed="64"/>
      </patternFill>
    </fill>
    <fill>
      <patternFill patternType="solid">
        <fgColor theme="5" tint="0.5999938962981"/>
        <bgColor indexed="64"/>
      </patternFill>
    </fill>
  </fills>
  <borders count="104">
    <border>
      <left/>
      <right/>
      <top/>
      <bottom/>
      <diagonal/>
    </border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136">
    <xf numFmtId="0" fontId="0" fillId="0" borderId="0" xfId="0"/>
    <xf numFmtId="0" fontId="2" fillId="2" borderId="0" xfId="0" applyFont="true" applyFill="true"/>
    <xf numFmtId="0" fontId="0" fillId="3" borderId="0" xfId="0" applyFill="true"/>
    <xf numFmtId="0" fontId="0" fillId="4" borderId="0" xfId="0" applyFill="true"/>
    <xf numFmtId="0" fontId="0" fillId="5" borderId="0" xfId="0" applyFill="true" applyAlignment="true">
      <alignment horizontal="left"/>
    </xf>
    <xf numFmtId="0" fontId="0" fillId="6" borderId="0" xfId="0" applyFill="true" applyAlignment="true">
      <alignment horizontal="left"/>
    </xf>
    <xf numFmtId="0" fontId="0" fillId="0" borderId="0" xfId="0" applyAlignment="true">
      <alignment horizontal="left"/>
    </xf>
    <xf numFmtId="0" fontId="0" fillId="7" borderId="0" xfId="0" applyFill="true" applyAlignment="true">
      <alignment horizontal="left"/>
    </xf>
    <xf numFmtId="0" fontId="0" fillId="8" borderId="0" xfId="0" applyFill="true" applyAlignment="true">
      <alignment horizontal="left"/>
    </xf>
    <xf numFmtId="0" fontId="0" fillId="9" borderId="0" xfId="0" applyFill="true" applyAlignment="true">
      <alignment horizontal="left"/>
    </xf>
    <xf numFmtId="0" fontId="0" fillId="10" borderId="0" xfId="0" applyFill="true" applyAlignment="true">
      <alignment horizontal="left"/>
    </xf>
    <xf numFmtId="0" fontId="0" fillId="11" borderId="0" xfId="0" applyFill="true" applyAlignment="true">
      <alignment horizontal="left"/>
    </xf>
    <xf numFmtId="0" fontId="0" fillId="12" borderId="0" xfId="0" applyFill="true" applyAlignment="true">
      <alignment horizontal="left"/>
    </xf>
    <xf numFmtId="0" fontId="0" fillId="13" borderId="0" xfId="0" applyFill="true" applyAlignment="true">
      <alignment horizontal="left"/>
    </xf>
    <xf numFmtId="0" fontId="0" fillId="14" borderId="0" xfId="0" applyFill="true"/>
    <xf numFmtId="0" fontId="0" fillId="14" borderId="0" xfId="0" applyFill="true" applyAlignment="true">
      <alignment wrapText="true"/>
    </xf>
    <xf numFmtId="0" fontId="0" fillId="0" borderId="0" xfId="0" applyAlignment="true">
      <alignment wrapText="true"/>
    </xf>
    <xf numFmtId="0" fontId="0" fillId="13" borderId="0" xfId="0" applyFill="true"/>
    <xf numFmtId="0" fontId="0" fillId="9" borderId="0" xfId="0" applyFill="true"/>
    <xf numFmtId="0" fontId="0" fillId="10" borderId="0" xfId="0" applyFill="true"/>
    <xf numFmtId="0" fontId="0" fillId="12" borderId="0" xfId="0" applyFill="true"/>
    <xf numFmtId="0" fontId="0" fillId="6" borderId="0" xfId="0" applyFill="true"/>
    <xf numFmtId="0" fontId="0" fillId="7" borderId="0" xfId="0" applyFill="true"/>
    <xf numFmtId="0" fontId="0" fillId="8" borderId="0" xfId="0" applyFill="true"/>
    <xf numFmtId="0" fontId="0" fillId="11" borderId="0" xfId="0" applyFill="true"/>
    <xf numFmtId="0" fontId="0" fillId="0" borderId="0" xfId="0" applyFill="true" applyAlignment="true">
      <alignment horizontal="left"/>
    </xf>
    <xf numFmtId="0" fontId="1" fillId="5" borderId="0" xfId="0" applyFont="true" applyFill="true"/>
    <xf numFmtId="0" fontId="0" fillId="0" borderId="0" xfId="0" applyFill="true"/>
    <xf numFmtId="0" fontId="0" fillId="15" borderId="0" xfId="0" applyFill="true"/>
    <xf numFmtId="49" fontId="0" fillId="0" borderId="1" xfId="0" applyNumberFormat="true" applyBorder="true"/>
    <xf numFmtId="0" fontId="0" fillId="5" borderId="0" xfId="0" applyFill="true"/>
    <xf numFmtId="0" fontId="0" fillId="16" borderId="0" xfId="0" applyFill="true"/>
    <xf numFmtId="0" fontId="0" fillId="5" borderId="0" xfId="0" applyFont="true" applyFill="true" applyAlignment="true">
      <alignment horizontal="left"/>
    </xf>
    <xf numFmtId="0" fontId="0" fillId="17" borderId="0" xfId="0" applyFill="true" applyAlignment="true">
      <alignment horizontal="left"/>
    </xf>
    <xf numFmtId="49" fontId="0" fillId="0" borderId="2" xfId="0" applyNumberFormat="true"/>
    <xf numFmtId="22" fontId="0" fillId="0" borderId="3" xfId="0" applyNumberFormat="true"/>
    <xf numFmtId="49" fontId="0" fillId="0" borderId="4" xfId="0" applyNumberFormat="true"/>
    <xf numFmtId="22" fontId="0" fillId="0" borderId="5" xfId="0" applyNumberFormat="true"/>
    <xf numFmtId="49" fontId="0" fillId="0" borderId="6" xfId="0" applyNumberFormat="true"/>
    <xf numFmtId="22" fontId="0" fillId="0" borderId="7" xfId="0" applyNumberFormat="true"/>
    <xf numFmtId="49" fontId="0" fillId="0" borderId="8" xfId="0" applyNumberFormat="true"/>
    <xf numFmtId="22" fontId="0" fillId="0" borderId="9" xfId="0" applyNumberFormat="true"/>
    <xf numFmtId="49" fontId="0" fillId="0" borderId="10" xfId="0" applyNumberFormat="true"/>
    <xf numFmtId="22" fontId="0" fillId="0" borderId="11" xfId="0" applyNumberFormat="true"/>
    <xf numFmtId="49" fontId="0" fillId="0" borderId="12" xfId="0" applyNumberFormat="true"/>
    <xf numFmtId="22" fontId="0" fillId="0" borderId="13" xfId="0" applyNumberFormat="true"/>
    <xf numFmtId="49" fontId="0" fillId="0" borderId="14" xfId="0" applyNumberFormat="true"/>
    <xf numFmtId="22" fontId="0" fillId="0" borderId="15" xfId="0" applyNumberFormat="true"/>
    <xf numFmtId="49" fontId="0" fillId="0" borderId="16" xfId="0" applyNumberFormat="true"/>
    <xf numFmtId="22" fontId="0" fillId="0" borderId="17" xfId="0" applyNumberFormat="true"/>
    <xf numFmtId="49" fontId="0" fillId="0" borderId="18" xfId="0" applyNumberFormat="true"/>
    <xf numFmtId="22" fontId="0" fillId="0" borderId="19" xfId="0" applyNumberFormat="true"/>
    <xf numFmtId="49" fontId="0" fillId="0" borderId="20" xfId="0" applyNumberFormat="true"/>
    <xf numFmtId="22" fontId="0" fillId="0" borderId="21" xfId="0" applyNumberFormat="true"/>
    <xf numFmtId="49" fontId="0" fillId="0" borderId="22" xfId="0" applyNumberFormat="true"/>
    <xf numFmtId="22" fontId="0" fillId="0" borderId="23" xfId="0" applyNumberFormat="true"/>
    <xf numFmtId="49" fontId="0" fillId="0" borderId="24" xfId="0" applyNumberFormat="true"/>
    <xf numFmtId="22" fontId="0" fillId="0" borderId="25" xfId="0" applyNumberFormat="true"/>
    <xf numFmtId="49" fontId="0" fillId="0" borderId="26" xfId="0" applyNumberFormat="true"/>
    <xf numFmtId="22" fontId="0" fillId="0" borderId="27" xfId="0" applyNumberFormat="true"/>
    <xf numFmtId="49" fontId="0" fillId="0" borderId="28" xfId="0" applyNumberFormat="true"/>
    <xf numFmtId="22" fontId="0" fillId="0" borderId="29" xfId="0" applyNumberFormat="true"/>
    <xf numFmtId="49" fontId="0" fillId="0" borderId="30" xfId="0" applyNumberFormat="true"/>
    <xf numFmtId="22" fontId="0" fillId="0" borderId="31" xfId="0" applyNumberFormat="true"/>
    <xf numFmtId="49" fontId="0" fillId="0" borderId="32" xfId="0" applyNumberFormat="true"/>
    <xf numFmtId="22" fontId="0" fillId="0" borderId="33" xfId="0" applyNumberFormat="true"/>
    <xf numFmtId="49" fontId="0" fillId="0" borderId="34" xfId="0" applyNumberFormat="true"/>
    <xf numFmtId="22" fontId="0" fillId="0" borderId="35" xfId="0" applyNumberFormat="true"/>
    <xf numFmtId="49" fontId="0" fillId="0" borderId="36" xfId="0" applyNumberFormat="true"/>
    <xf numFmtId="22" fontId="0" fillId="0" borderId="37" xfId="0" applyNumberFormat="true"/>
    <xf numFmtId="49" fontId="0" fillId="0" borderId="38" xfId="0" applyNumberFormat="true"/>
    <xf numFmtId="22" fontId="0" fillId="0" borderId="39" xfId="0" applyNumberFormat="true"/>
    <xf numFmtId="49" fontId="0" fillId="0" borderId="40" xfId="0" applyNumberFormat="true"/>
    <xf numFmtId="22" fontId="0" fillId="0" borderId="41" xfId="0" applyNumberFormat="true"/>
    <xf numFmtId="49" fontId="0" fillId="0" borderId="42" xfId="0" applyNumberFormat="true"/>
    <xf numFmtId="22" fontId="0" fillId="0" borderId="43" xfId="0" applyNumberFormat="true"/>
    <xf numFmtId="49" fontId="0" fillId="0" borderId="44" xfId="0" applyNumberFormat="true"/>
    <xf numFmtId="22" fontId="0" fillId="0" borderId="45" xfId="0" applyNumberFormat="true"/>
    <xf numFmtId="49" fontId="0" fillId="0" borderId="46" xfId="0" applyNumberFormat="true"/>
    <xf numFmtId="22" fontId="0" fillId="0" borderId="47" xfId="0" applyNumberFormat="true"/>
    <xf numFmtId="49" fontId="0" fillId="0" borderId="48" xfId="0" applyNumberFormat="true"/>
    <xf numFmtId="22" fontId="0" fillId="0" borderId="49" xfId="0" applyNumberFormat="true"/>
    <xf numFmtId="49" fontId="0" fillId="0" borderId="50" xfId="0" applyNumberFormat="true"/>
    <xf numFmtId="22" fontId="0" fillId="0" borderId="51" xfId="0" applyNumberFormat="true"/>
    <xf numFmtId="49" fontId="0" fillId="0" borderId="52" xfId="0" applyNumberFormat="true"/>
    <xf numFmtId="22" fontId="0" fillId="0" borderId="53" xfId="0" applyNumberFormat="true"/>
    <xf numFmtId="49" fontId="0" fillId="0" borderId="54" xfId="0" applyNumberFormat="true"/>
    <xf numFmtId="22" fontId="0" fillId="0" borderId="55" xfId="0" applyNumberFormat="true"/>
    <xf numFmtId="49" fontId="0" fillId="0" borderId="56" xfId="0" applyNumberFormat="true"/>
    <xf numFmtId="22" fontId="0" fillId="0" borderId="57" xfId="0" applyNumberFormat="true"/>
    <xf numFmtId="49" fontId="0" fillId="0" borderId="58" xfId="0" applyNumberFormat="true"/>
    <xf numFmtId="22" fontId="0" fillId="0" borderId="59" xfId="0" applyNumberFormat="true"/>
    <xf numFmtId="49" fontId="0" fillId="0" borderId="60" xfId="0" applyNumberFormat="true"/>
    <xf numFmtId="22" fontId="0" fillId="0" borderId="61" xfId="0" applyNumberFormat="true"/>
    <xf numFmtId="49" fontId="0" fillId="0" borderId="62" xfId="0" applyNumberFormat="true"/>
    <xf numFmtId="22" fontId="0" fillId="0" borderId="63" xfId="0" applyNumberFormat="true"/>
    <xf numFmtId="49" fontId="0" fillId="0" borderId="64" xfId="0" applyNumberFormat="true"/>
    <xf numFmtId="22" fontId="0" fillId="0" borderId="65" xfId="0" applyNumberFormat="true"/>
    <xf numFmtId="49" fontId="0" fillId="0" borderId="66" xfId="0" applyNumberFormat="true"/>
    <xf numFmtId="22" fontId="0" fillId="0" borderId="67" xfId="0" applyNumberFormat="true"/>
    <xf numFmtId="49" fontId="0" fillId="0" borderId="68" xfId="0" applyNumberFormat="true"/>
    <xf numFmtId="22" fontId="0" fillId="0" borderId="69" xfId="0" applyNumberFormat="true"/>
    <xf numFmtId="49" fontId="0" fillId="0" borderId="70" xfId="0" applyNumberFormat="true"/>
    <xf numFmtId="22" fontId="0" fillId="0" borderId="71" xfId="0" applyNumberFormat="true"/>
    <xf numFmtId="49" fontId="0" fillId="0" borderId="72" xfId="0" applyNumberFormat="true"/>
    <xf numFmtId="22" fontId="0" fillId="0" borderId="73" xfId="0" applyNumberFormat="true"/>
    <xf numFmtId="49" fontId="0" fillId="0" borderId="74" xfId="0" applyNumberFormat="true"/>
    <xf numFmtId="22" fontId="0" fillId="0" borderId="75" xfId="0" applyNumberFormat="true"/>
    <xf numFmtId="49" fontId="0" fillId="0" borderId="76" xfId="0" applyNumberFormat="true"/>
    <xf numFmtId="22" fontId="0" fillId="0" borderId="77" xfId="0" applyNumberFormat="true"/>
    <xf numFmtId="49" fontId="0" fillId="0" borderId="78" xfId="0" applyNumberFormat="true"/>
    <xf numFmtId="22" fontId="0" fillId="0" borderId="79" xfId="0" applyNumberFormat="true"/>
    <xf numFmtId="49" fontId="0" fillId="0" borderId="80" xfId="0" applyNumberFormat="true"/>
    <xf numFmtId="22" fontId="0" fillId="0" borderId="81" xfId="0" applyNumberFormat="true"/>
    <xf numFmtId="49" fontId="0" fillId="0" borderId="82" xfId="0" applyNumberFormat="true"/>
    <xf numFmtId="22" fontId="0" fillId="0" borderId="83" xfId="0" applyNumberFormat="true"/>
    <xf numFmtId="49" fontId="0" fillId="0" borderId="84" xfId="0" applyNumberFormat="true"/>
    <xf numFmtId="22" fontId="0" fillId="0" borderId="85" xfId="0" applyNumberFormat="true"/>
    <xf numFmtId="49" fontId="0" fillId="0" borderId="86" xfId="0" applyNumberFormat="true"/>
    <xf numFmtId="22" fontId="0" fillId="0" borderId="87" xfId="0" applyNumberFormat="true"/>
    <xf numFmtId="49" fontId="0" fillId="0" borderId="88" xfId="0" applyNumberFormat="true"/>
    <xf numFmtId="22" fontId="0" fillId="0" borderId="89" xfId="0" applyNumberFormat="true"/>
    <xf numFmtId="49" fontId="0" fillId="0" borderId="90" xfId="0" applyNumberFormat="true"/>
    <xf numFmtId="22" fontId="0" fillId="0" borderId="91" xfId="0" applyNumberFormat="true"/>
    <xf numFmtId="49" fontId="0" fillId="0" borderId="92" xfId="0" applyNumberFormat="true"/>
    <xf numFmtId="22" fontId="0" fillId="0" borderId="93" xfId="0" applyNumberFormat="true"/>
    <xf numFmtId="49" fontId="0" fillId="0" borderId="94" xfId="0" applyNumberFormat="true"/>
    <xf numFmtId="22" fontId="0" fillId="0" borderId="95" xfId="0" applyNumberFormat="true"/>
    <xf numFmtId="49" fontId="0" fillId="0" borderId="96" xfId="0" applyNumberFormat="true"/>
    <xf numFmtId="22" fontId="0" fillId="0" borderId="97" xfId="0" applyNumberFormat="true"/>
    <xf numFmtId="49" fontId="0" fillId="0" borderId="98" xfId="0" applyNumberFormat="true"/>
    <xf numFmtId="22" fontId="0" fillId="0" borderId="99" xfId="0" applyNumberFormat="true"/>
    <xf numFmtId="49" fontId="0" fillId="0" borderId="100" xfId="0" applyNumberFormat="true"/>
    <xf numFmtId="22" fontId="0" fillId="0" borderId="101" xfId="0" applyNumberFormat="true"/>
    <xf numFmtId="49" fontId="0" fillId="0" borderId="102" xfId="0" applyNumberFormat="true"/>
    <xf numFmtId="22" fontId="0" fillId="0" borderId="103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0F13-07AE-4036-B715-09A3C5AF7ED4}">
  <dimension ref="A1:DZ83"/>
  <sheetViews>
    <sheetView zoomScale="90" zoomScaleNormal="90" workbookViewId="0">
      <selection activeCell="K2" sqref="K2:P2"/>
    </sheetView>
  </sheetViews>
  <sheetFormatPr defaultRowHeight="15" x14ac:dyDescent="0.25"/>
  <cols>
    <col min="1" max="1" width="11" customWidth="true"/>
    <col min="2" max="2" width="7.140625" customWidth="true"/>
    <col min="3" max="3" width="15" customWidth="true"/>
    <col min="12" max="12" width="9.140625" customWidth="true"/>
  </cols>
  <sheetData>
    <row r="1" x14ac:dyDescent="0.25">
      <c r="A1" s="26" t="s">
        <v>90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92</v>
      </c>
      <c r="BN1" s="26" t="s">
        <v>91</v>
      </c>
      <c r="BO1" s="1" t="s">
        <v>0</v>
      </c>
      <c r="BP1" s="1" t="s">
        <v>1</v>
      </c>
      <c r="BQ1" s="1" t="s">
        <v>2</v>
      </c>
      <c r="BR1" s="1" t="s">
        <v>3</v>
      </c>
      <c r="BS1" s="1" t="s">
        <v>4</v>
      </c>
      <c r="BT1" s="1" t="s">
        <v>5</v>
      </c>
      <c r="BU1" s="1" t="s">
        <v>6</v>
      </c>
      <c r="BV1" s="1" t="s">
        <v>7</v>
      </c>
      <c r="BW1" s="1" t="s">
        <v>8</v>
      </c>
      <c r="BX1" s="2" t="s">
        <v>9</v>
      </c>
      <c r="BY1" s="2" t="s">
        <v>10</v>
      </c>
      <c r="BZ1" s="2" t="s">
        <v>11</v>
      </c>
      <c r="CA1" s="2" t="s">
        <v>12</v>
      </c>
      <c r="CB1" s="2" t="s">
        <v>13</v>
      </c>
      <c r="CC1" s="2" t="s">
        <v>14</v>
      </c>
      <c r="CD1" s="3" t="s">
        <v>15</v>
      </c>
      <c r="CE1" s="3" t="s">
        <v>16</v>
      </c>
      <c r="CF1" s="3" t="s">
        <v>17</v>
      </c>
      <c r="CG1" s="3" t="s">
        <v>18</v>
      </c>
      <c r="CH1" s="3" t="s">
        <v>19</v>
      </c>
      <c r="CI1" s="3" t="s">
        <v>20</v>
      </c>
      <c r="CJ1" s="2" t="s">
        <v>21</v>
      </c>
      <c r="CK1" s="2" t="s">
        <v>22</v>
      </c>
      <c r="CL1" s="2" t="s">
        <v>23</v>
      </c>
      <c r="CM1" s="2" t="s">
        <v>24</v>
      </c>
      <c r="CN1" s="2" t="s">
        <v>25</v>
      </c>
      <c r="CO1" s="2" t="s">
        <v>26</v>
      </c>
      <c r="CP1" s="3" t="s">
        <v>27</v>
      </c>
      <c r="CQ1" s="3" t="s">
        <v>28</v>
      </c>
      <c r="CR1" s="3" t="s">
        <v>29</v>
      </c>
      <c r="CS1" s="3" t="s">
        <v>30</v>
      </c>
      <c r="CT1" s="3" t="s">
        <v>31</v>
      </c>
      <c r="CU1" s="3" t="s">
        <v>32</v>
      </c>
      <c r="CV1" s="2" t="s">
        <v>33</v>
      </c>
      <c r="CW1" s="2" t="s">
        <v>34</v>
      </c>
      <c r="CX1" s="2" t="s">
        <v>35</v>
      </c>
      <c r="CY1" s="2" t="s">
        <v>36</v>
      </c>
      <c r="CZ1" s="2" t="s">
        <v>37</v>
      </c>
      <c r="DA1" s="2" t="s">
        <v>38</v>
      </c>
      <c r="DB1" s="3" t="s">
        <v>39</v>
      </c>
      <c r="DC1" s="3" t="s">
        <v>40</v>
      </c>
      <c r="DD1" s="3" t="s">
        <v>41</v>
      </c>
      <c r="DE1" s="3" t="s">
        <v>42</v>
      </c>
      <c r="DF1" s="3" t="s">
        <v>43</v>
      </c>
      <c r="DG1" s="3" t="s">
        <v>44</v>
      </c>
      <c r="DH1" s="2" t="s">
        <v>45</v>
      </c>
      <c r="DI1" s="2" t="s">
        <v>46</v>
      </c>
      <c r="DJ1" s="2" t="s">
        <v>47</v>
      </c>
      <c r="DK1" s="2" t="s">
        <v>48</v>
      </c>
      <c r="DL1" s="2" t="s">
        <v>49</v>
      </c>
      <c r="DM1" s="2" t="s">
        <v>50</v>
      </c>
      <c r="DN1" s="3" t="s">
        <v>51</v>
      </c>
      <c r="DO1" s="3" t="s">
        <v>52</v>
      </c>
      <c r="DP1" s="3" t="s">
        <v>53</v>
      </c>
      <c r="DQ1" s="3" t="s">
        <v>54</v>
      </c>
      <c r="DR1" s="3" t="s">
        <v>55</v>
      </c>
      <c r="DS1" s="3" t="s">
        <v>56</v>
      </c>
      <c r="DT1" s="2" t="s">
        <v>57</v>
      </c>
      <c r="DU1" s="2" t="s">
        <v>58</v>
      </c>
      <c r="DV1" s="2" t="s">
        <v>59</v>
      </c>
      <c r="DW1" s="2" t="s">
        <v>60</v>
      </c>
      <c r="DX1" s="2" t="s">
        <v>61</v>
      </c>
      <c r="DY1" s="2" t="s">
        <v>62</v>
      </c>
      <c r="DZ1" s="2" t="s">
        <v>92</v>
      </c>
    </row>
    <row r="2" x14ac:dyDescent="0.25">
      <c r="A2" s="1" t="s">
        <v>0</v>
      </c>
      <c r="B2" s="4">
        <v>0</v>
      </c>
      <c r="C2" s="5">
        <f>k_off_3</f>
        <v>1.5</v>
      </c>
      <c r="D2" s="6">
        <v>0</v>
      </c>
      <c r="E2" s="7">
        <f>k_off_7</f>
        <v>1.0999999999999999E-2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8">
        <f>L_plus</f>
        <v>3.4999999999999998E-7</v>
      </c>
      <c r="L2" s="8">
        <f>L_plus*O</f>
        <v>9.7922999999999994E-6</v>
      </c>
      <c r="M2" s="8">
        <f>L_plus*O^2</f>
        <v>2.7396896940000003E-4</v>
      </c>
      <c r="N2" s="8">
        <f>L_plus*O^3</f>
        <v>7.6651038258732001E-3</v>
      </c>
      <c r="O2" s="8">
        <f>L_plus*O^4</f>
        <v>0.2144542748402804</v>
      </c>
      <c r="P2" s="8">
        <f>L_plus*O^5</f>
        <v>6.0000017014813656</v>
      </c>
      <c r="Q2" s="8">
        <f>L_plus*S</f>
        <v>3.4999999999999998E-7</v>
      </c>
      <c r="R2" s="8">
        <f>L_plus*O*S</f>
        <v>9.7922999999999994E-6</v>
      </c>
      <c r="S2" s="8">
        <f>L_plus*O^2*S</f>
        <v>2.7396896940000003E-4</v>
      </c>
      <c r="T2" s="8">
        <f>L_plus*O^3*S</f>
        <v>7.6651038258732001E-3</v>
      </c>
      <c r="U2" s="8">
        <f>L_plus*O^4*S</f>
        <v>0.2144542748402804</v>
      </c>
      <c r="V2" s="8">
        <f>L_plus*O^5*S</f>
        <v>6.0000017014813656</v>
      </c>
      <c r="W2" s="8">
        <f>L_plus*S^2</f>
        <v>3.4999999999999998E-7</v>
      </c>
      <c r="X2" s="8">
        <f>L_plus*O*S^2</f>
        <v>9.7922999999999994E-6</v>
      </c>
      <c r="Y2" s="8">
        <f>L_plus*O^2*S^2</f>
        <v>2.7396896940000003E-4</v>
      </c>
      <c r="Z2" s="8">
        <f>L_plus*O^3*S^2</f>
        <v>7.6651038258732001E-3</v>
      </c>
      <c r="AA2" s="8">
        <f>L_plus*O^4*S^2</f>
        <v>0.2144542748402804</v>
      </c>
      <c r="AB2" s="8">
        <f>L_plus*O^5*S^2</f>
        <v>6.0000017014813656</v>
      </c>
      <c r="AC2" s="8">
        <f>L_plus*T</f>
        <v>3.4999999999999998E-7</v>
      </c>
      <c r="AD2" s="8">
        <f>L_plus*O*T</f>
        <v>9.7922999999999994E-6</v>
      </c>
      <c r="AE2" s="8">
        <f>L_plus*O^2*T</f>
        <v>2.7396896940000003E-4</v>
      </c>
      <c r="AF2" s="8">
        <f>L_plus*O^3*T</f>
        <v>7.6651038258732001E-3</v>
      </c>
      <c r="AG2" s="8">
        <f>L_plus*O^4*T</f>
        <v>0.2144542748402804</v>
      </c>
      <c r="AH2" s="8">
        <f>L_plus*O^5*T</f>
        <v>6.0000017014813656</v>
      </c>
      <c r="AI2" s="8">
        <f>L_plus*T^2</f>
        <v>3.4999999999999998E-7</v>
      </c>
      <c r="AJ2" s="8">
        <f>L_plus*O*T^2</f>
        <v>9.7922999999999994E-6</v>
      </c>
      <c r="AK2" s="8">
        <f>L_plus*O^2*T^2</f>
        <v>2.7396896940000003E-4</v>
      </c>
      <c r="AL2" s="8">
        <f>L_plus*O^3*T^2</f>
        <v>7.6651038258732001E-3</v>
      </c>
      <c r="AM2" s="8">
        <f>L_plus*O^4*T^2</f>
        <v>0.2144542748402804</v>
      </c>
      <c r="AN2" s="8">
        <f>L_plus*O^5*T^2</f>
        <v>6.0000017014813656</v>
      </c>
      <c r="AO2" s="8">
        <f>L_plus*T*S</f>
        <v>3.4999999999999998E-7</v>
      </c>
      <c r="AP2" s="8">
        <f>L_plus*O*T*S</f>
        <v>9.7922999999999994E-6</v>
      </c>
      <c r="AQ2" s="8">
        <f>L_plus*O^2*T*S</f>
        <v>2.7396896940000003E-4</v>
      </c>
      <c r="AR2" s="8">
        <f>L_plus*O^3*T*S</f>
        <v>7.6651038258732001E-3</v>
      </c>
      <c r="AS2" s="8">
        <f>L_plus*O^4*T*S</f>
        <v>0.2144542748402804</v>
      </c>
      <c r="AT2" s="8">
        <f>L_plus*O^5*T*S</f>
        <v>6.0000017014813656</v>
      </c>
      <c r="AU2" s="8">
        <f>L_plus*T^2*S</f>
        <v>3.4999999999999998E-7</v>
      </c>
      <c r="AV2" s="8">
        <f>L_plus*O*T^2*S</f>
        <v>9.7922999999999994E-6</v>
      </c>
      <c r="AW2" s="8">
        <f>L_plus*O^2*T^2*S</f>
        <v>2.7396896940000003E-4</v>
      </c>
      <c r="AX2" s="8">
        <f>L_plus*O^3*T^2*S</f>
        <v>7.6651038258732001E-3</v>
      </c>
      <c r="AY2" s="8">
        <f>L_plus*O^4*T^2*S</f>
        <v>0.2144542748402804</v>
      </c>
      <c r="AZ2" s="8">
        <f>L_plus*O^5*T^2*S</f>
        <v>6.0000017014813656</v>
      </c>
      <c r="BA2" s="8">
        <f>L_plus*T*S^2</f>
        <v>3.4999999999999998E-7</v>
      </c>
      <c r="BB2" s="8">
        <f>L_plus*O*T*S^2</f>
        <v>9.7922999999999994E-6</v>
      </c>
      <c r="BC2" s="8">
        <f>L_plus*O^2*T*S^2</f>
        <v>2.7396896940000003E-4</v>
      </c>
      <c r="BD2" s="8">
        <f>L_plus*O^3*T*S^2</f>
        <v>7.6651038258732001E-3</v>
      </c>
      <c r="BE2" s="8">
        <f>L_plus*O^4*T*S^2</f>
        <v>0.2144542748402804</v>
      </c>
      <c r="BF2" s="8">
        <f>L_plus*O^5*T*S^2</f>
        <v>6.0000017014813656</v>
      </c>
      <c r="BG2" s="8">
        <f>L_plus*T^2*S^2</f>
        <v>3.4999999999999998E-7</v>
      </c>
      <c r="BH2" s="8">
        <f>L_plus*O*T^2*S^2</f>
        <v>9.7922999999999994E-6</v>
      </c>
      <c r="BI2" s="8">
        <f>L_plus*O^2*T^2*S^2</f>
        <v>2.7396896940000003E-4</v>
      </c>
      <c r="BJ2" s="8">
        <f>L_plus*O^3*T^2*S^2</f>
        <v>7.6651038258732001E-3</v>
      </c>
      <c r="BK2" s="8">
        <f>L_plus*O^4*T^2*S^2</f>
        <v>0.2144542748402804</v>
      </c>
      <c r="BL2" s="8">
        <f>L_plus*O^5*T^2*S^2</f>
        <v>6.0000017014813656</v>
      </c>
      <c r="BM2" s="6">
        <v>0</v>
      </c>
      <c r="BN2" s="1" t="s">
        <v>0</v>
      </c>
      <c r="BO2" s="4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0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0</v>
      </c>
      <c r="CK2" s="6">
        <v>0</v>
      </c>
      <c r="CL2" s="6">
        <v>0</v>
      </c>
      <c r="CM2" s="6">
        <v>0</v>
      </c>
      <c r="CN2" s="6">
        <v>0</v>
      </c>
      <c r="CO2" s="6">
        <v>0</v>
      </c>
      <c r="CP2" s="6">
        <v>0</v>
      </c>
      <c r="CQ2" s="6">
        <v>0</v>
      </c>
      <c r="CR2" s="6">
        <v>0</v>
      </c>
      <c r="CS2" s="6">
        <v>0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6">
        <v>0</v>
      </c>
      <c r="DC2" s="6">
        <v>0</v>
      </c>
      <c r="DD2" s="6">
        <v>0</v>
      </c>
      <c r="DE2" s="6">
        <v>0</v>
      </c>
      <c r="DF2" s="6">
        <v>0</v>
      </c>
      <c r="DG2" s="6">
        <v>0</v>
      </c>
      <c r="DH2" s="6">
        <v>0</v>
      </c>
      <c r="DI2" s="6">
        <v>0</v>
      </c>
      <c r="DJ2" s="6">
        <v>0</v>
      </c>
      <c r="DK2" s="6">
        <v>0</v>
      </c>
      <c r="DL2" s="6">
        <v>0</v>
      </c>
      <c r="DM2" s="6">
        <v>0</v>
      </c>
      <c r="DN2" s="6">
        <v>0</v>
      </c>
      <c r="DO2" s="6">
        <v>0</v>
      </c>
      <c r="DP2" s="6">
        <v>0</v>
      </c>
      <c r="DQ2" s="6">
        <v>0</v>
      </c>
      <c r="DR2" s="6">
        <v>0</v>
      </c>
      <c r="DS2" s="6">
        <v>0</v>
      </c>
      <c r="DT2" s="6">
        <v>0</v>
      </c>
      <c r="DU2" s="6">
        <v>0</v>
      </c>
      <c r="DV2" s="6">
        <v>0</v>
      </c>
      <c r="DW2" s="6">
        <v>0</v>
      </c>
      <c r="DX2" s="6">
        <v>0</v>
      </c>
      <c r="DY2" s="6">
        <v>0</v>
      </c>
      <c r="DZ2" s="6">
        <v>0</v>
      </c>
    </row>
    <row r="3" x14ac:dyDescent="0.25">
      <c r="A3" s="1" t="s">
        <v>1</v>
      </c>
      <c r="B3" s="25">
        <v>0</v>
      </c>
      <c r="C3" s="4">
        <v>0</v>
      </c>
      <c r="D3" s="5">
        <f>2*b_3*k_off_3</f>
        <v>1.5</v>
      </c>
      <c r="E3" s="6">
        <v>0</v>
      </c>
      <c r="F3" s="6">
        <v>0</v>
      </c>
      <c r="G3" s="7">
        <f>k_off_7</f>
        <v>1.0999999999999999E-2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1" t="s">
        <v>1</v>
      </c>
      <c r="BO3" s="9">
        <f>2*k_on_3</f>
        <v>600000</v>
      </c>
      <c r="BP3" s="4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>
        <v>0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0</v>
      </c>
      <c r="DZ3" s="6">
        <v>0</v>
      </c>
    </row>
    <row r="4" x14ac:dyDescent="0.25">
      <c r="A4" s="1" t="s">
        <v>2</v>
      </c>
      <c r="B4" s="6">
        <v>0</v>
      </c>
      <c r="C4" s="6">
        <v>0</v>
      </c>
      <c r="D4" s="4">
        <v>0</v>
      </c>
      <c r="E4" s="6">
        <v>0</v>
      </c>
      <c r="F4" s="6">
        <v>0</v>
      </c>
      <c r="G4" s="6">
        <v>0</v>
      </c>
      <c r="H4" s="6">
        <v>0</v>
      </c>
      <c r="I4" s="7">
        <f>k_off_7</f>
        <v>1.0999999999999999E-2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1" t="s">
        <v>2</v>
      </c>
      <c r="BO4" s="6">
        <v>0</v>
      </c>
      <c r="BP4" s="9">
        <f>k_on_3</f>
        <v>300000</v>
      </c>
      <c r="BQ4" s="4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>
        <v>0</v>
      </c>
      <c r="CN4" s="6">
        <v>0</v>
      </c>
      <c r="CO4" s="6">
        <v>0</v>
      </c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0</v>
      </c>
      <c r="DZ4" s="6">
        <v>0</v>
      </c>
    </row>
    <row r="5" x14ac:dyDescent="0.25">
      <c r="A5" s="1" t="s">
        <v>3</v>
      </c>
      <c r="B5" s="6">
        <v>0</v>
      </c>
      <c r="C5" s="6">
        <v>0</v>
      </c>
      <c r="D5" s="6">
        <v>0</v>
      </c>
      <c r="E5" s="4">
        <v>0</v>
      </c>
      <c r="F5" s="7">
        <f>2*b_7*k_off_7</f>
        <v>1.0999999999999999E-2</v>
      </c>
      <c r="G5" s="5">
        <f>k_off_3</f>
        <v>1.5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1" t="s">
        <v>3</v>
      </c>
      <c r="BO5" s="10">
        <f>2*k_on_7</f>
        <v>14666</v>
      </c>
      <c r="BP5" s="6">
        <v>0</v>
      </c>
      <c r="BQ5" s="6">
        <v>0</v>
      </c>
      <c r="BR5" s="4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</row>
    <row r="6" x14ac:dyDescent="0.25">
      <c r="A6" s="1" t="s">
        <v>4</v>
      </c>
      <c r="B6" s="6">
        <v>0</v>
      </c>
      <c r="C6" s="6">
        <v>0</v>
      </c>
      <c r="D6" s="6">
        <v>0</v>
      </c>
      <c r="E6" s="25">
        <v>0</v>
      </c>
      <c r="F6" s="4">
        <v>0</v>
      </c>
      <c r="G6" s="6">
        <v>0</v>
      </c>
      <c r="H6" s="5">
        <f>k_off_3</f>
        <v>1.5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1" t="s">
        <v>4</v>
      </c>
      <c r="BO6" s="6">
        <v>0</v>
      </c>
      <c r="BP6" s="6">
        <v>0</v>
      </c>
      <c r="BQ6" s="6">
        <v>0</v>
      </c>
      <c r="BR6" s="10">
        <f>k_on_7</f>
        <v>7333</v>
      </c>
      <c r="BS6" s="4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0</v>
      </c>
      <c r="DL6" s="6">
        <v>0</v>
      </c>
      <c r="DM6" s="6">
        <v>0</v>
      </c>
      <c r="DN6" s="6">
        <v>0</v>
      </c>
      <c r="DO6" s="6">
        <v>0</v>
      </c>
      <c r="DP6" s="6">
        <v>0</v>
      </c>
      <c r="DQ6" s="6">
        <v>0</v>
      </c>
      <c r="DR6" s="6">
        <v>0</v>
      </c>
      <c r="DS6" s="6">
        <v>0</v>
      </c>
      <c r="DT6" s="6">
        <v>0</v>
      </c>
      <c r="DU6" s="6">
        <v>0</v>
      </c>
      <c r="DV6" s="6">
        <v>0</v>
      </c>
      <c r="DW6" s="6">
        <v>0</v>
      </c>
      <c r="DX6" s="6">
        <v>0</v>
      </c>
      <c r="DY6" s="6">
        <v>0</v>
      </c>
      <c r="DZ6" s="6">
        <v>0</v>
      </c>
    </row>
    <row r="7" x14ac:dyDescent="0.25">
      <c r="A7" s="1" t="s">
        <v>5</v>
      </c>
      <c r="B7" s="6">
        <v>0</v>
      </c>
      <c r="C7" s="6">
        <v>0</v>
      </c>
      <c r="D7" s="6">
        <v>0</v>
      </c>
      <c r="E7" s="25">
        <v>0</v>
      </c>
      <c r="F7" s="6">
        <v>0</v>
      </c>
      <c r="G7" s="4">
        <v>0</v>
      </c>
      <c r="H7" s="7">
        <f>2*b_7*k_off_7</f>
        <v>1.0999999999999999E-2</v>
      </c>
      <c r="I7" s="5">
        <f>2*b_3*k_off_3</f>
        <v>1.5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1" t="s">
        <v>5</v>
      </c>
      <c r="BO7" s="6">
        <v>0</v>
      </c>
      <c r="BP7" s="10">
        <f>2*k_on_7</f>
        <v>14666</v>
      </c>
      <c r="BQ7" s="6">
        <v>0</v>
      </c>
      <c r="BR7" s="9">
        <f>2*k_on_3</f>
        <v>600000</v>
      </c>
      <c r="BS7" s="6">
        <v>0</v>
      </c>
      <c r="BT7" s="4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  <c r="CY7" s="6">
        <v>0</v>
      </c>
      <c r="CZ7" s="6">
        <v>0</v>
      </c>
      <c r="DA7" s="6">
        <v>0</v>
      </c>
      <c r="DB7" s="6">
        <v>0</v>
      </c>
      <c r="DC7" s="6">
        <v>0</v>
      </c>
      <c r="DD7" s="6">
        <v>0</v>
      </c>
      <c r="DE7" s="6">
        <v>0</v>
      </c>
      <c r="DF7" s="6">
        <v>0</v>
      </c>
      <c r="DG7" s="6">
        <v>0</v>
      </c>
      <c r="DH7" s="6">
        <v>0</v>
      </c>
      <c r="DI7" s="6">
        <v>0</v>
      </c>
      <c r="DJ7" s="6">
        <v>0</v>
      </c>
      <c r="DK7" s="6">
        <v>0</v>
      </c>
      <c r="DL7" s="6">
        <v>0</v>
      </c>
      <c r="DM7" s="6">
        <v>0</v>
      </c>
      <c r="DN7" s="6">
        <v>0</v>
      </c>
      <c r="DO7" s="6">
        <v>0</v>
      </c>
      <c r="DP7" s="6">
        <v>0</v>
      </c>
      <c r="DQ7" s="6">
        <v>0</v>
      </c>
      <c r="DR7" s="6">
        <v>0</v>
      </c>
      <c r="DS7" s="6">
        <v>0</v>
      </c>
      <c r="DT7" s="6">
        <v>0</v>
      </c>
      <c r="DU7" s="6">
        <v>0</v>
      </c>
      <c r="DV7" s="6">
        <v>0</v>
      </c>
      <c r="DW7" s="6">
        <v>0</v>
      </c>
      <c r="DX7" s="6">
        <v>0</v>
      </c>
      <c r="DY7" s="6">
        <v>0</v>
      </c>
      <c r="DZ7" s="6">
        <v>0</v>
      </c>
    </row>
    <row r="8" x14ac:dyDescent="0.25">
      <c r="A8" s="1" t="s">
        <v>6</v>
      </c>
      <c r="B8" s="6">
        <v>0</v>
      </c>
      <c r="C8" s="6">
        <v>0</v>
      </c>
      <c r="D8" s="6">
        <v>0</v>
      </c>
      <c r="E8" s="6">
        <v>0</v>
      </c>
      <c r="F8" s="25">
        <v>0</v>
      </c>
      <c r="G8" s="25">
        <v>0</v>
      </c>
      <c r="H8" s="4">
        <v>0</v>
      </c>
      <c r="I8" s="6">
        <v>0</v>
      </c>
      <c r="J8" s="5">
        <f>2*b_3*k_off_3</f>
        <v>1.5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1" t="s">
        <v>6</v>
      </c>
      <c r="BO8" s="6">
        <v>0</v>
      </c>
      <c r="BP8" s="6">
        <v>0</v>
      </c>
      <c r="BQ8" s="6">
        <v>0</v>
      </c>
      <c r="BR8" s="6">
        <v>0</v>
      </c>
      <c r="BS8" s="9">
        <f>2*k_on_3</f>
        <v>600000</v>
      </c>
      <c r="BT8" s="10">
        <f>k_on_7</f>
        <v>7333</v>
      </c>
      <c r="BU8" s="4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>
        <v>0</v>
      </c>
      <c r="DJ8" s="6">
        <v>0</v>
      </c>
      <c r="DK8" s="6">
        <v>0</v>
      </c>
      <c r="DL8" s="6">
        <v>0</v>
      </c>
      <c r="DM8" s="6">
        <v>0</v>
      </c>
      <c r="DN8" s="6">
        <v>0</v>
      </c>
      <c r="DO8" s="6">
        <v>0</v>
      </c>
      <c r="DP8" s="6">
        <v>0</v>
      </c>
      <c r="DQ8" s="6">
        <v>0</v>
      </c>
      <c r="DR8" s="6">
        <v>0</v>
      </c>
      <c r="DS8" s="6">
        <v>0</v>
      </c>
      <c r="DT8" s="6">
        <v>0</v>
      </c>
      <c r="DU8" s="6">
        <v>0</v>
      </c>
      <c r="DV8" s="6">
        <v>0</v>
      </c>
      <c r="DW8" s="6">
        <v>0</v>
      </c>
      <c r="DX8" s="6">
        <v>0</v>
      </c>
      <c r="DY8" s="6">
        <v>0</v>
      </c>
      <c r="DZ8" s="6">
        <v>0</v>
      </c>
    </row>
    <row r="9" x14ac:dyDescent="0.25">
      <c r="A9" s="1" t="s">
        <v>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4">
        <v>0</v>
      </c>
      <c r="J9" s="7">
        <f>2*b_7*k_off_7</f>
        <v>1.0999999999999999E-2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1" t="s">
        <v>7</v>
      </c>
      <c r="BO9" s="6">
        <v>0</v>
      </c>
      <c r="BP9" s="6">
        <v>0</v>
      </c>
      <c r="BQ9" s="10">
        <f>2*k_on_7</f>
        <v>14666</v>
      </c>
      <c r="BR9" s="6">
        <v>0</v>
      </c>
      <c r="BS9" s="6">
        <v>0</v>
      </c>
      <c r="BT9" s="9">
        <f>k_on_3</f>
        <v>300000</v>
      </c>
      <c r="BU9" s="6">
        <v>0</v>
      </c>
      <c r="BV9" s="4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  <c r="DN9" s="6">
        <v>0</v>
      </c>
      <c r="DO9" s="6">
        <v>0</v>
      </c>
      <c r="DP9" s="6">
        <v>0</v>
      </c>
      <c r="DQ9" s="6">
        <v>0</v>
      </c>
      <c r="DR9" s="6">
        <v>0</v>
      </c>
      <c r="DS9" s="6">
        <v>0</v>
      </c>
      <c r="DT9" s="6">
        <v>0</v>
      </c>
      <c r="DU9" s="6">
        <v>0</v>
      </c>
      <c r="DV9" s="6">
        <v>0</v>
      </c>
      <c r="DW9" s="6">
        <v>0</v>
      </c>
      <c r="DX9" s="6">
        <v>0</v>
      </c>
      <c r="DY9" s="6">
        <v>0</v>
      </c>
      <c r="DZ9" s="6">
        <v>0</v>
      </c>
    </row>
    <row r="10" x14ac:dyDescent="0.25">
      <c r="A10" s="1" t="s">
        <v>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25">
        <v>0</v>
      </c>
      <c r="J10" s="4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1" t="s">
        <v>8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9">
        <f>k_on_3</f>
        <v>300000</v>
      </c>
      <c r="BV10" s="10">
        <f>k_on_7</f>
        <v>7333</v>
      </c>
      <c r="BW10" s="4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0</v>
      </c>
      <c r="DR10" s="6">
        <v>0</v>
      </c>
      <c r="DS10" s="6">
        <v>0</v>
      </c>
      <c r="DT10" s="6">
        <v>0</v>
      </c>
      <c r="DU10" s="6">
        <v>0</v>
      </c>
      <c r="DV10" s="6">
        <v>0</v>
      </c>
      <c r="DW10" s="6">
        <v>0</v>
      </c>
      <c r="DX10" s="6">
        <v>0</v>
      </c>
      <c r="DY10" s="6">
        <v>0</v>
      </c>
      <c r="DZ10" s="6">
        <v>0</v>
      </c>
    </row>
    <row r="11" x14ac:dyDescent="0.25">
      <c r="A11" s="2" t="s">
        <v>9</v>
      </c>
      <c r="B11" s="11">
        <f>k_refill</f>
        <v>1E-3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4">
        <v>0</v>
      </c>
      <c r="L11" s="12">
        <f>k_off_1</f>
        <v>4</v>
      </c>
      <c r="M11" s="6">
        <v>0</v>
      </c>
      <c r="N11" s="6">
        <v>0</v>
      </c>
      <c r="O11" s="6">
        <v>0</v>
      </c>
      <c r="P11" s="6">
        <v>0</v>
      </c>
      <c r="Q11" s="7">
        <f>k_off_7</f>
        <v>1.0999999999999999E-2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5">
        <f>k_off_3</f>
        <v>1.5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2" t="s">
        <v>9</v>
      </c>
      <c r="BO11" s="25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4">
        <v>0</v>
      </c>
      <c r="BY11" s="25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</row>
    <row r="12" x14ac:dyDescent="0.25">
      <c r="A12" s="2" t="s">
        <v>10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25">
        <v>0</v>
      </c>
      <c r="L12" s="4">
        <v>0</v>
      </c>
      <c r="M12" s="12">
        <f>2*b_1*k_off_1</f>
        <v>4</v>
      </c>
      <c r="N12" s="6">
        <v>0</v>
      </c>
      <c r="O12" s="6">
        <v>0</v>
      </c>
      <c r="P12" s="6">
        <v>0</v>
      </c>
      <c r="Q12" s="6">
        <v>0</v>
      </c>
      <c r="R12" s="7">
        <f>k_off_7</f>
        <v>1.0999999999999999E-2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5">
        <f>k_off_3</f>
        <v>1.5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2" t="s">
        <v>10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13">
        <f>5*k_on_1</f>
        <v>700000</v>
      </c>
      <c r="BY12" s="4">
        <v>0</v>
      </c>
      <c r="BZ12" s="25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6">
        <v>0</v>
      </c>
      <c r="DV12" s="6">
        <v>0</v>
      </c>
      <c r="DW12" s="6">
        <v>0</v>
      </c>
      <c r="DX12" s="6">
        <v>0</v>
      </c>
      <c r="DY12" s="6">
        <v>0</v>
      </c>
      <c r="DZ12" s="6">
        <v>0</v>
      </c>
    </row>
    <row r="13" x14ac:dyDescent="0.25">
      <c r="A13" s="2" t="s">
        <v>11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25">
        <v>0</v>
      </c>
      <c r="M13" s="4">
        <v>0</v>
      </c>
      <c r="N13" s="12">
        <f>3*b_1^2*k_off_1</f>
        <v>3</v>
      </c>
      <c r="O13" s="6">
        <v>0</v>
      </c>
      <c r="P13" s="6">
        <v>0</v>
      </c>
      <c r="Q13" s="6">
        <v>0</v>
      </c>
      <c r="R13" s="6">
        <v>0</v>
      </c>
      <c r="S13" s="7">
        <f>k_off_7</f>
        <v>1.0999999999999999E-2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5">
        <f>k_off_3</f>
        <v>1.5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2" t="s">
        <v>11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13">
        <f>4*k_on_1</f>
        <v>560000</v>
      </c>
      <c r="BZ13" s="4">
        <v>0</v>
      </c>
      <c r="CA13" s="25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6">
        <v>0</v>
      </c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6">
        <v>0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</row>
    <row r="14" x14ac:dyDescent="0.25">
      <c r="A14" s="2" t="s">
        <v>12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25">
        <v>0</v>
      </c>
      <c r="N14" s="4">
        <v>0</v>
      </c>
      <c r="O14" s="12">
        <f>4*b_1^3*k_off_1</f>
        <v>2</v>
      </c>
      <c r="P14" s="6">
        <v>0</v>
      </c>
      <c r="Q14" s="6">
        <v>0</v>
      </c>
      <c r="R14" s="6">
        <v>0</v>
      </c>
      <c r="S14" s="6">
        <v>0</v>
      </c>
      <c r="T14" s="7">
        <f>k_off_7</f>
        <v>1.0999999999999999E-2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5">
        <f>k_off_3</f>
        <v>1.5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2" t="s">
        <v>12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13">
        <f>3*k_on_1</f>
        <v>420000</v>
      </c>
      <c r="CA14" s="4">
        <v>0</v>
      </c>
      <c r="CB14" s="25">
        <v>0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0</v>
      </c>
      <c r="DS14" s="6"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</row>
    <row r="15" x14ac:dyDescent="0.25">
      <c r="A15" s="2" t="s">
        <v>13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25">
        <v>0</v>
      </c>
      <c r="O15" s="4">
        <v>0</v>
      </c>
      <c r="P15" s="12">
        <f>5*b_1^4*k_off_1</f>
        <v>1.25</v>
      </c>
      <c r="Q15" s="6">
        <v>0</v>
      </c>
      <c r="R15" s="6">
        <v>0</v>
      </c>
      <c r="S15" s="6">
        <v>0</v>
      </c>
      <c r="T15" s="6">
        <v>0</v>
      </c>
      <c r="U15" s="7">
        <f>k_off_7</f>
        <v>1.0999999999999999E-2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5">
        <f>k_off_3</f>
        <v>1.5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2" t="s">
        <v>13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13">
        <f>2*k_on_1</f>
        <v>280000</v>
      </c>
      <c r="CB15" s="4">
        <v>0</v>
      </c>
      <c r="CC15" s="25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6">
        <v>0</v>
      </c>
      <c r="DE15" s="6">
        <v>0</v>
      </c>
      <c r="DF15" s="6">
        <v>0</v>
      </c>
      <c r="DG15" s="6">
        <v>0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6">
        <v>0</v>
      </c>
      <c r="DZ15" s="6">
        <v>0</v>
      </c>
    </row>
    <row r="16" x14ac:dyDescent="0.25">
      <c r="A16" s="2" t="s">
        <v>14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4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7">
        <f>k_off_7</f>
        <v>1.0999999999999999E-2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5">
        <f>k_off_3</f>
        <v>1.5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2" t="s">
        <v>14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13">
        <f>k_on_1</f>
        <v>140000</v>
      </c>
      <c r="CC16" s="4">
        <v>0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</row>
    <row r="17" x14ac:dyDescent="0.25">
      <c r="A17" s="3" t="s">
        <v>15</v>
      </c>
      <c r="B17" s="6">
        <v>0</v>
      </c>
      <c r="C17" s="6">
        <v>0</v>
      </c>
      <c r="D17" s="6">
        <v>0</v>
      </c>
      <c r="E17" s="11">
        <f>k_refill</f>
        <v>1E-3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4">
        <v>0</v>
      </c>
      <c r="R17" s="12">
        <f>k_off_1</f>
        <v>4</v>
      </c>
      <c r="S17" s="6">
        <v>0</v>
      </c>
      <c r="T17" s="6">
        <v>0</v>
      </c>
      <c r="U17" s="6">
        <v>0</v>
      </c>
      <c r="V17" s="6">
        <v>0</v>
      </c>
      <c r="W17" s="7">
        <f>2*b_7*k_off_7</f>
        <v>1.0999999999999999E-2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5">
        <f>k_off_3</f>
        <v>1.5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3" t="s">
        <v>15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10">
        <f>2*k_on_7</f>
        <v>14666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4">
        <v>0</v>
      </c>
      <c r="CE17" s="25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0</v>
      </c>
      <c r="DU17" s="6">
        <v>0</v>
      </c>
      <c r="DV17" s="6">
        <v>0</v>
      </c>
      <c r="DW17" s="6">
        <v>0</v>
      </c>
      <c r="DX17" s="6">
        <v>0</v>
      </c>
      <c r="DY17" s="6">
        <v>0</v>
      </c>
      <c r="DZ17" s="6">
        <v>0</v>
      </c>
    </row>
    <row r="18" x14ac:dyDescent="0.25">
      <c r="A18" s="3" t="s">
        <v>16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25">
        <v>0</v>
      </c>
      <c r="R18" s="4">
        <v>0</v>
      </c>
      <c r="S18" s="12">
        <f>2*b_1*k_off_1</f>
        <v>4</v>
      </c>
      <c r="T18" s="6">
        <v>0</v>
      </c>
      <c r="U18" s="6">
        <v>0</v>
      </c>
      <c r="V18" s="6">
        <v>0</v>
      </c>
      <c r="W18" s="6">
        <v>0</v>
      </c>
      <c r="X18" s="7">
        <f>2*b_7*k_off_7</f>
        <v>1.0999999999999999E-2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5">
        <f>k_off_3</f>
        <v>1.5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3" t="s">
        <v>16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10">
        <f>2*k_on_7</f>
        <v>14666</v>
      </c>
      <c r="BZ18" s="6">
        <v>0</v>
      </c>
      <c r="CA18" s="6">
        <v>0</v>
      </c>
      <c r="CB18" s="6">
        <v>0</v>
      </c>
      <c r="CC18" s="6">
        <v>0</v>
      </c>
      <c r="CD18" s="13">
        <f>5*k_on_1</f>
        <v>700000</v>
      </c>
      <c r="CE18" s="4">
        <v>0</v>
      </c>
      <c r="CF18" s="25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</row>
    <row r="19" x14ac:dyDescent="0.25">
      <c r="A19" s="3" t="s">
        <v>17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25">
        <v>0</v>
      </c>
      <c r="S19" s="4">
        <v>0</v>
      </c>
      <c r="T19" s="12">
        <f>3*b_1^2*k_off_1</f>
        <v>3</v>
      </c>
      <c r="U19" s="6">
        <v>0</v>
      </c>
      <c r="V19" s="6">
        <v>0</v>
      </c>
      <c r="W19" s="6">
        <v>0</v>
      </c>
      <c r="X19" s="6">
        <v>0</v>
      </c>
      <c r="Y19" s="7">
        <f>2*b_7*k_off_7</f>
        <v>1.0999999999999999E-2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5">
        <f>k_off_3</f>
        <v>1.5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3" t="s">
        <v>17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10">
        <f>2*k_on_7</f>
        <v>14666</v>
      </c>
      <c r="CA19" s="6">
        <v>0</v>
      </c>
      <c r="CB19" s="6">
        <v>0</v>
      </c>
      <c r="CC19" s="6">
        <v>0</v>
      </c>
      <c r="CD19" s="6">
        <v>0</v>
      </c>
      <c r="CE19" s="13">
        <f>4*k_on_1</f>
        <v>560000</v>
      </c>
      <c r="CF19" s="4">
        <v>0</v>
      </c>
      <c r="CG19" s="25">
        <v>0</v>
      </c>
      <c r="CH19" s="6">
        <v>0</v>
      </c>
      <c r="CI19" s="6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D19" s="6">
        <v>0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  <c r="DT19" s="6">
        <v>0</v>
      </c>
      <c r="DU19" s="6">
        <v>0</v>
      </c>
      <c r="DV19" s="6">
        <v>0</v>
      </c>
      <c r="DW19" s="6">
        <v>0</v>
      </c>
      <c r="DX19" s="6">
        <v>0</v>
      </c>
      <c r="DY19" s="6">
        <v>0</v>
      </c>
      <c r="DZ19" s="6">
        <v>0</v>
      </c>
    </row>
    <row r="20" x14ac:dyDescent="0.25">
      <c r="A20" s="3" t="s">
        <v>18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25">
        <v>0</v>
      </c>
      <c r="T20" s="4">
        <v>0</v>
      </c>
      <c r="U20" s="12">
        <f>4*b_1^3*k_off_1</f>
        <v>2</v>
      </c>
      <c r="V20" s="6">
        <v>0</v>
      </c>
      <c r="W20" s="6">
        <v>0</v>
      </c>
      <c r="X20" s="6">
        <v>0</v>
      </c>
      <c r="Y20" s="6">
        <v>0</v>
      </c>
      <c r="Z20" s="7">
        <f>2*b_7*k_off_7</f>
        <v>1.0999999999999999E-2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5">
        <f>k_off_3</f>
        <v>1.5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3" t="s">
        <v>18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10">
        <f>2*k_on_7</f>
        <v>14666</v>
      </c>
      <c r="CB20" s="6">
        <v>0</v>
      </c>
      <c r="CC20" s="6">
        <v>0</v>
      </c>
      <c r="CD20" s="6">
        <v>0</v>
      </c>
      <c r="CE20" s="6">
        <v>0</v>
      </c>
      <c r="CF20" s="13">
        <f>3*k_on_1</f>
        <v>420000</v>
      </c>
      <c r="CG20" s="4">
        <v>0</v>
      </c>
      <c r="CH20" s="25">
        <v>0</v>
      </c>
      <c r="CI20" s="6">
        <v>0</v>
      </c>
      <c r="CJ20" s="6">
        <v>0</v>
      </c>
      <c r="CK20" s="6">
        <v>0</v>
      </c>
      <c r="CL20" s="6">
        <v>0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D20" s="6">
        <v>0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0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</row>
    <row r="21" x14ac:dyDescent="0.25">
      <c r="A21" s="3" t="s">
        <v>19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25">
        <v>0</v>
      </c>
      <c r="U21" s="4">
        <v>0</v>
      </c>
      <c r="V21" s="12">
        <f>5*b_1^4*k_off_1</f>
        <v>1.25</v>
      </c>
      <c r="W21" s="6">
        <v>0</v>
      </c>
      <c r="X21" s="6">
        <v>0</v>
      </c>
      <c r="Y21" s="6">
        <v>0</v>
      </c>
      <c r="Z21" s="6">
        <v>0</v>
      </c>
      <c r="AA21" s="7">
        <f>2*b_7*k_off_7</f>
        <v>1.0999999999999999E-2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5">
        <f>k_off_3</f>
        <v>1.5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3" t="s">
        <v>19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10">
        <f>2*k_on_7</f>
        <v>14666</v>
      </c>
      <c r="CC21" s="6">
        <v>0</v>
      </c>
      <c r="CD21" s="6">
        <v>0</v>
      </c>
      <c r="CE21" s="6">
        <v>0</v>
      </c>
      <c r="CF21" s="6">
        <v>0</v>
      </c>
      <c r="CG21" s="13">
        <f>2*k_on_1</f>
        <v>280000</v>
      </c>
      <c r="CH21" s="4">
        <v>0</v>
      </c>
      <c r="CI21" s="25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</row>
    <row r="22" x14ac:dyDescent="0.25">
      <c r="A22" s="3" t="s">
        <v>20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25">
        <v>0</v>
      </c>
      <c r="V22" s="4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7">
        <f>2*b_7*k_off_7</f>
        <v>1.0999999999999999E-2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5">
        <f>k_off_3</f>
        <v>1.5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3" t="s">
        <v>20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10">
        <f>2*k_on_7</f>
        <v>14666</v>
      </c>
      <c r="CD22" s="6">
        <v>0</v>
      </c>
      <c r="CE22" s="6">
        <v>0</v>
      </c>
      <c r="CF22" s="6">
        <v>0</v>
      </c>
      <c r="CG22" s="6">
        <v>0</v>
      </c>
      <c r="CH22" s="13">
        <f>k_on_1</f>
        <v>140000</v>
      </c>
      <c r="CI22" s="4">
        <v>0</v>
      </c>
      <c r="CJ22" s="6">
        <v>0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6">
        <v>0</v>
      </c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6">
        <v>0</v>
      </c>
      <c r="DZ22" s="6">
        <v>0</v>
      </c>
    </row>
    <row r="23" x14ac:dyDescent="0.25">
      <c r="A23" s="2" t="s">
        <v>21</v>
      </c>
      <c r="B23" s="6">
        <v>0</v>
      </c>
      <c r="C23" s="6">
        <v>0</v>
      </c>
      <c r="D23" s="6">
        <v>0</v>
      </c>
      <c r="E23" s="6">
        <v>0</v>
      </c>
      <c r="F23" s="11">
        <f>k_refill</f>
        <v>1E-3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4">
        <v>0</v>
      </c>
      <c r="X23" s="12">
        <f>k_off_1</f>
        <v>4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5">
        <f>k_off_3</f>
        <v>1.5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2" t="s">
        <v>21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10">
        <f>k_on_7</f>
        <v>7333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4">
        <v>0</v>
      </c>
      <c r="CK23" s="25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0</v>
      </c>
      <c r="CY23" s="6">
        <v>0</v>
      </c>
      <c r="CZ23" s="6">
        <v>0</v>
      </c>
      <c r="DA23" s="6">
        <v>0</v>
      </c>
      <c r="DB23" s="6">
        <v>0</v>
      </c>
      <c r="DC23" s="6">
        <v>0</v>
      </c>
      <c r="DD23" s="6">
        <v>0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</row>
    <row r="24" x14ac:dyDescent="0.25">
      <c r="A24" s="2" t="s">
        <v>22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25">
        <v>0</v>
      </c>
      <c r="X24" s="4">
        <v>0</v>
      </c>
      <c r="Y24" s="12">
        <f>2*b_1*k_off_1</f>
        <v>4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5">
        <f>k_off_3</f>
        <v>1.5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2" t="s">
        <v>22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10">
        <f>k_on_7</f>
        <v>7333</v>
      </c>
      <c r="CF24" s="6">
        <v>0</v>
      </c>
      <c r="CG24" s="6">
        <v>0</v>
      </c>
      <c r="CH24" s="6">
        <v>0</v>
      </c>
      <c r="CI24" s="6">
        <v>0</v>
      </c>
      <c r="CJ24" s="13">
        <f>5*k_on_1</f>
        <v>700000</v>
      </c>
      <c r="CK24" s="4">
        <v>0</v>
      </c>
      <c r="CL24" s="25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D24" s="6">
        <v>0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6">
        <v>0</v>
      </c>
      <c r="DZ24" s="6">
        <v>0</v>
      </c>
    </row>
    <row r="25" x14ac:dyDescent="0.25">
      <c r="A25" s="2" t="s">
        <v>23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25">
        <v>0</v>
      </c>
      <c r="Y25" s="4">
        <v>0</v>
      </c>
      <c r="Z25" s="12">
        <f>3*b_1^2*k_off_1</f>
        <v>3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5">
        <f>k_off_3</f>
        <v>1.5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2" t="s">
        <v>23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10">
        <f>k_on_7</f>
        <v>7333</v>
      </c>
      <c r="CG25" s="6">
        <v>0</v>
      </c>
      <c r="CH25" s="6">
        <v>0</v>
      </c>
      <c r="CI25" s="6">
        <v>0</v>
      </c>
      <c r="CJ25" s="6">
        <v>0</v>
      </c>
      <c r="CK25" s="13">
        <f>4*k_on_1</f>
        <v>560000</v>
      </c>
      <c r="CL25" s="4">
        <v>0</v>
      </c>
      <c r="CM25" s="25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0</v>
      </c>
      <c r="DC25" s="6">
        <v>0</v>
      </c>
      <c r="DD25" s="6">
        <v>0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6">
        <v>0</v>
      </c>
      <c r="DZ25" s="6">
        <v>0</v>
      </c>
    </row>
    <row r="26" x14ac:dyDescent="0.25">
      <c r="A26" s="2" t="s">
        <v>24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25">
        <v>0</v>
      </c>
      <c r="Z26" s="4">
        <v>0</v>
      </c>
      <c r="AA26" s="12">
        <f>4*b_1^3*k_off_1</f>
        <v>2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5">
        <f>k_off_3</f>
        <v>1.5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2" t="s">
        <v>24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10">
        <f>k_on_7</f>
        <v>7333</v>
      </c>
      <c r="CH26" s="6">
        <v>0</v>
      </c>
      <c r="CI26" s="6">
        <v>0</v>
      </c>
      <c r="CJ26" s="6">
        <v>0</v>
      </c>
      <c r="CK26" s="6">
        <v>0</v>
      </c>
      <c r="CL26" s="13">
        <f>3*k_on_1</f>
        <v>420000</v>
      </c>
      <c r="CM26" s="4">
        <v>0</v>
      </c>
      <c r="CN26" s="25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V26" s="6">
        <v>0</v>
      </c>
      <c r="DW26" s="6">
        <v>0</v>
      </c>
      <c r="DX26" s="6">
        <v>0</v>
      </c>
      <c r="DY26" s="6">
        <v>0</v>
      </c>
      <c r="DZ26" s="6">
        <v>0</v>
      </c>
    </row>
    <row r="27" x14ac:dyDescent="0.25">
      <c r="A27" s="2" t="s">
        <v>25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25">
        <v>0</v>
      </c>
      <c r="AA27" s="4">
        <v>0</v>
      </c>
      <c r="AB27" s="12">
        <f>5*b_1^4*k_off_1</f>
        <v>1.25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5">
        <f>k_off_3</f>
        <v>1.5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2" t="s">
        <v>25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10">
        <f>k_on_7</f>
        <v>7333</v>
      </c>
      <c r="CI27" s="6">
        <v>0</v>
      </c>
      <c r="CJ27" s="6">
        <v>0</v>
      </c>
      <c r="CK27" s="6">
        <v>0</v>
      </c>
      <c r="CL27" s="6">
        <v>0</v>
      </c>
      <c r="CM27" s="13">
        <f>2*k_on_1</f>
        <v>280000</v>
      </c>
      <c r="CN27" s="4">
        <v>0</v>
      </c>
      <c r="CO27" s="25">
        <v>0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D27" s="6">
        <v>0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</row>
    <row r="28" x14ac:dyDescent="0.25">
      <c r="A28" s="2" t="s">
        <v>26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25">
        <v>0</v>
      </c>
      <c r="AB28" s="4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5">
        <f>k_off_3</f>
        <v>1.5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2" t="s">
        <v>26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F28" s="6">
        <v>0</v>
      </c>
      <c r="CG28" s="6">
        <v>0</v>
      </c>
      <c r="CH28" s="6">
        <v>0</v>
      </c>
      <c r="CI28" s="10">
        <f>k_on_7</f>
        <v>7333</v>
      </c>
      <c r="CJ28" s="6">
        <v>0</v>
      </c>
      <c r="CK28" s="6">
        <v>0</v>
      </c>
      <c r="CL28" s="6">
        <v>0</v>
      </c>
      <c r="CM28" s="6">
        <v>0</v>
      </c>
      <c r="CN28" s="13">
        <f>k_on_1</f>
        <v>140000</v>
      </c>
      <c r="CO28" s="4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0</v>
      </c>
      <c r="DC28" s="6">
        <v>0</v>
      </c>
      <c r="DD28" s="6">
        <v>0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</row>
    <row r="29" x14ac:dyDescent="0.25">
      <c r="A29" s="3" t="s">
        <v>27</v>
      </c>
      <c r="B29" s="6">
        <v>0</v>
      </c>
      <c r="C29" s="11">
        <f>k_refill*CDR</f>
        <v>0.03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4">
        <v>0</v>
      </c>
      <c r="AD29" s="12">
        <f>k_off_1</f>
        <v>4</v>
      </c>
      <c r="AE29" s="6">
        <v>0</v>
      </c>
      <c r="AF29" s="6">
        <v>0</v>
      </c>
      <c r="AG29" s="6">
        <v>0</v>
      </c>
      <c r="AH29" s="6">
        <v>0</v>
      </c>
      <c r="AI29" s="5">
        <f>2*b_3*k_off_3</f>
        <v>1.5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7">
        <f>k_off_7</f>
        <v>1.0999999999999999E-2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3" t="s">
        <v>27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9">
        <f>2*k_on_3</f>
        <v>600000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4">
        <v>0</v>
      </c>
      <c r="CQ29" s="25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</row>
    <row r="30" x14ac:dyDescent="0.25">
      <c r="A30" s="3" t="s">
        <v>28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25">
        <v>0</v>
      </c>
      <c r="AD30" s="4">
        <v>0</v>
      </c>
      <c r="AE30" s="12">
        <f>2*b_1*k_off_1</f>
        <v>4</v>
      </c>
      <c r="AF30" s="6">
        <v>0</v>
      </c>
      <c r="AG30" s="6">
        <v>0</v>
      </c>
      <c r="AH30" s="6">
        <v>0</v>
      </c>
      <c r="AI30" s="6">
        <v>0</v>
      </c>
      <c r="AJ30" s="5">
        <f>2*b_3*k_off_3</f>
        <v>1.5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7">
        <f>k_off_7</f>
        <v>1.0999999999999999E-2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3" t="s">
        <v>28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9">
        <f>2*k_on_3</f>
        <v>600000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0</v>
      </c>
      <c r="CL30" s="6">
        <v>0</v>
      </c>
      <c r="CM30" s="6">
        <v>0</v>
      </c>
      <c r="CN30" s="6">
        <v>0</v>
      </c>
      <c r="CO30" s="6">
        <v>0</v>
      </c>
      <c r="CP30" s="13">
        <f>5*k_on_1</f>
        <v>700000</v>
      </c>
      <c r="CQ30" s="4">
        <v>0</v>
      </c>
      <c r="CR30" s="25">
        <v>0</v>
      </c>
      <c r="CS30" s="6">
        <v>0</v>
      </c>
      <c r="CT30" s="6">
        <v>0</v>
      </c>
      <c r="CU30" s="6">
        <v>0</v>
      </c>
      <c r="CV30" s="6">
        <v>0</v>
      </c>
      <c r="CW30" s="6">
        <v>0</v>
      </c>
      <c r="CX30" s="6">
        <v>0</v>
      </c>
      <c r="CY30" s="6">
        <v>0</v>
      </c>
      <c r="CZ30" s="6">
        <v>0</v>
      </c>
      <c r="DA30" s="6">
        <v>0</v>
      </c>
      <c r="DB30" s="6">
        <v>0</v>
      </c>
      <c r="DC30" s="6">
        <v>0</v>
      </c>
      <c r="DD30" s="6">
        <v>0</v>
      </c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6">
        <v>0</v>
      </c>
      <c r="DT30" s="6">
        <v>0</v>
      </c>
      <c r="DU30" s="6">
        <v>0</v>
      </c>
      <c r="DV30" s="6">
        <v>0</v>
      </c>
      <c r="DW30" s="6">
        <v>0</v>
      </c>
      <c r="DX30" s="6">
        <v>0</v>
      </c>
      <c r="DY30" s="6">
        <v>0</v>
      </c>
      <c r="DZ30" s="6">
        <v>0</v>
      </c>
    </row>
    <row r="31" x14ac:dyDescent="0.25">
      <c r="A31" s="3" t="s">
        <v>29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25">
        <v>0</v>
      </c>
      <c r="AE31" s="4">
        <v>0</v>
      </c>
      <c r="AF31" s="12">
        <f>3*b_1^2*k_off_1</f>
        <v>3</v>
      </c>
      <c r="AG31" s="6">
        <v>0</v>
      </c>
      <c r="AH31" s="6">
        <v>0</v>
      </c>
      <c r="AI31" s="6">
        <v>0</v>
      </c>
      <c r="AJ31" s="6">
        <v>0</v>
      </c>
      <c r="AK31" s="5">
        <f>2*b_3*k_off_3</f>
        <v>1.5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7">
        <f>k_off_7</f>
        <v>1.0999999999999999E-2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3" t="s">
        <v>29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9">
        <f>2*k_on_3</f>
        <v>600000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13">
        <f>4*k_on_1</f>
        <v>560000</v>
      </c>
      <c r="CR31" s="4">
        <v>0</v>
      </c>
      <c r="CS31" s="25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D31" s="6">
        <v>0</v>
      </c>
      <c r="DE31" s="6">
        <v>0</v>
      </c>
      <c r="DF31" s="6">
        <v>0</v>
      </c>
      <c r="DG31" s="6">
        <v>0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6">
        <v>0</v>
      </c>
      <c r="DZ31" s="6">
        <v>0</v>
      </c>
    </row>
    <row r="32" x14ac:dyDescent="0.25">
      <c r="A32" s="3" t="s">
        <v>30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25">
        <v>0</v>
      </c>
      <c r="AF32" s="4">
        <v>0</v>
      </c>
      <c r="AG32" s="12">
        <f>4*b_1^3*k_off_1</f>
        <v>2</v>
      </c>
      <c r="AH32" s="6">
        <v>0</v>
      </c>
      <c r="AI32" s="6">
        <v>0</v>
      </c>
      <c r="AJ32" s="6">
        <v>0</v>
      </c>
      <c r="AK32" s="6">
        <v>0</v>
      </c>
      <c r="AL32" s="5">
        <f>2*b_3*k_off_3</f>
        <v>1.5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7">
        <f>k_off_7</f>
        <v>1.0999999999999999E-2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3" t="s">
        <v>30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9">
        <f>2*k_on_3</f>
        <v>600000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13">
        <f>3*k_on_1</f>
        <v>420000</v>
      </c>
      <c r="CS32" s="4">
        <v>0</v>
      </c>
      <c r="CT32" s="25">
        <v>0</v>
      </c>
      <c r="CU32" s="6">
        <v>0</v>
      </c>
      <c r="CV32" s="6">
        <v>0</v>
      </c>
      <c r="CW32" s="6">
        <v>0</v>
      </c>
      <c r="CX32" s="6">
        <v>0</v>
      </c>
      <c r="CY32" s="6">
        <v>0</v>
      </c>
      <c r="CZ32" s="6">
        <v>0</v>
      </c>
      <c r="DA32" s="6">
        <v>0</v>
      </c>
      <c r="DB32" s="6">
        <v>0</v>
      </c>
      <c r="DC32" s="6">
        <v>0</v>
      </c>
      <c r="DD32" s="6">
        <v>0</v>
      </c>
      <c r="DE32" s="6">
        <v>0</v>
      </c>
      <c r="DF32" s="6">
        <v>0</v>
      </c>
      <c r="DG32" s="6">
        <v>0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0</v>
      </c>
      <c r="DU32" s="6">
        <v>0</v>
      </c>
      <c r="DV32" s="6">
        <v>0</v>
      </c>
      <c r="DW32" s="6">
        <v>0</v>
      </c>
      <c r="DX32" s="6">
        <v>0</v>
      </c>
      <c r="DY32" s="6">
        <v>0</v>
      </c>
      <c r="DZ32" s="6">
        <v>0</v>
      </c>
    </row>
    <row r="33" x14ac:dyDescent="0.25">
      <c r="A33" s="3" t="s">
        <v>31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25">
        <v>0</v>
      </c>
      <c r="AG33" s="4">
        <v>0</v>
      </c>
      <c r="AH33" s="12">
        <f>5*b_1^4*k_off_1</f>
        <v>1.25</v>
      </c>
      <c r="AI33" s="6">
        <v>0</v>
      </c>
      <c r="AJ33" s="6">
        <v>0</v>
      </c>
      <c r="AK33" s="6">
        <v>0</v>
      </c>
      <c r="AL33" s="6">
        <v>0</v>
      </c>
      <c r="AM33" s="5">
        <f>2*b_3*k_off_3</f>
        <v>1.5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7">
        <f>k_off_7</f>
        <v>1.0999999999999999E-2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3" t="s">
        <v>31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9">
        <f>2*k_on_3</f>
        <v>600000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13">
        <f>2*k_on_1</f>
        <v>280000</v>
      </c>
      <c r="CT33" s="4">
        <v>0</v>
      </c>
      <c r="CU33" s="25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</row>
    <row r="34" x14ac:dyDescent="0.25">
      <c r="A34" s="3" t="s">
        <v>32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25">
        <v>0</v>
      </c>
      <c r="AH34" s="4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5">
        <f>2*b_3*k_off_3</f>
        <v>1.5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7">
        <f>k_off_7</f>
        <v>1.0999999999999999E-2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3" t="s">
        <v>32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9">
        <f>2*k_on_3</f>
        <v>600000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13">
        <f>k_on_1</f>
        <v>140000</v>
      </c>
      <c r="CU34" s="4">
        <v>0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6">
        <v>0</v>
      </c>
      <c r="DC34" s="6">
        <v>0</v>
      </c>
      <c r="DD34" s="6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</row>
    <row r="35" x14ac:dyDescent="0.25">
      <c r="A35" s="2" t="s">
        <v>33</v>
      </c>
      <c r="B35" s="6">
        <v>0</v>
      </c>
      <c r="C35" s="6">
        <v>0</v>
      </c>
      <c r="D35" s="11">
        <f>k_refill*CDR^2</f>
        <v>0.9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4">
        <v>0</v>
      </c>
      <c r="AJ35" s="12">
        <f>k_off_1</f>
        <v>4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7">
        <f>k_off_7</f>
        <v>1.0999999999999999E-2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2" t="s">
        <v>33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9">
        <f>k_on_3</f>
        <v>300000</v>
      </c>
      <c r="CQ35" s="6">
        <v>0</v>
      </c>
      <c r="CR35" s="6">
        <v>0</v>
      </c>
      <c r="CS35" s="6">
        <v>0</v>
      </c>
      <c r="CT35" s="6">
        <v>0</v>
      </c>
      <c r="CU35" s="6">
        <v>0</v>
      </c>
      <c r="CV35" s="4">
        <v>0</v>
      </c>
      <c r="CW35" s="25">
        <v>0</v>
      </c>
      <c r="CX35" s="6">
        <v>0</v>
      </c>
      <c r="CY35" s="6">
        <v>0</v>
      </c>
      <c r="CZ35" s="6">
        <v>0</v>
      </c>
      <c r="DA35" s="6">
        <v>0</v>
      </c>
      <c r="DB35" s="6">
        <v>0</v>
      </c>
      <c r="DC35" s="6">
        <v>0</v>
      </c>
      <c r="DD35" s="6">
        <v>0</v>
      </c>
      <c r="DE35" s="6">
        <v>0</v>
      </c>
      <c r="DF35" s="6">
        <v>0</v>
      </c>
      <c r="DG35" s="6">
        <v>0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6">
        <v>0</v>
      </c>
      <c r="DS35" s="6">
        <v>0</v>
      </c>
      <c r="DT35" s="6">
        <v>0</v>
      </c>
      <c r="DU35" s="6">
        <v>0</v>
      </c>
      <c r="DV35" s="6">
        <v>0</v>
      </c>
      <c r="DW35" s="6">
        <v>0</v>
      </c>
      <c r="DX35" s="6">
        <v>0</v>
      </c>
      <c r="DY35" s="6">
        <v>0</v>
      </c>
      <c r="DZ35" s="6">
        <v>0</v>
      </c>
    </row>
    <row r="36" x14ac:dyDescent="0.25">
      <c r="A36" s="2" t="s">
        <v>34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25">
        <v>0</v>
      </c>
      <c r="AJ36" s="4">
        <v>0</v>
      </c>
      <c r="AK36" s="12">
        <f>2*b_1*k_off_1</f>
        <v>4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7">
        <f>k_off_7</f>
        <v>1.0999999999999999E-2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2" t="s">
        <v>34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9">
        <f>k_on_3</f>
        <v>300000</v>
      </c>
      <c r="CR36" s="6">
        <v>0</v>
      </c>
      <c r="CS36" s="6">
        <v>0</v>
      </c>
      <c r="CT36" s="6">
        <v>0</v>
      </c>
      <c r="CU36" s="6">
        <v>0</v>
      </c>
      <c r="CV36" s="13">
        <f>5*k_on_1</f>
        <v>700000</v>
      </c>
      <c r="CW36" s="4">
        <v>0</v>
      </c>
      <c r="CX36" s="25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>
        <v>0</v>
      </c>
    </row>
    <row r="37" x14ac:dyDescent="0.25">
      <c r="A37" s="2" t="s">
        <v>35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25">
        <v>0</v>
      </c>
      <c r="AK37" s="4">
        <v>0</v>
      </c>
      <c r="AL37" s="12">
        <f>3*b_1^2*k_off_1</f>
        <v>3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7">
        <f>k_off_7</f>
        <v>1.0999999999999999E-2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2" t="s">
        <v>35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9">
        <f>k_on_3</f>
        <v>300000</v>
      </c>
      <c r="CS37" s="6">
        <v>0</v>
      </c>
      <c r="CT37" s="6">
        <v>0</v>
      </c>
      <c r="CU37" s="6">
        <v>0</v>
      </c>
      <c r="CV37" s="6">
        <v>0</v>
      </c>
      <c r="CW37" s="13">
        <f>4*k_on_1</f>
        <v>560000</v>
      </c>
      <c r="CX37" s="4">
        <v>0</v>
      </c>
      <c r="CY37" s="25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6">
        <v>0</v>
      </c>
      <c r="DZ37" s="6">
        <v>0</v>
      </c>
    </row>
    <row r="38" x14ac:dyDescent="0.25">
      <c r="A38" s="2" t="s">
        <v>36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25">
        <v>0</v>
      </c>
      <c r="AL38" s="4">
        <v>0</v>
      </c>
      <c r="AM38" s="12">
        <f>4*b_1^3*k_off_1</f>
        <v>2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7">
        <f>k_off_7</f>
        <v>1.0999999999999999E-2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2" t="s">
        <v>36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9">
        <f>k_on_3</f>
        <v>300000</v>
      </c>
      <c r="CT38" s="6">
        <v>0</v>
      </c>
      <c r="CU38" s="6">
        <v>0</v>
      </c>
      <c r="CV38" s="6">
        <v>0</v>
      </c>
      <c r="CW38" s="6">
        <v>0</v>
      </c>
      <c r="CX38" s="13">
        <f>3*k_on_1</f>
        <v>420000</v>
      </c>
      <c r="CY38" s="4">
        <v>0</v>
      </c>
      <c r="CZ38" s="25">
        <v>0</v>
      </c>
      <c r="DA38" s="6">
        <v>0</v>
      </c>
      <c r="DB38" s="6">
        <v>0</v>
      </c>
      <c r="DC38" s="6">
        <v>0</v>
      </c>
      <c r="DD38" s="6">
        <v>0</v>
      </c>
      <c r="DE38" s="6">
        <v>0</v>
      </c>
      <c r="DF38" s="6">
        <v>0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6">
        <v>0</v>
      </c>
      <c r="DT38" s="6">
        <v>0</v>
      </c>
      <c r="DU38" s="6">
        <v>0</v>
      </c>
      <c r="DV38" s="6">
        <v>0</v>
      </c>
      <c r="DW38" s="6">
        <v>0</v>
      </c>
      <c r="DX38" s="6">
        <v>0</v>
      </c>
      <c r="DY38" s="6">
        <v>0</v>
      </c>
      <c r="DZ38" s="6">
        <v>0</v>
      </c>
    </row>
    <row r="39" x14ac:dyDescent="0.25">
      <c r="A39" s="2" t="s">
        <v>37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25">
        <v>0</v>
      </c>
      <c r="AM39" s="4">
        <v>0</v>
      </c>
      <c r="AN39" s="12">
        <f>5*b_1^4*k_off_1</f>
        <v>1.25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7">
        <f>k_off_7</f>
        <v>1.0999999999999999E-2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2" t="s">
        <v>37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9">
        <f>k_on_3</f>
        <v>300000</v>
      </c>
      <c r="CU39" s="6">
        <v>0</v>
      </c>
      <c r="CV39" s="6">
        <v>0</v>
      </c>
      <c r="CW39" s="6">
        <v>0</v>
      </c>
      <c r="CX39" s="6">
        <v>0</v>
      </c>
      <c r="CY39" s="13">
        <f>2*k_on_1</f>
        <v>280000</v>
      </c>
      <c r="CZ39" s="4">
        <v>0</v>
      </c>
      <c r="DA39" s="25">
        <v>0</v>
      </c>
      <c r="DB39" s="6">
        <v>0</v>
      </c>
      <c r="DC39" s="6">
        <v>0</v>
      </c>
      <c r="DD39" s="6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6">
        <v>0</v>
      </c>
      <c r="DV39" s="6">
        <v>0</v>
      </c>
      <c r="DW39" s="6">
        <v>0</v>
      </c>
      <c r="DX39" s="6">
        <v>0</v>
      </c>
      <c r="DY39" s="6">
        <v>0</v>
      </c>
      <c r="DZ39" s="6">
        <v>0</v>
      </c>
    </row>
    <row r="40" x14ac:dyDescent="0.25">
      <c r="A40" s="2" t="s">
        <v>38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25">
        <v>0</v>
      </c>
      <c r="AN40" s="4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7">
        <f>k_off_7</f>
        <v>1.0999999999999999E-2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2" t="s">
        <v>38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0</v>
      </c>
      <c r="CS40" s="6">
        <v>0</v>
      </c>
      <c r="CT40" s="6">
        <v>0</v>
      </c>
      <c r="CU40" s="9">
        <f>k_on_3</f>
        <v>300000</v>
      </c>
      <c r="CV40" s="6">
        <v>0</v>
      </c>
      <c r="CW40" s="6">
        <v>0</v>
      </c>
      <c r="CX40" s="6">
        <v>0</v>
      </c>
      <c r="CY40" s="6">
        <v>0</v>
      </c>
      <c r="CZ40" s="13">
        <f>k_on_1</f>
        <v>140000</v>
      </c>
      <c r="DA40" s="4">
        <v>0</v>
      </c>
      <c r="DB40" s="6">
        <v>0</v>
      </c>
      <c r="DC40" s="6">
        <v>0</v>
      </c>
      <c r="DD40" s="6">
        <v>0</v>
      </c>
      <c r="DE40" s="6">
        <v>0</v>
      </c>
      <c r="DF40" s="6">
        <v>0</v>
      </c>
      <c r="DG40" s="6">
        <v>0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>
        <v>0</v>
      </c>
      <c r="DS40" s="6">
        <v>0</v>
      </c>
      <c r="DT40" s="6">
        <v>0</v>
      </c>
      <c r="DU40" s="6">
        <v>0</v>
      </c>
      <c r="DV40" s="6">
        <v>0</v>
      </c>
      <c r="DW40" s="6">
        <v>0</v>
      </c>
      <c r="DX40" s="6">
        <v>0</v>
      </c>
      <c r="DY40" s="6">
        <v>0</v>
      </c>
      <c r="DZ40" s="6">
        <v>0</v>
      </c>
    </row>
    <row r="41" x14ac:dyDescent="0.25">
      <c r="A41" s="3" t="s">
        <v>39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11">
        <f>k_refill*CDR</f>
        <v>0.03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4">
        <v>0</v>
      </c>
      <c r="AP41" s="12">
        <f>k_off_1</f>
        <v>4</v>
      </c>
      <c r="AQ41" s="6">
        <v>0</v>
      </c>
      <c r="AR41" s="6">
        <v>0</v>
      </c>
      <c r="AS41" s="6">
        <v>0</v>
      </c>
      <c r="AT41" s="6">
        <v>0</v>
      </c>
      <c r="AU41" s="5">
        <f>2*b_3*k_off_3</f>
        <v>1.5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7">
        <f>2*b_7*k_off_7</f>
        <v>1.0999999999999999E-2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3" t="s">
        <v>39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9">
        <f>2*k_on_3</f>
        <v>600000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10">
        <f>2*k_on_7</f>
        <v>14666</v>
      </c>
      <c r="CQ41" s="6">
        <v>0</v>
      </c>
      <c r="CR41" s="6">
        <v>0</v>
      </c>
      <c r="CS41" s="6">
        <v>0</v>
      </c>
      <c r="CT41" s="6">
        <v>0</v>
      </c>
      <c r="CU41" s="6">
        <v>0</v>
      </c>
      <c r="CV41" s="6">
        <v>0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4">
        <v>0</v>
      </c>
      <c r="DC41" s="25">
        <v>0</v>
      </c>
      <c r="DD41" s="6">
        <v>0</v>
      </c>
      <c r="DE41" s="6">
        <v>0</v>
      </c>
      <c r="DF41" s="6">
        <v>0</v>
      </c>
      <c r="DG41" s="6">
        <v>0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6">
        <v>0</v>
      </c>
      <c r="DS41" s="6">
        <v>0</v>
      </c>
      <c r="DT41" s="6">
        <v>0</v>
      </c>
      <c r="DU41" s="6">
        <v>0</v>
      </c>
      <c r="DV41" s="6">
        <v>0</v>
      </c>
      <c r="DW41" s="6">
        <v>0</v>
      </c>
      <c r="DX41" s="6">
        <v>0</v>
      </c>
      <c r="DY41" s="6">
        <v>0</v>
      </c>
      <c r="DZ41" s="6">
        <v>0</v>
      </c>
    </row>
    <row r="42" x14ac:dyDescent="0.25">
      <c r="A42" s="3" t="s">
        <v>40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25">
        <v>0</v>
      </c>
      <c r="AP42" s="4">
        <v>0</v>
      </c>
      <c r="AQ42" s="12">
        <f>2*b_1*k_off_1</f>
        <v>4</v>
      </c>
      <c r="AR42" s="6">
        <v>0</v>
      </c>
      <c r="AS42" s="6">
        <v>0</v>
      </c>
      <c r="AT42" s="6">
        <v>0</v>
      </c>
      <c r="AU42" s="6">
        <v>0</v>
      </c>
      <c r="AV42" s="5">
        <f>2*b_3*k_off_3</f>
        <v>1.5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7">
        <f>2*b_7*k_off_7</f>
        <v>1.0999999999999999E-2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3" t="s">
        <v>40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9">
        <f>2*k_on_3</f>
        <v>600000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10">
        <f>2*k_on_7</f>
        <v>14666</v>
      </c>
      <c r="CR42" s="6">
        <v>0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13">
        <f>5*k_on_1</f>
        <v>700000</v>
      </c>
      <c r="DC42" s="4">
        <v>0</v>
      </c>
      <c r="DD42" s="25">
        <v>0</v>
      </c>
      <c r="DE42" s="6">
        <v>0</v>
      </c>
      <c r="DF42" s="6">
        <v>0</v>
      </c>
      <c r="DG42" s="6">
        <v>0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6">
        <v>0</v>
      </c>
      <c r="DS42" s="6">
        <v>0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6">
        <v>0</v>
      </c>
      <c r="DZ42" s="6">
        <v>0</v>
      </c>
    </row>
    <row r="43" x14ac:dyDescent="0.25">
      <c r="A43" s="3" t="s">
        <v>41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25">
        <v>0</v>
      </c>
      <c r="AQ43" s="4">
        <v>0</v>
      </c>
      <c r="AR43" s="12">
        <f>3*b_1^2*k_off_1</f>
        <v>3</v>
      </c>
      <c r="AS43" s="6">
        <v>0</v>
      </c>
      <c r="AT43" s="6">
        <v>0</v>
      </c>
      <c r="AU43" s="6">
        <v>0</v>
      </c>
      <c r="AV43" s="6">
        <v>0</v>
      </c>
      <c r="AW43" s="5">
        <f>2*b_3*k_off_3</f>
        <v>1.5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7">
        <f>2*b_7*k_off_7</f>
        <v>1.0999999999999999E-2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3" t="s">
        <v>41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F43" s="9">
        <f>2*k_on_3</f>
        <v>600000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0</v>
      </c>
      <c r="CQ43" s="6">
        <v>0</v>
      </c>
      <c r="CR43" s="10">
        <f>2*k_on_7</f>
        <v>14666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0</v>
      </c>
      <c r="CY43" s="6">
        <v>0</v>
      </c>
      <c r="CZ43" s="6">
        <v>0</v>
      </c>
      <c r="DA43" s="6">
        <v>0</v>
      </c>
      <c r="DB43" s="6">
        <v>0</v>
      </c>
      <c r="DC43" s="13">
        <f>4*k_on_1</f>
        <v>560000</v>
      </c>
      <c r="DD43" s="4">
        <v>0</v>
      </c>
      <c r="DE43" s="25">
        <v>0</v>
      </c>
      <c r="DF43" s="6">
        <v>0</v>
      </c>
      <c r="DG43" s="6">
        <v>0</v>
      </c>
      <c r="DH43" s="6">
        <v>0</v>
      </c>
      <c r="DI43" s="6">
        <v>0</v>
      </c>
      <c r="DJ43" s="6">
        <v>0</v>
      </c>
      <c r="DK43" s="6">
        <v>0</v>
      </c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6">
        <v>0</v>
      </c>
      <c r="DZ43" s="6">
        <v>0</v>
      </c>
    </row>
    <row r="44" x14ac:dyDescent="0.25">
      <c r="A44" s="3" t="s">
        <v>42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25">
        <v>0</v>
      </c>
      <c r="AR44" s="4">
        <v>0</v>
      </c>
      <c r="AS44" s="12">
        <f>4*b_1^3*k_off_1</f>
        <v>2</v>
      </c>
      <c r="AT44" s="6">
        <v>0</v>
      </c>
      <c r="AU44" s="6">
        <v>0</v>
      </c>
      <c r="AV44" s="6">
        <v>0</v>
      </c>
      <c r="AW44" s="6">
        <v>0</v>
      </c>
      <c r="AX44" s="5">
        <f>2*b_3*k_off_3</f>
        <v>1.5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7">
        <f>2*b_7*k_off_7</f>
        <v>1.0999999999999999E-2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3" t="s">
        <v>42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0</v>
      </c>
      <c r="CF44" s="6">
        <v>0</v>
      </c>
      <c r="CG44" s="9">
        <f>2*k_on_3</f>
        <v>600000</v>
      </c>
      <c r="CH44" s="6">
        <v>0</v>
      </c>
      <c r="CI44" s="6">
        <v>0</v>
      </c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10">
        <f>2*k_on_7</f>
        <v>14666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  <c r="CY44" s="6">
        <v>0</v>
      </c>
      <c r="CZ44" s="6">
        <v>0</v>
      </c>
      <c r="DA44" s="6">
        <v>0</v>
      </c>
      <c r="DB44" s="6">
        <v>0</v>
      </c>
      <c r="DC44" s="6">
        <v>0</v>
      </c>
      <c r="DD44" s="13">
        <f>3*k_on_1</f>
        <v>420000</v>
      </c>
      <c r="DE44" s="4">
        <v>0</v>
      </c>
      <c r="DF44" s="25">
        <v>0</v>
      </c>
      <c r="DG44" s="6">
        <v>0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0</v>
      </c>
      <c r="DW44" s="6">
        <v>0</v>
      </c>
      <c r="DX44" s="6">
        <v>0</v>
      </c>
      <c r="DY44" s="6">
        <v>0</v>
      </c>
      <c r="DZ44" s="6">
        <v>0</v>
      </c>
    </row>
    <row r="45" x14ac:dyDescent="0.25">
      <c r="A45" s="3" t="s">
        <v>43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25">
        <v>0</v>
      </c>
      <c r="AS45" s="4">
        <v>0</v>
      </c>
      <c r="AT45" s="12">
        <f>5*b_1^4*k_off_1</f>
        <v>1.25</v>
      </c>
      <c r="AU45" s="6">
        <v>0</v>
      </c>
      <c r="AV45" s="6">
        <v>0</v>
      </c>
      <c r="AW45" s="6">
        <v>0</v>
      </c>
      <c r="AX45" s="6">
        <v>0</v>
      </c>
      <c r="AY45" s="5">
        <f>2*b_3*k_off_3</f>
        <v>1.5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7">
        <f>2*b_7*k_off_7</f>
        <v>1.0999999999999999E-2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3" t="s">
        <v>43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0</v>
      </c>
      <c r="CE45" s="6">
        <v>0</v>
      </c>
      <c r="CF45" s="6">
        <v>0</v>
      </c>
      <c r="CG45" s="6">
        <v>0</v>
      </c>
      <c r="CH45" s="9">
        <f>2*k_on_3</f>
        <v>600000</v>
      </c>
      <c r="CI45" s="6">
        <v>0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10">
        <f>2*k_on_7</f>
        <v>14666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0</v>
      </c>
      <c r="DA45" s="6">
        <v>0</v>
      </c>
      <c r="DB45" s="6">
        <v>0</v>
      </c>
      <c r="DC45" s="6">
        <v>0</v>
      </c>
      <c r="DD45" s="6">
        <v>0</v>
      </c>
      <c r="DE45" s="13">
        <f>2*k_on_1</f>
        <v>280000</v>
      </c>
      <c r="DF45" s="4">
        <v>0</v>
      </c>
      <c r="DG45" s="25">
        <v>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0</v>
      </c>
      <c r="DU45" s="6">
        <v>0</v>
      </c>
      <c r="DV45" s="6">
        <v>0</v>
      </c>
      <c r="DW45" s="6">
        <v>0</v>
      </c>
      <c r="DX45" s="6">
        <v>0</v>
      </c>
      <c r="DY45" s="6">
        <v>0</v>
      </c>
      <c r="DZ45" s="6">
        <v>0</v>
      </c>
    </row>
    <row r="46" x14ac:dyDescent="0.25">
      <c r="A46" s="3" t="s">
        <v>44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25">
        <v>0</v>
      </c>
      <c r="AT46" s="4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5">
        <f>2*b_3*k_off_3</f>
        <v>1.5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7">
        <f>2*b_7*k_off_7</f>
        <v>1.0999999999999999E-2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3" t="s">
        <v>44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9">
        <f>2*k_on_3</f>
        <v>600000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10">
        <f>2*k_on_7</f>
        <v>14666</v>
      </c>
      <c r="CV46" s="6">
        <v>0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0</v>
      </c>
      <c r="DC46" s="6">
        <v>0</v>
      </c>
      <c r="DD46" s="6">
        <v>0</v>
      </c>
      <c r="DE46" s="6">
        <v>0</v>
      </c>
      <c r="DF46" s="13">
        <f>k_on_1</f>
        <v>140000</v>
      </c>
      <c r="DG46" s="4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</row>
    <row r="47" x14ac:dyDescent="0.25">
      <c r="A47" s="2" t="s">
        <v>45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11">
        <f>k_refill*CDR^2</f>
        <v>0.9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4">
        <v>0</v>
      </c>
      <c r="AV47" s="12">
        <f>k_off_1</f>
        <v>4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7">
        <f>2*b_7*k_off_7</f>
        <v>1.0999999999999999E-2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2" t="s">
        <v>45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10">
        <f>2*k_on_7</f>
        <v>14666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9">
        <f>k_on_3</f>
        <v>300000</v>
      </c>
      <c r="DC47" s="6">
        <v>0</v>
      </c>
      <c r="DD47" s="6">
        <v>0</v>
      </c>
      <c r="DE47" s="6">
        <v>0</v>
      </c>
      <c r="DF47" s="6">
        <v>0</v>
      </c>
      <c r="DG47" s="6">
        <v>0</v>
      </c>
      <c r="DH47" s="4">
        <v>0</v>
      </c>
      <c r="DI47" s="25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</row>
    <row r="48" x14ac:dyDescent="0.25">
      <c r="A48" s="2" t="s">
        <v>46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25">
        <v>0</v>
      </c>
      <c r="AV48" s="4">
        <v>0</v>
      </c>
      <c r="AW48" s="12">
        <f>2*b_1*k_off_1</f>
        <v>4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7">
        <f>2*b_7*k_off_7</f>
        <v>1.0999999999999999E-2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2" t="s">
        <v>46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10">
        <f>2*k_on_7</f>
        <v>14666</v>
      </c>
      <c r="CX48" s="6">
        <v>0</v>
      </c>
      <c r="CY48" s="6">
        <v>0</v>
      </c>
      <c r="CZ48" s="6">
        <v>0</v>
      </c>
      <c r="DA48" s="6">
        <v>0</v>
      </c>
      <c r="DB48" s="6">
        <v>0</v>
      </c>
      <c r="DC48" s="9">
        <f>k_on_3</f>
        <v>300000</v>
      </c>
      <c r="DD48" s="6">
        <v>0</v>
      </c>
      <c r="DE48" s="6">
        <v>0</v>
      </c>
      <c r="DF48" s="6">
        <v>0</v>
      </c>
      <c r="DG48" s="6">
        <v>0</v>
      </c>
      <c r="DH48" s="13">
        <f>5*k_on_1</f>
        <v>700000</v>
      </c>
      <c r="DI48" s="4">
        <v>0</v>
      </c>
      <c r="DJ48" s="25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</row>
    <row r="49" x14ac:dyDescent="0.25">
      <c r="A49" s="2" t="s">
        <v>47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25">
        <v>0</v>
      </c>
      <c r="AW49" s="4">
        <v>0</v>
      </c>
      <c r="AX49" s="12">
        <f>3*b_1^2*k_off_1</f>
        <v>3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7">
        <f>2*b_7*k_off_7</f>
        <v>1.0999999999999999E-2</v>
      </c>
      <c r="BJ49" s="6">
        <v>0</v>
      </c>
      <c r="BK49" s="6">
        <v>0</v>
      </c>
      <c r="BL49" s="6">
        <v>0</v>
      </c>
      <c r="BM49" s="6">
        <v>0</v>
      </c>
      <c r="BN49" s="2" t="s">
        <v>47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10">
        <f>2*k_on_7</f>
        <v>14666</v>
      </c>
      <c r="CY49" s="6">
        <v>0</v>
      </c>
      <c r="CZ49" s="6">
        <v>0</v>
      </c>
      <c r="DA49" s="6">
        <v>0</v>
      </c>
      <c r="DB49" s="6">
        <v>0</v>
      </c>
      <c r="DC49" s="6">
        <v>0</v>
      </c>
      <c r="DD49" s="9">
        <f>k_on_3</f>
        <v>300000</v>
      </c>
      <c r="DE49" s="6">
        <v>0</v>
      </c>
      <c r="DF49" s="6">
        <v>0</v>
      </c>
      <c r="DG49" s="6">
        <v>0</v>
      </c>
      <c r="DH49" s="6">
        <v>0</v>
      </c>
      <c r="DI49" s="13">
        <f>4*k_on_1</f>
        <v>560000</v>
      </c>
      <c r="DJ49" s="4">
        <v>0</v>
      </c>
      <c r="DK49" s="25">
        <v>0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6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6">
        <v>0</v>
      </c>
      <c r="DZ49" s="6">
        <v>0</v>
      </c>
    </row>
    <row r="50" x14ac:dyDescent="0.25">
      <c r="A50" s="2" t="s">
        <v>48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25">
        <v>0</v>
      </c>
      <c r="AX50" s="4">
        <v>0</v>
      </c>
      <c r="AY50" s="12">
        <f>4*b_1^3*k_off_1</f>
        <v>2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7">
        <f>2*b_7*k_off_7</f>
        <v>1.0999999999999999E-2</v>
      </c>
      <c r="BK50" s="6">
        <v>0</v>
      </c>
      <c r="BL50" s="6">
        <v>0</v>
      </c>
      <c r="BM50" s="6">
        <v>0</v>
      </c>
      <c r="BN50" s="2" t="s">
        <v>48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10">
        <f>2*k_on_7</f>
        <v>14666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9">
        <f>k_on_3</f>
        <v>300000</v>
      </c>
      <c r="DF50" s="6">
        <v>0</v>
      </c>
      <c r="DG50" s="6">
        <v>0</v>
      </c>
      <c r="DH50" s="6">
        <v>0</v>
      </c>
      <c r="DI50" s="6">
        <v>0</v>
      </c>
      <c r="DJ50" s="13">
        <f>3*k_on_1</f>
        <v>420000</v>
      </c>
      <c r="DK50" s="4">
        <v>0</v>
      </c>
      <c r="DL50" s="25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6">
        <v>0</v>
      </c>
      <c r="DZ50" s="6">
        <v>0</v>
      </c>
    </row>
    <row r="51" x14ac:dyDescent="0.25">
      <c r="A51" s="2" t="s">
        <v>49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25">
        <v>0</v>
      </c>
      <c r="AY51" s="4">
        <v>0</v>
      </c>
      <c r="AZ51" s="12">
        <f>5*b_1^4*k_off_1</f>
        <v>1.25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7">
        <f>2*b_7*k_off_7</f>
        <v>1.0999999999999999E-2</v>
      </c>
      <c r="BL51" s="6">
        <v>0</v>
      </c>
      <c r="BM51" s="6">
        <v>0</v>
      </c>
      <c r="BN51" s="2" t="s">
        <v>49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10">
        <f>2*k_on_7</f>
        <v>14666</v>
      </c>
      <c r="DA51" s="6">
        <v>0</v>
      </c>
      <c r="DB51" s="6">
        <v>0</v>
      </c>
      <c r="DC51" s="6">
        <v>0</v>
      </c>
      <c r="DD51" s="6">
        <v>0</v>
      </c>
      <c r="DE51" s="6">
        <v>0</v>
      </c>
      <c r="DF51" s="9">
        <f>k_on_3</f>
        <v>300000</v>
      </c>
      <c r="DG51" s="6">
        <v>0</v>
      </c>
      <c r="DH51" s="6">
        <v>0</v>
      </c>
      <c r="DI51" s="6">
        <v>0</v>
      </c>
      <c r="DJ51" s="6">
        <v>0</v>
      </c>
      <c r="DK51" s="13">
        <f>2*k_on_1</f>
        <v>280000</v>
      </c>
      <c r="DL51" s="4">
        <v>0</v>
      </c>
      <c r="DM51" s="25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6">
        <v>0</v>
      </c>
      <c r="DV51" s="6">
        <v>0</v>
      </c>
      <c r="DW51" s="6">
        <v>0</v>
      </c>
      <c r="DX51" s="6">
        <v>0</v>
      </c>
      <c r="DY51" s="6">
        <v>0</v>
      </c>
      <c r="DZ51" s="6">
        <v>0</v>
      </c>
    </row>
    <row r="52" x14ac:dyDescent="0.25">
      <c r="A52" s="2" t="s">
        <v>50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25">
        <v>0</v>
      </c>
      <c r="AZ52" s="4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7">
        <f>2*b_7*k_off_7</f>
        <v>1.0999999999999999E-2</v>
      </c>
      <c r="BM52" s="6">
        <v>0</v>
      </c>
      <c r="BN52" s="2" t="s">
        <v>50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0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0</v>
      </c>
      <c r="CL52" s="6">
        <v>0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0</v>
      </c>
      <c r="DA52" s="10">
        <f>2*k_on_7</f>
        <v>14666</v>
      </c>
      <c r="DB52" s="6">
        <v>0</v>
      </c>
      <c r="DC52" s="6">
        <v>0</v>
      </c>
      <c r="DD52" s="6">
        <v>0</v>
      </c>
      <c r="DE52" s="6">
        <v>0</v>
      </c>
      <c r="DF52" s="6">
        <v>0</v>
      </c>
      <c r="DG52" s="9">
        <f>k_on_3</f>
        <v>300000</v>
      </c>
      <c r="DH52" s="6">
        <v>0</v>
      </c>
      <c r="DI52" s="6">
        <v>0</v>
      </c>
      <c r="DJ52" s="6">
        <v>0</v>
      </c>
      <c r="DK52" s="6">
        <v>0</v>
      </c>
      <c r="DL52" s="13">
        <f>k_on_1</f>
        <v>140000</v>
      </c>
      <c r="DM52" s="4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</row>
    <row r="53" x14ac:dyDescent="0.25">
      <c r="A53" s="3" t="s">
        <v>51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11">
        <f>k_refill*CDR</f>
        <v>0.03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4">
        <v>0</v>
      </c>
      <c r="BB53" s="12">
        <f>k_off_1</f>
        <v>4</v>
      </c>
      <c r="BC53" s="6">
        <v>0</v>
      </c>
      <c r="BD53" s="6">
        <v>0</v>
      </c>
      <c r="BE53" s="6">
        <v>0</v>
      </c>
      <c r="BF53" s="6">
        <v>0</v>
      </c>
      <c r="BG53" s="5">
        <f>2*b_3*k_off_3</f>
        <v>1.5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3" t="s">
        <v>51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9">
        <f>2*k_on_3</f>
        <v>600000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10">
        <f>k_on_7</f>
        <v>7333</v>
      </c>
      <c r="DC53" s="6">
        <v>0</v>
      </c>
      <c r="DD53" s="6">
        <v>0</v>
      </c>
      <c r="DE53" s="6">
        <v>0</v>
      </c>
      <c r="DF53" s="6">
        <v>0</v>
      </c>
      <c r="DG53" s="6">
        <v>0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>
        <v>0</v>
      </c>
      <c r="DN53" s="4">
        <v>0</v>
      </c>
      <c r="DO53" s="25">
        <v>0</v>
      </c>
      <c r="DP53" s="6">
        <v>0</v>
      </c>
      <c r="DQ53" s="6">
        <v>0</v>
      </c>
      <c r="DR53" s="6">
        <v>0</v>
      </c>
      <c r="DS53" s="6">
        <v>0</v>
      </c>
      <c r="DT53" s="6">
        <v>0</v>
      </c>
      <c r="DU53" s="6">
        <v>0</v>
      </c>
      <c r="DV53" s="6">
        <v>0</v>
      </c>
      <c r="DW53" s="6">
        <v>0</v>
      </c>
      <c r="DX53" s="6">
        <v>0</v>
      </c>
      <c r="DY53" s="6">
        <v>0</v>
      </c>
      <c r="DZ53" s="6">
        <v>0</v>
      </c>
    </row>
    <row r="54" x14ac:dyDescent="0.25">
      <c r="A54" s="3" t="s">
        <v>52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25">
        <v>0</v>
      </c>
      <c r="BB54" s="4">
        <v>0</v>
      </c>
      <c r="BC54" s="12">
        <f>2*b_1*k_off_1</f>
        <v>4</v>
      </c>
      <c r="BD54" s="6">
        <v>0</v>
      </c>
      <c r="BE54" s="6">
        <v>0</v>
      </c>
      <c r="BF54" s="6">
        <v>0</v>
      </c>
      <c r="BG54" s="6">
        <v>0</v>
      </c>
      <c r="BH54" s="5">
        <f>2*b_3*k_off_3</f>
        <v>1.5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3" t="s">
        <v>52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9">
        <f>2*k_on_3</f>
        <v>600000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0</v>
      </c>
      <c r="DC54" s="10">
        <f>k_on_7</f>
        <v>7333</v>
      </c>
      <c r="DD54" s="6">
        <v>0</v>
      </c>
      <c r="DE54" s="6">
        <v>0</v>
      </c>
      <c r="DF54" s="6">
        <v>0</v>
      </c>
      <c r="DG54" s="6">
        <v>0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N54" s="13">
        <f>5*k_on_1</f>
        <v>700000</v>
      </c>
      <c r="DO54" s="4">
        <v>0</v>
      </c>
      <c r="DP54" s="25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6">
        <v>0</v>
      </c>
      <c r="DW54" s="6">
        <v>0</v>
      </c>
      <c r="DX54" s="6">
        <v>0</v>
      </c>
      <c r="DY54" s="6">
        <v>0</v>
      </c>
      <c r="DZ54" s="6">
        <v>0</v>
      </c>
    </row>
    <row r="55" x14ac:dyDescent="0.25">
      <c r="A55" s="3" t="s">
        <v>53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25">
        <v>0</v>
      </c>
      <c r="BC55" s="4">
        <v>0</v>
      </c>
      <c r="BD55" s="12">
        <f>3*b_1^2*k_off_1</f>
        <v>3</v>
      </c>
      <c r="BE55" s="6">
        <v>0</v>
      </c>
      <c r="BF55" s="6">
        <v>0</v>
      </c>
      <c r="BG55" s="6">
        <v>0</v>
      </c>
      <c r="BH55" s="6">
        <v>0</v>
      </c>
      <c r="BI55" s="5">
        <f>2*b_3*k_off_3</f>
        <v>1.5</v>
      </c>
      <c r="BJ55" s="6">
        <v>0</v>
      </c>
      <c r="BK55" s="6">
        <v>0</v>
      </c>
      <c r="BL55" s="6">
        <v>0</v>
      </c>
      <c r="BM55" s="6">
        <v>0</v>
      </c>
      <c r="BN55" s="3" t="s">
        <v>53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0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0</v>
      </c>
      <c r="CL55" s="9">
        <f>2*k_on_3</f>
        <v>600000</v>
      </c>
      <c r="CM55" s="6">
        <v>0</v>
      </c>
      <c r="CN55" s="6">
        <v>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0</v>
      </c>
      <c r="DA55" s="6">
        <v>0</v>
      </c>
      <c r="DB55" s="6">
        <v>0</v>
      </c>
      <c r="DC55" s="6">
        <v>0</v>
      </c>
      <c r="DD55" s="10">
        <f>k_on_7</f>
        <v>7333</v>
      </c>
      <c r="DE55" s="6">
        <v>0</v>
      </c>
      <c r="DF55" s="6">
        <v>0</v>
      </c>
      <c r="DG55" s="6">
        <v>0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13">
        <f>4*k_on_1</f>
        <v>560000</v>
      </c>
      <c r="DP55" s="4">
        <v>0</v>
      </c>
      <c r="DQ55" s="25">
        <v>0</v>
      </c>
      <c r="DR55" s="6">
        <v>0</v>
      </c>
      <c r="DS55" s="6">
        <v>0</v>
      </c>
      <c r="DT55" s="6">
        <v>0</v>
      </c>
      <c r="DU55" s="6">
        <v>0</v>
      </c>
      <c r="DV55" s="6">
        <v>0</v>
      </c>
      <c r="DW55" s="6">
        <v>0</v>
      </c>
      <c r="DX55" s="6">
        <v>0</v>
      </c>
      <c r="DY55" s="6">
        <v>0</v>
      </c>
      <c r="DZ55" s="6">
        <v>0</v>
      </c>
    </row>
    <row r="56" x14ac:dyDescent="0.25">
      <c r="A56" s="3" t="s">
        <v>54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25">
        <v>0</v>
      </c>
      <c r="BD56" s="4">
        <v>0</v>
      </c>
      <c r="BE56" s="12">
        <f>4*b_1^3*k_off_1</f>
        <v>2</v>
      </c>
      <c r="BF56" s="6">
        <v>0</v>
      </c>
      <c r="BG56" s="6">
        <v>0</v>
      </c>
      <c r="BH56" s="6">
        <v>0</v>
      </c>
      <c r="BI56" s="6">
        <v>0</v>
      </c>
      <c r="BJ56" s="5">
        <f>2*b_3*k_off_3</f>
        <v>1.5</v>
      </c>
      <c r="BK56" s="6">
        <v>0</v>
      </c>
      <c r="BL56" s="6">
        <v>0</v>
      </c>
      <c r="BM56" s="6">
        <v>0</v>
      </c>
      <c r="BN56" s="3" t="s">
        <v>54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0</v>
      </c>
      <c r="CL56" s="6">
        <v>0</v>
      </c>
      <c r="CM56" s="9">
        <f>2*k_on_3</f>
        <v>600000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0</v>
      </c>
      <c r="DA56" s="6">
        <v>0</v>
      </c>
      <c r="DB56" s="6">
        <v>0</v>
      </c>
      <c r="DC56" s="6">
        <v>0</v>
      </c>
      <c r="DD56" s="6">
        <v>0</v>
      </c>
      <c r="DE56" s="10">
        <f>k_on_7</f>
        <v>7333</v>
      </c>
      <c r="DF56" s="6">
        <v>0</v>
      </c>
      <c r="DG56" s="6">
        <v>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0</v>
      </c>
      <c r="DN56" s="6">
        <v>0</v>
      </c>
      <c r="DO56" s="6">
        <v>0</v>
      </c>
      <c r="DP56" s="13">
        <f>3*k_on_1</f>
        <v>420000</v>
      </c>
      <c r="DQ56" s="4">
        <v>0</v>
      </c>
      <c r="DR56" s="25">
        <v>0</v>
      </c>
      <c r="DS56" s="6">
        <v>0</v>
      </c>
      <c r="DT56" s="6">
        <v>0</v>
      </c>
      <c r="DU56" s="6">
        <v>0</v>
      </c>
      <c r="DV56" s="6">
        <v>0</v>
      </c>
      <c r="DW56" s="6">
        <v>0</v>
      </c>
      <c r="DX56" s="6">
        <v>0</v>
      </c>
      <c r="DY56" s="6">
        <v>0</v>
      </c>
      <c r="DZ56" s="6">
        <v>0</v>
      </c>
    </row>
    <row r="57" x14ac:dyDescent="0.25">
      <c r="A57" s="3" t="s">
        <v>55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25">
        <v>0</v>
      </c>
      <c r="BE57" s="4">
        <v>0</v>
      </c>
      <c r="BF57" s="12">
        <f>5*b_1^4*k_off_1</f>
        <v>1.25</v>
      </c>
      <c r="BG57" s="6">
        <v>0</v>
      </c>
      <c r="BH57" s="6">
        <v>0</v>
      </c>
      <c r="BI57" s="6">
        <v>0</v>
      </c>
      <c r="BJ57" s="6">
        <v>0</v>
      </c>
      <c r="BK57" s="5">
        <f>2*b_3*k_off_3</f>
        <v>1.5</v>
      </c>
      <c r="BL57" s="6">
        <v>0</v>
      </c>
      <c r="BM57" s="6">
        <v>0</v>
      </c>
      <c r="BN57" s="3" t="s">
        <v>55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0</v>
      </c>
      <c r="CL57" s="6">
        <v>0</v>
      </c>
      <c r="CM57" s="6">
        <v>0</v>
      </c>
      <c r="CN57" s="9">
        <f>2*k_on_3</f>
        <v>600000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0</v>
      </c>
      <c r="DA57" s="6">
        <v>0</v>
      </c>
      <c r="DB57" s="6">
        <v>0</v>
      </c>
      <c r="DC57" s="6">
        <v>0</v>
      </c>
      <c r="DD57" s="6">
        <v>0</v>
      </c>
      <c r="DE57" s="6">
        <v>0</v>
      </c>
      <c r="DF57" s="10">
        <f>k_on_7</f>
        <v>7333</v>
      </c>
      <c r="DG57" s="6">
        <v>0</v>
      </c>
      <c r="DH57" s="6">
        <v>0</v>
      </c>
      <c r="DI57" s="6">
        <v>0</v>
      </c>
      <c r="DJ57" s="6">
        <v>0</v>
      </c>
      <c r="DK57" s="6">
        <v>0</v>
      </c>
      <c r="DL57" s="6">
        <v>0</v>
      </c>
      <c r="DM57" s="6">
        <v>0</v>
      </c>
      <c r="DN57" s="6">
        <v>0</v>
      </c>
      <c r="DO57" s="6">
        <v>0</v>
      </c>
      <c r="DP57" s="6">
        <v>0</v>
      </c>
      <c r="DQ57" s="13">
        <f>2*k_on_1</f>
        <v>280000</v>
      </c>
      <c r="DR57" s="4">
        <v>0</v>
      </c>
      <c r="DS57" s="25">
        <v>0</v>
      </c>
      <c r="DT57" s="6">
        <v>0</v>
      </c>
      <c r="DU57" s="6">
        <v>0</v>
      </c>
      <c r="DV57" s="6">
        <v>0</v>
      </c>
      <c r="DW57" s="6">
        <v>0</v>
      </c>
      <c r="DX57" s="6">
        <v>0</v>
      </c>
      <c r="DY57" s="6">
        <v>0</v>
      </c>
      <c r="DZ57" s="6">
        <v>0</v>
      </c>
    </row>
    <row r="58" x14ac:dyDescent="0.25">
      <c r="A58" s="3" t="s">
        <v>56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25">
        <v>0</v>
      </c>
      <c r="BF58" s="4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5">
        <f>2*b_3*k_off_3</f>
        <v>1.5</v>
      </c>
      <c r="BM58" s="6">
        <v>0</v>
      </c>
      <c r="BN58" s="3" t="s">
        <v>56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  <c r="CH58" s="6">
        <v>0</v>
      </c>
      <c r="CI58" s="6">
        <v>0</v>
      </c>
      <c r="CJ58" s="6">
        <v>0</v>
      </c>
      <c r="CK58" s="6">
        <v>0</v>
      </c>
      <c r="CL58" s="6">
        <v>0</v>
      </c>
      <c r="CM58" s="6">
        <v>0</v>
      </c>
      <c r="CN58" s="6">
        <v>0</v>
      </c>
      <c r="CO58" s="9">
        <f>2*k_on_3</f>
        <v>600000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0</v>
      </c>
      <c r="DA58" s="6">
        <v>0</v>
      </c>
      <c r="DB58" s="6">
        <v>0</v>
      </c>
      <c r="DC58" s="6">
        <v>0</v>
      </c>
      <c r="DD58" s="6">
        <v>0</v>
      </c>
      <c r="DE58" s="6">
        <v>0</v>
      </c>
      <c r="DF58" s="6">
        <v>0</v>
      </c>
      <c r="DG58" s="10">
        <f>k_on_7</f>
        <v>7333</v>
      </c>
      <c r="DH58" s="6">
        <v>0</v>
      </c>
      <c r="DI58" s="6">
        <v>0</v>
      </c>
      <c r="DJ58" s="6">
        <v>0</v>
      </c>
      <c r="DK58" s="6">
        <v>0</v>
      </c>
      <c r="DL58" s="6">
        <v>0</v>
      </c>
      <c r="DM58" s="6">
        <v>0</v>
      </c>
      <c r="DN58" s="6">
        <v>0</v>
      </c>
      <c r="DO58" s="6">
        <v>0</v>
      </c>
      <c r="DP58" s="6">
        <v>0</v>
      </c>
      <c r="DQ58" s="6">
        <v>0</v>
      </c>
      <c r="DR58" s="13">
        <f>k_on_1</f>
        <v>140000</v>
      </c>
      <c r="DS58" s="4">
        <v>0</v>
      </c>
      <c r="DT58" s="6">
        <v>0</v>
      </c>
      <c r="DU58" s="6">
        <v>0</v>
      </c>
      <c r="DV58" s="6">
        <v>0</v>
      </c>
      <c r="DW58" s="6">
        <v>0</v>
      </c>
      <c r="DX58" s="6">
        <v>0</v>
      </c>
      <c r="DY58" s="6">
        <v>0</v>
      </c>
      <c r="DZ58" s="6">
        <v>0</v>
      </c>
    </row>
    <row r="59" x14ac:dyDescent="0.25">
      <c r="A59" s="2" t="s">
        <v>57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11">
        <f>k_refill*CDR^2</f>
        <v>0.9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4">
        <v>0</v>
      </c>
      <c r="BH59" s="12">
        <f>k_off_1</f>
        <v>4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2" t="s">
        <v>57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A59" s="6">
        <v>0</v>
      </c>
      <c r="DB59" s="6">
        <v>0</v>
      </c>
      <c r="DC59" s="6">
        <v>0</v>
      </c>
      <c r="DD59" s="6">
        <v>0</v>
      </c>
      <c r="DE59" s="6">
        <v>0</v>
      </c>
      <c r="DF59" s="6">
        <v>0</v>
      </c>
      <c r="DG59" s="6">
        <v>0</v>
      </c>
      <c r="DH59" s="10">
        <f>k_on_7</f>
        <v>7333</v>
      </c>
      <c r="DI59" s="6">
        <v>0</v>
      </c>
      <c r="DJ59" s="6">
        <v>0</v>
      </c>
      <c r="DK59" s="6">
        <v>0</v>
      </c>
      <c r="DL59" s="6">
        <v>0</v>
      </c>
      <c r="DM59" s="6">
        <v>0</v>
      </c>
      <c r="DN59" s="9">
        <f>k_on_3</f>
        <v>300000</v>
      </c>
      <c r="DO59" s="6">
        <v>0</v>
      </c>
      <c r="DP59" s="6">
        <v>0</v>
      </c>
      <c r="DQ59" s="6">
        <v>0</v>
      </c>
      <c r="DR59" s="6">
        <v>0</v>
      </c>
      <c r="DS59" s="6">
        <v>0</v>
      </c>
      <c r="DT59" s="4">
        <v>0</v>
      </c>
      <c r="DU59" s="25">
        <v>0</v>
      </c>
      <c r="DV59" s="6">
        <v>0</v>
      </c>
      <c r="DW59" s="6">
        <v>0</v>
      </c>
      <c r="DX59" s="6">
        <v>0</v>
      </c>
      <c r="DY59" s="6">
        <v>0</v>
      </c>
      <c r="DZ59" s="6">
        <v>0</v>
      </c>
    </row>
    <row r="60" x14ac:dyDescent="0.25">
      <c r="A60" s="2" t="s">
        <v>58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25">
        <v>0</v>
      </c>
      <c r="BH60" s="4">
        <v>0</v>
      </c>
      <c r="BI60" s="12">
        <f>2*b_1*k_off_1</f>
        <v>4</v>
      </c>
      <c r="BJ60" s="6">
        <v>0</v>
      </c>
      <c r="BK60" s="6">
        <v>0</v>
      </c>
      <c r="BL60" s="6">
        <v>0</v>
      </c>
      <c r="BM60" s="6">
        <v>0</v>
      </c>
      <c r="BN60" s="2" t="s">
        <v>58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0</v>
      </c>
      <c r="DA60" s="6">
        <v>0</v>
      </c>
      <c r="DB60" s="6">
        <v>0</v>
      </c>
      <c r="DC60" s="6">
        <v>0</v>
      </c>
      <c r="DD60" s="6">
        <v>0</v>
      </c>
      <c r="DE60" s="6">
        <v>0</v>
      </c>
      <c r="DF60" s="6">
        <v>0</v>
      </c>
      <c r="DG60" s="6">
        <v>0</v>
      </c>
      <c r="DH60" s="6">
        <v>0</v>
      </c>
      <c r="DI60" s="10">
        <f>k_on_7</f>
        <v>7333</v>
      </c>
      <c r="DJ60" s="6">
        <v>0</v>
      </c>
      <c r="DK60" s="6">
        <v>0</v>
      </c>
      <c r="DL60" s="6">
        <v>0</v>
      </c>
      <c r="DM60" s="6">
        <v>0</v>
      </c>
      <c r="DN60" s="6">
        <v>0</v>
      </c>
      <c r="DO60" s="9">
        <f>k_on_3</f>
        <v>300000</v>
      </c>
      <c r="DP60" s="6">
        <v>0</v>
      </c>
      <c r="DQ60" s="6">
        <v>0</v>
      </c>
      <c r="DR60" s="6">
        <v>0</v>
      </c>
      <c r="DS60" s="6">
        <v>0</v>
      </c>
      <c r="DT60" s="13">
        <f>5*k_on_1</f>
        <v>700000</v>
      </c>
      <c r="DU60" s="4">
        <v>0</v>
      </c>
      <c r="DV60" s="25">
        <v>0</v>
      </c>
      <c r="DW60" s="6">
        <v>0</v>
      </c>
      <c r="DX60" s="6">
        <v>0</v>
      </c>
      <c r="DY60" s="6">
        <v>0</v>
      </c>
      <c r="DZ60" s="6">
        <v>0</v>
      </c>
    </row>
    <row r="61" x14ac:dyDescent="0.25">
      <c r="A61" s="2" t="s">
        <v>59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25">
        <v>0</v>
      </c>
      <c r="BI61" s="4">
        <v>0</v>
      </c>
      <c r="BJ61" s="12">
        <f>3*b_1^2*k_off_1</f>
        <v>3</v>
      </c>
      <c r="BK61" s="6">
        <v>0</v>
      </c>
      <c r="BL61" s="6">
        <v>0</v>
      </c>
      <c r="BM61" s="6">
        <v>0</v>
      </c>
      <c r="BN61" s="2" t="s">
        <v>59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0</v>
      </c>
      <c r="CL61" s="6">
        <v>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0</v>
      </c>
      <c r="DA61" s="6">
        <v>0</v>
      </c>
      <c r="DB61" s="6">
        <v>0</v>
      </c>
      <c r="DC61" s="6">
        <v>0</v>
      </c>
      <c r="DD61" s="6">
        <v>0</v>
      </c>
      <c r="DE61" s="6">
        <v>0</v>
      </c>
      <c r="DF61" s="6">
        <v>0</v>
      </c>
      <c r="DG61" s="6">
        <v>0</v>
      </c>
      <c r="DH61" s="6">
        <v>0</v>
      </c>
      <c r="DI61" s="6">
        <v>0</v>
      </c>
      <c r="DJ61" s="10">
        <f>k_on_7</f>
        <v>7333</v>
      </c>
      <c r="DK61" s="6">
        <v>0</v>
      </c>
      <c r="DL61" s="6">
        <v>0</v>
      </c>
      <c r="DM61" s="6">
        <v>0</v>
      </c>
      <c r="DN61" s="6">
        <v>0</v>
      </c>
      <c r="DO61" s="6">
        <v>0</v>
      </c>
      <c r="DP61" s="9">
        <f>k_on_3</f>
        <v>300000</v>
      </c>
      <c r="DQ61" s="6">
        <v>0</v>
      </c>
      <c r="DR61" s="6">
        <v>0</v>
      </c>
      <c r="DS61" s="6">
        <v>0</v>
      </c>
      <c r="DT61" s="6">
        <v>0</v>
      </c>
      <c r="DU61" s="13">
        <f>4*k_on_1</f>
        <v>560000</v>
      </c>
      <c r="DV61" s="4">
        <v>0</v>
      </c>
      <c r="DW61" s="25">
        <v>0</v>
      </c>
      <c r="DX61" s="6">
        <v>0</v>
      </c>
      <c r="DY61" s="6">
        <v>0</v>
      </c>
      <c r="DZ61" s="6">
        <v>0</v>
      </c>
    </row>
    <row r="62" x14ac:dyDescent="0.25">
      <c r="A62" s="2" t="s">
        <v>60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25">
        <v>0</v>
      </c>
      <c r="BJ62" s="4">
        <v>0</v>
      </c>
      <c r="BK62" s="12">
        <f>4*b_1^3*k_off_1</f>
        <v>2</v>
      </c>
      <c r="BL62" s="6">
        <v>0</v>
      </c>
      <c r="BM62" s="6">
        <v>0</v>
      </c>
      <c r="BN62" s="2" t="s">
        <v>60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0</v>
      </c>
      <c r="CJ62" s="6">
        <v>0</v>
      </c>
      <c r="CK62" s="6">
        <v>0</v>
      </c>
      <c r="CL62" s="6">
        <v>0</v>
      </c>
      <c r="CM62" s="6">
        <v>0</v>
      </c>
      <c r="CN62" s="6">
        <v>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0</v>
      </c>
      <c r="DA62" s="6">
        <v>0</v>
      </c>
      <c r="DB62" s="6">
        <v>0</v>
      </c>
      <c r="DC62" s="6">
        <v>0</v>
      </c>
      <c r="DD62" s="6">
        <v>0</v>
      </c>
      <c r="DE62" s="6">
        <v>0</v>
      </c>
      <c r="DF62" s="6">
        <v>0</v>
      </c>
      <c r="DG62" s="6">
        <v>0</v>
      </c>
      <c r="DH62" s="6">
        <v>0</v>
      </c>
      <c r="DI62" s="6">
        <v>0</v>
      </c>
      <c r="DJ62" s="6">
        <v>0</v>
      </c>
      <c r="DK62" s="10">
        <f>k_on_7</f>
        <v>7333</v>
      </c>
      <c r="DL62" s="6">
        <v>0</v>
      </c>
      <c r="DM62" s="6">
        <v>0</v>
      </c>
      <c r="DN62" s="6">
        <v>0</v>
      </c>
      <c r="DO62" s="6">
        <v>0</v>
      </c>
      <c r="DP62" s="6">
        <v>0</v>
      </c>
      <c r="DQ62" s="9">
        <f>k_on_3</f>
        <v>300000</v>
      </c>
      <c r="DR62" s="6">
        <v>0</v>
      </c>
      <c r="DS62" s="6">
        <v>0</v>
      </c>
      <c r="DT62" s="6">
        <v>0</v>
      </c>
      <c r="DU62" s="6">
        <v>0</v>
      </c>
      <c r="DV62" s="13">
        <f>3*k_on_1</f>
        <v>420000</v>
      </c>
      <c r="DW62" s="4">
        <v>0</v>
      </c>
      <c r="DX62" s="6">
        <v>0</v>
      </c>
      <c r="DY62" s="6">
        <v>0</v>
      </c>
      <c r="DZ62" s="6">
        <v>0</v>
      </c>
    </row>
    <row r="63" x14ac:dyDescent="0.25">
      <c r="A63" s="2" t="s">
        <v>61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25">
        <v>0</v>
      </c>
      <c r="BK63" s="4">
        <v>0</v>
      </c>
      <c r="BL63" s="12">
        <f>5*b_1^4*k_off_1</f>
        <v>1.25</v>
      </c>
      <c r="BM63" s="6">
        <v>0</v>
      </c>
      <c r="BN63" s="2" t="s">
        <v>61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10">
        <f>k_on_7</f>
        <v>7333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9">
        <f>k_on_3</f>
        <v>300000</v>
      </c>
      <c r="DS63" s="6">
        <v>0</v>
      </c>
      <c r="DT63" s="6">
        <v>0</v>
      </c>
      <c r="DU63" s="6">
        <v>0</v>
      </c>
      <c r="DV63" s="6">
        <v>0</v>
      </c>
      <c r="DW63" s="13">
        <f>2*k_on_1</f>
        <v>280000</v>
      </c>
      <c r="DX63" s="4">
        <v>0</v>
      </c>
      <c r="DY63" s="6">
        <v>0</v>
      </c>
      <c r="DZ63" s="6">
        <v>0</v>
      </c>
    </row>
    <row r="64" x14ac:dyDescent="0.25">
      <c r="A64" s="2" t="s">
        <v>62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25">
        <v>0</v>
      </c>
      <c r="BL64" s="4">
        <v>0</v>
      </c>
      <c r="BM64" s="6">
        <v>0</v>
      </c>
      <c r="BN64" s="2" t="s">
        <v>62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0</v>
      </c>
      <c r="CL64" s="6">
        <v>0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0</v>
      </c>
      <c r="DC64" s="6">
        <v>0</v>
      </c>
      <c r="DD64" s="6">
        <v>0</v>
      </c>
      <c r="DE64" s="6">
        <v>0</v>
      </c>
      <c r="DF64" s="6">
        <v>0</v>
      </c>
      <c r="DG64" s="6">
        <v>0</v>
      </c>
      <c r="DH64" s="6">
        <v>0</v>
      </c>
      <c r="DI64" s="6">
        <v>0</v>
      </c>
      <c r="DJ64" s="6">
        <v>0</v>
      </c>
      <c r="DK64" s="6">
        <v>0</v>
      </c>
      <c r="DL64" s="6">
        <v>0</v>
      </c>
      <c r="DM64" s="10">
        <f>k_on_7</f>
        <v>7333</v>
      </c>
      <c r="DN64" s="6">
        <v>0</v>
      </c>
      <c r="DO64" s="6">
        <v>0</v>
      </c>
      <c r="DP64" s="6">
        <v>0</v>
      </c>
      <c r="DQ64" s="6">
        <v>0</v>
      </c>
      <c r="DR64" s="6">
        <v>0</v>
      </c>
      <c r="DS64" s="9">
        <f>k_on_3</f>
        <v>300000</v>
      </c>
      <c r="DT64" s="6">
        <v>0</v>
      </c>
      <c r="DU64" s="6">
        <v>0</v>
      </c>
      <c r="DV64" s="6">
        <v>0</v>
      </c>
      <c r="DW64" s="6">
        <v>0</v>
      </c>
      <c r="DX64" s="13">
        <f>k_on_1</f>
        <v>140000</v>
      </c>
      <c r="DY64" s="4">
        <v>0</v>
      </c>
      <c r="DZ64" s="6">
        <v>0</v>
      </c>
    </row>
    <row r="65" x14ac:dyDescent="0.25">
      <c r="A65" s="27" t="s">
        <v>92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8">
        <f>L_plus</f>
        <v>3.4999999999999998E-7</v>
      </c>
      <c r="L65" s="8">
        <f>L_plus*O</f>
        <v>9.7922999999999994E-6</v>
      </c>
      <c r="M65" s="8">
        <f>L_plus*O^2</f>
        <v>2.7396896940000003E-4</v>
      </c>
      <c r="N65" s="8">
        <f>L_plus*O^3</f>
        <v>7.6651038258732001E-3</v>
      </c>
      <c r="O65" s="8">
        <f>L_plus*O^4</f>
        <v>0.2144542748402804</v>
      </c>
      <c r="P65" s="8">
        <f>L_plus*O^5</f>
        <v>6.0000017014813656</v>
      </c>
      <c r="Q65" s="8">
        <f>L_plus*S</f>
        <v>3.4999999999999998E-7</v>
      </c>
      <c r="R65" s="8">
        <f>L_plus*O*S</f>
        <v>9.7922999999999994E-6</v>
      </c>
      <c r="S65" s="8">
        <f>L_plus*O^2*S</f>
        <v>2.7396896940000003E-4</v>
      </c>
      <c r="T65" s="8">
        <f>L_plus*O^3*S</f>
        <v>7.6651038258732001E-3</v>
      </c>
      <c r="U65" s="8">
        <f>L_plus*O^4*S</f>
        <v>0.2144542748402804</v>
      </c>
      <c r="V65" s="8">
        <f>L_plus*O^5*S</f>
        <v>6.0000017014813656</v>
      </c>
      <c r="W65" s="8">
        <f>L_plus*S^2</f>
        <v>3.4999999999999998E-7</v>
      </c>
      <c r="X65" s="8">
        <f>L_plus*O*S^2</f>
        <v>9.7922999999999994E-6</v>
      </c>
      <c r="Y65" s="8">
        <f>L_plus*O^2*S^2</f>
        <v>2.7396896940000003E-4</v>
      </c>
      <c r="Z65" s="8">
        <f>L_plus*O^3*S^2</f>
        <v>7.6651038258732001E-3</v>
      </c>
      <c r="AA65" s="8">
        <f>L_plus*O^4*S^2</f>
        <v>0.2144542748402804</v>
      </c>
      <c r="AB65" s="8">
        <f>L_plus*O^5*S^2</f>
        <v>6.0000017014813656</v>
      </c>
      <c r="AC65" s="8">
        <f>L_plus*T</f>
        <v>3.4999999999999998E-7</v>
      </c>
      <c r="AD65" s="8">
        <f>L_plus*O*T</f>
        <v>9.7922999999999994E-6</v>
      </c>
      <c r="AE65" s="8">
        <f>L_plus*O^2*T</f>
        <v>2.7396896940000003E-4</v>
      </c>
      <c r="AF65" s="8">
        <f>L_plus*O^3*T</f>
        <v>7.6651038258732001E-3</v>
      </c>
      <c r="AG65" s="8">
        <f>L_plus*O^4*T</f>
        <v>0.2144542748402804</v>
      </c>
      <c r="AH65" s="8">
        <f>L_plus*O^5*T</f>
        <v>6.0000017014813656</v>
      </c>
      <c r="AI65" s="8">
        <f>L_plus*T^2</f>
        <v>3.4999999999999998E-7</v>
      </c>
      <c r="AJ65" s="8">
        <f>L_plus*O*T^2</f>
        <v>9.7922999999999994E-6</v>
      </c>
      <c r="AK65" s="8">
        <f>L_plus*O^2*T^2</f>
        <v>2.7396896940000003E-4</v>
      </c>
      <c r="AL65" s="8">
        <f>L_plus*O^3*T^2</f>
        <v>7.6651038258732001E-3</v>
      </c>
      <c r="AM65" s="8">
        <f>L_plus*O^4*T^2</f>
        <v>0.2144542748402804</v>
      </c>
      <c r="AN65" s="8">
        <f>L_plus*O^5*T^2</f>
        <v>6.0000017014813656</v>
      </c>
      <c r="AO65" s="8">
        <f>L_plus*T*S</f>
        <v>3.4999999999999998E-7</v>
      </c>
      <c r="AP65" s="8">
        <f>L_plus*O*T*S</f>
        <v>9.7922999999999994E-6</v>
      </c>
      <c r="AQ65" s="8">
        <f>L_plus*O^2*T*S</f>
        <v>2.7396896940000003E-4</v>
      </c>
      <c r="AR65" s="8">
        <f>L_plus*O^3*T*S</f>
        <v>7.6651038258732001E-3</v>
      </c>
      <c r="AS65" s="8">
        <f>L_plus*O^4*T*S</f>
        <v>0.2144542748402804</v>
      </c>
      <c r="AT65" s="8">
        <f>L_plus*O^5*T*S</f>
        <v>6.0000017014813656</v>
      </c>
      <c r="AU65" s="8">
        <f>L_plus*T^2*S</f>
        <v>3.4999999999999998E-7</v>
      </c>
      <c r="AV65" s="8">
        <f>L_plus*O*T^2*S</f>
        <v>9.7922999999999994E-6</v>
      </c>
      <c r="AW65" s="8">
        <f>L_plus*O^2*T^2*S</f>
        <v>2.7396896940000003E-4</v>
      </c>
      <c r="AX65" s="8">
        <f>L_plus*O^3*T^2*S</f>
        <v>7.6651038258732001E-3</v>
      </c>
      <c r="AY65" s="8">
        <f>L_plus*O^4*T^2*S</f>
        <v>0.2144542748402804</v>
      </c>
      <c r="AZ65" s="8">
        <f>L_plus*O^5*T^2*S</f>
        <v>6.0000017014813656</v>
      </c>
      <c r="BA65" s="8">
        <f>L_plus*T*S^2</f>
        <v>3.4999999999999998E-7</v>
      </c>
      <c r="BB65" s="8">
        <f>L_plus*O*T*S^2</f>
        <v>9.7922999999999994E-6</v>
      </c>
      <c r="BC65" s="8">
        <f>L_plus*O^2*T*S^2</f>
        <v>2.7396896940000003E-4</v>
      </c>
      <c r="BD65" s="8">
        <f>L_plus*O^3*T*S^2</f>
        <v>7.6651038258732001E-3</v>
      </c>
      <c r="BE65" s="8">
        <f>L_plus*O^4*T*S^2</f>
        <v>0.2144542748402804</v>
      </c>
      <c r="BF65" s="8">
        <f>L_plus*O^5*T*S^2</f>
        <v>6.0000017014813656</v>
      </c>
      <c r="BG65" s="8">
        <f>L_plus*T^2*S^2</f>
        <v>3.4999999999999998E-7</v>
      </c>
      <c r="BH65" s="8">
        <f>L_plus*O*T^2*S^2</f>
        <v>9.7922999999999994E-6</v>
      </c>
      <c r="BI65" s="8">
        <f>L_plus*O^2*T^2*S^2</f>
        <v>2.7396896940000003E-4</v>
      </c>
      <c r="BJ65" s="8">
        <f>L_plus*O^3*T^2*S^2</f>
        <v>7.6651038258732001E-3</v>
      </c>
      <c r="BK65" s="8">
        <f>L_plus*O^4*T^2*S^2</f>
        <v>0.2144542748402804</v>
      </c>
      <c r="BL65" s="8">
        <f>L_plus*O^5*T^2*S^2</f>
        <v>6.0000017014813656</v>
      </c>
      <c r="BM65" s="4">
        <v>0</v>
      </c>
      <c r="BN65" s="27" t="s">
        <v>92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8">
        <f>L_plus</f>
        <v>3.4999999999999998E-7</v>
      </c>
      <c r="BY65" s="8">
        <f>L_plus*O</f>
        <v>9.7922999999999994E-6</v>
      </c>
      <c r="BZ65" s="8">
        <f>L_plus*O^2</f>
        <v>2.7396896940000003E-4</v>
      </c>
      <c r="CA65" s="8">
        <f>L_plus*O^3</f>
        <v>7.6651038258732001E-3</v>
      </c>
      <c r="CB65" s="8">
        <f>L_plus*O^4</f>
        <v>0.2144542748402804</v>
      </c>
      <c r="CC65" s="8">
        <f>L_plus*O^5</f>
        <v>6.0000017014813656</v>
      </c>
      <c r="CD65" s="8">
        <f>L_plus*S</f>
        <v>3.4999999999999998E-7</v>
      </c>
      <c r="CE65" s="8">
        <f>L_plus*O*S</f>
        <v>9.7922999999999994E-6</v>
      </c>
      <c r="CF65" s="8">
        <f>L_plus*O^2*S</f>
        <v>2.7396896940000003E-4</v>
      </c>
      <c r="CG65" s="8">
        <f>L_plus*O^3*S</f>
        <v>7.6651038258732001E-3</v>
      </c>
      <c r="CH65" s="8">
        <f>L_plus*O^4*S</f>
        <v>0.2144542748402804</v>
      </c>
      <c r="CI65" s="8">
        <f>L_plus*O^5*S</f>
        <v>6.0000017014813656</v>
      </c>
      <c r="CJ65" s="8">
        <f>L_plus*S^2</f>
        <v>3.4999999999999998E-7</v>
      </c>
      <c r="CK65" s="8">
        <f>L_plus*O*S^2</f>
        <v>9.7922999999999994E-6</v>
      </c>
      <c r="CL65" s="8">
        <f>L_plus*O^2*S^2</f>
        <v>2.7396896940000003E-4</v>
      </c>
      <c r="CM65" s="8">
        <f>L_plus*O^3*S^2</f>
        <v>7.6651038258732001E-3</v>
      </c>
      <c r="CN65" s="8">
        <f>L_plus*O^4*S^2</f>
        <v>0.2144542748402804</v>
      </c>
      <c r="CO65" s="8">
        <f>L_plus*O^5*S^2</f>
        <v>6.0000017014813656</v>
      </c>
      <c r="CP65" s="8">
        <f>L_plus*T</f>
        <v>3.4999999999999998E-7</v>
      </c>
      <c r="CQ65" s="8">
        <f>L_plus*O*T</f>
        <v>9.7922999999999994E-6</v>
      </c>
      <c r="CR65" s="8">
        <f>L_plus*O^2*T</f>
        <v>2.7396896940000003E-4</v>
      </c>
      <c r="CS65" s="8">
        <f>L_plus*O^3*T</f>
        <v>7.6651038258732001E-3</v>
      </c>
      <c r="CT65" s="8">
        <f>L_plus*O^4*T</f>
        <v>0.2144542748402804</v>
      </c>
      <c r="CU65" s="8">
        <f>L_plus*O^5*T</f>
        <v>6.0000017014813656</v>
      </c>
      <c r="CV65" s="8">
        <f>L_plus*T^2</f>
        <v>3.4999999999999998E-7</v>
      </c>
      <c r="CW65" s="8">
        <f>L_plus*O*T^2</f>
        <v>9.7922999999999994E-6</v>
      </c>
      <c r="CX65" s="8">
        <f>L_plus*O^2*T^2</f>
        <v>2.7396896940000003E-4</v>
      </c>
      <c r="CY65" s="8">
        <f>L_plus*O^3*T^2</f>
        <v>7.6651038258732001E-3</v>
      </c>
      <c r="CZ65" s="8">
        <f>L_plus*O^4*T^2</f>
        <v>0.2144542748402804</v>
      </c>
      <c r="DA65" s="8">
        <f>L_plus*O^5*T^2</f>
        <v>6.0000017014813656</v>
      </c>
      <c r="DB65" s="8">
        <f>L_plus*T*S</f>
        <v>3.4999999999999998E-7</v>
      </c>
      <c r="DC65" s="8">
        <f>L_plus*O*T*S</f>
        <v>9.7922999999999994E-6</v>
      </c>
      <c r="DD65" s="8">
        <f>L_plus*O^2*T*S</f>
        <v>2.7396896940000003E-4</v>
      </c>
      <c r="DE65" s="8">
        <f>L_plus*O^3*T*S</f>
        <v>7.6651038258732001E-3</v>
      </c>
      <c r="DF65" s="8">
        <f>L_plus*O^4*T*S</f>
        <v>0.2144542748402804</v>
      </c>
      <c r="DG65" s="8">
        <f>L_plus*O^5*T*S</f>
        <v>6.0000017014813656</v>
      </c>
      <c r="DH65" s="8">
        <f>L_plus*T^2*S</f>
        <v>3.4999999999999998E-7</v>
      </c>
      <c r="DI65" s="8">
        <f>L_plus*O*T^2*S</f>
        <v>9.7922999999999994E-6</v>
      </c>
      <c r="DJ65" s="8">
        <f>L_plus*O^2*T^2*S</f>
        <v>2.7396896940000003E-4</v>
      </c>
      <c r="DK65" s="8">
        <f>L_plus*O^3*T^2*S</f>
        <v>7.6651038258732001E-3</v>
      </c>
      <c r="DL65" s="8">
        <f>L_plus*O^4*T^2*S</f>
        <v>0.2144542748402804</v>
      </c>
      <c r="DM65" s="8">
        <f>L_plus*O^5*T^2*S</f>
        <v>6.0000017014813656</v>
      </c>
      <c r="DN65" s="8">
        <f>L_plus*T*S^2</f>
        <v>3.4999999999999998E-7</v>
      </c>
      <c r="DO65" s="8">
        <f>L_plus*O*T*S^2</f>
        <v>9.7922999999999994E-6</v>
      </c>
      <c r="DP65" s="8">
        <f>L_plus*O^2*T*S^2</f>
        <v>2.7396896940000003E-4</v>
      </c>
      <c r="DQ65" s="8">
        <f>L_plus*O^3*T*S^2</f>
        <v>7.6651038258732001E-3</v>
      </c>
      <c r="DR65" s="8">
        <f>L_plus*O^4*T*S^2</f>
        <v>0.2144542748402804</v>
      </c>
      <c r="DS65" s="8">
        <f>L_plus*O^5*T*S^2</f>
        <v>6.0000017014813656</v>
      </c>
      <c r="DT65" s="8">
        <f>L_plus*T^2*S^2</f>
        <v>3.4999999999999998E-7</v>
      </c>
      <c r="DU65" s="8">
        <f>L_plus*O*T^2*S^2</f>
        <v>9.7922999999999994E-6</v>
      </c>
      <c r="DV65" s="8">
        <f>L_plus*O^2*T^2*S^2</f>
        <v>2.7396896940000003E-4</v>
      </c>
      <c r="DW65" s="8">
        <f>L_plus*O^3*T^2*S^2</f>
        <v>7.6651038258732001E-3</v>
      </c>
      <c r="DX65" s="8">
        <f>L_plus*O^4*T^2*S^2</f>
        <v>0.2144542748402804</v>
      </c>
      <c r="DY65" s="8">
        <f>L_plus*O^5*T^2*S^2</f>
        <v>6.0000017014813656</v>
      </c>
      <c r="DZ65" s="4">
        <v>0</v>
      </c>
    </row>
    <row r="67" x14ac:dyDescent="0.25">
      <c r="A67" s="14" t="s">
        <v>63</v>
      </c>
      <c r="B67" s="15" t="s">
        <v>64</v>
      </c>
      <c r="C67" s="15" t="s">
        <v>65</v>
      </c>
      <c r="D67" s="16"/>
    </row>
    <row r="68" x14ac:dyDescent="0.25">
      <c r="A68" s="17" t="s">
        <v>66</v>
      </c>
      <c r="B68" s="29">
        <v>140000</v>
      </c>
      <c r="C68" s="16" t="s">
        <v>84</v>
      </c>
      <c r="D68" s="16"/>
    </row>
    <row r="69" x14ac:dyDescent="0.25">
      <c r="A69" s="18" t="s">
        <v>67</v>
      </c>
      <c r="B69" s="29">
        <v>300000</v>
      </c>
      <c r="C69" s="16" t="s">
        <v>87</v>
      </c>
      <c r="D69" s="16"/>
    </row>
    <row r="70" x14ac:dyDescent="0.25">
      <c r="A70" s="19" t="s">
        <v>68</v>
      </c>
      <c r="B70" s="29">
        <v>7333</v>
      </c>
      <c r="C70" s="16" t="s">
        <v>88</v>
      </c>
      <c r="D70" s="16"/>
    </row>
    <row r="71" x14ac:dyDescent="0.25">
      <c r="A71" s="20" t="s">
        <v>69</v>
      </c>
      <c r="B71" s="29">
        <v>4</v>
      </c>
      <c r="C71" s="16" t="s">
        <v>84</v>
      </c>
      <c r="D71" s="16"/>
    </row>
    <row r="72" ht="30" x14ac:dyDescent="0.25">
      <c r="A72" s="21" t="s">
        <v>70</v>
      </c>
      <c r="B72" s="29">
        <v>1.5</v>
      </c>
      <c r="C72" s="16" t="s">
        <v>86</v>
      </c>
      <c r="D72" s="16"/>
    </row>
    <row r="73" x14ac:dyDescent="0.25">
      <c r="A73" s="22" t="s">
        <v>71</v>
      </c>
      <c r="B73" s="29">
        <v>0.010999999999999999</v>
      </c>
      <c r="C73" s="16" t="s">
        <v>84</v>
      </c>
      <c r="D73" s="16"/>
    </row>
    <row r="74" x14ac:dyDescent="0.25">
      <c r="A74" s="23" t="s">
        <v>72</v>
      </c>
      <c r="B74" s="29">
        <v>3.4999999999999998e-07</v>
      </c>
      <c r="C74" s="16" t="s">
        <v>84</v>
      </c>
      <c r="D74" s="16"/>
    </row>
    <row r="75" x14ac:dyDescent="0.25">
      <c r="A75" t="s">
        <v>73</v>
      </c>
      <c r="B75" s="29">
        <v>27.978000000000002</v>
      </c>
      <c r="C75" s="16" t="s">
        <v>84</v>
      </c>
      <c r="D75" s="16" t="s">
        <v>74</v>
      </c>
    </row>
    <row r="76" x14ac:dyDescent="0.25">
      <c r="A76" t="s">
        <v>75</v>
      </c>
      <c r="B76" s="29">
        <v>1</v>
      </c>
      <c r="C76" s="16"/>
      <c r="D76" s="16" t="s">
        <v>76</v>
      </c>
    </row>
    <row r="77" ht="63.75" customHeight="true" x14ac:dyDescent="0.25">
      <c r="A77" t="s">
        <v>77</v>
      </c>
      <c r="B77" s="29">
        <v>1</v>
      </c>
      <c r="C77" s="16" t="s">
        <v>89</v>
      </c>
      <c r="D77" s="16" t="s">
        <v>78</v>
      </c>
    </row>
    <row r="78" x14ac:dyDescent="0.25">
      <c r="A78" t="s">
        <v>79</v>
      </c>
      <c r="B78" s="29">
        <v>0.5</v>
      </c>
      <c r="C78" s="16" t="s">
        <v>84</v>
      </c>
    </row>
    <row r="79" x14ac:dyDescent="0.25">
      <c r="A79" t="s">
        <v>80</v>
      </c>
      <c r="B79" s="29">
        <v>0.5</v>
      </c>
      <c r="C79" t="s">
        <v>85</v>
      </c>
    </row>
    <row r="80" x14ac:dyDescent="0.25">
      <c r="A80" t="s">
        <v>81</v>
      </c>
      <c r="B80" s="29">
        <v>0.5</v>
      </c>
      <c r="C80" s="16" t="s">
        <v>84</v>
      </c>
    </row>
    <row r="81" x14ac:dyDescent="0.25">
      <c r="A81" s="24" t="s">
        <v>82</v>
      </c>
      <c r="B81" s="29">
        <v>0.001</v>
      </c>
    </row>
    <row r="82" x14ac:dyDescent="0.25">
      <c r="A82" t="s">
        <v>83</v>
      </c>
      <c r="B82" s="29">
        <v>1</v>
      </c>
      <c r="C82" s="16" t="s">
        <v>94</v>
      </c>
    </row>
    <row r="83" x14ac:dyDescent="0.25">
      <c r="A83" s="28" t="s">
        <v>93</v>
      </c>
      <c r="B83" s="2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6E53-8373-42EB-9501-81D344630E67}">
  <dimension ref="A1:DZ65"/>
  <sheetViews>
    <sheetView topLeftCell="A49" zoomScale="80" zoomScaleNormal="80" workbookViewId="0">
      <selection activeCell="Q2" sqref="Q2"/>
    </sheetView>
  </sheetViews>
  <sheetFormatPr defaultRowHeight="15" x14ac:dyDescent="0.25"/>
  <sheetData>
    <row r="1" x14ac:dyDescent="0.25">
      <c r="A1" s="26" t="s">
        <v>90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92</v>
      </c>
      <c r="BN1" s="26" t="s">
        <v>91</v>
      </c>
      <c r="BO1" s="1" t="s">
        <v>0</v>
      </c>
      <c r="BP1" s="1" t="s">
        <v>1</v>
      </c>
      <c r="BQ1" s="1" t="s">
        <v>2</v>
      </c>
      <c r="BR1" s="1" t="s">
        <v>3</v>
      </c>
      <c r="BS1" s="1" t="s">
        <v>4</v>
      </c>
      <c r="BT1" s="1" t="s">
        <v>5</v>
      </c>
      <c r="BU1" s="1" t="s">
        <v>6</v>
      </c>
      <c r="BV1" s="1" t="s">
        <v>7</v>
      </c>
      <c r="BW1" s="1" t="s">
        <v>8</v>
      </c>
      <c r="BX1" s="2" t="s">
        <v>9</v>
      </c>
      <c r="BY1" s="2" t="s">
        <v>10</v>
      </c>
      <c r="BZ1" s="2" t="s">
        <v>11</v>
      </c>
      <c r="CA1" s="2" t="s">
        <v>12</v>
      </c>
      <c r="CB1" s="2" t="s">
        <v>13</v>
      </c>
      <c r="CC1" s="2" t="s">
        <v>14</v>
      </c>
      <c r="CD1" s="3" t="s">
        <v>15</v>
      </c>
      <c r="CE1" s="3" t="s">
        <v>16</v>
      </c>
      <c r="CF1" s="3" t="s">
        <v>17</v>
      </c>
      <c r="CG1" s="3" t="s">
        <v>18</v>
      </c>
      <c r="CH1" s="3" t="s">
        <v>19</v>
      </c>
      <c r="CI1" s="3" t="s">
        <v>20</v>
      </c>
      <c r="CJ1" s="2" t="s">
        <v>21</v>
      </c>
      <c r="CK1" s="2" t="s">
        <v>22</v>
      </c>
      <c r="CL1" s="2" t="s">
        <v>23</v>
      </c>
      <c r="CM1" s="2" t="s">
        <v>24</v>
      </c>
      <c r="CN1" s="2" t="s">
        <v>25</v>
      </c>
      <c r="CO1" s="2" t="s">
        <v>26</v>
      </c>
      <c r="CP1" s="3" t="s">
        <v>27</v>
      </c>
      <c r="CQ1" s="3" t="s">
        <v>28</v>
      </c>
      <c r="CR1" s="3" t="s">
        <v>29</v>
      </c>
      <c r="CS1" s="3" t="s">
        <v>30</v>
      </c>
      <c r="CT1" s="3" t="s">
        <v>31</v>
      </c>
      <c r="CU1" s="3" t="s">
        <v>32</v>
      </c>
      <c r="CV1" s="2" t="s">
        <v>33</v>
      </c>
      <c r="CW1" s="2" t="s">
        <v>34</v>
      </c>
      <c r="CX1" s="2" t="s">
        <v>35</v>
      </c>
      <c r="CY1" s="2" t="s">
        <v>36</v>
      </c>
      <c r="CZ1" s="2" t="s">
        <v>37</v>
      </c>
      <c r="DA1" s="2" t="s">
        <v>38</v>
      </c>
      <c r="DB1" s="3" t="s">
        <v>39</v>
      </c>
      <c r="DC1" s="3" t="s">
        <v>40</v>
      </c>
      <c r="DD1" s="3" t="s">
        <v>41</v>
      </c>
      <c r="DE1" s="3" t="s">
        <v>42</v>
      </c>
      <c r="DF1" s="3" t="s">
        <v>43</v>
      </c>
      <c r="DG1" s="3" t="s">
        <v>44</v>
      </c>
      <c r="DH1" s="2" t="s">
        <v>45</v>
      </c>
      <c r="DI1" s="2" t="s">
        <v>46</v>
      </c>
      <c r="DJ1" s="2" t="s">
        <v>47</v>
      </c>
      <c r="DK1" s="2" t="s">
        <v>48</v>
      </c>
      <c r="DL1" s="2" t="s">
        <v>49</v>
      </c>
      <c r="DM1" s="2" t="s">
        <v>50</v>
      </c>
      <c r="DN1" s="3" t="s">
        <v>51</v>
      </c>
      <c r="DO1" s="3" t="s">
        <v>52</v>
      </c>
      <c r="DP1" s="3" t="s">
        <v>53</v>
      </c>
      <c r="DQ1" s="3" t="s">
        <v>54</v>
      </c>
      <c r="DR1" s="3" t="s">
        <v>55</v>
      </c>
      <c r="DS1" s="3" t="s">
        <v>56</v>
      </c>
      <c r="DT1" s="2" t="s">
        <v>57</v>
      </c>
      <c r="DU1" s="2" t="s">
        <v>58</v>
      </c>
      <c r="DV1" s="2" t="s">
        <v>59</v>
      </c>
      <c r="DW1" s="2" t="s">
        <v>60</v>
      </c>
      <c r="DX1" s="2" t="s">
        <v>61</v>
      </c>
      <c r="DY1" s="2" t="s">
        <v>62</v>
      </c>
      <c r="DZ1" s="2" t="s">
        <v>92</v>
      </c>
    </row>
    <row r="2" x14ac:dyDescent="0.25">
      <c r="A2" s="1" t="s">
        <v>0</v>
      </c>
      <c r="B2" s="4">
        <v>0</v>
      </c>
      <c r="C2" s="5">
        <f>k_off_3</f>
        <v>1.5</v>
      </c>
      <c r="D2" s="6">
        <v>0</v>
      </c>
      <c r="E2" s="7">
        <f>k_off_7</f>
        <v>1.0999999999999999E-2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  <c r="X2" s="25">
        <v>0</v>
      </c>
      <c r="Y2" s="25">
        <v>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0</v>
      </c>
      <c r="AF2" s="25">
        <v>0</v>
      </c>
      <c r="AG2" s="25">
        <v>0</v>
      </c>
      <c r="AH2" s="25">
        <v>0</v>
      </c>
      <c r="AI2" s="25">
        <v>0</v>
      </c>
      <c r="AJ2" s="25">
        <v>0</v>
      </c>
      <c r="AK2" s="25">
        <v>0</v>
      </c>
      <c r="AL2" s="25">
        <v>0</v>
      </c>
      <c r="AM2" s="25">
        <v>0</v>
      </c>
      <c r="AN2" s="25">
        <v>0</v>
      </c>
      <c r="AO2" s="25">
        <v>0</v>
      </c>
      <c r="AP2" s="25">
        <v>0</v>
      </c>
      <c r="AQ2" s="25">
        <v>0</v>
      </c>
      <c r="AR2" s="25">
        <v>0</v>
      </c>
      <c r="AS2" s="25">
        <v>0</v>
      </c>
      <c r="AT2" s="25">
        <v>0</v>
      </c>
      <c r="AU2" s="25">
        <v>0</v>
      </c>
      <c r="AV2" s="25">
        <v>0</v>
      </c>
      <c r="AW2" s="25">
        <v>0</v>
      </c>
      <c r="AX2" s="25">
        <v>0</v>
      </c>
      <c r="AY2" s="25">
        <v>0</v>
      </c>
      <c r="AZ2" s="25">
        <v>0</v>
      </c>
      <c r="BA2" s="25">
        <v>0</v>
      </c>
      <c r="BB2" s="25">
        <v>0</v>
      </c>
      <c r="BC2" s="25">
        <v>0</v>
      </c>
      <c r="BD2" s="25">
        <v>0</v>
      </c>
      <c r="BE2" s="25">
        <v>0</v>
      </c>
      <c r="BF2" s="25">
        <v>0</v>
      </c>
      <c r="BG2" s="25">
        <v>0</v>
      </c>
      <c r="BH2" s="25">
        <v>0</v>
      </c>
      <c r="BI2" s="25">
        <v>0</v>
      </c>
      <c r="BJ2" s="25">
        <v>0</v>
      </c>
      <c r="BK2" s="25">
        <v>0</v>
      </c>
      <c r="BL2" s="25">
        <v>0</v>
      </c>
      <c r="BM2" s="6">
        <v>0</v>
      </c>
      <c r="BN2" s="1" t="s">
        <v>0</v>
      </c>
      <c r="BO2" s="4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25">
        <v>0</v>
      </c>
      <c r="BY2" s="6">
        <v>0</v>
      </c>
      <c r="BZ2" s="6">
        <v>0</v>
      </c>
      <c r="CA2" s="6">
        <v>0</v>
      </c>
      <c r="CB2" s="6">
        <v>0</v>
      </c>
      <c r="CC2" s="6">
        <v>0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0</v>
      </c>
      <c r="CK2" s="6">
        <v>0</v>
      </c>
      <c r="CL2" s="6">
        <v>0</v>
      </c>
      <c r="CM2" s="6">
        <v>0</v>
      </c>
      <c r="CN2" s="6">
        <v>0</v>
      </c>
      <c r="CO2" s="6">
        <v>0</v>
      </c>
      <c r="CP2" s="6">
        <v>0</v>
      </c>
      <c r="CQ2" s="6">
        <v>0</v>
      </c>
      <c r="CR2" s="6">
        <v>0</v>
      </c>
      <c r="CS2" s="6">
        <v>0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6">
        <v>0</v>
      </c>
      <c r="DC2" s="6">
        <v>0</v>
      </c>
      <c r="DD2" s="6">
        <v>0</v>
      </c>
      <c r="DE2" s="6">
        <v>0</v>
      </c>
      <c r="DF2" s="6">
        <v>0</v>
      </c>
      <c r="DG2" s="6">
        <v>0</v>
      </c>
      <c r="DH2" s="6">
        <v>0</v>
      </c>
      <c r="DI2" s="6">
        <v>0</v>
      </c>
      <c r="DJ2" s="6">
        <v>0</v>
      </c>
      <c r="DK2" s="6">
        <v>0</v>
      </c>
      <c r="DL2" s="6">
        <v>0</v>
      </c>
      <c r="DM2" s="6">
        <v>0</v>
      </c>
      <c r="DN2" s="6">
        <v>0</v>
      </c>
      <c r="DO2" s="6">
        <v>0</v>
      </c>
      <c r="DP2" s="6">
        <v>0</v>
      </c>
      <c r="DQ2" s="6">
        <v>0</v>
      </c>
      <c r="DR2" s="6">
        <v>0</v>
      </c>
      <c r="DS2" s="6">
        <v>0</v>
      </c>
      <c r="DT2" s="6">
        <v>0</v>
      </c>
      <c r="DU2" s="6">
        <v>0</v>
      </c>
      <c r="DV2" s="6">
        <v>0</v>
      </c>
      <c r="DW2" s="6">
        <v>0</v>
      </c>
      <c r="DX2" s="6">
        <v>0</v>
      </c>
      <c r="DY2" s="6">
        <v>0</v>
      </c>
      <c r="DZ2" s="6">
        <v>0</v>
      </c>
    </row>
    <row r="3" x14ac:dyDescent="0.25">
      <c r="A3" s="1" t="s">
        <v>1</v>
      </c>
      <c r="B3" s="25">
        <v>0</v>
      </c>
      <c r="C3" s="4">
        <v>0</v>
      </c>
      <c r="D3" s="5">
        <f>2*b_3*k_off_3</f>
        <v>1.5</v>
      </c>
      <c r="E3" s="6">
        <v>0</v>
      </c>
      <c r="F3" s="6">
        <v>0</v>
      </c>
      <c r="G3" s="7">
        <f>k_off_7</f>
        <v>1.0999999999999999E-2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1" t="s">
        <v>1</v>
      </c>
      <c r="BO3" s="9">
        <f>2*k_on_3</f>
        <v>600000</v>
      </c>
      <c r="BP3" s="4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25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>
        <v>0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0</v>
      </c>
      <c r="DZ3" s="6">
        <v>0</v>
      </c>
    </row>
    <row r="4" x14ac:dyDescent="0.25">
      <c r="A4" s="1" t="s">
        <v>2</v>
      </c>
      <c r="B4" s="6">
        <v>0</v>
      </c>
      <c r="C4" s="6">
        <v>0</v>
      </c>
      <c r="D4" s="4">
        <v>0</v>
      </c>
      <c r="E4" s="6">
        <v>0</v>
      </c>
      <c r="F4" s="6">
        <v>0</v>
      </c>
      <c r="G4" s="6">
        <v>0</v>
      </c>
      <c r="H4" s="6">
        <v>0</v>
      </c>
      <c r="I4" s="7">
        <f>k_off_7</f>
        <v>1.0999999999999999E-2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1" t="s">
        <v>2</v>
      </c>
      <c r="BO4" s="6">
        <v>0</v>
      </c>
      <c r="BP4" s="9">
        <f>k_on_3</f>
        <v>300000</v>
      </c>
      <c r="BQ4" s="4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>
        <v>0</v>
      </c>
      <c r="CN4" s="6">
        <v>0</v>
      </c>
      <c r="CO4" s="6">
        <v>0</v>
      </c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25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0</v>
      </c>
      <c r="DZ4" s="6">
        <v>0</v>
      </c>
    </row>
    <row r="5" x14ac:dyDescent="0.25">
      <c r="A5" s="1" t="s">
        <v>3</v>
      </c>
      <c r="B5" s="6">
        <v>0</v>
      </c>
      <c r="C5" s="6">
        <v>0</v>
      </c>
      <c r="D5" s="6">
        <v>0</v>
      </c>
      <c r="E5" s="4">
        <v>0</v>
      </c>
      <c r="F5" s="7">
        <f>2*b_7*k_off_7</f>
        <v>1.0999999999999999E-2</v>
      </c>
      <c r="G5" s="5">
        <f>k_off_3</f>
        <v>1.5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1" t="s">
        <v>3</v>
      </c>
      <c r="BO5" s="10">
        <f>2*k_on_7</f>
        <v>14666</v>
      </c>
      <c r="BP5" s="6">
        <v>0</v>
      </c>
      <c r="BQ5" s="6">
        <v>0</v>
      </c>
      <c r="BR5" s="4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25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</row>
    <row r="6" x14ac:dyDescent="0.25">
      <c r="A6" s="1" t="s">
        <v>4</v>
      </c>
      <c r="B6" s="6">
        <v>0</v>
      </c>
      <c r="C6" s="6">
        <v>0</v>
      </c>
      <c r="D6" s="6">
        <v>0</v>
      </c>
      <c r="E6" s="25">
        <v>0</v>
      </c>
      <c r="F6" s="4">
        <v>0</v>
      </c>
      <c r="G6" s="6">
        <v>0</v>
      </c>
      <c r="H6" s="5">
        <f>k_off_3</f>
        <v>1.5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1" t="s">
        <v>4</v>
      </c>
      <c r="BO6" s="6">
        <v>0</v>
      </c>
      <c r="BP6" s="6">
        <v>0</v>
      </c>
      <c r="BQ6" s="6">
        <v>0</v>
      </c>
      <c r="BR6" s="10">
        <f>k_on_7</f>
        <v>7333</v>
      </c>
      <c r="BS6" s="4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25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0</v>
      </c>
      <c r="DL6" s="6">
        <v>0</v>
      </c>
      <c r="DM6" s="6">
        <v>0</v>
      </c>
      <c r="DN6" s="6">
        <v>0</v>
      </c>
      <c r="DO6" s="6">
        <v>0</v>
      </c>
      <c r="DP6" s="6">
        <v>0</v>
      </c>
      <c r="DQ6" s="6">
        <v>0</v>
      </c>
      <c r="DR6" s="6">
        <v>0</v>
      </c>
      <c r="DS6" s="6">
        <v>0</v>
      </c>
      <c r="DT6" s="6">
        <v>0</v>
      </c>
      <c r="DU6" s="6">
        <v>0</v>
      </c>
      <c r="DV6" s="6">
        <v>0</v>
      </c>
      <c r="DW6" s="6">
        <v>0</v>
      </c>
      <c r="DX6" s="6">
        <v>0</v>
      </c>
      <c r="DY6" s="6">
        <v>0</v>
      </c>
      <c r="DZ6" s="6">
        <v>0</v>
      </c>
    </row>
    <row r="7" ht="13.5" customHeight="true" x14ac:dyDescent="0.25">
      <c r="A7" s="1" t="s">
        <v>5</v>
      </c>
      <c r="B7" s="6">
        <v>0</v>
      </c>
      <c r="C7" s="6">
        <v>0</v>
      </c>
      <c r="D7" s="6">
        <v>0</v>
      </c>
      <c r="E7" s="25">
        <v>0</v>
      </c>
      <c r="F7" s="6">
        <v>0</v>
      </c>
      <c r="G7" s="4">
        <v>0</v>
      </c>
      <c r="H7" s="7">
        <f>2*b_7*k_off_7</f>
        <v>1.0999999999999999E-2</v>
      </c>
      <c r="I7" s="5">
        <f>2*b_3*k_off_3</f>
        <v>1.5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1" t="s">
        <v>5</v>
      </c>
      <c r="BO7" s="6">
        <v>0</v>
      </c>
      <c r="BP7" s="10">
        <f>2*k_on_7</f>
        <v>14666</v>
      </c>
      <c r="BQ7" s="6">
        <v>0</v>
      </c>
      <c r="BR7" s="9">
        <f>2*k_on_3</f>
        <v>600000</v>
      </c>
      <c r="BS7" s="6">
        <v>0</v>
      </c>
      <c r="BT7" s="4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  <c r="CY7" s="6">
        <v>0</v>
      </c>
      <c r="CZ7" s="6">
        <v>0</v>
      </c>
      <c r="DA7" s="6">
        <v>0</v>
      </c>
      <c r="DB7" s="25">
        <v>0</v>
      </c>
      <c r="DC7" s="6">
        <v>0</v>
      </c>
      <c r="DD7" s="6">
        <v>0</v>
      </c>
      <c r="DE7" s="6">
        <v>0</v>
      </c>
      <c r="DF7" s="6">
        <v>0</v>
      </c>
      <c r="DG7" s="6">
        <v>0</v>
      </c>
      <c r="DH7" s="6">
        <v>0</v>
      </c>
      <c r="DI7" s="6">
        <v>0</v>
      </c>
      <c r="DJ7" s="6">
        <v>0</v>
      </c>
      <c r="DK7" s="6">
        <v>0</v>
      </c>
      <c r="DL7" s="6">
        <v>0</v>
      </c>
      <c r="DM7" s="6">
        <v>0</v>
      </c>
      <c r="DN7" s="6">
        <v>0</v>
      </c>
      <c r="DO7" s="6">
        <v>0</v>
      </c>
      <c r="DP7" s="6">
        <v>0</v>
      </c>
      <c r="DQ7" s="6">
        <v>0</v>
      </c>
      <c r="DR7" s="6">
        <v>0</v>
      </c>
      <c r="DS7" s="6">
        <v>0</v>
      </c>
      <c r="DT7" s="6">
        <v>0</v>
      </c>
      <c r="DU7" s="6">
        <v>0</v>
      </c>
      <c r="DV7" s="6">
        <v>0</v>
      </c>
      <c r="DW7" s="6">
        <v>0</v>
      </c>
      <c r="DX7" s="6">
        <v>0</v>
      </c>
      <c r="DY7" s="6">
        <v>0</v>
      </c>
      <c r="DZ7" s="6">
        <v>0</v>
      </c>
    </row>
    <row r="8" x14ac:dyDescent="0.25">
      <c r="A8" s="1" t="s">
        <v>6</v>
      </c>
      <c r="B8" s="6">
        <v>0</v>
      </c>
      <c r="C8" s="6">
        <v>0</v>
      </c>
      <c r="D8" s="6">
        <v>0</v>
      </c>
      <c r="E8" s="6">
        <v>0</v>
      </c>
      <c r="F8" s="25">
        <v>0</v>
      </c>
      <c r="G8" s="25">
        <v>0</v>
      </c>
      <c r="H8" s="4">
        <v>0</v>
      </c>
      <c r="I8" s="6">
        <v>0</v>
      </c>
      <c r="J8" s="5">
        <f>2*b_3*k_off_3</f>
        <v>1.5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1" t="s">
        <v>6</v>
      </c>
      <c r="BO8" s="6">
        <v>0</v>
      </c>
      <c r="BP8" s="6">
        <v>0</v>
      </c>
      <c r="BQ8" s="6">
        <v>0</v>
      </c>
      <c r="BR8" s="6">
        <v>0</v>
      </c>
      <c r="BS8" s="9">
        <f>2*k_on_3</f>
        <v>600000</v>
      </c>
      <c r="BT8" s="10">
        <f>k_on_7</f>
        <v>7333</v>
      </c>
      <c r="BU8" s="4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>
        <v>0</v>
      </c>
      <c r="DJ8" s="6">
        <v>0</v>
      </c>
      <c r="DK8" s="6">
        <v>0</v>
      </c>
      <c r="DL8" s="6">
        <v>0</v>
      </c>
      <c r="DM8" s="6">
        <v>0</v>
      </c>
      <c r="DN8" s="25">
        <v>0</v>
      </c>
      <c r="DO8" s="6">
        <v>0</v>
      </c>
      <c r="DP8" s="6">
        <v>0</v>
      </c>
      <c r="DQ8" s="6">
        <v>0</v>
      </c>
      <c r="DR8" s="6">
        <v>0</v>
      </c>
      <c r="DS8" s="6">
        <v>0</v>
      </c>
      <c r="DT8" s="6">
        <v>0</v>
      </c>
      <c r="DU8" s="6">
        <v>0</v>
      </c>
      <c r="DV8" s="6">
        <v>0</v>
      </c>
      <c r="DW8" s="6">
        <v>0</v>
      </c>
      <c r="DX8" s="6">
        <v>0</v>
      </c>
      <c r="DY8" s="6">
        <v>0</v>
      </c>
      <c r="DZ8" s="6">
        <v>0</v>
      </c>
    </row>
    <row r="9" x14ac:dyDescent="0.25">
      <c r="A9" s="1" t="s">
        <v>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4">
        <v>0</v>
      </c>
      <c r="J9" s="7">
        <f>2*b_7*k_off_7</f>
        <v>1.0999999999999999E-2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1" t="s">
        <v>7</v>
      </c>
      <c r="BO9" s="6">
        <v>0</v>
      </c>
      <c r="BP9" s="6">
        <v>0</v>
      </c>
      <c r="BQ9" s="10">
        <f>2*k_on_7</f>
        <v>14666</v>
      </c>
      <c r="BR9" s="6">
        <v>0</v>
      </c>
      <c r="BS9" s="6">
        <v>0</v>
      </c>
      <c r="BT9" s="9">
        <f>k_on_3</f>
        <v>300000</v>
      </c>
      <c r="BU9" s="6">
        <v>0</v>
      </c>
      <c r="BV9" s="4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25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  <c r="DN9" s="6">
        <v>0</v>
      </c>
      <c r="DO9" s="6">
        <v>0</v>
      </c>
      <c r="DP9" s="6">
        <v>0</v>
      </c>
      <c r="DQ9" s="6">
        <v>0</v>
      </c>
      <c r="DR9" s="6">
        <v>0</v>
      </c>
      <c r="DS9" s="6">
        <v>0</v>
      </c>
      <c r="DT9" s="6">
        <v>0</v>
      </c>
      <c r="DU9" s="6">
        <v>0</v>
      </c>
      <c r="DV9" s="6">
        <v>0</v>
      </c>
      <c r="DW9" s="6">
        <v>0</v>
      </c>
      <c r="DX9" s="6">
        <v>0</v>
      </c>
      <c r="DY9" s="6">
        <v>0</v>
      </c>
      <c r="DZ9" s="6">
        <v>0</v>
      </c>
    </row>
    <row r="10" x14ac:dyDescent="0.25">
      <c r="A10" s="1" t="s">
        <v>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25">
        <v>0</v>
      </c>
      <c r="J10" s="4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1" t="s">
        <v>8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9">
        <f>k_on_3</f>
        <v>300000</v>
      </c>
      <c r="BV10" s="10">
        <f>k_on_7</f>
        <v>7333</v>
      </c>
      <c r="BW10" s="4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0</v>
      </c>
      <c r="DR10" s="6">
        <v>0</v>
      </c>
      <c r="DS10" s="6">
        <v>0</v>
      </c>
      <c r="DT10" s="25">
        <v>0</v>
      </c>
      <c r="DU10" s="6">
        <v>0</v>
      </c>
      <c r="DV10" s="6">
        <v>0</v>
      </c>
      <c r="DW10" s="6">
        <v>0</v>
      </c>
      <c r="DX10" s="6">
        <v>0</v>
      </c>
      <c r="DY10" s="6">
        <v>0</v>
      </c>
      <c r="DZ10" s="6">
        <v>0</v>
      </c>
    </row>
    <row r="11" x14ac:dyDescent="0.25">
      <c r="A11" s="2" t="s">
        <v>9</v>
      </c>
      <c r="B11" s="11">
        <f>k_refill</f>
        <v>1E-3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4">
        <v>0</v>
      </c>
      <c r="L11" s="12">
        <f>k_off_1</f>
        <v>4</v>
      </c>
      <c r="M11" s="6">
        <v>0</v>
      </c>
      <c r="N11" s="6">
        <v>0</v>
      </c>
      <c r="O11" s="6">
        <v>0</v>
      </c>
      <c r="P11" s="6">
        <v>0</v>
      </c>
      <c r="Q11" s="7">
        <f>k_off_7</f>
        <v>1.0999999999999999E-2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5">
        <f>k_off_3</f>
        <v>1.5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2" t="s">
        <v>9</v>
      </c>
      <c r="BO11" s="25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4">
        <v>0</v>
      </c>
      <c r="BY11" s="25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</row>
    <row r="12" x14ac:dyDescent="0.25">
      <c r="A12" s="2" t="s">
        <v>10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25">
        <v>0</v>
      </c>
      <c r="L12" s="4">
        <v>0</v>
      </c>
      <c r="M12" s="12">
        <f>2*b_1*k_off_1</f>
        <v>4</v>
      </c>
      <c r="N12" s="6">
        <v>0</v>
      </c>
      <c r="O12" s="6">
        <v>0</v>
      </c>
      <c r="P12" s="6">
        <v>0</v>
      </c>
      <c r="Q12" s="6">
        <v>0</v>
      </c>
      <c r="R12" s="7">
        <f>k_off_7</f>
        <v>1.0999999999999999E-2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5">
        <f>k_off_3</f>
        <v>1.5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2" t="s">
        <v>10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13">
        <f>5*k_on_1</f>
        <v>700000</v>
      </c>
      <c r="BY12" s="4">
        <v>0</v>
      </c>
      <c r="BZ12" s="25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6">
        <v>0</v>
      </c>
      <c r="DV12" s="6">
        <v>0</v>
      </c>
      <c r="DW12" s="6">
        <v>0</v>
      </c>
      <c r="DX12" s="6">
        <v>0</v>
      </c>
      <c r="DY12" s="6">
        <v>0</v>
      </c>
      <c r="DZ12" s="6">
        <v>0</v>
      </c>
    </row>
    <row r="13" x14ac:dyDescent="0.25">
      <c r="A13" s="2" t="s">
        <v>11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25">
        <v>0</v>
      </c>
      <c r="M13" s="4">
        <v>0</v>
      </c>
      <c r="N13" s="12">
        <f>3*b_1^2*k_off_1</f>
        <v>3</v>
      </c>
      <c r="O13" s="6">
        <v>0</v>
      </c>
      <c r="P13" s="6">
        <v>0</v>
      </c>
      <c r="Q13" s="6">
        <v>0</v>
      </c>
      <c r="R13" s="6">
        <v>0</v>
      </c>
      <c r="S13" s="7">
        <f>k_off_7</f>
        <v>1.0999999999999999E-2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5">
        <f>k_off_3</f>
        <v>1.5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2" t="s">
        <v>11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13">
        <f>4*k_on_1</f>
        <v>560000</v>
      </c>
      <c r="BZ13" s="4">
        <v>0</v>
      </c>
      <c r="CA13" s="25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6">
        <v>0</v>
      </c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6">
        <v>0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</row>
    <row r="14" x14ac:dyDescent="0.25">
      <c r="A14" s="2" t="s">
        <v>12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25">
        <v>0</v>
      </c>
      <c r="N14" s="4">
        <v>0</v>
      </c>
      <c r="O14" s="12">
        <f>4*b_1^3*k_off_1</f>
        <v>2</v>
      </c>
      <c r="P14" s="6">
        <v>0</v>
      </c>
      <c r="Q14" s="6">
        <v>0</v>
      </c>
      <c r="R14" s="6">
        <v>0</v>
      </c>
      <c r="S14" s="6">
        <v>0</v>
      </c>
      <c r="T14" s="7">
        <f>k_off_7</f>
        <v>1.0999999999999999E-2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5">
        <f>k_off_3</f>
        <v>1.5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2" t="s">
        <v>12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13">
        <f>3*k_on_1</f>
        <v>420000</v>
      </c>
      <c r="CA14" s="4">
        <v>0</v>
      </c>
      <c r="CB14" s="25">
        <v>0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0</v>
      </c>
      <c r="DS14" s="6"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</row>
    <row r="15" x14ac:dyDescent="0.25">
      <c r="A15" s="2" t="s">
        <v>13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25">
        <v>0</v>
      </c>
      <c r="O15" s="4">
        <v>0</v>
      </c>
      <c r="P15" s="12">
        <f>5*b_1^4*k_off_1</f>
        <v>1.25</v>
      </c>
      <c r="Q15" s="6">
        <v>0</v>
      </c>
      <c r="R15" s="6">
        <v>0</v>
      </c>
      <c r="S15" s="6">
        <v>0</v>
      </c>
      <c r="T15" s="6">
        <v>0</v>
      </c>
      <c r="U15" s="7">
        <f>k_off_7</f>
        <v>1.0999999999999999E-2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5">
        <f>k_off_3</f>
        <v>1.5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2" t="s">
        <v>13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13">
        <f>2*k_on_1</f>
        <v>280000</v>
      </c>
      <c r="CB15" s="4">
        <v>0</v>
      </c>
      <c r="CC15" s="25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6">
        <v>0</v>
      </c>
      <c r="DE15" s="6">
        <v>0</v>
      </c>
      <c r="DF15" s="6">
        <v>0</v>
      </c>
      <c r="DG15" s="6">
        <v>0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6">
        <v>0</v>
      </c>
      <c r="DZ15" s="6">
        <v>0</v>
      </c>
    </row>
    <row r="16" x14ac:dyDescent="0.25">
      <c r="A16" s="2" t="s">
        <v>14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4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7">
        <f>k_off_7</f>
        <v>1.0999999999999999E-2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5">
        <f>k_off_3</f>
        <v>1.5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2" t="s">
        <v>14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13">
        <f>k_on_1</f>
        <v>140000</v>
      </c>
      <c r="CC16" s="4">
        <v>0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</row>
    <row r="17" x14ac:dyDescent="0.25">
      <c r="A17" s="3" t="s">
        <v>15</v>
      </c>
      <c r="B17" s="6">
        <v>0</v>
      </c>
      <c r="C17" s="6">
        <v>0</v>
      </c>
      <c r="D17" s="6">
        <v>0</v>
      </c>
      <c r="E17" s="11">
        <f>k_refill</f>
        <v>1E-3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4">
        <v>0</v>
      </c>
      <c r="R17" s="12">
        <f>k_off_1</f>
        <v>4</v>
      </c>
      <c r="S17" s="6">
        <v>0</v>
      </c>
      <c r="T17" s="6">
        <v>0</v>
      </c>
      <c r="U17" s="6">
        <v>0</v>
      </c>
      <c r="V17" s="6">
        <v>0</v>
      </c>
      <c r="W17" s="7">
        <f>2*b_7*k_off_7</f>
        <v>1.0999999999999999E-2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5">
        <f>k_off_3</f>
        <v>1.5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3" t="s">
        <v>15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10">
        <f>2*k_on_7</f>
        <v>14666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4">
        <v>0</v>
      </c>
      <c r="CE17" s="25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0</v>
      </c>
      <c r="DU17" s="6">
        <v>0</v>
      </c>
      <c r="DV17" s="6">
        <v>0</v>
      </c>
      <c r="DW17" s="6">
        <v>0</v>
      </c>
      <c r="DX17" s="6">
        <v>0</v>
      </c>
      <c r="DY17" s="6">
        <v>0</v>
      </c>
      <c r="DZ17" s="6">
        <v>0</v>
      </c>
    </row>
    <row r="18" x14ac:dyDescent="0.25">
      <c r="A18" s="3" t="s">
        <v>16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25">
        <v>0</v>
      </c>
      <c r="R18" s="4">
        <v>0</v>
      </c>
      <c r="S18" s="12">
        <f>2*b_1*k_off_1</f>
        <v>4</v>
      </c>
      <c r="T18" s="6">
        <v>0</v>
      </c>
      <c r="U18" s="6">
        <v>0</v>
      </c>
      <c r="V18" s="6">
        <v>0</v>
      </c>
      <c r="W18" s="6">
        <v>0</v>
      </c>
      <c r="X18" s="7">
        <f>2*b_7*k_off_7</f>
        <v>1.0999999999999999E-2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5">
        <f>k_off_3</f>
        <v>1.5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3" t="s">
        <v>16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10">
        <f>2*k_on_7</f>
        <v>14666</v>
      </c>
      <c r="BZ18" s="6">
        <v>0</v>
      </c>
      <c r="CA18" s="6">
        <v>0</v>
      </c>
      <c r="CB18" s="6">
        <v>0</v>
      </c>
      <c r="CC18" s="6">
        <v>0</v>
      </c>
      <c r="CD18" s="13">
        <f>5*k_on_1</f>
        <v>700000</v>
      </c>
      <c r="CE18" s="4">
        <v>0</v>
      </c>
      <c r="CF18" s="25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</row>
    <row r="19" x14ac:dyDescent="0.25">
      <c r="A19" s="3" t="s">
        <v>17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25">
        <v>0</v>
      </c>
      <c r="S19" s="4">
        <v>0</v>
      </c>
      <c r="T19" s="12">
        <f>3*b_1^2*k_off_1</f>
        <v>3</v>
      </c>
      <c r="U19" s="6">
        <v>0</v>
      </c>
      <c r="V19" s="6">
        <v>0</v>
      </c>
      <c r="W19" s="6">
        <v>0</v>
      </c>
      <c r="X19" s="6">
        <v>0</v>
      </c>
      <c r="Y19" s="7">
        <f>2*b_7*k_off_7</f>
        <v>1.0999999999999999E-2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5">
        <f>k_off_3</f>
        <v>1.5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3" t="s">
        <v>17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10">
        <f>2*k_on_7</f>
        <v>14666</v>
      </c>
      <c r="CA19" s="6">
        <v>0</v>
      </c>
      <c r="CB19" s="6">
        <v>0</v>
      </c>
      <c r="CC19" s="6">
        <v>0</v>
      </c>
      <c r="CD19" s="6">
        <v>0</v>
      </c>
      <c r="CE19" s="13">
        <f>4*k_on_1</f>
        <v>560000</v>
      </c>
      <c r="CF19" s="4">
        <v>0</v>
      </c>
      <c r="CG19" s="25">
        <v>0</v>
      </c>
      <c r="CH19" s="6">
        <v>0</v>
      </c>
      <c r="CI19" s="6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D19" s="6">
        <v>0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  <c r="DT19" s="6">
        <v>0</v>
      </c>
      <c r="DU19" s="6">
        <v>0</v>
      </c>
      <c r="DV19" s="6">
        <v>0</v>
      </c>
      <c r="DW19" s="6">
        <v>0</v>
      </c>
      <c r="DX19" s="6">
        <v>0</v>
      </c>
      <c r="DY19" s="6">
        <v>0</v>
      </c>
      <c r="DZ19" s="6">
        <v>0</v>
      </c>
    </row>
    <row r="20" x14ac:dyDescent="0.25">
      <c r="A20" s="3" t="s">
        <v>18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25">
        <v>0</v>
      </c>
      <c r="T20" s="4">
        <v>0</v>
      </c>
      <c r="U20" s="12">
        <f>4*b_1^3*k_off_1</f>
        <v>2</v>
      </c>
      <c r="V20" s="6">
        <v>0</v>
      </c>
      <c r="W20" s="6">
        <v>0</v>
      </c>
      <c r="X20" s="6">
        <v>0</v>
      </c>
      <c r="Y20" s="6">
        <v>0</v>
      </c>
      <c r="Z20" s="7">
        <f>2*b_7*k_off_7</f>
        <v>1.0999999999999999E-2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5">
        <f>k_off_3</f>
        <v>1.5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3" t="s">
        <v>18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10">
        <f>2*k_on_7</f>
        <v>14666</v>
      </c>
      <c r="CB20" s="6">
        <v>0</v>
      </c>
      <c r="CC20" s="6">
        <v>0</v>
      </c>
      <c r="CD20" s="6">
        <v>0</v>
      </c>
      <c r="CE20" s="6">
        <v>0</v>
      </c>
      <c r="CF20" s="13">
        <f>3*k_on_1</f>
        <v>420000</v>
      </c>
      <c r="CG20" s="4">
        <v>0</v>
      </c>
      <c r="CH20" s="25">
        <v>0</v>
      </c>
      <c r="CI20" s="6">
        <v>0</v>
      </c>
      <c r="CJ20" s="6">
        <v>0</v>
      </c>
      <c r="CK20" s="6">
        <v>0</v>
      </c>
      <c r="CL20" s="6">
        <v>0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D20" s="6">
        <v>0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0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</row>
    <row r="21" x14ac:dyDescent="0.25">
      <c r="A21" s="3" t="s">
        <v>19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25">
        <v>0</v>
      </c>
      <c r="U21" s="4">
        <v>0</v>
      </c>
      <c r="V21" s="12">
        <f>5*b_1^4*k_off_1</f>
        <v>1.25</v>
      </c>
      <c r="W21" s="6">
        <v>0</v>
      </c>
      <c r="X21" s="6">
        <v>0</v>
      </c>
      <c r="Y21" s="6">
        <v>0</v>
      </c>
      <c r="Z21" s="6">
        <v>0</v>
      </c>
      <c r="AA21" s="7">
        <f>2*b_7*k_off_7</f>
        <v>1.0999999999999999E-2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5">
        <f>k_off_3</f>
        <v>1.5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3" t="s">
        <v>19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10">
        <f>2*k_on_7</f>
        <v>14666</v>
      </c>
      <c r="CC21" s="6">
        <v>0</v>
      </c>
      <c r="CD21" s="6">
        <v>0</v>
      </c>
      <c r="CE21" s="6">
        <v>0</v>
      </c>
      <c r="CF21" s="6">
        <v>0</v>
      </c>
      <c r="CG21" s="13">
        <f>2*k_on_1</f>
        <v>280000</v>
      </c>
      <c r="CH21" s="4">
        <v>0</v>
      </c>
      <c r="CI21" s="25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</row>
    <row r="22" x14ac:dyDescent="0.25">
      <c r="A22" s="3" t="s">
        <v>20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25">
        <v>0</v>
      </c>
      <c r="V22" s="4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7">
        <f>2*b_7*k_off_7</f>
        <v>1.0999999999999999E-2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5">
        <f>k_off_3</f>
        <v>1.5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3" t="s">
        <v>20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10">
        <f>2*k_on_7</f>
        <v>14666</v>
      </c>
      <c r="CD22" s="6">
        <v>0</v>
      </c>
      <c r="CE22" s="6">
        <v>0</v>
      </c>
      <c r="CF22" s="6">
        <v>0</v>
      </c>
      <c r="CG22" s="6">
        <v>0</v>
      </c>
      <c r="CH22" s="13">
        <f>k_on_1</f>
        <v>140000</v>
      </c>
      <c r="CI22" s="4">
        <v>0</v>
      </c>
      <c r="CJ22" s="6">
        <v>0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6">
        <v>0</v>
      </c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6">
        <v>0</v>
      </c>
      <c r="DZ22" s="6">
        <v>0</v>
      </c>
    </row>
    <row r="23" x14ac:dyDescent="0.25">
      <c r="A23" s="2" t="s">
        <v>21</v>
      </c>
      <c r="B23" s="6">
        <v>0</v>
      </c>
      <c r="C23" s="6">
        <v>0</v>
      </c>
      <c r="D23" s="6">
        <v>0</v>
      </c>
      <c r="E23" s="6">
        <v>0</v>
      </c>
      <c r="F23" s="11">
        <f>k_refill</f>
        <v>1E-3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4">
        <v>0</v>
      </c>
      <c r="X23" s="12">
        <f>k_off_1</f>
        <v>4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5">
        <f>k_off_3</f>
        <v>1.5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2" t="s">
        <v>21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10">
        <f>k_on_7</f>
        <v>7333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4">
        <v>0</v>
      </c>
      <c r="CK23" s="25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0</v>
      </c>
      <c r="CY23" s="6">
        <v>0</v>
      </c>
      <c r="CZ23" s="6">
        <v>0</v>
      </c>
      <c r="DA23" s="6">
        <v>0</v>
      </c>
      <c r="DB23" s="6">
        <v>0</v>
      </c>
      <c r="DC23" s="6">
        <v>0</v>
      </c>
      <c r="DD23" s="6">
        <v>0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</row>
    <row r="24" x14ac:dyDescent="0.25">
      <c r="A24" s="2" t="s">
        <v>22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25">
        <v>0</v>
      </c>
      <c r="X24" s="4">
        <v>0</v>
      </c>
      <c r="Y24" s="12">
        <f>2*b_1*k_off_1</f>
        <v>4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5">
        <f>k_off_3</f>
        <v>1.5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2" t="s">
        <v>22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10">
        <f>k_on_7</f>
        <v>7333</v>
      </c>
      <c r="CF24" s="6">
        <v>0</v>
      </c>
      <c r="CG24" s="6">
        <v>0</v>
      </c>
      <c r="CH24" s="6">
        <v>0</v>
      </c>
      <c r="CI24" s="6">
        <v>0</v>
      </c>
      <c r="CJ24" s="13">
        <f>5*k_on_1</f>
        <v>700000</v>
      </c>
      <c r="CK24" s="4">
        <v>0</v>
      </c>
      <c r="CL24" s="25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D24" s="6">
        <v>0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6">
        <v>0</v>
      </c>
      <c r="DZ24" s="6">
        <v>0</v>
      </c>
    </row>
    <row r="25" x14ac:dyDescent="0.25">
      <c r="A25" s="2" t="s">
        <v>23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25">
        <v>0</v>
      </c>
      <c r="Y25" s="4">
        <v>0</v>
      </c>
      <c r="Z25" s="12">
        <f>3*b_1^2*k_off_1</f>
        <v>3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5">
        <f>k_off_3</f>
        <v>1.5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2" t="s">
        <v>23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10">
        <f>k_on_7</f>
        <v>7333</v>
      </c>
      <c r="CG25" s="6">
        <v>0</v>
      </c>
      <c r="CH25" s="6">
        <v>0</v>
      </c>
      <c r="CI25" s="6">
        <v>0</v>
      </c>
      <c r="CJ25" s="6">
        <v>0</v>
      </c>
      <c r="CK25" s="13">
        <f>4*k_on_1</f>
        <v>560000</v>
      </c>
      <c r="CL25" s="4">
        <v>0</v>
      </c>
      <c r="CM25" s="25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0</v>
      </c>
      <c r="DC25" s="6">
        <v>0</v>
      </c>
      <c r="DD25" s="6">
        <v>0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6">
        <v>0</v>
      </c>
      <c r="DZ25" s="6">
        <v>0</v>
      </c>
    </row>
    <row r="26" x14ac:dyDescent="0.25">
      <c r="A26" s="2" t="s">
        <v>24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25">
        <v>0</v>
      </c>
      <c r="Z26" s="4">
        <v>0</v>
      </c>
      <c r="AA26" s="12">
        <f>4*b_1^3*k_off_1</f>
        <v>2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5">
        <f>k_off_3</f>
        <v>1.5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2" t="s">
        <v>24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10">
        <f>k_on_7</f>
        <v>7333</v>
      </c>
      <c r="CH26" s="6">
        <v>0</v>
      </c>
      <c r="CI26" s="6">
        <v>0</v>
      </c>
      <c r="CJ26" s="6">
        <v>0</v>
      </c>
      <c r="CK26" s="6">
        <v>0</v>
      </c>
      <c r="CL26" s="13">
        <f>3*k_on_1</f>
        <v>420000</v>
      </c>
      <c r="CM26" s="4">
        <v>0</v>
      </c>
      <c r="CN26" s="25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V26" s="6">
        <v>0</v>
      </c>
      <c r="DW26" s="6">
        <v>0</v>
      </c>
      <c r="DX26" s="6">
        <v>0</v>
      </c>
      <c r="DY26" s="6">
        <v>0</v>
      </c>
      <c r="DZ26" s="6">
        <v>0</v>
      </c>
    </row>
    <row r="27" x14ac:dyDescent="0.25">
      <c r="A27" s="2" t="s">
        <v>25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25">
        <v>0</v>
      </c>
      <c r="AA27" s="4">
        <v>0</v>
      </c>
      <c r="AB27" s="12">
        <f>5*b_1^4*k_off_1</f>
        <v>1.25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5">
        <f>k_off_3</f>
        <v>1.5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2" t="s">
        <v>25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10">
        <f>k_on_7</f>
        <v>7333</v>
      </c>
      <c r="CI27" s="6">
        <v>0</v>
      </c>
      <c r="CJ27" s="6">
        <v>0</v>
      </c>
      <c r="CK27" s="6">
        <v>0</v>
      </c>
      <c r="CL27" s="6">
        <v>0</v>
      </c>
      <c r="CM27" s="13">
        <f>2*k_on_1</f>
        <v>280000</v>
      </c>
      <c r="CN27" s="4">
        <v>0</v>
      </c>
      <c r="CO27" s="25">
        <v>0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D27" s="6">
        <v>0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</row>
    <row r="28" x14ac:dyDescent="0.25">
      <c r="A28" s="2" t="s">
        <v>26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25">
        <v>0</v>
      </c>
      <c r="AB28" s="4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5">
        <f>k_off_3</f>
        <v>1.5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2" t="s">
        <v>26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F28" s="6">
        <v>0</v>
      </c>
      <c r="CG28" s="6">
        <v>0</v>
      </c>
      <c r="CH28" s="6">
        <v>0</v>
      </c>
      <c r="CI28" s="10">
        <f>k_on_7</f>
        <v>7333</v>
      </c>
      <c r="CJ28" s="6">
        <v>0</v>
      </c>
      <c r="CK28" s="6">
        <v>0</v>
      </c>
      <c r="CL28" s="6">
        <v>0</v>
      </c>
      <c r="CM28" s="6">
        <v>0</v>
      </c>
      <c r="CN28" s="13">
        <f>k_on_1</f>
        <v>140000</v>
      </c>
      <c r="CO28" s="4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0</v>
      </c>
      <c r="DC28" s="6">
        <v>0</v>
      </c>
      <c r="DD28" s="6">
        <v>0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</row>
    <row r="29" x14ac:dyDescent="0.25">
      <c r="A29" s="3" t="s">
        <v>27</v>
      </c>
      <c r="B29" s="6">
        <v>0</v>
      </c>
      <c r="C29" s="11">
        <f>k_refill*CDR</f>
        <v>0.03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4">
        <v>0</v>
      </c>
      <c r="AD29" s="12">
        <f>k_off_1</f>
        <v>4</v>
      </c>
      <c r="AE29" s="6">
        <v>0</v>
      </c>
      <c r="AF29" s="6">
        <v>0</v>
      </c>
      <c r="AG29" s="6">
        <v>0</v>
      </c>
      <c r="AH29" s="6">
        <v>0</v>
      </c>
      <c r="AI29" s="5">
        <f>2*b_3*k_off_3</f>
        <v>1.5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7">
        <f>k_off_7</f>
        <v>1.0999999999999999E-2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3" t="s">
        <v>27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9">
        <f>2*k_on_3</f>
        <v>600000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4">
        <v>0</v>
      </c>
      <c r="CQ29" s="25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</row>
    <row r="30" x14ac:dyDescent="0.25">
      <c r="A30" s="3" t="s">
        <v>28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25">
        <v>0</v>
      </c>
      <c r="AD30" s="4">
        <v>0</v>
      </c>
      <c r="AE30" s="12">
        <f>2*b_1*k_off_1</f>
        <v>4</v>
      </c>
      <c r="AF30" s="6">
        <v>0</v>
      </c>
      <c r="AG30" s="6">
        <v>0</v>
      </c>
      <c r="AH30" s="6">
        <v>0</v>
      </c>
      <c r="AI30" s="6">
        <v>0</v>
      </c>
      <c r="AJ30" s="5">
        <f>2*b_3*k_off_3</f>
        <v>1.5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7">
        <f>k_off_7</f>
        <v>1.0999999999999999E-2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3" t="s">
        <v>28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9">
        <f>2*k_on_3</f>
        <v>600000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0</v>
      </c>
      <c r="CL30" s="6">
        <v>0</v>
      </c>
      <c r="CM30" s="6">
        <v>0</v>
      </c>
      <c r="CN30" s="6">
        <v>0</v>
      </c>
      <c r="CO30" s="6">
        <v>0</v>
      </c>
      <c r="CP30" s="13">
        <f>5*k_on_1</f>
        <v>700000</v>
      </c>
      <c r="CQ30" s="4">
        <v>0</v>
      </c>
      <c r="CR30" s="25">
        <v>0</v>
      </c>
      <c r="CS30" s="6">
        <v>0</v>
      </c>
      <c r="CT30" s="6">
        <v>0</v>
      </c>
      <c r="CU30" s="6">
        <v>0</v>
      </c>
      <c r="CV30" s="6">
        <v>0</v>
      </c>
      <c r="CW30" s="6">
        <v>0</v>
      </c>
      <c r="CX30" s="6">
        <v>0</v>
      </c>
      <c r="CY30" s="6">
        <v>0</v>
      </c>
      <c r="CZ30" s="6">
        <v>0</v>
      </c>
      <c r="DA30" s="6">
        <v>0</v>
      </c>
      <c r="DB30" s="6">
        <v>0</v>
      </c>
      <c r="DC30" s="6">
        <v>0</v>
      </c>
      <c r="DD30" s="6">
        <v>0</v>
      </c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6">
        <v>0</v>
      </c>
      <c r="DT30" s="6">
        <v>0</v>
      </c>
      <c r="DU30" s="6">
        <v>0</v>
      </c>
      <c r="DV30" s="6">
        <v>0</v>
      </c>
      <c r="DW30" s="6">
        <v>0</v>
      </c>
      <c r="DX30" s="6">
        <v>0</v>
      </c>
      <c r="DY30" s="6">
        <v>0</v>
      </c>
      <c r="DZ30" s="6">
        <v>0</v>
      </c>
    </row>
    <row r="31" x14ac:dyDescent="0.25">
      <c r="A31" s="3" t="s">
        <v>29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25">
        <v>0</v>
      </c>
      <c r="AE31" s="4">
        <v>0</v>
      </c>
      <c r="AF31" s="12">
        <f>3*b_1^2*k_off_1</f>
        <v>3</v>
      </c>
      <c r="AG31" s="6">
        <v>0</v>
      </c>
      <c r="AH31" s="6">
        <v>0</v>
      </c>
      <c r="AI31" s="6">
        <v>0</v>
      </c>
      <c r="AJ31" s="6">
        <v>0</v>
      </c>
      <c r="AK31" s="5">
        <f>2*b_3*k_off_3</f>
        <v>1.5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7">
        <f>k_off_7</f>
        <v>1.0999999999999999E-2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3" t="s">
        <v>29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9">
        <f>2*k_on_3</f>
        <v>600000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13">
        <f>4*k_on_1</f>
        <v>560000</v>
      </c>
      <c r="CR31" s="4">
        <v>0</v>
      </c>
      <c r="CS31" s="25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D31" s="6">
        <v>0</v>
      </c>
      <c r="DE31" s="6">
        <v>0</v>
      </c>
      <c r="DF31" s="6">
        <v>0</v>
      </c>
      <c r="DG31" s="6">
        <v>0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6">
        <v>0</v>
      </c>
      <c r="DZ31" s="6">
        <v>0</v>
      </c>
    </row>
    <row r="32" x14ac:dyDescent="0.25">
      <c r="A32" s="3" t="s">
        <v>30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25">
        <v>0</v>
      </c>
      <c r="AF32" s="4">
        <v>0</v>
      </c>
      <c r="AG32" s="12">
        <f>4*b_1^3*k_off_1</f>
        <v>2</v>
      </c>
      <c r="AH32" s="6">
        <v>0</v>
      </c>
      <c r="AI32" s="6">
        <v>0</v>
      </c>
      <c r="AJ32" s="6">
        <v>0</v>
      </c>
      <c r="AK32" s="6">
        <v>0</v>
      </c>
      <c r="AL32" s="5">
        <f>2*b_3*k_off_3</f>
        <v>1.5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7">
        <f>k_off_7</f>
        <v>1.0999999999999999E-2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3" t="s">
        <v>30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9">
        <f>2*k_on_3</f>
        <v>600000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13">
        <f>3*k_on_1</f>
        <v>420000</v>
      </c>
      <c r="CS32" s="4">
        <v>0</v>
      </c>
      <c r="CT32" s="25">
        <v>0</v>
      </c>
      <c r="CU32" s="6">
        <v>0</v>
      </c>
      <c r="CV32" s="6">
        <v>0</v>
      </c>
      <c r="CW32" s="6">
        <v>0</v>
      </c>
      <c r="CX32" s="6">
        <v>0</v>
      </c>
      <c r="CY32" s="6">
        <v>0</v>
      </c>
      <c r="CZ32" s="6">
        <v>0</v>
      </c>
      <c r="DA32" s="6">
        <v>0</v>
      </c>
      <c r="DB32" s="6">
        <v>0</v>
      </c>
      <c r="DC32" s="6">
        <v>0</v>
      </c>
      <c r="DD32" s="6">
        <v>0</v>
      </c>
      <c r="DE32" s="6">
        <v>0</v>
      </c>
      <c r="DF32" s="6">
        <v>0</v>
      </c>
      <c r="DG32" s="6">
        <v>0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0</v>
      </c>
      <c r="DU32" s="6">
        <v>0</v>
      </c>
      <c r="DV32" s="6">
        <v>0</v>
      </c>
      <c r="DW32" s="6">
        <v>0</v>
      </c>
      <c r="DX32" s="6">
        <v>0</v>
      </c>
      <c r="DY32" s="6">
        <v>0</v>
      </c>
      <c r="DZ32" s="6">
        <v>0</v>
      </c>
    </row>
    <row r="33" x14ac:dyDescent="0.25">
      <c r="A33" s="3" t="s">
        <v>31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25">
        <v>0</v>
      </c>
      <c r="AG33" s="4">
        <v>0</v>
      </c>
      <c r="AH33" s="12">
        <f>5*b_1^4*k_off_1</f>
        <v>1.25</v>
      </c>
      <c r="AI33" s="6">
        <v>0</v>
      </c>
      <c r="AJ33" s="6">
        <v>0</v>
      </c>
      <c r="AK33" s="6">
        <v>0</v>
      </c>
      <c r="AL33" s="6">
        <v>0</v>
      </c>
      <c r="AM33" s="5">
        <f>2*b_3*k_off_3</f>
        <v>1.5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7">
        <f>k_off_7</f>
        <v>1.0999999999999999E-2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3" t="s">
        <v>31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9">
        <f>2*k_on_3</f>
        <v>600000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13">
        <f>2*k_on_1</f>
        <v>280000</v>
      </c>
      <c r="CT33" s="4">
        <v>0</v>
      </c>
      <c r="CU33" s="25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</row>
    <row r="34" x14ac:dyDescent="0.25">
      <c r="A34" s="3" t="s">
        <v>32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25">
        <v>0</v>
      </c>
      <c r="AH34" s="4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5">
        <f>2*b_3*k_off_3</f>
        <v>1.5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7">
        <f>k_off_7</f>
        <v>1.0999999999999999E-2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3" t="s">
        <v>32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9">
        <f>2*k_on_3</f>
        <v>600000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13">
        <f>k_on_1</f>
        <v>140000</v>
      </c>
      <c r="CU34" s="4">
        <v>0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6">
        <v>0</v>
      </c>
      <c r="DC34" s="6">
        <v>0</v>
      </c>
      <c r="DD34" s="6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</row>
    <row r="35" x14ac:dyDescent="0.25">
      <c r="A35" s="2" t="s">
        <v>33</v>
      </c>
      <c r="B35" s="6">
        <v>0</v>
      </c>
      <c r="C35" s="6">
        <v>0</v>
      </c>
      <c r="D35" s="11">
        <f>k_refill*CDR^2</f>
        <v>0.9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4">
        <v>0</v>
      </c>
      <c r="AJ35" s="12">
        <f>k_off_1</f>
        <v>4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7">
        <f>k_off_7</f>
        <v>1.0999999999999999E-2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2" t="s">
        <v>33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9">
        <f>k_on_3</f>
        <v>300000</v>
      </c>
      <c r="CQ35" s="6">
        <v>0</v>
      </c>
      <c r="CR35" s="6">
        <v>0</v>
      </c>
      <c r="CS35" s="6">
        <v>0</v>
      </c>
      <c r="CT35" s="6">
        <v>0</v>
      </c>
      <c r="CU35" s="6">
        <v>0</v>
      </c>
      <c r="CV35" s="4">
        <v>0</v>
      </c>
      <c r="CW35" s="25">
        <v>0</v>
      </c>
      <c r="CX35" s="6">
        <v>0</v>
      </c>
      <c r="CY35" s="6">
        <v>0</v>
      </c>
      <c r="CZ35" s="6">
        <v>0</v>
      </c>
      <c r="DA35" s="6">
        <v>0</v>
      </c>
      <c r="DB35" s="6">
        <v>0</v>
      </c>
      <c r="DC35" s="6">
        <v>0</v>
      </c>
      <c r="DD35" s="6">
        <v>0</v>
      </c>
      <c r="DE35" s="6">
        <v>0</v>
      </c>
      <c r="DF35" s="6">
        <v>0</v>
      </c>
      <c r="DG35" s="6">
        <v>0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6">
        <v>0</v>
      </c>
      <c r="DS35" s="6">
        <v>0</v>
      </c>
      <c r="DT35" s="6">
        <v>0</v>
      </c>
      <c r="DU35" s="6">
        <v>0</v>
      </c>
      <c r="DV35" s="6">
        <v>0</v>
      </c>
      <c r="DW35" s="6">
        <v>0</v>
      </c>
      <c r="DX35" s="6">
        <v>0</v>
      </c>
      <c r="DY35" s="6">
        <v>0</v>
      </c>
      <c r="DZ35" s="6">
        <v>0</v>
      </c>
    </row>
    <row r="36" x14ac:dyDescent="0.25">
      <c r="A36" s="2" t="s">
        <v>34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25">
        <v>0</v>
      </c>
      <c r="AJ36" s="4">
        <v>0</v>
      </c>
      <c r="AK36" s="12">
        <f>2*b_1*k_off_1</f>
        <v>4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7">
        <f>k_off_7</f>
        <v>1.0999999999999999E-2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2" t="s">
        <v>34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9">
        <f>k_on_3</f>
        <v>300000</v>
      </c>
      <c r="CR36" s="6">
        <v>0</v>
      </c>
      <c r="CS36" s="6">
        <v>0</v>
      </c>
      <c r="CT36" s="6">
        <v>0</v>
      </c>
      <c r="CU36" s="6">
        <v>0</v>
      </c>
      <c r="CV36" s="13">
        <f>5*k_on_1</f>
        <v>700000</v>
      </c>
      <c r="CW36" s="4">
        <v>0</v>
      </c>
      <c r="CX36" s="25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>
        <v>0</v>
      </c>
    </row>
    <row r="37" x14ac:dyDescent="0.25">
      <c r="A37" s="2" t="s">
        <v>35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25">
        <v>0</v>
      </c>
      <c r="AK37" s="4">
        <v>0</v>
      </c>
      <c r="AL37" s="12">
        <f>3*b_1^2*k_off_1</f>
        <v>3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7">
        <f>k_off_7</f>
        <v>1.0999999999999999E-2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2" t="s">
        <v>35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9">
        <f>k_on_3</f>
        <v>300000</v>
      </c>
      <c r="CS37" s="6">
        <v>0</v>
      </c>
      <c r="CT37" s="6">
        <v>0</v>
      </c>
      <c r="CU37" s="6">
        <v>0</v>
      </c>
      <c r="CV37" s="6">
        <v>0</v>
      </c>
      <c r="CW37" s="13">
        <f>4*k_on_1</f>
        <v>560000</v>
      </c>
      <c r="CX37" s="4">
        <v>0</v>
      </c>
      <c r="CY37" s="25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6">
        <v>0</v>
      </c>
      <c r="DZ37" s="6">
        <v>0</v>
      </c>
    </row>
    <row r="38" x14ac:dyDescent="0.25">
      <c r="A38" s="2" t="s">
        <v>36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25">
        <v>0</v>
      </c>
      <c r="AL38" s="4">
        <v>0</v>
      </c>
      <c r="AM38" s="12">
        <f>4*b_1^3*k_off_1</f>
        <v>2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7">
        <f>k_off_7</f>
        <v>1.0999999999999999E-2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2" t="s">
        <v>36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9">
        <f>k_on_3</f>
        <v>300000</v>
      </c>
      <c r="CT38" s="6">
        <v>0</v>
      </c>
      <c r="CU38" s="6">
        <v>0</v>
      </c>
      <c r="CV38" s="6">
        <v>0</v>
      </c>
      <c r="CW38" s="6">
        <v>0</v>
      </c>
      <c r="CX38" s="13">
        <f>3*k_on_1</f>
        <v>420000</v>
      </c>
      <c r="CY38" s="4">
        <v>0</v>
      </c>
      <c r="CZ38" s="25">
        <v>0</v>
      </c>
      <c r="DA38" s="6">
        <v>0</v>
      </c>
      <c r="DB38" s="6">
        <v>0</v>
      </c>
      <c r="DC38" s="6">
        <v>0</v>
      </c>
      <c r="DD38" s="6">
        <v>0</v>
      </c>
      <c r="DE38" s="6">
        <v>0</v>
      </c>
      <c r="DF38" s="6">
        <v>0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6">
        <v>0</v>
      </c>
      <c r="DT38" s="6">
        <v>0</v>
      </c>
      <c r="DU38" s="6">
        <v>0</v>
      </c>
      <c r="DV38" s="6">
        <v>0</v>
      </c>
      <c r="DW38" s="6">
        <v>0</v>
      </c>
      <c r="DX38" s="6">
        <v>0</v>
      </c>
      <c r="DY38" s="6">
        <v>0</v>
      </c>
      <c r="DZ38" s="6">
        <v>0</v>
      </c>
    </row>
    <row r="39" x14ac:dyDescent="0.25">
      <c r="A39" s="2" t="s">
        <v>37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25">
        <v>0</v>
      </c>
      <c r="AM39" s="4">
        <v>0</v>
      </c>
      <c r="AN39" s="12">
        <f>5*b_1^4*k_off_1</f>
        <v>1.25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7">
        <f>k_off_7</f>
        <v>1.0999999999999999E-2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2" t="s">
        <v>37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9">
        <f>k_on_3</f>
        <v>300000</v>
      </c>
      <c r="CU39" s="6">
        <v>0</v>
      </c>
      <c r="CV39" s="6">
        <v>0</v>
      </c>
      <c r="CW39" s="6">
        <v>0</v>
      </c>
      <c r="CX39" s="6">
        <v>0</v>
      </c>
      <c r="CY39" s="13">
        <f>2*k_on_1</f>
        <v>280000</v>
      </c>
      <c r="CZ39" s="4">
        <v>0</v>
      </c>
      <c r="DA39" s="25">
        <v>0</v>
      </c>
      <c r="DB39" s="6">
        <v>0</v>
      </c>
      <c r="DC39" s="6">
        <v>0</v>
      </c>
      <c r="DD39" s="6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6">
        <v>0</v>
      </c>
      <c r="DV39" s="6">
        <v>0</v>
      </c>
      <c r="DW39" s="6">
        <v>0</v>
      </c>
      <c r="DX39" s="6">
        <v>0</v>
      </c>
      <c r="DY39" s="6">
        <v>0</v>
      </c>
      <c r="DZ39" s="6">
        <v>0</v>
      </c>
    </row>
    <row r="40" x14ac:dyDescent="0.25">
      <c r="A40" s="2" t="s">
        <v>38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25">
        <v>0</v>
      </c>
      <c r="AN40" s="4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7">
        <f>k_off_7</f>
        <v>1.0999999999999999E-2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2" t="s">
        <v>38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0</v>
      </c>
      <c r="CS40" s="6">
        <v>0</v>
      </c>
      <c r="CT40" s="6">
        <v>0</v>
      </c>
      <c r="CU40" s="9">
        <f>k_on_3</f>
        <v>300000</v>
      </c>
      <c r="CV40" s="6">
        <v>0</v>
      </c>
      <c r="CW40" s="6">
        <v>0</v>
      </c>
      <c r="CX40" s="6">
        <v>0</v>
      </c>
      <c r="CY40" s="6">
        <v>0</v>
      </c>
      <c r="CZ40" s="13">
        <f>k_on_1</f>
        <v>140000</v>
      </c>
      <c r="DA40" s="4">
        <v>0</v>
      </c>
      <c r="DB40" s="6">
        <v>0</v>
      </c>
      <c r="DC40" s="6">
        <v>0</v>
      </c>
      <c r="DD40" s="6">
        <v>0</v>
      </c>
      <c r="DE40" s="6">
        <v>0</v>
      </c>
      <c r="DF40" s="6">
        <v>0</v>
      </c>
      <c r="DG40" s="6">
        <v>0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>
        <v>0</v>
      </c>
      <c r="DS40" s="6">
        <v>0</v>
      </c>
      <c r="DT40" s="6">
        <v>0</v>
      </c>
      <c r="DU40" s="6">
        <v>0</v>
      </c>
      <c r="DV40" s="6">
        <v>0</v>
      </c>
      <c r="DW40" s="6">
        <v>0</v>
      </c>
      <c r="DX40" s="6">
        <v>0</v>
      </c>
      <c r="DY40" s="6">
        <v>0</v>
      </c>
      <c r="DZ40" s="6">
        <v>0</v>
      </c>
    </row>
    <row r="41" x14ac:dyDescent="0.25">
      <c r="A41" s="3" t="s">
        <v>39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11">
        <f>k_refill*CDR</f>
        <v>0.03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4">
        <v>0</v>
      </c>
      <c r="AP41" s="12">
        <f>k_off_1</f>
        <v>4</v>
      </c>
      <c r="AQ41" s="6">
        <v>0</v>
      </c>
      <c r="AR41" s="6">
        <v>0</v>
      </c>
      <c r="AS41" s="6">
        <v>0</v>
      </c>
      <c r="AT41" s="6">
        <v>0</v>
      </c>
      <c r="AU41" s="5">
        <f>2*b_3*k_off_3</f>
        <v>1.5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7">
        <f>2*b_7*k_off_7</f>
        <v>1.0999999999999999E-2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3" t="s">
        <v>39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9">
        <f>2*k_on_3</f>
        <v>600000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10">
        <f>2*k_on_7</f>
        <v>14666</v>
      </c>
      <c r="CQ41" s="6">
        <v>0</v>
      </c>
      <c r="CR41" s="6">
        <v>0</v>
      </c>
      <c r="CS41" s="6">
        <v>0</v>
      </c>
      <c r="CT41" s="6">
        <v>0</v>
      </c>
      <c r="CU41" s="6">
        <v>0</v>
      </c>
      <c r="CV41" s="6">
        <v>0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4">
        <v>0</v>
      </c>
      <c r="DC41" s="25">
        <v>0</v>
      </c>
      <c r="DD41" s="6">
        <v>0</v>
      </c>
      <c r="DE41" s="6">
        <v>0</v>
      </c>
      <c r="DF41" s="6">
        <v>0</v>
      </c>
      <c r="DG41" s="6">
        <v>0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6">
        <v>0</v>
      </c>
      <c r="DS41" s="6">
        <v>0</v>
      </c>
      <c r="DT41" s="6">
        <v>0</v>
      </c>
      <c r="DU41" s="6">
        <v>0</v>
      </c>
      <c r="DV41" s="6">
        <v>0</v>
      </c>
      <c r="DW41" s="6">
        <v>0</v>
      </c>
      <c r="DX41" s="6">
        <v>0</v>
      </c>
      <c r="DY41" s="6">
        <v>0</v>
      </c>
      <c r="DZ41" s="6">
        <v>0</v>
      </c>
    </row>
    <row r="42" x14ac:dyDescent="0.25">
      <c r="A42" s="3" t="s">
        <v>40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25">
        <v>0</v>
      </c>
      <c r="AP42" s="4">
        <v>0</v>
      </c>
      <c r="AQ42" s="12">
        <f>2*b_1*k_off_1</f>
        <v>4</v>
      </c>
      <c r="AR42" s="6">
        <v>0</v>
      </c>
      <c r="AS42" s="6">
        <v>0</v>
      </c>
      <c r="AT42" s="6">
        <v>0</v>
      </c>
      <c r="AU42" s="6">
        <v>0</v>
      </c>
      <c r="AV42" s="5">
        <f>2*b_3*k_off_3</f>
        <v>1.5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7">
        <f>2*b_7*k_off_7</f>
        <v>1.0999999999999999E-2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3" t="s">
        <v>40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9">
        <f>2*k_on_3</f>
        <v>600000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10">
        <f>2*k_on_7</f>
        <v>14666</v>
      </c>
      <c r="CR42" s="6">
        <v>0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13">
        <f>5*k_on_1</f>
        <v>700000</v>
      </c>
      <c r="DC42" s="4">
        <v>0</v>
      </c>
      <c r="DD42" s="25">
        <v>0</v>
      </c>
      <c r="DE42" s="6">
        <v>0</v>
      </c>
      <c r="DF42" s="6">
        <v>0</v>
      </c>
      <c r="DG42" s="6">
        <v>0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6">
        <v>0</v>
      </c>
      <c r="DS42" s="6">
        <v>0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6">
        <v>0</v>
      </c>
      <c r="DZ42" s="6">
        <v>0</v>
      </c>
    </row>
    <row r="43" x14ac:dyDescent="0.25">
      <c r="A43" s="3" t="s">
        <v>41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25">
        <v>0</v>
      </c>
      <c r="AQ43" s="4">
        <v>0</v>
      </c>
      <c r="AR43" s="12">
        <f>3*b_1^2*k_off_1</f>
        <v>3</v>
      </c>
      <c r="AS43" s="6">
        <v>0</v>
      </c>
      <c r="AT43" s="6">
        <v>0</v>
      </c>
      <c r="AU43" s="6">
        <v>0</v>
      </c>
      <c r="AV43" s="6">
        <v>0</v>
      </c>
      <c r="AW43" s="5">
        <f>2*b_3*k_off_3</f>
        <v>1.5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7">
        <f>2*b_7*k_off_7</f>
        <v>1.0999999999999999E-2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3" t="s">
        <v>41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F43" s="9">
        <f>2*k_on_3</f>
        <v>600000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0</v>
      </c>
      <c r="CQ43" s="6">
        <v>0</v>
      </c>
      <c r="CR43" s="10">
        <f>2*k_on_7</f>
        <v>14666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0</v>
      </c>
      <c r="CY43" s="6">
        <v>0</v>
      </c>
      <c r="CZ43" s="6">
        <v>0</v>
      </c>
      <c r="DA43" s="6">
        <v>0</v>
      </c>
      <c r="DB43" s="6">
        <v>0</v>
      </c>
      <c r="DC43" s="13">
        <f>4*k_on_1</f>
        <v>560000</v>
      </c>
      <c r="DD43" s="4">
        <v>0</v>
      </c>
      <c r="DE43" s="25">
        <v>0</v>
      </c>
      <c r="DF43" s="6">
        <v>0</v>
      </c>
      <c r="DG43" s="6">
        <v>0</v>
      </c>
      <c r="DH43" s="6">
        <v>0</v>
      </c>
      <c r="DI43" s="6">
        <v>0</v>
      </c>
      <c r="DJ43" s="6">
        <v>0</v>
      </c>
      <c r="DK43" s="6">
        <v>0</v>
      </c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6">
        <v>0</v>
      </c>
      <c r="DZ43" s="6">
        <v>0</v>
      </c>
    </row>
    <row r="44" x14ac:dyDescent="0.25">
      <c r="A44" s="3" t="s">
        <v>42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25">
        <v>0</v>
      </c>
      <c r="AR44" s="4">
        <v>0</v>
      </c>
      <c r="AS44" s="12">
        <f>4*b_1^3*k_off_1</f>
        <v>2</v>
      </c>
      <c r="AT44" s="6">
        <v>0</v>
      </c>
      <c r="AU44" s="6">
        <v>0</v>
      </c>
      <c r="AV44" s="6">
        <v>0</v>
      </c>
      <c r="AW44" s="6">
        <v>0</v>
      </c>
      <c r="AX44" s="5">
        <f>2*b_3*k_off_3</f>
        <v>1.5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7">
        <f>2*b_7*k_off_7</f>
        <v>1.0999999999999999E-2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3" t="s">
        <v>42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0</v>
      </c>
      <c r="CF44" s="6">
        <v>0</v>
      </c>
      <c r="CG44" s="9">
        <f>2*k_on_3</f>
        <v>600000</v>
      </c>
      <c r="CH44" s="6">
        <v>0</v>
      </c>
      <c r="CI44" s="6">
        <v>0</v>
      </c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10">
        <f>2*k_on_7</f>
        <v>14666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  <c r="CY44" s="6">
        <v>0</v>
      </c>
      <c r="CZ44" s="6">
        <v>0</v>
      </c>
      <c r="DA44" s="6">
        <v>0</v>
      </c>
      <c r="DB44" s="6">
        <v>0</v>
      </c>
      <c r="DC44" s="6">
        <v>0</v>
      </c>
      <c r="DD44" s="13">
        <f>3*k_on_1</f>
        <v>420000</v>
      </c>
      <c r="DE44" s="4">
        <v>0</v>
      </c>
      <c r="DF44" s="25">
        <v>0</v>
      </c>
      <c r="DG44" s="6">
        <v>0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0</v>
      </c>
      <c r="DW44" s="6">
        <v>0</v>
      </c>
      <c r="DX44" s="6">
        <v>0</v>
      </c>
      <c r="DY44" s="6">
        <v>0</v>
      </c>
      <c r="DZ44" s="6">
        <v>0</v>
      </c>
    </row>
    <row r="45" x14ac:dyDescent="0.25">
      <c r="A45" s="3" t="s">
        <v>43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25">
        <v>0</v>
      </c>
      <c r="AS45" s="4">
        <v>0</v>
      </c>
      <c r="AT45" s="12">
        <f>5*b_1^4*k_off_1</f>
        <v>1.25</v>
      </c>
      <c r="AU45" s="6">
        <v>0</v>
      </c>
      <c r="AV45" s="6">
        <v>0</v>
      </c>
      <c r="AW45" s="6">
        <v>0</v>
      </c>
      <c r="AX45" s="6">
        <v>0</v>
      </c>
      <c r="AY45" s="5">
        <f>2*b_3*k_off_3</f>
        <v>1.5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7">
        <f>2*b_7*k_off_7</f>
        <v>1.0999999999999999E-2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3" t="s">
        <v>43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0</v>
      </c>
      <c r="CE45" s="6">
        <v>0</v>
      </c>
      <c r="CF45" s="6">
        <v>0</v>
      </c>
      <c r="CG45" s="6">
        <v>0</v>
      </c>
      <c r="CH45" s="9">
        <f>2*k_on_3</f>
        <v>600000</v>
      </c>
      <c r="CI45" s="6">
        <v>0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10">
        <f>2*k_on_7</f>
        <v>14666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0</v>
      </c>
      <c r="DA45" s="6">
        <v>0</v>
      </c>
      <c r="DB45" s="6">
        <v>0</v>
      </c>
      <c r="DC45" s="6">
        <v>0</v>
      </c>
      <c r="DD45" s="6">
        <v>0</v>
      </c>
      <c r="DE45" s="13">
        <f>2*k_on_1</f>
        <v>280000</v>
      </c>
      <c r="DF45" s="4">
        <v>0</v>
      </c>
      <c r="DG45" s="25">
        <v>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0</v>
      </c>
      <c r="DU45" s="6">
        <v>0</v>
      </c>
      <c r="DV45" s="6">
        <v>0</v>
      </c>
      <c r="DW45" s="6">
        <v>0</v>
      </c>
      <c r="DX45" s="6">
        <v>0</v>
      </c>
      <c r="DY45" s="6">
        <v>0</v>
      </c>
      <c r="DZ45" s="6">
        <v>0</v>
      </c>
    </row>
    <row r="46" x14ac:dyDescent="0.25">
      <c r="A46" s="3" t="s">
        <v>44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25">
        <v>0</v>
      </c>
      <c r="AT46" s="4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5">
        <f>2*b_3*k_off_3</f>
        <v>1.5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7">
        <f>2*b_7*k_off_7</f>
        <v>1.0999999999999999E-2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3" t="s">
        <v>44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9">
        <f>2*k_on_3</f>
        <v>600000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10">
        <f>2*k_on_7</f>
        <v>14666</v>
      </c>
      <c r="CV46" s="6">
        <v>0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0</v>
      </c>
      <c r="DC46" s="6">
        <v>0</v>
      </c>
      <c r="DD46" s="6">
        <v>0</v>
      </c>
      <c r="DE46" s="6">
        <v>0</v>
      </c>
      <c r="DF46" s="13">
        <f>k_on_1</f>
        <v>140000</v>
      </c>
      <c r="DG46" s="4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</row>
    <row r="47" x14ac:dyDescent="0.25">
      <c r="A47" s="2" t="s">
        <v>45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11">
        <f>k_refill*CDR^2</f>
        <v>0.9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4">
        <v>0</v>
      </c>
      <c r="AV47" s="12">
        <f>k_off_1</f>
        <v>4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7">
        <f>2*b_7*k_off_7</f>
        <v>1.0999999999999999E-2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2" t="s">
        <v>45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10">
        <f>2*k_on_7</f>
        <v>14666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9">
        <f>k_on_3</f>
        <v>300000</v>
      </c>
      <c r="DC47" s="6">
        <v>0</v>
      </c>
      <c r="DD47" s="6">
        <v>0</v>
      </c>
      <c r="DE47" s="6">
        <v>0</v>
      </c>
      <c r="DF47" s="6">
        <v>0</v>
      </c>
      <c r="DG47" s="6">
        <v>0</v>
      </c>
      <c r="DH47" s="4">
        <v>0</v>
      </c>
      <c r="DI47" s="25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</row>
    <row r="48" x14ac:dyDescent="0.25">
      <c r="A48" s="2" t="s">
        <v>46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25">
        <v>0</v>
      </c>
      <c r="AV48" s="4">
        <v>0</v>
      </c>
      <c r="AW48" s="12">
        <f>2*b_1*k_off_1</f>
        <v>4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7">
        <f>2*b_7*k_off_7</f>
        <v>1.0999999999999999E-2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2" t="s">
        <v>46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10">
        <f>2*k_on_7</f>
        <v>14666</v>
      </c>
      <c r="CX48" s="6">
        <v>0</v>
      </c>
      <c r="CY48" s="6">
        <v>0</v>
      </c>
      <c r="CZ48" s="6">
        <v>0</v>
      </c>
      <c r="DA48" s="6">
        <v>0</v>
      </c>
      <c r="DB48" s="6">
        <v>0</v>
      </c>
      <c r="DC48" s="9">
        <f>k_on_3</f>
        <v>300000</v>
      </c>
      <c r="DD48" s="6">
        <v>0</v>
      </c>
      <c r="DE48" s="6">
        <v>0</v>
      </c>
      <c r="DF48" s="6">
        <v>0</v>
      </c>
      <c r="DG48" s="6">
        <v>0</v>
      </c>
      <c r="DH48" s="13">
        <f>5*k_on_1</f>
        <v>700000</v>
      </c>
      <c r="DI48" s="4">
        <v>0</v>
      </c>
      <c r="DJ48" s="25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</row>
    <row r="49" x14ac:dyDescent="0.25">
      <c r="A49" s="2" t="s">
        <v>47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25">
        <v>0</v>
      </c>
      <c r="AW49" s="4">
        <v>0</v>
      </c>
      <c r="AX49" s="12">
        <f>3*b_1^2*k_off_1</f>
        <v>3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7">
        <f>2*b_7*k_off_7</f>
        <v>1.0999999999999999E-2</v>
      </c>
      <c r="BJ49" s="6">
        <v>0</v>
      </c>
      <c r="BK49" s="6">
        <v>0</v>
      </c>
      <c r="BL49" s="6">
        <v>0</v>
      </c>
      <c r="BM49" s="6">
        <v>0</v>
      </c>
      <c r="BN49" s="2" t="s">
        <v>47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10">
        <f>2*k_on_7</f>
        <v>14666</v>
      </c>
      <c r="CY49" s="6">
        <v>0</v>
      </c>
      <c r="CZ49" s="6">
        <v>0</v>
      </c>
      <c r="DA49" s="6">
        <v>0</v>
      </c>
      <c r="DB49" s="6">
        <v>0</v>
      </c>
      <c r="DC49" s="6">
        <v>0</v>
      </c>
      <c r="DD49" s="9">
        <f>k_on_3</f>
        <v>300000</v>
      </c>
      <c r="DE49" s="6">
        <v>0</v>
      </c>
      <c r="DF49" s="6">
        <v>0</v>
      </c>
      <c r="DG49" s="6">
        <v>0</v>
      </c>
      <c r="DH49" s="6">
        <v>0</v>
      </c>
      <c r="DI49" s="13">
        <f>4*k_on_1</f>
        <v>560000</v>
      </c>
      <c r="DJ49" s="4">
        <v>0</v>
      </c>
      <c r="DK49" s="25">
        <v>0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6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6">
        <v>0</v>
      </c>
      <c r="DZ49" s="6">
        <v>0</v>
      </c>
    </row>
    <row r="50" x14ac:dyDescent="0.25">
      <c r="A50" s="2" t="s">
        <v>48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25">
        <v>0</v>
      </c>
      <c r="AX50" s="4">
        <v>0</v>
      </c>
      <c r="AY50" s="12">
        <f>4*b_1^3*k_off_1</f>
        <v>2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7">
        <f>2*b_7*k_off_7</f>
        <v>1.0999999999999999E-2</v>
      </c>
      <c r="BK50" s="6">
        <v>0</v>
      </c>
      <c r="BL50" s="6">
        <v>0</v>
      </c>
      <c r="BM50" s="6">
        <v>0</v>
      </c>
      <c r="BN50" s="2" t="s">
        <v>48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10">
        <f>2*k_on_7</f>
        <v>14666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9">
        <f>k_on_3</f>
        <v>300000</v>
      </c>
      <c r="DF50" s="6">
        <v>0</v>
      </c>
      <c r="DG50" s="6">
        <v>0</v>
      </c>
      <c r="DH50" s="6">
        <v>0</v>
      </c>
      <c r="DI50" s="6">
        <v>0</v>
      </c>
      <c r="DJ50" s="13">
        <f>3*k_on_1</f>
        <v>420000</v>
      </c>
      <c r="DK50" s="4">
        <v>0</v>
      </c>
      <c r="DL50" s="25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6">
        <v>0</v>
      </c>
      <c r="DZ50" s="6">
        <v>0</v>
      </c>
    </row>
    <row r="51" x14ac:dyDescent="0.25">
      <c r="A51" s="2" t="s">
        <v>49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25">
        <v>0</v>
      </c>
      <c r="AY51" s="4">
        <v>0</v>
      </c>
      <c r="AZ51" s="12">
        <f>5*b_1^4*k_off_1</f>
        <v>1.25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7">
        <f>2*b_7*k_off_7</f>
        <v>1.0999999999999999E-2</v>
      </c>
      <c r="BL51" s="6">
        <v>0</v>
      </c>
      <c r="BM51" s="6">
        <v>0</v>
      </c>
      <c r="BN51" s="2" t="s">
        <v>49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10">
        <f>2*k_on_7</f>
        <v>14666</v>
      </c>
      <c r="DA51" s="6">
        <v>0</v>
      </c>
      <c r="DB51" s="6">
        <v>0</v>
      </c>
      <c r="DC51" s="6">
        <v>0</v>
      </c>
      <c r="DD51" s="6">
        <v>0</v>
      </c>
      <c r="DE51" s="6">
        <v>0</v>
      </c>
      <c r="DF51" s="9">
        <f>k_on_3</f>
        <v>300000</v>
      </c>
      <c r="DG51" s="6">
        <v>0</v>
      </c>
      <c r="DH51" s="6">
        <v>0</v>
      </c>
      <c r="DI51" s="6">
        <v>0</v>
      </c>
      <c r="DJ51" s="6">
        <v>0</v>
      </c>
      <c r="DK51" s="13">
        <f>2*k_on_1</f>
        <v>280000</v>
      </c>
      <c r="DL51" s="4">
        <v>0</v>
      </c>
      <c r="DM51" s="25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6">
        <v>0</v>
      </c>
      <c r="DV51" s="6">
        <v>0</v>
      </c>
      <c r="DW51" s="6">
        <v>0</v>
      </c>
      <c r="DX51" s="6">
        <v>0</v>
      </c>
      <c r="DY51" s="6">
        <v>0</v>
      </c>
      <c r="DZ51" s="6">
        <v>0</v>
      </c>
    </row>
    <row r="52" x14ac:dyDescent="0.25">
      <c r="A52" s="2" t="s">
        <v>50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25">
        <v>0</v>
      </c>
      <c r="AZ52" s="4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7">
        <f>2*b_7*k_off_7</f>
        <v>1.0999999999999999E-2</v>
      </c>
      <c r="BM52" s="6">
        <v>0</v>
      </c>
      <c r="BN52" s="2" t="s">
        <v>50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0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0</v>
      </c>
      <c r="CL52" s="6">
        <v>0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0</v>
      </c>
      <c r="DA52" s="10">
        <f>2*k_on_7</f>
        <v>14666</v>
      </c>
      <c r="DB52" s="6">
        <v>0</v>
      </c>
      <c r="DC52" s="6">
        <v>0</v>
      </c>
      <c r="DD52" s="6">
        <v>0</v>
      </c>
      <c r="DE52" s="6">
        <v>0</v>
      </c>
      <c r="DF52" s="6">
        <v>0</v>
      </c>
      <c r="DG52" s="9">
        <f>k_on_3</f>
        <v>300000</v>
      </c>
      <c r="DH52" s="6">
        <v>0</v>
      </c>
      <c r="DI52" s="6">
        <v>0</v>
      </c>
      <c r="DJ52" s="6">
        <v>0</v>
      </c>
      <c r="DK52" s="6">
        <v>0</v>
      </c>
      <c r="DL52" s="13">
        <f>k_on_1</f>
        <v>140000</v>
      </c>
      <c r="DM52" s="4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</row>
    <row r="53" x14ac:dyDescent="0.25">
      <c r="A53" s="3" t="s">
        <v>51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11">
        <f>k_refill*CDR</f>
        <v>0.03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4">
        <v>0</v>
      </c>
      <c r="BB53" s="12">
        <f>k_off_1</f>
        <v>4</v>
      </c>
      <c r="BC53" s="6">
        <v>0</v>
      </c>
      <c r="BD53" s="6">
        <v>0</v>
      </c>
      <c r="BE53" s="6">
        <v>0</v>
      </c>
      <c r="BF53" s="6">
        <v>0</v>
      </c>
      <c r="BG53" s="5">
        <f>2*b_3*k_off_3</f>
        <v>1.5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3" t="s">
        <v>51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9">
        <f>2*k_on_3</f>
        <v>600000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10">
        <f>k_on_7</f>
        <v>7333</v>
      </c>
      <c r="DC53" s="6">
        <v>0</v>
      </c>
      <c r="DD53" s="6">
        <v>0</v>
      </c>
      <c r="DE53" s="6">
        <v>0</v>
      </c>
      <c r="DF53" s="6">
        <v>0</v>
      </c>
      <c r="DG53" s="6">
        <v>0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>
        <v>0</v>
      </c>
      <c r="DN53" s="4">
        <v>0</v>
      </c>
      <c r="DO53" s="25">
        <v>0</v>
      </c>
      <c r="DP53" s="6">
        <v>0</v>
      </c>
      <c r="DQ53" s="6">
        <v>0</v>
      </c>
      <c r="DR53" s="6">
        <v>0</v>
      </c>
      <c r="DS53" s="6">
        <v>0</v>
      </c>
      <c r="DT53" s="6">
        <v>0</v>
      </c>
      <c r="DU53" s="6">
        <v>0</v>
      </c>
      <c r="DV53" s="6">
        <v>0</v>
      </c>
      <c r="DW53" s="6">
        <v>0</v>
      </c>
      <c r="DX53" s="6">
        <v>0</v>
      </c>
      <c r="DY53" s="6">
        <v>0</v>
      </c>
      <c r="DZ53" s="6">
        <v>0</v>
      </c>
    </row>
    <row r="54" x14ac:dyDescent="0.25">
      <c r="A54" s="3" t="s">
        <v>52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25">
        <v>0</v>
      </c>
      <c r="BB54" s="4">
        <v>0</v>
      </c>
      <c r="BC54" s="12">
        <f>2*b_1*k_off_1</f>
        <v>4</v>
      </c>
      <c r="BD54" s="6">
        <v>0</v>
      </c>
      <c r="BE54" s="6">
        <v>0</v>
      </c>
      <c r="BF54" s="6">
        <v>0</v>
      </c>
      <c r="BG54" s="6">
        <v>0</v>
      </c>
      <c r="BH54" s="5">
        <f>2*b_3*k_off_3</f>
        <v>1.5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3" t="s">
        <v>52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9">
        <f>2*k_on_3</f>
        <v>600000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0</v>
      </c>
      <c r="DC54" s="10">
        <f>k_on_7</f>
        <v>7333</v>
      </c>
      <c r="DD54" s="6">
        <v>0</v>
      </c>
      <c r="DE54" s="6">
        <v>0</v>
      </c>
      <c r="DF54" s="6">
        <v>0</v>
      </c>
      <c r="DG54" s="6">
        <v>0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N54" s="13">
        <f>5*k_on_1</f>
        <v>700000</v>
      </c>
      <c r="DO54" s="4">
        <v>0</v>
      </c>
      <c r="DP54" s="25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6">
        <v>0</v>
      </c>
      <c r="DW54" s="6">
        <v>0</v>
      </c>
      <c r="DX54" s="6">
        <v>0</v>
      </c>
      <c r="DY54" s="6">
        <v>0</v>
      </c>
      <c r="DZ54" s="6">
        <v>0</v>
      </c>
    </row>
    <row r="55" x14ac:dyDescent="0.25">
      <c r="A55" s="3" t="s">
        <v>53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25">
        <v>0</v>
      </c>
      <c r="BC55" s="4">
        <v>0</v>
      </c>
      <c r="BD55" s="12">
        <f>3*b_1^2*k_off_1</f>
        <v>3</v>
      </c>
      <c r="BE55" s="6">
        <v>0</v>
      </c>
      <c r="BF55" s="6">
        <v>0</v>
      </c>
      <c r="BG55" s="6">
        <v>0</v>
      </c>
      <c r="BH55" s="6">
        <v>0</v>
      </c>
      <c r="BI55" s="5">
        <f>2*b_3*k_off_3</f>
        <v>1.5</v>
      </c>
      <c r="BJ55" s="6">
        <v>0</v>
      </c>
      <c r="BK55" s="6">
        <v>0</v>
      </c>
      <c r="BL55" s="6">
        <v>0</v>
      </c>
      <c r="BM55" s="6">
        <v>0</v>
      </c>
      <c r="BN55" s="3" t="s">
        <v>53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0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0</v>
      </c>
      <c r="CL55" s="9">
        <f>2*k_on_3</f>
        <v>600000</v>
      </c>
      <c r="CM55" s="6">
        <v>0</v>
      </c>
      <c r="CN55" s="6">
        <v>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0</v>
      </c>
      <c r="DA55" s="6">
        <v>0</v>
      </c>
      <c r="DB55" s="6">
        <v>0</v>
      </c>
      <c r="DC55" s="6">
        <v>0</v>
      </c>
      <c r="DD55" s="10">
        <f>k_on_7</f>
        <v>7333</v>
      </c>
      <c r="DE55" s="6">
        <v>0</v>
      </c>
      <c r="DF55" s="6">
        <v>0</v>
      </c>
      <c r="DG55" s="6">
        <v>0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13">
        <f>4*k_on_1</f>
        <v>560000</v>
      </c>
      <c r="DP55" s="4">
        <v>0</v>
      </c>
      <c r="DQ55" s="25">
        <v>0</v>
      </c>
      <c r="DR55" s="6">
        <v>0</v>
      </c>
      <c r="DS55" s="6">
        <v>0</v>
      </c>
      <c r="DT55" s="6">
        <v>0</v>
      </c>
      <c r="DU55" s="6">
        <v>0</v>
      </c>
      <c r="DV55" s="6">
        <v>0</v>
      </c>
      <c r="DW55" s="6">
        <v>0</v>
      </c>
      <c r="DX55" s="6">
        <v>0</v>
      </c>
      <c r="DY55" s="6">
        <v>0</v>
      </c>
      <c r="DZ55" s="6">
        <v>0</v>
      </c>
    </row>
    <row r="56" x14ac:dyDescent="0.25">
      <c r="A56" s="3" t="s">
        <v>54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25">
        <v>0</v>
      </c>
      <c r="BD56" s="4">
        <v>0</v>
      </c>
      <c r="BE56" s="12">
        <f>4*b_1^3*k_off_1</f>
        <v>2</v>
      </c>
      <c r="BF56" s="6">
        <v>0</v>
      </c>
      <c r="BG56" s="6">
        <v>0</v>
      </c>
      <c r="BH56" s="6">
        <v>0</v>
      </c>
      <c r="BI56" s="6">
        <v>0</v>
      </c>
      <c r="BJ56" s="5">
        <f>2*b_3*k_off_3</f>
        <v>1.5</v>
      </c>
      <c r="BK56" s="6">
        <v>0</v>
      </c>
      <c r="BL56" s="6">
        <v>0</v>
      </c>
      <c r="BM56" s="6">
        <v>0</v>
      </c>
      <c r="BN56" s="3" t="s">
        <v>54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0</v>
      </c>
      <c r="CL56" s="6">
        <v>0</v>
      </c>
      <c r="CM56" s="9">
        <f>2*k_on_3</f>
        <v>600000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0</v>
      </c>
      <c r="DA56" s="6">
        <v>0</v>
      </c>
      <c r="DB56" s="6">
        <v>0</v>
      </c>
      <c r="DC56" s="6">
        <v>0</v>
      </c>
      <c r="DD56" s="6">
        <v>0</v>
      </c>
      <c r="DE56" s="10">
        <f>k_on_7</f>
        <v>7333</v>
      </c>
      <c r="DF56" s="6">
        <v>0</v>
      </c>
      <c r="DG56" s="6">
        <v>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0</v>
      </c>
      <c r="DN56" s="6">
        <v>0</v>
      </c>
      <c r="DO56" s="6">
        <v>0</v>
      </c>
      <c r="DP56" s="13">
        <f>3*k_on_1</f>
        <v>420000</v>
      </c>
      <c r="DQ56" s="4">
        <v>0</v>
      </c>
      <c r="DR56" s="25">
        <v>0</v>
      </c>
      <c r="DS56" s="6">
        <v>0</v>
      </c>
      <c r="DT56" s="6">
        <v>0</v>
      </c>
      <c r="DU56" s="6">
        <v>0</v>
      </c>
      <c r="DV56" s="6">
        <v>0</v>
      </c>
      <c r="DW56" s="6">
        <v>0</v>
      </c>
      <c r="DX56" s="6">
        <v>0</v>
      </c>
      <c r="DY56" s="6">
        <v>0</v>
      </c>
      <c r="DZ56" s="6">
        <v>0</v>
      </c>
    </row>
    <row r="57" x14ac:dyDescent="0.25">
      <c r="A57" s="3" t="s">
        <v>55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25">
        <v>0</v>
      </c>
      <c r="BE57" s="4">
        <v>0</v>
      </c>
      <c r="BF57" s="12">
        <f>5*b_1^4*k_off_1</f>
        <v>1.25</v>
      </c>
      <c r="BG57" s="6">
        <v>0</v>
      </c>
      <c r="BH57" s="6">
        <v>0</v>
      </c>
      <c r="BI57" s="6">
        <v>0</v>
      </c>
      <c r="BJ57" s="6">
        <v>0</v>
      </c>
      <c r="BK57" s="5">
        <f>2*b_3*k_off_3</f>
        <v>1.5</v>
      </c>
      <c r="BL57" s="6">
        <v>0</v>
      </c>
      <c r="BM57" s="6">
        <v>0</v>
      </c>
      <c r="BN57" s="3" t="s">
        <v>55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0</v>
      </c>
      <c r="CL57" s="6">
        <v>0</v>
      </c>
      <c r="CM57" s="6">
        <v>0</v>
      </c>
      <c r="CN57" s="9">
        <f>2*k_on_3</f>
        <v>600000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0</v>
      </c>
      <c r="DA57" s="6">
        <v>0</v>
      </c>
      <c r="DB57" s="6">
        <v>0</v>
      </c>
      <c r="DC57" s="6">
        <v>0</v>
      </c>
      <c r="DD57" s="6">
        <v>0</v>
      </c>
      <c r="DE57" s="6">
        <v>0</v>
      </c>
      <c r="DF57" s="10">
        <f>k_on_7</f>
        <v>7333</v>
      </c>
      <c r="DG57" s="6">
        <v>0</v>
      </c>
      <c r="DH57" s="6">
        <v>0</v>
      </c>
      <c r="DI57" s="6">
        <v>0</v>
      </c>
      <c r="DJ57" s="6">
        <v>0</v>
      </c>
      <c r="DK57" s="6">
        <v>0</v>
      </c>
      <c r="DL57" s="6">
        <v>0</v>
      </c>
      <c r="DM57" s="6">
        <v>0</v>
      </c>
      <c r="DN57" s="6">
        <v>0</v>
      </c>
      <c r="DO57" s="6">
        <v>0</v>
      </c>
      <c r="DP57" s="6">
        <v>0</v>
      </c>
      <c r="DQ57" s="13">
        <f>2*k_on_1</f>
        <v>280000</v>
      </c>
      <c r="DR57" s="4">
        <v>0</v>
      </c>
      <c r="DS57" s="25">
        <v>0</v>
      </c>
      <c r="DT57" s="6">
        <v>0</v>
      </c>
      <c r="DU57" s="6">
        <v>0</v>
      </c>
      <c r="DV57" s="6">
        <v>0</v>
      </c>
      <c r="DW57" s="6">
        <v>0</v>
      </c>
      <c r="DX57" s="6">
        <v>0</v>
      </c>
      <c r="DY57" s="6">
        <v>0</v>
      </c>
      <c r="DZ57" s="6">
        <v>0</v>
      </c>
    </row>
    <row r="58" x14ac:dyDescent="0.25">
      <c r="A58" s="3" t="s">
        <v>56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25">
        <v>0</v>
      </c>
      <c r="BF58" s="4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5">
        <f>2*b_3*k_off_3</f>
        <v>1.5</v>
      </c>
      <c r="BM58" s="6">
        <v>0</v>
      </c>
      <c r="BN58" s="3" t="s">
        <v>56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  <c r="CH58" s="6">
        <v>0</v>
      </c>
      <c r="CI58" s="6">
        <v>0</v>
      </c>
      <c r="CJ58" s="6">
        <v>0</v>
      </c>
      <c r="CK58" s="6">
        <v>0</v>
      </c>
      <c r="CL58" s="6">
        <v>0</v>
      </c>
      <c r="CM58" s="6">
        <v>0</v>
      </c>
      <c r="CN58" s="6">
        <v>0</v>
      </c>
      <c r="CO58" s="9">
        <f>2*k_on_3</f>
        <v>600000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0</v>
      </c>
      <c r="DA58" s="6">
        <v>0</v>
      </c>
      <c r="DB58" s="6">
        <v>0</v>
      </c>
      <c r="DC58" s="6">
        <v>0</v>
      </c>
      <c r="DD58" s="6">
        <v>0</v>
      </c>
      <c r="DE58" s="6">
        <v>0</v>
      </c>
      <c r="DF58" s="6">
        <v>0</v>
      </c>
      <c r="DG58" s="10">
        <f>k_on_7</f>
        <v>7333</v>
      </c>
      <c r="DH58" s="6">
        <v>0</v>
      </c>
      <c r="DI58" s="6">
        <v>0</v>
      </c>
      <c r="DJ58" s="6">
        <v>0</v>
      </c>
      <c r="DK58" s="6">
        <v>0</v>
      </c>
      <c r="DL58" s="6">
        <v>0</v>
      </c>
      <c r="DM58" s="6">
        <v>0</v>
      </c>
      <c r="DN58" s="6">
        <v>0</v>
      </c>
      <c r="DO58" s="6">
        <v>0</v>
      </c>
      <c r="DP58" s="6">
        <v>0</v>
      </c>
      <c r="DQ58" s="6">
        <v>0</v>
      </c>
      <c r="DR58" s="13">
        <f>k_on_1</f>
        <v>140000</v>
      </c>
      <c r="DS58" s="4">
        <v>0</v>
      </c>
      <c r="DT58" s="6">
        <v>0</v>
      </c>
      <c r="DU58" s="6">
        <v>0</v>
      </c>
      <c r="DV58" s="6">
        <v>0</v>
      </c>
      <c r="DW58" s="6">
        <v>0</v>
      </c>
      <c r="DX58" s="6">
        <v>0</v>
      </c>
      <c r="DY58" s="6">
        <v>0</v>
      </c>
      <c r="DZ58" s="6">
        <v>0</v>
      </c>
    </row>
    <row r="59" x14ac:dyDescent="0.25">
      <c r="A59" s="2" t="s">
        <v>57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11">
        <f>k_refill*CDR^2</f>
        <v>0.9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4">
        <v>0</v>
      </c>
      <c r="BH59" s="12">
        <f>k_off_1</f>
        <v>4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2" t="s">
        <v>57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A59" s="6">
        <v>0</v>
      </c>
      <c r="DB59" s="6">
        <v>0</v>
      </c>
      <c r="DC59" s="6">
        <v>0</v>
      </c>
      <c r="DD59" s="6">
        <v>0</v>
      </c>
      <c r="DE59" s="6">
        <v>0</v>
      </c>
      <c r="DF59" s="6">
        <v>0</v>
      </c>
      <c r="DG59" s="6">
        <v>0</v>
      </c>
      <c r="DH59" s="10">
        <f>k_on_7</f>
        <v>7333</v>
      </c>
      <c r="DI59" s="6">
        <v>0</v>
      </c>
      <c r="DJ59" s="6">
        <v>0</v>
      </c>
      <c r="DK59" s="6">
        <v>0</v>
      </c>
      <c r="DL59" s="6">
        <v>0</v>
      </c>
      <c r="DM59" s="6">
        <v>0</v>
      </c>
      <c r="DN59" s="9">
        <f>k_on_3</f>
        <v>300000</v>
      </c>
      <c r="DO59" s="6">
        <v>0</v>
      </c>
      <c r="DP59" s="6">
        <v>0</v>
      </c>
      <c r="DQ59" s="6">
        <v>0</v>
      </c>
      <c r="DR59" s="6">
        <v>0</v>
      </c>
      <c r="DS59" s="6">
        <v>0</v>
      </c>
      <c r="DT59" s="4">
        <v>0</v>
      </c>
      <c r="DU59" s="25">
        <v>0</v>
      </c>
      <c r="DV59" s="6">
        <v>0</v>
      </c>
      <c r="DW59" s="6">
        <v>0</v>
      </c>
      <c r="DX59" s="6">
        <v>0</v>
      </c>
      <c r="DY59" s="6">
        <v>0</v>
      </c>
      <c r="DZ59" s="6">
        <v>0</v>
      </c>
    </row>
    <row r="60" x14ac:dyDescent="0.25">
      <c r="A60" s="2" t="s">
        <v>58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25">
        <v>0</v>
      </c>
      <c r="BH60" s="4">
        <v>0</v>
      </c>
      <c r="BI60" s="12">
        <f>2*b_1*k_off_1</f>
        <v>4</v>
      </c>
      <c r="BJ60" s="6">
        <v>0</v>
      </c>
      <c r="BK60" s="6">
        <v>0</v>
      </c>
      <c r="BL60" s="6">
        <v>0</v>
      </c>
      <c r="BM60" s="6">
        <v>0</v>
      </c>
      <c r="BN60" s="2" t="s">
        <v>58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0</v>
      </c>
      <c r="DA60" s="6">
        <v>0</v>
      </c>
      <c r="DB60" s="6">
        <v>0</v>
      </c>
      <c r="DC60" s="6">
        <v>0</v>
      </c>
      <c r="DD60" s="6">
        <v>0</v>
      </c>
      <c r="DE60" s="6">
        <v>0</v>
      </c>
      <c r="DF60" s="6">
        <v>0</v>
      </c>
      <c r="DG60" s="6">
        <v>0</v>
      </c>
      <c r="DH60" s="6">
        <v>0</v>
      </c>
      <c r="DI60" s="10">
        <f>k_on_7</f>
        <v>7333</v>
      </c>
      <c r="DJ60" s="6">
        <v>0</v>
      </c>
      <c r="DK60" s="6">
        <v>0</v>
      </c>
      <c r="DL60" s="6">
        <v>0</v>
      </c>
      <c r="DM60" s="6">
        <v>0</v>
      </c>
      <c r="DN60" s="6">
        <v>0</v>
      </c>
      <c r="DO60" s="9">
        <f>k_on_3</f>
        <v>300000</v>
      </c>
      <c r="DP60" s="6">
        <v>0</v>
      </c>
      <c r="DQ60" s="6">
        <v>0</v>
      </c>
      <c r="DR60" s="6">
        <v>0</v>
      </c>
      <c r="DS60" s="6">
        <v>0</v>
      </c>
      <c r="DT60" s="13">
        <f>5*k_on_1</f>
        <v>700000</v>
      </c>
      <c r="DU60" s="4">
        <v>0</v>
      </c>
      <c r="DV60" s="25">
        <v>0</v>
      </c>
      <c r="DW60" s="6">
        <v>0</v>
      </c>
      <c r="DX60" s="6">
        <v>0</v>
      </c>
      <c r="DY60" s="6">
        <v>0</v>
      </c>
      <c r="DZ60" s="6">
        <v>0</v>
      </c>
    </row>
    <row r="61" x14ac:dyDescent="0.25">
      <c r="A61" s="2" t="s">
        <v>59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25">
        <v>0</v>
      </c>
      <c r="BI61" s="4">
        <v>0</v>
      </c>
      <c r="BJ61" s="12">
        <f>3*b_1^2*k_off_1</f>
        <v>3</v>
      </c>
      <c r="BK61" s="6">
        <v>0</v>
      </c>
      <c r="BL61" s="6">
        <v>0</v>
      </c>
      <c r="BM61" s="6">
        <v>0</v>
      </c>
      <c r="BN61" s="2" t="s">
        <v>59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0</v>
      </c>
      <c r="CL61" s="6">
        <v>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0</v>
      </c>
      <c r="DA61" s="6">
        <v>0</v>
      </c>
      <c r="DB61" s="6">
        <v>0</v>
      </c>
      <c r="DC61" s="6">
        <v>0</v>
      </c>
      <c r="DD61" s="6">
        <v>0</v>
      </c>
      <c r="DE61" s="6">
        <v>0</v>
      </c>
      <c r="DF61" s="6">
        <v>0</v>
      </c>
      <c r="DG61" s="6">
        <v>0</v>
      </c>
      <c r="DH61" s="6">
        <v>0</v>
      </c>
      <c r="DI61" s="6">
        <v>0</v>
      </c>
      <c r="DJ61" s="10">
        <f>k_on_7</f>
        <v>7333</v>
      </c>
      <c r="DK61" s="6">
        <v>0</v>
      </c>
      <c r="DL61" s="6">
        <v>0</v>
      </c>
      <c r="DM61" s="6">
        <v>0</v>
      </c>
      <c r="DN61" s="6">
        <v>0</v>
      </c>
      <c r="DO61" s="6">
        <v>0</v>
      </c>
      <c r="DP61" s="9">
        <f>k_on_3</f>
        <v>300000</v>
      </c>
      <c r="DQ61" s="6">
        <v>0</v>
      </c>
      <c r="DR61" s="6">
        <v>0</v>
      </c>
      <c r="DS61" s="6">
        <v>0</v>
      </c>
      <c r="DT61" s="6">
        <v>0</v>
      </c>
      <c r="DU61" s="13">
        <f>4*k_on_1</f>
        <v>560000</v>
      </c>
      <c r="DV61" s="4">
        <v>0</v>
      </c>
      <c r="DW61" s="25">
        <v>0</v>
      </c>
      <c r="DX61" s="6">
        <v>0</v>
      </c>
      <c r="DY61" s="6">
        <v>0</v>
      </c>
      <c r="DZ61" s="6">
        <v>0</v>
      </c>
    </row>
    <row r="62" x14ac:dyDescent="0.25">
      <c r="A62" s="2" t="s">
        <v>60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25">
        <v>0</v>
      </c>
      <c r="BJ62" s="4">
        <v>0</v>
      </c>
      <c r="BK62" s="12">
        <f>4*b_1^3*k_off_1</f>
        <v>2</v>
      </c>
      <c r="BL62" s="6">
        <v>0</v>
      </c>
      <c r="BM62" s="6">
        <v>0</v>
      </c>
      <c r="BN62" s="2" t="s">
        <v>60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0</v>
      </c>
      <c r="CJ62" s="6">
        <v>0</v>
      </c>
      <c r="CK62" s="6">
        <v>0</v>
      </c>
      <c r="CL62" s="6">
        <v>0</v>
      </c>
      <c r="CM62" s="6">
        <v>0</v>
      </c>
      <c r="CN62" s="6">
        <v>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0</v>
      </c>
      <c r="DA62" s="6">
        <v>0</v>
      </c>
      <c r="DB62" s="6">
        <v>0</v>
      </c>
      <c r="DC62" s="6">
        <v>0</v>
      </c>
      <c r="DD62" s="6">
        <v>0</v>
      </c>
      <c r="DE62" s="6">
        <v>0</v>
      </c>
      <c r="DF62" s="6">
        <v>0</v>
      </c>
      <c r="DG62" s="6">
        <v>0</v>
      </c>
      <c r="DH62" s="6">
        <v>0</v>
      </c>
      <c r="DI62" s="6">
        <v>0</v>
      </c>
      <c r="DJ62" s="6">
        <v>0</v>
      </c>
      <c r="DK62" s="10">
        <f>k_on_7</f>
        <v>7333</v>
      </c>
      <c r="DL62" s="6">
        <v>0</v>
      </c>
      <c r="DM62" s="6">
        <v>0</v>
      </c>
      <c r="DN62" s="6">
        <v>0</v>
      </c>
      <c r="DO62" s="6">
        <v>0</v>
      </c>
      <c r="DP62" s="6">
        <v>0</v>
      </c>
      <c r="DQ62" s="9">
        <f>k_on_3</f>
        <v>300000</v>
      </c>
      <c r="DR62" s="6">
        <v>0</v>
      </c>
      <c r="DS62" s="6">
        <v>0</v>
      </c>
      <c r="DT62" s="6">
        <v>0</v>
      </c>
      <c r="DU62" s="6">
        <v>0</v>
      </c>
      <c r="DV62" s="13">
        <f>3*k_on_1</f>
        <v>420000</v>
      </c>
      <c r="DW62" s="4">
        <v>0</v>
      </c>
      <c r="DX62" s="6">
        <v>0</v>
      </c>
      <c r="DY62" s="6">
        <v>0</v>
      </c>
      <c r="DZ62" s="6">
        <v>0</v>
      </c>
    </row>
    <row r="63" x14ac:dyDescent="0.25">
      <c r="A63" s="2" t="s">
        <v>61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25">
        <v>0</v>
      </c>
      <c r="BK63" s="4">
        <v>0</v>
      </c>
      <c r="BL63" s="12">
        <f>5*b_1^4*k_off_1</f>
        <v>1.25</v>
      </c>
      <c r="BM63" s="6">
        <v>0</v>
      </c>
      <c r="BN63" s="2" t="s">
        <v>61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10">
        <f>k_on_7</f>
        <v>7333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9">
        <f>k_on_3</f>
        <v>300000</v>
      </c>
      <c r="DS63" s="6">
        <v>0</v>
      </c>
      <c r="DT63" s="6">
        <v>0</v>
      </c>
      <c r="DU63" s="6">
        <v>0</v>
      </c>
      <c r="DV63" s="6">
        <v>0</v>
      </c>
      <c r="DW63" s="13">
        <f>2*k_on_1</f>
        <v>280000</v>
      </c>
      <c r="DX63" s="4">
        <v>0</v>
      </c>
      <c r="DY63" s="6">
        <v>0</v>
      </c>
      <c r="DZ63" s="6">
        <v>0</v>
      </c>
    </row>
    <row r="64" x14ac:dyDescent="0.25">
      <c r="A64" s="2" t="s">
        <v>62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25">
        <v>0</v>
      </c>
      <c r="BL64" s="4">
        <v>0</v>
      </c>
      <c r="BM64" s="6">
        <v>0</v>
      </c>
      <c r="BN64" s="2" t="s">
        <v>62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0</v>
      </c>
      <c r="CL64" s="6">
        <v>0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0</v>
      </c>
      <c r="DC64" s="6">
        <v>0</v>
      </c>
      <c r="DD64" s="6">
        <v>0</v>
      </c>
      <c r="DE64" s="6">
        <v>0</v>
      </c>
      <c r="DF64" s="6">
        <v>0</v>
      </c>
      <c r="DG64" s="6">
        <v>0</v>
      </c>
      <c r="DH64" s="6">
        <v>0</v>
      </c>
      <c r="DI64" s="6">
        <v>0</v>
      </c>
      <c r="DJ64" s="6">
        <v>0</v>
      </c>
      <c r="DK64" s="6">
        <v>0</v>
      </c>
      <c r="DL64" s="6">
        <v>0</v>
      </c>
      <c r="DM64" s="10">
        <f>k_on_7</f>
        <v>7333</v>
      </c>
      <c r="DN64" s="6">
        <v>0</v>
      </c>
      <c r="DO64" s="6">
        <v>0</v>
      </c>
      <c r="DP64" s="6">
        <v>0</v>
      </c>
      <c r="DQ64" s="6">
        <v>0</v>
      </c>
      <c r="DR64" s="6">
        <v>0</v>
      </c>
      <c r="DS64" s="9">
        <f>k_on_3</f>
        <v>300000</v>
      </c>
      <c r="DT64" s="6">
        <v>0</v>
      </c>
      <c r="DU64" s="6">
        <v>0</v>
      </c>
      <c r="DV64" s="6">
        <v>0</v>
      </c>
      <c r="DW64" s="6">
        <v>0</v>
      </c>
      <c r="DX64" s="13">
        <f>k_on_1</f>
        <v>140000</v>
      </c>
      <c r="DY64" s="4">
        <v>0</v>
      </c>
      <c r="DZ64" s="6">
        <v>0</v>
      </c>
    </row>
    <row r="65" x14ac:dyDescent="0.25">
      <c r="A65" s="27" t="s">
        <v>92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8">
        <f>L_plus</f>
        <v>3.4999999999999998E-7</v>
      </c>
      <c r="L65" s="8">
        <f>L_plus*O</f>
        <v>9.7922999999999994E-6</v>
      </c>
      <c r="M65" s="8">
        <f>L_plus*O^2</f>
        <v>2.7396896940000003E-4</v>
      </c>
      <c r="N65" s="8">
        <f>L_plus*O^3</f>
        <v>7.6651038258732001E-3</v>
      </c>
      <c r="O65" s="8">
        <f>L_plus*O^4</f>
        <v>0.2144542748402804</v>
      </c>
      <c r="P65" s="8">
        <f>L_plus*O^5</f>
        <v>6.0000017014813656</v>
      </c>
      <c r="Q65" s="8">
        <f>L_plus*S</f>
        <v>3.4999999999999998E-7</v>
      </c>
      <c r="R65" s="8">
        <f>L_plus*O*S</f>
        <v>9.7922999999999994E-6</v>
      </c>
      <c r="S65" s="8">
        <f>L_plus*O^2*S</f>
        <v>2.7396896940000003E-4</v>
      </c>
      <c r="T65" s="8">
        <f>L_plus*O^3*S</f>
        <v>7.6651038258732001E-3</v>
      </c>
      <c r="U65" s="8">
        <f>L_plus*O^4*S</f>
        <v>0.2144542748402804</v>
      </c>
      <c r="V65" s="8">
        <f>L_plus*O^5*S</f>
        <v>6.0000017014813656</v>
      </c>
      <c r="W65" s="8">
        <f>L_plus*S^2</f>
        <v>3.4999999999999998E-7</v>
      </c>
      <c r="X65" s="8">
        <f>L_plus*O*S^2</f>
        <v>9.7922999999999994E-6</v>
      </c>
      <c r="Y65" s="8">
        <f>L_plus*O^2*S^2</f>
        <v>2.7396896940000003E-4</v>
      </c>
      <c r="Z65" s="8">
        <f>L_plus*O^3*S^2</f>
        <v>7.6651038258732001E-3</v>
      </c>
      <c r="AA65" s="8">
        <f>L_plus*O^4*S^2</f>
        <v>0.2144542748402804</v>
      </c>
      <c r="AB65" s="8">
        <f>L_plus*O^5*S^2</f>
        <v>6.0000017014813656</v>
      </c>
      <c r="AC65" s="8">
        <f>L_plus*T</f>
        <v>3.4999999999999998E-7</v>
      </c>
      <c r="AD65" s="8">
        <f>L_plus*O*T</f>
        <v>9.7922999999999994E-6</v>
      </c>
      <c r="AE65" s="8">
        <f>L_plus*O^2*T</f>
        <v>2.7396896940000003E-4</v>
      </c>
      <c r="AF65" s="8">
        <f>L_plus*O^3*T</f>
        <v>7.6651038258732001E-3</v>
      </c>
      <c r="AG65" s="8">
        <f>L_plus*O^4*T</f>
        <v>0.2144542748402804</v>
      </c>
      <c r="AH65" s="8">
        <f>L_plus*O^5*T</f>
        <v>6.0000017014813656</v>
      </c>
      <c r="AI65" s="8">
        <f>L_plus*T^2</f>
        <v>3.4999999999999998E-7</v>
      </c>
      <c r="AJ65" s="8">
        <f>L_plus*O*T^2</f>
        <v>9.7922999999999994E-6</v>
      </c>
      <c r="AK65" s="8">
        <f>L_plus*O^2*T^2</f>
        <v>2.7396896940000003E-4</v>
      </c>
      <c r="AL65" s="8">
        <f>L_plus*O^3*T^2</f>
        <v>7.6651038258732001E-3</v>
      </c>
      <c r="AM65" s="8">
        <f>L_plus*O^4*T^2</f>
        <v>0.2144542748402804</v>
      </c>
      <c r="AN65" s="8">
        <f>L_plus*O^5*T^2</f>
        <v>6.0000017014813656</v>
      </c>
      <c r="AO65" s="8">
        <f>L_plus*T*S</f>
        <v>3.4999999999999998E-7</v>
      </c>
      <c r="AP65" s="8">
        <f>L_plus*O*T*S</f>
        <v>9.7922999999999994E-6</v>
      </c>
      <c r="AQ65" s="8">
        <f>L_plus*O^2*T*S</f>
        <v>2.7396896940000003E-4</v>
      </c>
      <c r="AR65" s="8">
        <f>L_plus*O^3*T*S</f>
        <v>7.6651038258732001E-3</v>
      </c>
      <c r="AS65" s="8">
        <f>L_plus*O^4*T*S</f>
        <v>0.2144542748402804</v>
      </c>
      <c r="AT65" s="8">
        <f>L_plus*O^5*T*S</f>
        <v>6.0000017014813656</v>
      </c>
      <c r="AU65" s="8">
        <f>L_plus*T^2*S</f>
        <v>3.4999999999999998E-7</v>
      </c>
      <c r="AV65" s="8">
        <f>L_plus*O*T^2*S</f>
        <v>9.7922999999999994E-6</v>
      </c>
      <c r="AW65" s="8">
        <f>L_plus*O^2*T^2*S</f>
        <v>2.7396896940000003E-4</v>
      </c>
      <c r="AX65" s="8">
        <f>L_plus*O^3*T^2*S</f>
        <v>7.6651038258732001E-3</v>
      </c>
      <c r="AY65" s="8">
        <f>L_plus*O^4*T^2*S</f>
        <v>0.2144542748402804</v>
      </c>
      <c r="AZ65" s="8">
        <f>L_plus*O^5*T^2*S</f>
        <v>6.0000017014813656</v>
      </c>
      <c r="BA65" s="8">
        <f>L_plus*T*S^2</f>
        <v>3.4999999999999998E-7</v>
      </c>
      <c r="BB65" s="8">
        <f>L_plus*O*T*S^2</f>
        <v>9.7922999999999994E-6</v>
      </c>
      <c r="BC65" s="8">
        <f>L_plus*O^2*T*S^2</f>
        <v>2.7396896940000003E-4</v>
      </c>
      <c r="BD65" s="8">
        <f>L_plus*O^3*T*S^2</f>
        <v>7.6651038258732001E-3</v>
      </c>
      <c r="BE65" s="8">
        <f>L_plus*O^4*T*S^2</f>
        <v>0.2144542748402804</v>
      </c>
      <c r="BF65" s="8">
        <f>L_plus*O^5*T*S^2</f>
        <v>6.0000017014813656</v>
      </c>
      <c r="BG65" s="8">
        <f>L_plus*T^2*S^2</f>
        <v>3.4999999999999998E-7</v>
      </c>
      <c r="BH65" s="8">
        <f>L_plus*O*T^2*S^2</f>
        <v>9.7922999999999994E-6</v>
      </c>
      <c r="BI65" s="8">
        <f>L_plus*O^2*T^2*S^2</f>
        <v>2.7396896940000003E-4</v>
      </c>
      <c r="BJ65" s="8">
        <f>L_plus*O^3*T^2*S^2</f>
        <v>7.6651038258732001E-3</v>
      </c>
      <c r="BK65" s="8">
        <f>L_plus*O^4*T^2*S^2</f>
        <v>0.2144542748402804</v>
      </c>
      <c r="BL65" s="8">
        <f>L_plus*O^5*T^2*S^2</f>
        <v>6.0000017014813656</v>
      </c>
      <c r="BM65" s="4">
        <v>0</v>
      </c>
      <c r="BN65" s="27" t="s">
        <v>92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8">
        <f>L_plus</f>
        <v>3.4999999999999998E-7</v>
      </c>
      <c r="BY65" s="8">
        <f>L_plus*O</f>
        <v>9.7922999999999994E-6</v>
      </c>
      <c r="BZ65" s="8">
        <f>L_plus*O^2</f>
        <v>2.7396896940000003E-4</v>
      </c>
      <c r="CA65" s="8">
        <f>L_plus*O^3</f>
        <v>7.6651038258732001E-3</v>
      </c>
      <c r="CB65" s="8">
        <f>L_plus*O^4</f>
        <v>0.2144542748402804</v>
      </c>
      <c r="CC65" s="8">
        <f>L_plus*O^5</f>
        <v>6.0000017014813656</v>
      </c>
      <c r="CD65" s="8">
        <f>L_plus*S</f>
        <v>3.4999999999999998E-7</v>
      </c>
      <c r="CE65" s="8">
        <f>L_plus*O*S</f>
        <v>9.7922999999999994E-6</v>
      </c>
      <c r="CF65" s="8">
        <f>L_plus*O^2*S</f>
        <v>2.7396896940000003E-4</v>
      </c>
      <c r="CG65" s="8">
        <f>L_plus*O^3*S</f>
        <v>7.6651038258732001E-3</v>
      </c>
      <c r="CH65" s="8">
        <f>L_plus*O^4*S</f>
        <v>0.2144542748402804</v>
      </c>
      <c r="CI65" s="8">
        <f>L_plus*O^5*S</f>
        <v>6.0000017014813656</v>
      </c>
      <c r="CJ65" s="8">
        <f>L_plus*S^2</f>
        <v>3.4999999999999998E-7</v>
      </c>
      <c r="CK65" s="8">
        <f>L_plus*O*S^2</f>
        <v>9.7922999999999994E-6</v>
      </c>
      <c r="CL65" s="8">
        <f>L_plus*O^2*S^2</f>
        <v>2.7396896940000003E-4</v>
      </c>
      <c r="CM65" s="8">
        <f>L_plus*O^3*S^2</f>
        <v>7.6651038258732001E-3</v>
      </c>
      <c r="CN65" s="8">
        <f>L_plus*O^4*S^2</f>
        <v>0.2144542748402804</v>
      </c>
      <c r="CO65" s="8">
        <f>L_plus*O^5*S^2</f>
        <v>6.0000017014813656</v>
      </c>
      <c r="CP65" s="8">
        <f>L_plus*T</f>
        <v>3.4999999999999998E-7</v>
      </c>
      <c r="CQ65" s="8">
        <f>L_plus*O*T</f>
        <v>9.7922999999999994E-6</v>
      </c>
      <c r="CR65" s="8">
        <f>L_plus*O^2*T</f>
        <v>2.7396896940000003E-4</v>
      </c>
      <c r="CS65" s="8">
        <f>L_plus*O^3*T</f>
        <v>7.6651038258732001E-3</v>
      </c>
      <c r="CT65" s="8">
        <f>L_plus*O^4*T</f>
        <v>0.2144542748402804</v>
      </c>
      <c r="CU65" s="8">
        <f>L_plus*O^5*T</f>
        <v>6.0000017014813656</v>
      </c>
      <c r="CV65" s="8">
        <f>L_plus*T^2</f>
        <v>3.4999999999999998E-7</v>
      </c>
      <c r="CW65" s="8">
        <f>L_plus*O*T^2</f>
        <v>9.7922999999999994E-6</v>
      </c>
      <c r="CX65" s="8">
        <f>L_plus*O^2*T^2</f>
        <v>2.7396896940000003E-4</v>
      </c>
      <c r="CY65" s="8">
        <f>L_plus*O^3*T^2</f>
        <v>7.6651038258732001E-3</v>
      </c>
      <c r="CZ65" s="8">
        <f>L_plus*O^4*T^2</f>
        <v>0.2144542748402804</v>
      </c>
      <c r="DA65" s="8">
        <f>L_plus*O^5*T^2</f>
        <v>6.0000017014813656</v>
      </c>
      <c r="DB65" s="8">
        <f>L_plus*T*S</f>
        <v>3.4999999999999998E-7</v>
      </c>
      <c r="DC65" s="8">
        <f>L_plus*O*T*S</f>
        <v>9.7922999999999994E-6</v>
      </c>
      <c r="DD65" s="8">
        <f>L_plus*O^2*T*S</f>
        <v>2.7396896940000003E-4</v>
      </c>
      <c r="DE65" s="8">
        <f>L_plus*O^3*T*S</f>
        <v>7.6651038258732001E-3</v>
      </c>
      <c r="DF65" s="8">
        <f>L_plus*O^4*T*S</f>
        <v>0.2144542748402804</v>
      </c>
      <c r="DG65" s="8">
        <f>L_plus*O^5*T*S</f>
        <v>6.0000017014813656</v>
      </c>
      <c r="DH65" s="8">
        <f>L_plus*T^2*S</f>
        <v>3.4999999999999998E-7</v>
      </c>
      <c r="DI65" s="8">
        <f>L_plus*O*T^2*S</f>
        <v>9.7922999999999994E-6</v>
      </c>
      <c r="DJ65" s="8">
        <f>L_plus*O^2*T^2*S</f>
        <v>2.7396896940000003E-4</v>
      </c>
      <c r="DK65" s="8">
        <f>L_plus*O^3*T^2*S</f>
        <v>7.6651038258732001E-3</v>
      </c>
      <c r="DL65" s="8">
        <f>L_plus*O^4*T^2*S</f>
        <v>0.2144542748402804</v>
      </c>
      <c r="DM65" s="8">
        <f>L_plus*O^5*T^2*S</f>
        <v>6.0000017014813656</v>
      </c>
      <c r="DN65" s="8">
        <f>L_plus*T*S^2</f>
        <v>3.4999999999999998E-7</v>
      </c>
      <c r="DO65" s="8">
        <f>L_plus*O*T*S^2</f>
        <v>9.7922999999999994E-6</v>
      </c>
      <c r="DP65" s="8">
        <f>L_plus*O^2*T*S^2</f>
        <v>2.7396896940000003E-4</v>
      </c>
      <c r="DQ65" s="8">
        <f>L_plus*O^3*T*S^2</f>
        <v>7.6651038258732001E-3</v>
      </c>
      <c r="DR65" s="8">
        <f>L_plus*O^4*T*S^2</f>
        <v>0.2144542748402804</v>
      </c>
      <c r="DS65" s="8">
        <f>L_plus*O^5*T*S^2</f>
        <v>6.0000017014813656</v>
      </c>
      <c r="DT65" s="8">
        <f>L_plus*T^2*S^2</f>
        <v>3.4999999999999998E-7</v>
      </c>
      <c r="DU65" s="8">
        <f>L_plus*O*T^2*S^2</f>
        <v>9.7922999999999994E-6</v>
      </c>
      <c r="DV65" s="8">
        <f>L_plus*O^2*T^2*S^2</f>
        <v>2.7396896940000003E-4</v>
      </c>
      <c r="DW65" s="8">
        <f>L_plus*O^3*T^2*S^2</f>
        <v>7.6651038258732001E-3</v>
      </c>
      <c r="DX65" s="8">
        <f>L_plus*O^4*T^2*S^2</f>
        <v>0.2144542748402804</v>
      </c>
      <c r="DY65" s="8">
        <f>L_plus*O^5*T^2*S^2</f>
        <v>6.0000017014813656</v>
      </c>
      <c r="DZ65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13DA-E622-4A35-86DF-1F12F970B9E6}">
  <dimension ref="A1:S10"/>
  <sheetViews>
    <sheetView tabSelected="true" workbookViewId="0">
      <selection activeCell="C4" sqref="C4"/>
    </sheetView>
  </sheetViews>
  <sheetFormatPr defaultRowHeight="15" x14ac:dyDescent="0.25"/>
  <sheetData>
    <row r="1" x14ac:dyDescent="0.25">
      <c r="A1" s="30" t="s">
        <v>90</v>
      </c>
      <c r="B1" s="31" t="s">
        <v>92</v>
      </c>
      <c r="C1" s="3" t="s">
        <v>101</v>
      </c>
      <c r="D1" s="31" t="s">
        <v>95</v>
      </c>
      <c r="E1" s="31" t="s">
        <v>96</v>
      </c>
      <c r="F1" s="31" t="s">
        <v>97</v>
      </c>
      <c r="G1" s="31" t="s">
        <v>98</v>
      </c>
      <c r="H1" s="31" t="s">
        <v>99</v>
      </c>
      <c r="I1" s="31" t="s">
        <v>100</v>
      </c>
      <c r="K1" s="30" t="s">
        <v>91</v>
      </c>
      <c r="L1" s="31" t="s">
        <v>92</v>
      </c>
      <c r="M1" s="3" t="s">
        <v>101</v>
      </c>
      <c r="N1" s="31" t="s">
        <v>95</v>
      </c>
      <c r="O1" s="31" t="s">
        <v>96</v>
      </c>
      <c r="P1" s="31" t="s">
        <v>97</v>
      </c>
      <c r="Q1" s="31" t="s">
        <v>98</v>
      </c>
      <c r="R1" s="31" t="s">
        <v>99</v>
      </c>
      <c r="S1" s="31" t="s">
        <v>100</v>
      </c>
    </row>
    <row r="2" x14ac:dyDescent="0.25">
      <c r="A2" s="31" t="s">
        <v>92</v>
      </c>
      <c r="B2" s="4">
        <v>0</v>
      </c>
      <c r="C2" s="6">
        <v>0</v>
      </c>
      <c r="D2" s="8">
        <f>L_plus</f>
        <v>3.4999999999999998E-7</v>
      </c>
      <c r="E2" s="8">
        <f>L_plus*O</f>
        <v>9.7922999999999994E-6</v>
      </c>
      <c r="F2" s="8">
        <f>L_plus*O^2</f>
        <v>2.7396896940000003E-4</v>
      </c>
      <c r="G2" s="8">
        <f>L_plus*O^3</f>
        <v>7.6651038258732001E-3</v>
      </c>
      <c r="H2" s="8">
        <f>L_plus*O^4</f>
        <v>0.2144542748402804</v>
      </c>
      <c r="I2" s="8">
        <f>L_plus*O^5</f>
        <v>6.0000017014813656</v>
      </c>
      <c r="K2" s="31" t="s">
        <v>92</v>
      </c>
      <c r="L2" s="4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</row>
    <row r="3" x14ac:dyDescent="0.25">
      <c r="A3" s="3" t="s">
        <v>101</v>
      </c>
      <c r="B3" s="6">
        <v>0</v>
      </c>
      <c r="C3" s="4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K3" s="3" t="s">
        <v>101</v>
      </c>
      <c r="L3" s="6">
        <v>0</v>
      </c>
      <c r="M3" s="4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</row>
    <row r="4" x14ac:dyDescent="0.25">
      <c r="A4" s="31" t="s">
        <v>95</v>
      </c>
      <c r="B4" s="6">
        <v>0</v>
      </c>
      <c r="C4" s="6">
        <v>0</v>
      </c>
      <c r="D4" s="32">
        <v>0</v>
      </c>
      <c r="E4" s="33">
        <f>k_off_1</f>
        <v>4</v>
      </c>
      <c r="F4" s="6">
        <v>0</v>
      </c>
      <c r="G4" s="6">
        <v>0</v>
      </c>
      <c r="H4" s="6">
        <v>0</v>
      </c>
      <c r="I4" s="6">
        <v>0</v>
      </c>
      <c r="K4" s="31" t="s">
        <v>95</v>
      </c>
      <c r="L4" s="6">
        <v>0</v>
      </c>
      <c r="M4" s="6">
        <v>0</v>
      </c>
      <c r="N4" s="4">
        <v>0</v>
      </c>
      <c r="O4" s="25">
        <v>0</v>
      </c>
      <c r="P4" s="6">
        <v>0</v>
      </c>
      <c r="Q4" s="6">
        <v>0</v>
      </c>
      <c r="R4" s="6">
        <v>0</v>
      </c>
      <c r="S4" s="6">
        <v>0</v>
      </c>
    </row>
    <row r="5" x14ac:dyDescent="0.25">
      <c r="A5" s="31" t="s">
        <v>96</v>
      </c>
      <c r="B5" s="6">
        <v>0</v>
      </c>
      <c r="C5" s="6">
        <v>0</v>
      </c>
      <c r="D5" s="6">
        <v>0</v>
      </c>
      <c r="E5" s="4">
        <v>0</v>
      </c>
      <c r="F5" s="12">
        <f>2*b_1*k_off_1</f>
        <v>4</v>
      </c>
      <c r="G5" s="6">
        <v>0</v>
      </c>
      <c r="H5" s="6">
        <v>0</v>
      </c>
      <c r="I5" s="6">
        <v>0</v>
      </c>
      <c r="K5" s="31" t="s">
        <v>96</v>
      </c>
      <c r="L5" s="6">
        <v>0</v>
      </c>
      <c r="M5" s="6">
        <v>0</v>
      </c>
      <c r="N5" s="13">
        <f>5*k_on_1</f>
        <v>700000</v>
      </c>
      <c r="O5" s="4">
        <v>0</v>
      </c>
      <c r="P5" s="25">
        <v>0</v>
      </c>
      <c r="Q5" s="6">
        <v>0</v>
      </c>
      <c r="R5" s="6">
        <v>0</v>
      </c>
      <c r="S5" s="6">
        <v>0</v>
      </c>
    </row>
    <row r="6" x14ac:dyDescent="0.25">
      <c r="A6" s="31" t="s">
        <v>97</v>
      </c>
      <c r="B6" s="6">
        <v>0</v>
      </c>
      <c r="C6" s="6">
        <v>0</v>
      </c>
      <c r="D6" s="6">
        <v>0</v>
      </c>
      <c r="E6" s="25">
        <v>0</v>
      </c>
      <c r="F6" s="4">
        <v>0</v>
      </c>
      <c r="G6" s="12">
        <f>3*b_1^2*k_off_1</f>
        <v>3</v>
      </c>
      <c r="H6" s="6">
        <v>0</v>
      </c>
      <c r="I6" s="6">
        <v>0</v>
      </c>
      <c r="K6" s="31" t="s">
        <v>97</v>
      </c>
      <c r="L6" s="6">
        <v>0</v>
      </c>
      <c r="M6" s="6">
        <v>0</v>
      </c>
      <c r="N6" s="6">
        <v>0</v>
      </c>
      <c r="O6" s="13">
        <f>4*k_on_1</f>
        <v>560000</v>
      </c>
      <c r="P6" s="4">
        <v>0</v>
      </c>
      <c r="Q6" s="25">
        <v>0</v>
      </c>
      <c r="R6" s="6">
        <v>0</v>
      </c>
      <c r="S6" s="6">
        <v>0</v>
      </c>
    </row>
    <row r="7" x14ac:dyDescent="0.25">
      <c r="A7" s="31" t="s">
        <v>98</v>
      </c>
      <c r="B7" s="6">
        <v>0</v>
      </c>
      <c r="C7" s="6">
        <v>0</v>
      </c>
      <c r="D7" s="6">
        <v>0</v>
      </c>
      <c r="E7" s="6">
        <v>0</v>
      </c>
      <c r="F7" s="25">
        <v>0</v>
      </c>
      <c r="G7" s="4">
        <v>0</v>
      </c>
      <c r="H7" s="12">
        <f>4*b_1^3*k_off_1</f>
        <v>2</v>
      </c>
      <c r="I7" s="6">
        <v>0</v>
      </c>
      <c r="K7" s="31" t="s">
        <v>98</v>
      </c>
      <c r="L7" s="6">
        <v>0</v>
      </c>
      <c r="M7" s="6">
        <v>0</v>
      </c>
      <c r="N7" s="6">
        <v>0</v>
      </c>
      <c r="O7" s="6">
        <v>0</v>
      </c>
      <c r="P7" s="13">
        <f>3*k_on_1</f>
        <v>420000</v>
      </c>
      <c r="Q7" s="4">
        <v>0</v>
      </c>
      <c r="R7" s="25">
        <v>0</v>
      </c>
      <c r="S7" s="6">
        <v>0</v>
      </c>
    </row>
    <row r="8" x14ac:dyDescent="0.25">
      <c r="A8" s="31" t="s">
        <v>99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25">
        <v>0</v>
      </c>
      <c r="H8" s="4">
        <v>0</v>
      </c>
      <c r="I8" s="12">
        <f>5*b_1^4*k_off_1</f>
        <v>1.25</v>
      </c>
      <c r="K8" s="31" t="s">
        <v>99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13">
        <f>2*k_on_1</f>
        <v>280000</v>
      </c>
      <c r="R8" s="4">
        <v>0</v>
      </c>
      <c r="S8" s="25">
        <v>0</v>
      </c>
    </row>
    <row r="9" x14ac:dyDescent="0.25">
      <c r="A9" s="31" t="s">
        <v>100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4">
        <v>0</v>
      </c>
      <c r="K9" s="31" t="s">
        <v>100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13">
        <f>k_on_1</f>
        <v>140000</v>
      </c>
      <c r="S9" s="4">
        <v>0</v>
      </c>
    </row>
    <row r="10" x14ac:dyDescent="0.25">
      <c r="E10" s="6"/>
      <c r="F10" s="6"/>
      <c r="G10" s="6"/>
      <c r="H10" s="6"/>
      <c r="I10" s="6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CDR</vt:lpstr>
      <vt:lpstr>Unpriming</vt:lpstr>
      <vt:lpstr>37Priming</vt:lpstr>
      <vt:lpstr>b_1</vt:lpstr>
      <vt:lpstr>b_3</vt:lpstr>
      <vt:lpstr>b_7</vt:lpstr>
      <vt:lpstr>CDR</vt:lpstr>
      <vt:lpstr>k_off_1</vt:lpstr>
      <vt:lpstr>k_off_3</vt:lpstr>
      <vt:lpstr>k_off_7</vt:lpstr>
      <vt:lpstr>k_on_1</vt:lpstr>
      <vt:lpstr>k_on_3</vt:lpstr>
      <vt:lpstr>k_on_7</vt:lpstr>
      <vt:lpstr>k_refill</vt:lpstr>
      <vt:lpstr>k_unprime</vt:lpstr>
      <vt:lpstr>L_plus</vt:lpstr>
      <vt:lpstr>O</vt:lpstr>
      <vt:lpstr>S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Spruston</dc:creator>
  <cp:lastModifiedBy>Evan Spruston</cp:lastModifiedBy>
  <dcterms:created xsi:type="dcterms:W3CDTF">2020-07-26T01:51:04Z</dcterms:created>
  <dcterms:modified xsi:type="dcterms:W3CDTF">2020-07-27T00:44:58Z</dcterms:modified>
</cp:coreProperties>
</file>