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pru\OneDrive\Documents\GitHub\SynapseModel\Two_Pool_and_Maturation\"/>
    </mc:Choice>
  </mc:AlternateContent>
  <xr:revisionPtr revIDLastSave="0" documentId="13_ncr:1_{8606B32C-2C66-4B1C-BECF-7CBF2EA8AE3A}" xr6:coauthVersionLast="45" xr6:coauthVersionMax="45" xr10:uidLastSave="{00000000-0000-0000-0000-000000000000}"/>
  <bookViews>
    <workbookView xWindow="-16320" yWindow="-12720" windowWidth="16440" windowHeight="28440"/>
  </bookViews>
  <sheets>
    <sheet name="syt1v37s" sheetId="1" r:id="rId1"/>
  </sheets>
  <definedNames>
    <definedName name="b_1">syt1v37s!$B$78</definedName>
    <definedName name="b_3">syt1v37s!$B$79</definedName>
    <definedName name="b_7">syt1v37s!$B$80</definedName>
    <definedName name="CDR">syt1v37s!$B$82</definedName>
    <definedName name="k_off_1">syt1v37s!$B$71</definedName>
    <definedName name="k_off_3">syt1v37s!$B$72</definedName>
    <definedName name="k_off_7">syt1v37s!$B$73</definedName>
    <definedName name="k_on_1">syt1v37s!$B$68</definedName>
    <definedName name="k_on_3">syt1v37s!$B$69</definedName>
    <definedName name="k_on_7">syt1v37s!$B$70</definedName>
    <definedName name="k_refill">syt1v37s!$B$81</definedName>
    <definedName name="L_plus">syt1v37s!$B$74</definedName>
    <definedName name="O">syt1v37s!$B$75</definedName>
    <definedName name="S">syt1v37s!$B$77</definedName>
    <definedName name="T">syt1v37s!$B$76</definedName>
  </definedNames>
  <calcPr calcId="191029" fullCalcOnLoad="true" iterateDelta="0.00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<sst xmlns="http://schemas.openxmlformats.org/spreadsheetml/2006/main" count="291" uniqueCount="93">
  <si>
    <t>e00</t>
  </si>
  <si>
    <t>e10</t>
  </si>
  <si>
    <t>e20</t>
  </si>
  <si>
    <t>e01</t>
  </si>
  <si>
    <t>e02</t>
  </si>
  <si>
    <t>e11</t>
  </si>
  <si>
    <t>e12</t>
  </si>
  <si>
    <t>e21</t>
  </si>
  <si>
    <t>e22</t>
  </si>
  <si>
    <t>syt000</t>
  </si>
  <si>
    <t>syt100</t>
  </si>
  <si>
    <t>syt200</t>
  </si>
  <si>
    <t>syt300</t>
  </si>
  <si>
    <t>syt400</t>
  </si>
  <si>
    <t>syt500</t>
  </si>
  <si>
    <t>syt001</t>
  </si>
  <si>
    <t>syt101</t>
  </si>
  <si>
    <t>syt201</t>
  </si>
  <si>
    <t>syt301</t>
  </si>
  <si>
    <t>syt401</t>
  </si>
  <si>
    <t>syt501</t>
  </si>
  <si>
    <t>syt002</t>
  </si>
  <si>
    <t>syt102</t>
  </si>
  <si>
    <t>syt202</t>
  </si>
  <si>
    <t>syt302</t>
  </si>
  <si>
    <t>syt402</t>
  </si>
  <si>
    <t>syt502</t>
  </si>
  <si>
    <t>syt010</t>
  </si>
  <si>
    <t>syt110</t>
  </si>
  <si>
    <t>syt210</t>
  </si>
  <si>
    <t>syt310</t>
  </si>
  <si>
    <t>syt410</t>
  </si>
  <si>
    <t>syt510</t>
  </si>
  <si>
    <t>syt020</t>
  </si>
  <si>
    <t>syt120</t>
  </si>
  <si>
    <t>syt220</t>
  </si>
  <si>
    <t>syt320</t>
  </si>
  <si>
    <t>syt420</t>
  </si>
  <si>
    <t>syt520</t>
  </si>
  <si>
    <t>syt011</t>
  </si>
  <si>
    <t>syt111</t>
  </si>
  <si>
    <t>syt211</t>
  </si>
  <si>
    <t>syt311</t>
  </si>
  <si>
    <t>syt411</t>
  </si>
  <si>
    <t>syt511</t>
  </si>
  <si>
    <t>syt021</t>
  </si>
  <si>
    <t>syt121</t>
  </si>
  <si>
    <t>syt221</t>
  </si>
  <si>
    <t>syt321</t>
  </si>
  <si>
    <t>syt421</t>
  </si>
  <si>
    <t>syt521</t>
  </si>
  <si>
    <t>syt012</t>
  </si>
  <si>
    <t>syt112</t>
  </si>
  <si>
    <t>syt212</t>
  </si>
  <si>
    <t>syt312</t>
  </si>
  <si>
    <t>syt412</t>
  </si>
  <si>
    <t>syt512</t>
  </si>
  <si>
    <t>syt022</t>
  </si>
  <si>
    <t>syt122</t>
  </si>
  <si>
    <t>syt222</t>
  </si>
  <si>
    <t>syt322</t>
  </si>
  <si>
    <t>syt422</t>
  </si>
  <si>
    <t>syt522</t>
  </si>
  <si>
    <t>Variable</t>
  </si>
  <si>
    <t>Value</t>
  </si>
  <si>
    <t>Source</t>
  </si>
  <si>
    <t>k_on_1</t>
  </si>
  <si>
    <t>k_on_3</t>
  </si>
  <si>
    <t>k_on_7</t>
  </si>
  <si>
    <t>k_off_1</t>
  </si>
  <si>
    <t>k_off_3</t>
  </si>
  <si>
    <t>k_off_7</t>
  </si>
  <si>
    <t>L_plus</t>
  </si>
  <si>
    <t>O</t>
  </si>
  <si>
    <t>one</t>
  </si>
  <si>
    <t>T</t>
  </si>
  <si>
    <t>three</t>
  </si>
  <si>
    <t>S</t>
  </si>
  <si>
    <t>seven</t>
  </si>
  <si>
    <t>b1</t>
  </si>
  <si>
    <t>b3</t>
  </si>
  <si>
    <t>b7</t>
  </si>
  <si>
    <t>k_refill</t>
  </si>
  <si>
    <t>CDR</t>
  </si>
  <si>
    <t>Kobbersmed</t>
  </si>
  <si>
    <t>~Kobbersmed</t>
  </si>
  <si>
    <t>Kobbersmed/Sugita</t>
  </si>
  <si>
    <t>Hui</t>
  </si>
  <si>
    <t>Knight</t>
  </si>
  <si>
    <t>estimate from Arrhenius using syt7 = 2kT</t>
  </si>
  <si>
    <t>Ca_ind</t>
  </si>
  <si>
    <t>Ca_dep</t>
  </si>
  <si>
    <t>Fused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</si>
</sst>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14999847407453"/>
        <bgColor indexed="64"/>
      </patternFill>
    </fill>
    <fill>
      <patternFill patternType="solid">
        <fgColor theme="1" tint="0.49995422223579"/>
        <bgColor indexed="64"/>
      </patternFill>
    </fill>
    <fill>
      <patternFill patternType="solid">
        <fgColor theme="1" tint="0.3499862666707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2"/>
        <bgColor indexed="64"/>
      </patternFill>
    </fill>
    <fill>
      <patternFill patternType="solid">
        <fgColor theme="4" tint="0.59996337778863"/>
        <bgColor indexed="64"/>
      </patternFill>
    </fill>
    <fill>
      <patternFill patternType="solid">
        <fgColor theme="7" tint="0.39997558519242"/>
        <bgColor indexed="64"/>
      </patternFill>
    </fill>
    <fill>
      <patternFill patternType="solid">
        <fgColor theme="9" tint="-0.24994659260842"/>
        <bgColor indexed="64"/>
      </patternFill>
    </fill>
    <fill>
      <patternFill patternType="solid">
        <fgColor theme="4" tint="-0.249946592608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6337778863"/>
        <bgColor indexed="64"/>
      </patternFill>
    </fill>
    <fill>
      <patternFill patternType="solid">
        <fgColor theme="5" tint="0.39997558519242"/>
        <bgColor indexed="64"/>
      </patternFill>
    </fill>
    <fill>
      <patternFill patternType="solid">
        <fgColor theme="9"/>
        <bgColor indexed="64"/>
      </patternFill>
    </fill>
  </fills>
  <borders count="135">
    <border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163">
    <xf numFmtId="0" fontId="0" fillId="0" borderId="0" xfId="0"/>
    <xf numFmtId="0" fontId="2" fillId="2" borderId="0" xfId="0" applyFont="true" applyFill="true"/>
    <xf numFmtId="0" fontId="0" fillId="3" borderId="0" xfId="0" applyFill="true"/>
    <xf numFmtId="0" fontId="0" fillId="4" borderId="0" xfId="0" applyFill="true"/>
    <xf numFmtId="0" fontId="0" fillId="5" borderId="0" xfId="0" applyFill="true" applyAlignment="true">
      <alignment horizontal="left"/>
    </xf>
    <xf numFmtId="0" fontId="0" fillId="6" borderId="0" xfId="0" applyFill="true" applyAlignment="true">
      <alignment horizontal="left"/>
    </xf>
    <xf numFmtId="0" fontId="0" fillId="0" borderId="0" xfId="0" applyAlignment="true">
      <alignment horizontal="left"/>
    </xf>
    <xf numFmtId="0" fontId="0" fillId="7" borderId="0" xfId="0" applyFill="true" applyAlignment="true">
      <alignment horizontal="left"/>
    </xf>
    <xf numFmtId="0" fontId="0" fillId="8" borderId="0" xfId="0" applyFill="true" applyAlignment="true">
      <alignment horizontal="left"/>
    </xf>
    <xf numFmtId="0" fontId="0" fillId="9" borderId="0" xfId="0" applyFill="true" applyAlignment="true">
      <alignment horizontal="left"/>
    </xf>
    <xf numFmtId="0" fontId="0" fillId="10" borderId="0" xfId="0" applyFill="true" applyAlignment="true">
      <alignment horizontal="left"/>
    </xf>
    <xf numFmtId="0" fontId="0" fillId="11" borderId="0" xfId="0" applyFill="true" applyAlignment="true">
      <alignment horizontal="left"/>
    </xf>
    <xf numFmtId="0" fontId="0" fillId="12" borderId="0" xfId="0" applyFill="true" applyAlignment="true">
      <alignment horizontal="left"/>
    </xf>
    <xf numFmtId="0" fontId="0" fillId="13" borderId="0" xfId="0" applyFill="true" applyAlignment="true">
      <alignment horizontal="left"/>
    </xf>
    <xf numFmtId="0" fontId="0" fillId="14" borderId="0" xfId="0" applyFill="true"/>
    <xf numFmtId="0" fontId="0" fillId="14" borderId="0" xfId="0" applyFill="true" applyAlignment="true">
      <alignment wrapText="true"/>
    </xf>
    <xf numFmtId="0" fontId="0" fillId="0" borderId="0" xfId="0" applyAlignment="true">
      <alignment wrapText="true"/>
    </xf>
    <xf numFmtId="0" fontId="0" fillId="13" borderId="0" xfId="0" applyFill="true"/>
    <xf numFmtId="0" fontId="0" fillId="9" borderId="0" xfId="0" applyFill="true"/>
    <xf numFmtId="0" fontId="0" fillId="10" borderId="0" xfId="0" applyFill="true"/>
    <xf numFmtId="0" fontId="0" fillId="12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11" borderId="0" xfId="0" applyFill="true"/>
    <xf numFmtId="11" fontId="0" fillId="0" borderId="0" xfId="0" applyNumberFormat="true" applyAlignment="true">
      <alignment wrapText="true"/>
    </xf>
    <xf numFmtId="0" fontId="0" fillId="0" borderId="0" xfId="0" applyFill="true" applyAlignment="true">
      <alignment horizontal="left"/>
    </xf>
    <xf numFmtId="0" fontId="1" fillId="5" borderId="0" xfId="0" applyFont="true" applyFill="true"/>
    <xf numFmtId="0" fontId="0" fillId="0" borderId="0" xfId="0" applyFill="true"/>
    <xf numFmtId="49" fontId="0" fillId="0" borderId="1" xfId="0" applyNumberFormat="true"/>
    <xf numFmtId="22" fontId="0" fillId="0" borderId="2" xfId="0" applyNumberFormat="true"/>
    <xf numFmtId="49" fontId="0" fillId="0" borderId="3" xfId="0" applyNumberFormat="true"/>
    <xf numFmtId="22" fontId="0" fillId="0" borderId="4" xfId="0" applyNumberFormat="true"/>
    <xf numFmtId="49" fontId="0" fillId="0" borderId="5" xfId="0" applyNumberFormat="true"/>
    <xf numFmtId="22" fontId="0" fillId="0" borderId="6" xfId="0" applyNumberFormat="true"/>
    <xf numFmtId="49" fontId="0" fillId="0" borderId="7" xfId="0" applyNumberFormat="true"/>
    <xf numFmtId="22" fontId="0" fillId="0" borderId="8" xfId="0" applyNumberFormat="true"/>
    <xf numFmtId="49" fontId="0" fillId="0" borderId="9" xfId="0" applyNumberFormat="true"/>
    <xf numFmtId="22" fontId="0" fillId="0" borderId="10" xfId="0" applyNumberFormat="true"/>
    <xf numFmtId="49" fontId="0" fillId="0" borderId="11" xfId="0" applyNumberFormat="true"/>
    <xf numFmtId="22" fontId="0" fillId="0" borderId="12" xfId="0" applyNumberFormat="true"/>
    <xf numFmtId="49" fontId="0" fillId="0" borderId="13" xfId="0" applyNumberFormat="true"/>
    <xf numFmtId="22" fontId="0" fillId="0" borderId="14" xfId="0" applyNumberFormat="true"/>
    <xf numFmtId="49" fontId="0" fillId="0" borderId="15" xfId="0" applyNumberFormat="true"/>
    <xf numFmtId="22" fontId="0" fillId="0" borderId="16" xfId="0" applyNumberFormat="true"/>
    <xf numFmtId="49" fontId="0" fillId="0" borderId="17" xfId="0" applyNumberFormat="true"/>
    <xf numFmtId="22" fontId="0" fillId="0" borderId="18" xfId="0" applyNumberFormat="true"/>
    <xf numFmtId="49" fontId="0" fillId="0" borderId="19" xfId="0" applyNumberFormat="true"/>
    <xf numFmtId="22" fontId="0" fillId="0" borderId="20" xfId="0" applyNumberFormat="true"/>
    <xf numFmtId="49" fontId="0" fillId="0" borderId="21" xfId="0" applyNumberFormat="true"/>
    <xf numFmtId="22" fontId="0" fillId="0" borderId="22" xfId="0" applyNumberFormat="true"/>
    <xf numFmtId="49" fontId="0" fillId="0" borderId="23" xfId="0" applyNumberFormat="true"/>
    <xf numFmtId="22" fontId="0" fillId="0" borderId="24" xfId="0" applyNumberFormat="true"/>
    <xf numFmtId="49" fontId="0" fillId="0" borderId="25" xfId="0" applyNumberFormat="true"/>
    <xf numFmtId="22" fontId="0" fillId="0" borderId="26" xfId="0" applyNumberFormat="true"/>
    <xf numFmtId="49" fontId="0" fillId="0" borderId="27" xfId="0" applyNumberFormat="true"/>
    <xf numFmtId="22" fontId="0" fillId="0" borderId="28" xfId="0" applyNumberFormat="true"/>
    <xf numFmtId="49" fontId="0" fillId="0" borderId="29" xfId="0" applyNumberFormat="true"/>
    <xf numFmtId="22" fontId="0" fillId="0" borderId="30" xfId="0" applyNumberFormat="true"/>
    <xf numFmtId="49" fontId="0" fillId="0" borderId="31" xfId="0" applyNumberFormat="true"/>
    <xf numFmtId="22" fontId="0" fillId="0" borderId="32" xfId="0" applyNumberFormat="true"/>
    <xf numFmtId="49" fontId="0" fillId="0" borderId="33" xfId="0" applyNumberFormat="true"/>
    <xf numFmtId="22" fontId="0" fillId="0" borderId="34" xfId="0" applyNumberFormat="true"/>
    <xf numFmtId="49" fontId="0" fillId="0" borderId="35" xfId="0" applyNumberFormat="true"/>
    <xf numFmtId="22" fontId="0" fillId="0" borderId="36" xfId="0" applyNumberFormat="true"/>
    <xf numFmtId="49" fontId="0" fillId="0" borderId="37" xfId="0" applyNumberFormat="true"/>
    <xf numFmtId="22" fontId="0" fillId="0" borderId="38" xfId="0" applyNumberFormat="true"/>
    <xf numFmtId="49" fontId="0" fillId="0" borderId="39" xfId="0" applyNumberFormat="true"/>
    <xf numFmtId="22" fontId="0" fillId="0" borderId="40" xfId="0" applyNumberFormat="true"/>
    <xf numFmtId="49" fontId="0" fillId="0" borderId="41" xfId="0" applyNumberFormat="true"/>
    <xf numFmtId="22" fontId="0" fillId="0" borderId="42" xfId="0" applyNumberFormat="true"/>
    <xf numFmtId="49" fontId="0" fillId="0" borderId="43" xfId="0" applyNumberFormat="true"/>
    <xf numFmtId="22" fontId="0" fillId="0" borderId="44" xfId="0" applyNumberFormat="true"/>
    <xf numFmtId="49" fontId="0" fillId="0" borderId="45" xfId="0" applyNumberFormat="true"/>
    <xf numFmtId="22" fontId="0" fillId="0" borderId="46" xfId="0" applyNumberFormat="true"/>
    <xf numFmtId="49" fontId="0" fillId="0" borderId="47" xfId="0" applyNumberFormat="true"/>
    <xf numFmtId="22" fontId="0" fillId="0" borderId="48" xfId="0" applyNumberFormat="true"/>
    <xf numFmtId="49" fontId="0" fillId="0" borderId="49" xfId="0" applyNumberFormat="true"/>
    <xf numFmtId="22" fontId="0" fillId="0" borderId="50" xfId="0" applyNumberFormat="true"/>
    <xf numFmtId="49" fontId="0" fillId="0" borderId="51" xfId="0" applyNumberFormat="true"/>
    <xf numFmtId="22" fontId="0" fillId="0" borderId="52" xfId="0" applyNumberFormat="true"/>
    <xf numFmtId="49" fontId="0" fillId="0" borderId="53" xfId="0" applyNumberFormat="true"/>
    <xf numFmtId="22" fontId="0" fillId="0" borderId="54" xfId="0" applyNumberFormat="true"/>
    <xf numFmtId="49" fontId="0" fillId="0" borderId="55" xfId="0" applyNumberFormat="true"/>
    <xf numFmtId="22" fontId="0" fillId="0" borderId="56" xfId="0" applyNumberFormat="true"/>
    <xf numFmtId="49" fontId="0" fillId="0" borderId="57" xfId="0" applyNumberFormat="true"/>
    <xf numFmtId="22" fontId="0" fillId="0" borderId="58" xfId="0" applyNumberFormat="true"/>
    <xf numFmtId="49" fontId="0" fillId="0" borderId="59" xfId="0" applyNumberFormat="true"/>
    <xf numFmtId="22" fontId="0" fillId="0" borderId="60" xfId="0" applyNumberFormat="true"/>
    <xf numFmtId="49" fontId="0" fillId="0" borderId="61" xfId="0" applyNumberFormat="true"/>
    <xf numFmtId="22" fontId="0" fillId="0" borderId="62" xfId="0" applyNumberFormat="true"/>
    <xf numFmtId="49" fontId="0" fillId="0" borderId="63" xfId="0" applyNumberFormat="true"/>
    <xf numFmtId="22" fontId="0" fillId="0" borderId="64" xfId="0" applyNumberFormat="true"/>
    <xf numFmtId="49" fontId="0" fillId="0" borderId="65" xfId="0" applyNumberFormat="true"/>
    <xf numFmtId="22" fontId="0" fillId="0" borderId="66" xfId="0" applyNumberFormat="true"/>
    <xf numFmtId="49" fontId="0" fillId="0" borderId="67" xfId="0" applyNumberFormat="true"/>
    <xf numFmtId="22" fontId="0" fillId="0" borderId="68" xfId="0" applyNumberFormat="true"/>
    <xf numFmtId="49" fontId="0" fillId="0" borderId="69" xfId="0" applyNumberFormat="true"/>
    <xf numFmtId="22" fontId="0" fillId="0" borderId="70" xfId="0" applyNumberFormat="true"/>
    <xf numFmtId="49" fontId="0" fillId="0" borderId="71" xfId="0" applyNumberFormat="true"/>
    <xf numFmtId="22" fontId="0" fillId="0" borderId="72" xfId="0" applyNumberFormat="true"/>
    <xf numFmtId="49" fontId="0" fillId="0" borderId="73" xfId="0" applyNumberFormat="true"/>
    <xf numFmtId="22" fontId="0" fillId="0" borderId="74" xfId="0" applyNumberFormat="true"/>
    <xf numFmtId="49" fontId="0" fillId="0" borderId="75" xfId="0" applyNumberFormat="true"/>
    <xf numFmtId="22" fontId="0" fillId="0" borderId="76" xfId="0" applyNumberFormat="true"/>
    <xf numFmtId="49" fontId="0" fillId="0" borderId="77" xfId="0" applyNumberFormat="true"/>
    <xf numFmtId="22" fontId="0" fillId="0" borderId="78" xfId="0" applyNumberFormat="true"/>
    <xf numFmtId="49" fontId="0" fillId="0" borderId="79" xfId="0" applyNumberFormat="true"/>
    <xf numFmtId="22" fontId="0" fillId="0" borderId="80" xfId="0" applyNumberFormat="true"/>
    <xf numFmtId="49" fontId="0" fillId="0" borderId="81" xfId="0" applyNumberFormat="true"/>
    <xf numFmtId="22" fontId="0" fillId="0" borderId="82" xfId="0" applyNumberFormat="true"/>
    <xf numFmtId="49" fontId="0" fillId="0" borderId="83" xfId="0" applyNumberFormat="true"/>
    <xf numFmtId="22" fontId="0" fillId="0" borderId="84" xfId="0" applyNumberFormat="true"/>
    <xf numFmtId="49" fontId="0" fillId="0" borderId="85" xfId="0" applyNumberFormat="true"/>
    <xf numFmtId="22" fontId="0" fillId="0" borderId="86" xfId="0" applyNumberFormat="true"/>
    <xf numFmtId="49" fontId="0" fillId="0" borderId="87" xfId="0" applyNumberFormat="true"/>
    <xf numFmtId="22" fontId="0" fillId="0" borderId="88" xfId="0" applyNumberFormat="true"/>
    <xf numFmtId="49" fontId="0" fillId="0" borderId="89" xfId="0" applyNumberFormat="true"/>
    <xf numFmtId="22" fontId="0" fillId="0" borderId="90" xfId="0" applyNumberFormat="true"/>
    <xf numFmtId="49" fontId="0" fillId="0" borderId="91" xfId="0" applyNumberFormat="true"/>
    <xf numFmtId="22" fontId="0" fillId="0" borderId="92" xfId="0" applyNumberFormat="true"/>
    <xf numFmtId="49" fontId="0" fillId="0" borderId="93" xfId="0" applyNumberFormat="true"/>
    <xf numFmtId="22" fontId="0" fillId="0" borderId="94" xfId="0" applyNumberFormat="true"/>
    <xf numFmtId="49" fontId="0" fillId="0" borderId="95" xfId="0" applyNumberFormat="true"/>
    <xf numFmtId="22" fontId="0" fillId="0" borderId="96" xfId="0" applyNumberFormat="true"/>
    <xf numFmtId="49" fontId="0" fillId="0" borderId="97" xfId="0" applyNumberFormat="true"/>
    <xf numFmtId="22" fontId="0" fillId="0" borderId="98" xfId="0" applyNumberFormat="true"/>
    <xf numFmtId="49" fontId="0" fillId="0" borderId="99" xfId="0" applyNumberFormat="true"/>
    <xf numFmtId="22" fontId="0" fillId="0" borderId="100" xfId="0" applyNumberFormat="true"/>
    <xf numFmtId="49" fontId="0" fillId="0" borderId="101" xfId="0" applyNumberFormat="true"/>
    <xf numFmtId="22" fontId="0" fillId="0" borderId="102" xfId="0" applyNumberFormat="true"/>
    <xf numFmtId="49" fontId="0" fillId="0" borderId="103" xfId="0" applyNumberFormat="true"/>
    <xf numFmtId="22" fontId="0" fillId="0" borderId="104" xfId="0" applyNumberFormat="true"/>
    <xf numFmtId="49" fontId="0" fillId="0" borderId="105" xfId="0" applyNumberFormat="true"/>
    <xf numFmtId="22" fontId="0" fillId="0" borderId="106" xfId="0" applyNumberFormat="true"/>
    <xf numFmtId="49" fontId="0" fillId="0" borderId="107" xfId="0" applyNumberFormat="true"/>
    <xf numFmtId="22" fontId="0" fillId="0" borderId="108" xfId="0" applyNumberFormat="true"/>
    <xf numFmtId="49" fontId="0" fillId="0" borderId="109" xfId="0" applyNumberFormat="true"/>
    <xf numFmtId="22" fontId="0" fillId="0" borderId="110" xfId="0" applyNumberFormat="true"/>
    <xf numFmtId="49" fontId="0" fillId="0" borderId="111" xfId="0" applyNumberFormat="true"/>
    <xf numFmtId="22" fontId="0" fillId="0" borderId="112" xfId="0" applyNumberFormat="true"/>
    <xf numFmtId="49" fontId="0" fillId="0" borderId="113" xfId="0" applyNumberFormat="true"/>
    <xf numFmtId="22" fontId="0" fillId="0" borderId="114" xfId="0" applyNumberFormat="true"/>
    <xf numFmtId="49" fontId="0" fillId="0" borderId="115" xfId="0" applyNumberFormat="true"/>
    <xf numFmtId="22" fontId="0" fillId="0" borderId="116" xfId="0" applyNumberFormat="true"/>
    <xf numFmtId="49" fontId="0" fillId="0" borderId="117" xfId="0" applyNumberFormat="true"/>
    <xf numFmtId="22" fontId="0" fillId="0" borderId="118" xfId="0" applyNumberFormat="true"/>
    <xf numFmtId="49" fontId="0" fillId="0" borderId="119" xfId="0" applyNumberFormat="true"/>
    <xf numFmtId="22" fontId="0" fillId="0" borderId="120" xfId="0" applyNumberFormat="true"/>
    <xf numFmtId="49" fontId="0" fillId="0" borderId="121" xfId="0" applyNumberFormat="true"/>
    <xf numFmtId="22" fontId="0" fillId="0" borderId="122" xfId="0" applyNumberFormat="true"/>
    <xf numFmtId="49" fontId="0" fillId="0" borderId="123" xfId="0" applyNumberFormat="true"/>
    <xf numFmtId="22" fontId="0" fillId="0" borderId="124" xfId="0" applyNumberFormat="true"/>
    <xf numFmtId="49" fontId="0" fillId="0" borderId="125" xfId="0" applyNumberFormat="true"/>
    <xf numFmtId="22" fontId="0" fillId="0" borderId="126" xfId="0" applyNumberFormat="true"/>
    <xf numFmtId="49" fontId="0" fillId="0" borderId="127" xfId="0" applyNumberFormat="true"/>
    <xf numFmtId="22" fontId="0" fillId="0" borderId="128" xfId="0" applyNumberFormat="true"/>
    <xf numFmtId="49" fontId="0" fillId="0" borderId="129" xfId="0" applyNumberFormat="true"/>
    <xf numFmtId="22" fontId="0" fillId="0" borderId="130" xfId="0" applyNumberFormat="true"/>
    <xf numFmtId="49" fontId="0" fillId="0" borderId="131" xfId="0" applyNumberFormat="true"/>
    <xf numFmtId="22" fontId="0" fillId="0" borderId="132" xfId="0" applyNumberFormat="true"/>
    <xf numFmtId="49" fontId="0" fillId="0" borderId="133" xfId="0" applyNumberFormat="true"/>
    <xf numFmtId="22" fontId="0" fillId="0" borderId="134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0F13-07AE-4036-B715-09A3C5AF7ED4}">
  <dimension ref="A1:DZ82"/>
  <sheetViews>
    <sheetView tabSelected="true" zoomScale="60" zoomScaleNormal="60" workbookViewId="0">
      <selection activeCell="B68" sqref="B68"/>
    </sheetView>
  </sheetViews>
  <sheetFormatPr defaultRowHeight="15" x14ac:dyDescent="0.25"/>
  <cols>
    <col min="2" max="2" width="8.7109375" customWidth="true"/>
    <col min="3" max="3" width="15" customWidth="true"/>
  </cols>
  <sheetData>
    <row r="1" x14ac:dyDescent="0.25">
      <c r="A1" s="27" t="s">
        <v>90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92</v>
      </c>
      <c r="BN1" s="27" t="s">
        <v>91</v>
      </c>
      <c r="BO1" s="1" t="s">
        <v>0</v>
      </c>
      <c r="BP1" s="1" t="s">
        <v>1</v>
      </c>
      <c r="BQ1" s="1" t="s">
        <v>2</v>
      </c>
      <c r="BR1" s="1" t="s">
        <v>3</v>
      </c>
      <c r="BS1" s="1" t="s">
        <v>4</v>
      </c>
      <c r="BT1" s="1" t="s">
        <v>5</v>
      </c>
      <c r="BU1" s="1" t="s">
        <v>6</v>
      </c>
      <c r="BV1" s="1" t="s">
        <v>7</v>
      </c>
      <c r="BW1" s="1" t="s">
        <v>8</v>
      </c>
      <c r="BX1" s="2" t="s">
        <v>9</v>
      </c>
      <c r="BY1" s="2" t="s">
        <v>10</v>
      </c>
      <c r="BZ1" s="2" t="s">
        <v>11</v>
      </c>
      <c r="CA1" s="2" t="s">
        <v>12</v>
      </c>
      <c r="CB1" s="2" t="s">
        <v>13</v>
      </c>
      <c r="CC1" s="2" t="s">
        <v>14</v>
      </c>
      <c r="CD1" s="3" t="s">
        <v>15</v>
      </c>
      <c r="CE1" s="3" t="s">
        <v>16</v>
      </c>
      <c r="CF1" s="3" t="s">
        <v>17</v>
      </c>
      <c r="CG1" s="3" t="s">
        <v>18</v>
      </c>
      <c r="CH1" s="3" t="s">
        <v>19</v>
      </c>
      <c r="CI1" s="3" t="s">
        <v>20</v>
      </c>
      <c r="CJ1" s="2" t="s">
        <v>21</v>
      </c>
      <c r="CK1" s="2" t="s">
        <v>22</v>
      </c>
      <c r="CL1" s="2" t="s">
        <v>23</v>
      </c>
      <c r="CM1" s="2" t="s">
        <v>24</v>
      </c>
      <c r="CN1" s="2" t="s">
        <v>25</v>
      </c>
      <c r="CO1" s="2" t="s">
        <v>26</v>
      </c>
      <c r="CP1" s="3" t="s">
        <v>27</v>
      </c>
      <c r="CQ1" s="3" t="s">
        <v>28</v>
      </c>
      <c r="CR1" s="3" t="s">
        <v>29</v>
      </c>
      <c r="CS1" s="3" t="s">
        <v>30</v>
      </c>
      <c r="CT1" s="3" t="s">
        <v>31</v>
      </c>
      <c r="CU1" s="3" t="s">
        <v>32</v>
      </c>
      <c r="CV1" s="2" t="s">
        <v>33</v>
      </c>
      <c r="CW1" s="2" t="s">
        <v>34</v>
      </c>
      <c r="CX1" s="2" t="s">
        <v>35</v>
      </c>
      <c r="CY1" s="2" t="s">
        <v>36</v>
      </c>
      <c r="CZ1" s="2" t="s">
        <v>37</v>
      </c>
      <c r="DA1" s="2" t="s">
        <v>38</v>
      </c>
      <c r="DB1" s="3" t="s">
        <v>39</v>
      </c>
      <c r="DC1" s="3" t="s">
        <v>40</v>
      </c>
      <c r="DD1" s="3" t="s">
        <v>41</v>
      </c>
      <c r="DE1" s="3" t="s">
        <v>42</v>
      </c>
      <c r="DF1" s="3" t="s">
        <v>43</v>
      </c>
      <c r="DG1" s="3" t="s">
        <v>44</v>
      </c>
      <c r="DH1" s="2" t="s">
        <v>45</v>
      </c>
      <c r="DI1" s="2" t="s">
        <v>46</v>
      </c>
      <c r="DJ1" s="2" t="s">
        <v>47</v>
      </c>
      <c r="DK1" s="2" t="s">
        <v>48</v>
      </c>
      <c r="DL1" s="2" t="s">
        <v>49</v>
      </c>
      <c r="DM1" s="2" t="s">
        <v>50</v>
      </c>
      <c r="DN1" s="3" t="s">
        <v>51</v>
      </c>
      <c r="DO1" s="3" t="s">
        <v>52</v>
      </c>
      <c r="DP1" s="3" t="s">
        <v>53</v>
      </c>
      <c r="DQ1" s="3" t="s">
        <v>54</v>
      </c>
      <c r="DR1" s="3" t="s">
        <v>55</v>
      </c>
      <c r="DS1" s="3" t="s">
        <v>56</v>
      </c>
      <c r="DT1" s="2" t="s">
        <v>57</v>
      </c>
      <c r="DU1" s="2" t="s">
        <v>58</v>
      </c>
      <c r="DV1" s="2" t="s">
        <v>59</v>
      </c>
      <c r="DW1" s="2" t="s">
        <v>60</v>
      </c>
      <c r="DX1" s="2" t="s">
        <v>61</v>
      </c>
      <c r="DY1" s="2" t="s">
        <v>62</v>
      </c>
      <c r="DZ1" s="2" t="s">
        <v>92</v>
      </c>
    </row>
    <row r="2" x14ac:dyDescent="0.25">
      <c r="A2" s="1" t="s">
        <v>0</v>
      </c>
      <c r="B2" s="4">
        <v>0</v>
      </c>
      <c r="C2" s="5">
        <f>k_off_3</f>
        <v>1.5000000000000002</v>
      </c>
      <c r="D2" s="6">
        <v>0</v>
      </c>
      <c r="E2" s="7">
        <f>k_off_7</f>
        <v>1.095E-2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8">
        <f>L_plus</f>
        <v>3.4999999999999998E-7</v>
      </c>
      <c r="L2" s="8">
        <f>L_plus*O</f>
        <v>9.7922999999999994E-6</v>
      </c>
      <c r="M2" s="8">
        <f>L_plus*O^2</f>
        <v>2.7396896940000003E-4</v>
      </c>
      <c r="N2" s="8">
        <f>L_plus*O^3</f>
        <v>7.6651038258732001E-3</v>
      </c>
      <c r="O2" s="8">
        <f>L_plus*O^4</f>
        <v>0.2144542748402804</v>
      </c>
      <c r="P2" s="8">
        <f>L_plus*O^5</f>
        <v>6.0000017014813656</v>
      </c>
      <c r="Q2" s="8">
        <f>L_plus*S</f>
        <v>3.4999999999999998E-7</v>
      </c>
      <c r="R2" s="8">
        <f>L_plus*O*S</f>
        <v>9.7922999999999994E-6</v>
      </c>
      <c r="S2" s="8">
        <f>L_plus*O^2*S</f>
        <v>2.7396896940000003E-4</v>
      </c>
      <c r="T2" s="8">
        <f>L_plus*O^3*S</f>
        <v>7.6651038258732001E-3</v>
      </c>
      <c r="U2" s="8">
        <f>L_plus*O^4*S</f>
        <v>0.2144542748402804</v>
      </c>
      <c r="V2" s="8">
        <f>L_plus*O^5*S</f>
        <v>6.0000017014813656</v>
      </c>
      <c r="W2" s="8">
        <f>L_plus*S^2</f>
        <v>3.4999999999999998E-7</v>
      </c>
      <c r="X2" s="8">
        <f>L_plus*O*S^2</f>
        <v>9.7922999999999994E-6</v>
      </c>
      <c r="Y2" s="8">
        <f>L_plus*O^2*S^2</f>
        <v>2.7396896940000003E-4</v>
      </c>
      <c r="Z2" s="8">
        <f>L_plus*O^3*S^2</f>
        <v>7.6651038258732001E-3</v>
      </c>
      <c r="AA2" s="8">
        <f>L_plus*O^4*S^2</f>
        <v>0.2144542748402804</v>
      </c>
      <c r="AB2" s="8">
        <f>L_plus*O^5*S^2</f>
        <v>6.0000017014813656</v>
      </c>
      <c r="AC2" s="8">
        <f>L_plus*T</f>
        <v>3.4999999999999998E-7</v>
      </c>
      <c r="AD2" s="8">
        <f>L_plus*O*T</f>
        <v>9.7922999999999994E-6</v>
      </c>
      <c r="AE2" s="8">
        <f>L_plus*O^2*T</f>
        <v>2.7396896940000003E-4</v>
      </c>
      <c r="AF2" s="8">
        <f>L_plus*O^3*T</f>
        <v>7.6651038258732001E-3</v>
      </c>
      <c r="AG2" s="8">
        <f>L_plus*O^4*T</f>
        <v>0.2144542748402804</v>
      </c>
      <c r="AH2" s="8">
        <f>L_plus*O^5*T</f>
        <v>6.0000017014813656</v>
      </c>
      <c r="AI2" s="8">
        <f>L_plus*T^2</f>
        <v>3.4999999999999998E-7</v>
      </c>
      <c r="AJ2" s="8">
        <f>L_plus*O*T^2</f>
        <v>9.7922999999999994E-6</v>
      </c>
      <c r="AK2" s="8">
        <f>L_plus*O^2*T^2</f>
        <v>2.7396896940000003E-4</v>
      </c>
      <c r="AL2" s="8">
        <f>L_plus*O^3*T^2</f>
        <v>7.6651038258732001E-3</v>
      </c>
      <c r="AM2" s="8">
        <f>L_plus*O^4*T^2</f>
        <v>0.2144542748402804</v>
      </c>
      <c r="AN2" s="8">
        <f>L_plus*O^5*T^2</f>
        <v>6.0000017014813656</v>
      </c>
      <c r="AO2" s="8">
        <f>L_plus*T*S</f>
        <v>3.4999999999999998E-7</v>
      </c>
      <c r="AP2" s="8">
        <f>L_plus*O*T*S</f>
        <v>9.7922999999999994E-6</v>
      </c>
      <c r="AQ2" s="8">
        <f>L_plus*O^2*T*S</f>
        <v>2.7396896940000003E-4</v>
      </c>
      <c r="AR2" s="8">
        <f>L_plus*O^3*T*S</f>
        <v>7.6651038258732001E-3</v>
      </c>
      <c r="AS2" s="8">
        <f>L_plus*O^4*T*S</f>
        <v>0.2144542748402804</v>
      </c>
      <c r="AT2" s="8">
        <f>L_plus*O^5*T*S</f>
        <v>6.0000017014813656</v>
      </c>
      <c r="AU2" s="8">
        <f>L_plus*T^2*S</f>
        <v>3.4999999999999998E-7</v>
      </c>
      <c r="AV2" s="8">
        <f>L_plus*O*T^2*S</f>
        <v>9.7922999999999994E-6</v>
      </c>
      <c r="AW2" s="8">
        <f>L_plus*O^2*T^2*S</f>
        <v>2.7396896940000003E-4</v>
      </c>
      <c r="AX2" s="8">
        <f>L_plus*O^3*T^2*S</f>
        <v>7.6651038258732001E-3</v>
      </c>
      <c r="AY2" s="8">
        <f>L_plus*O^4*T^2*S</f>
        <v>0.2144542748402804</v>
      </c>
      <c r="AZ2" s="8">
        <f>L_plus*O^5*T^2*S</f>
        <v>6.0000017014813656</v>
      </c>
      <c r="BA2" s="8">
        <f>L_plus*T*S^2</f>
        <v>3.4999999999999998E-7</v>
      </c>
      <c r="BB2" s="8">
        <f>L_plus*O*T*S^2</f>
        <v>9.7922999999999994E-6</v>
      </c>
      <c r="BC2" s="8">
        <f>L_plus*O^2*T*S^2</f>
        <v>2.7396896940000003E-4</v>
      </c>
      <c r="BD2" s="8">
        <f>L_plus*O^3*T*S^2</f>
        <v>7.6651038258732001E-3</v>
      </c>
      <c r="BE2" s="8">
        <f>L_plus*O^4*T*S^2</f>
        <v>0.2144542748402804</v>
      </c>
      <c r="BF2" s="8">
        <f>L_plus*O^5*T*S^2</f>
        <v>6.0000017014813656</v>
      </c>
      <c r="BG2" s="8">
        <f>L_plus*T^2*S^2</f>
        <v>3.4999999999999998E-7</v>
      </c>
      <c r="BH2" s="8">
        <f>L_plus*O*T^2*S^2</f>
        <v>9.7922999999999994E-6</v>
      </c>
      <c r="BI2" s="8">
        <f>L_plus*O^2*T^2*S^2</f>
        <v>2.7396896940000003E-4</v>
      </c>
      <c r="BJ2" s="8">
        <f>L_plus*O^3*T^2*S^2</f>
        <v>7.6651038258732001E-3</v>
      </c>
      <c r="BK2" s="8">
        <f>L_plus*O^4*T^2*S^2</f>
        <v>0.2144542748402804</v>
      </c>
      <c r="BL2" s="8">
        <f>L_plus*O^5*T^2*S^2</f>
        <v>6.0000017014813656</v>
      </c>
      <c r="BM2" s="6">
        <v>0</v>
      </c>
      <c r="BN2" s="1" t="s">
        <v>0</v>
      </c>
      <c r="BO2" s="4">
        <v>0</v>
      </c>
      <c r="BP2" s="6">
        <v>0</v>
      </c>
      <c r="BQ2" s="6">
        <v>0</v>
      </c>
      <c r="BR2" s="6">
        <v>0</v>
      </c>
      <c r="BS2" s="6">
        <v>0</v>
      </c>
      <c r="BT2" s="6">
        <v>0</v>
      </c>
      <c r="BU2" s="6">
        <v>0</v>
      </c>
      <c r="BV2" s="6">
        <v>0</v>
      </c>
      <c r="BW2" s="6">
        <v>0</v>
      </c>
      <c r="BX2" s="6">
        <v>0</v>
      </c>
      <c r="BY2" s="6">
        <v>0</v>
      </c>
      <c r="BZ2" s="6">
        <v>0</v>
      </c>
      <c r="CA2" s="6">
        <v>0</v>
      </c>
      <c r="CB2" s="6">
        <v>0</v>
      </c>
      <c r="CC2" s="6">
        <v>0</v>
      </c>
      <c r="CD2" s="6">
        <v>0</v>
      </c>
      <c r="CE2" s="6">
        <v>0</v>
      </c>
      <c r="CF2" s="6">
        <v>0</v>
      </c>
      <c r="CG2" s="6">
        <v>0</v>
      </c>
      <c r="CH2" s="6">
        <v>0</v>
      </c>
      <c r="CI2" s="6">
        <v>0</v>
      </c>
      <c r="CJ2" s="6">
        <v>0</v>
      </c>
      <c r="CK2" s="6">
        <v>0</v>
      </c>
      <c r="CL2" s="6">
        <v>0</v>
      </c>
      <c r="CM2" s="6">
        <v>0</v>
      </c>
      <c r="CN2" s="6">
        <v>0</v>
      </c>
      <c r="CO2" s="6">
        <v>0</v>
      </c>
      <c r="CP2" s="6">
        <v>0</v>
      </c>
      <c r="CQ2" s="6">
        <v>0</v>
      </c>
      <c r="CR2" s="6">
        <v>0</v>
      </c>
      <c r="CS2" s="6">
        <v>0</v>
      </c>
      <c r="CT2" s="6">
        <v>0</v>
      </c>
      <c r="CU2" s="6">
        <v>0</v>
      </c>
      <c r="CV2" s="6">
        <v>0</v>
      </c>
      <c r="CW2" s="6">
        <v>0</v>
      </c>
      <c r="CX2" s="6">
        <v>0</v>
      </c>
      <c r="CY2" s="6">
        <v>0</v>
      </c>
      <c r="CZ2" s="6">
        <v>0</v>
      </c>
      <c r="DA2" s="6">
        <v>0</v>
      </c>
      <c r="DB2" s="6">
        <v>0</v>
      </c>
      <c r="DC2" s="6">
        <v>0</v>
      </c>
      <c r="DD2" s="6">
        <v>0</v>
      </c>
      <c r="DE2" s="6">
        <v>0</v>
      </c>
      <c r="DF2" s="6">
        <v>0</v>
      </c>
      <c r="DG2" s="6">
        <v>0</v>
      </c>
      <c r="DH2" s="6">
        <v>0</v>
      </c>
      <c r="DI2" s="6">
        <v>0</v>
      </c>
      <c r="DJ2" s="6">
        <v>0</v>
      </c>
      <c r="DK2" s="6">
        <v>0</v>
      </c>
      <c r="DL2" s="6">
        <v>0</v>
      </c>
      <c r="DM2" s="6">
        <v>0</v>
      </c>
      <c r="DN2" s="6">
        <v>0</v>
      </c>
      <c r="DO2" s="6">
        <v>0</v>
      </c>
      <c r="DP2" s="6">
        <v>0</v>
      </c>
      <c r="DQ2" s="6">
        <v>0</v>
      </c>
      <c r="DR2" s="6">
        <v>0</v>
      </c>
      <c r="DS2" s="6">
        <v>0</v>
      </c>
      <c r="DT2" s="6">
        <v>0</v>
      </c>
      <c r="DU2" s="6">
        <v>0</v>
      </c>
      <c r="DV2" s="6">
        <v>0</v>
      </c>
      <c r="DW2" s="6">
        <v>0</v>
      </c>
      <c r="DX2" s="6">
        <v>0</v>
      </c>
      <c r="DY2" s="6">
        <v>0</v>
      </c>
      <c r="DZ2" s="6">
        <v>0</v>
      </c>
    </row>
    <row r="3" x14ac:dyDescent="0.25">
      <c r="A3" s="1" t="s">
        <v>1</v>
      </c>
      <c r="B3" s="26">
        <v>0</v>
      </c>
      <c r="C3" s="4">
        <v>0</v>
      </c>
      <c r="D3" s="5">
        <f>2*b_3*k_off_3</f>
        <v>1.5000000000000002</v>
      </c>
      <c r="E3" s="6">
        <v>0</v>
      </c>
      <c r="F3" s="6">
        <v>0</v>
      </c>
      <c r="G3" s="7">
        <f>k_off_7</f>
        <v>1.095E-2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0</v>
      </c>
      <c r="AP3" s="6">
        <v>0</v>
      </c>
      <c r="AQ3" s="6">
        <v>0</v>
      </c>
      <c r="AR3" s="6">
        <v>0</v>
      </c>
      <c r="AS3" s="6">
        <v>0</v>
      </c>
      <c r="AT3" s="6">
        <v>0</v>
      </c>
      <c r="AU3" s="6">
        <v>0</v>
      </c>
      <c r="AV3" s="6">
        <v>0</v>
      </c>
      <c r="AW3" s="6">
        <v>0</v>
      </c>
      <c r="AX3" s="6">
        <v>0</v>
      </c>
      <c r="AY3" s="6">
        <v>0</v>
      </c>
      <c r="AZ3" s="6"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v>0</v>
      </c>
      <c r="BN3" s="1" t="s">
        <v>1</v>
      </c>
      <c r="BO3" s="9">
        <f>2*k_on_3</f>
        <v>600000</v>
      </c>
      <c r="BP3" s="4">
        <v>0</v>
      </c>
      <c r="BQ3" s="6">
        <v>0</v>
      </c>
      <c r="BR3" s="6">
        <v>0</v>
      </c>
      <c r="BS3" s="6">
        <v>0</v>
      </c>
      <c r="BT3" s="6">
        <v>0</v>
      </c>
      <c r="BU3" s="6">
        <v>0</v>
      </c>
      <c r="BV3" s="6">
        <v>0</v>
      </c>
      <c r="BW3" s="6">
        <v>0</v>
      </c>
      <c r="BX3" s="6">
        <v>0</v>
      </c>
      <c r="BY3" s="6">
        <v>0</v>
      </c>
      <c r="BZ3" s="6">
        <v>0</v>
      </c>
      <c r="CA3" s="6">
        <v>0</v>
      </c>
      <c r="CB3" s="6">
        <v>0</v>
      </c>
      <c r="CC3" s="6">
        <v>0</v>
      </c>
      <c r="CD3" s="6">
        <v>0</v>
      </c>
      <c r="CE3" s="6">
        <v>0</v>
      </c>
      <c r="CF3" s="6">
        <v>0</v>
      </c>
      <c r="CG3" s="6">
        <v>0</v>
      </c>
      <c r="CH3" s="6">
        <v>0</v>
      </c>
      <c r="CI3" s="6">
        <v>0</v>
      </c>
      <c r="CJ3" s="6">
        <v>0</v>
      </c>
      <c r="CK3" s="6">
        <v>0</v>
      </c>
      <c r="CL3" s="6">
        <v>0</v>
      </c>
      <c r="CM3" s="6">
        <v>0</v>
      </c>
      <c r="CN3" s="6">
        <v>0</v>
      </c>
      <c r="CO3" s="6">
        <v>0</v>
      </c>
      <c r="CP3" s="6">
        <v>0</v>
      </c>
      <c r="CQ3" s="6">
        <v>0</v>
      </c>
      <c r="CR3" s="6">
        <v>0</v>
      </c>
      <c r="CS3" s="6">
        <v>0</v>
      </c>
      <c r="CT3" s="6">
        <v>0</v>
      </c>
      <c r="CU3" s="6">
        <v>0</v>
      </c>
      <c r="CV3" s="6">
        <v>0</v>
      </c>
      <c r="CW3" s="6">
        <v>0</v>
      </c>
      <c r="CX3" s="6">
        <v>0</v>
      </c>
      <c r="CY3" s="6">
        <v>0</v>
      </c>
      <c r="CZ3" s="6">
        <v>0</v>
      </c>
      <c r="DA3" s="6">
        <v>0</v>
      </c>
      <c r="DB3" s="6">
        <v>0</v>
      </c>
      <c r="DC3" s="6">
        <v>0</v>
      </c>
      <c r="DD3" s="6">
        <v>0</v>
      </c>
      <c r="DE3" s="6">
        <v>0</v>
      </c>
      <c r="DF3" s="6">
        <v>0</v>
      </c>
      <c r="DG3" s="6">
        <v>0</v>
      </c>
      <c r="DH3" s="6">
        <v>0</v>
      </c>
      <c r="DI3" s="6">
        <v>0</v>
      </c>
      <c r="DJ3" s="6">
        <v>0</v>
      </c>
      <c r="DK3" s="6">
        <v>0</v>
      </c>
      <c r="DL3" s="6">
        <v>0</v>
      </c>
      <c r="DM3" s="6">
        <v>0</v>
      </c>
      <c r="DN3" s="6">
        <v>0</v>
      </c>
      <c r="DO3" s="6">
        <v>0</v>
      </c>
      <c r="DP3" s="6">
        <v>0</v>
      </c>
      <c r="DQ3" s="6">
        <v>0</v>
      </c>
      <c r="DR3" s="6">
        <v>0</v>
      </c>
      <c r="DS3" s="6">
        <v>0</v>
      </c>
      <c r="DT3" s="6">
        <v>0</v>
      </c>
      <c r="DU3" s="6">
        <v>0</v>
      </c>
      <c r="DV3" s="6">
        <v>0</v>
      </c>
      <c r="DW3" s="6">
        <v>0</v>
      </c>
      <c r="DX3" s="6">
        <v>0</v>
      </c>
      <c r="DY3" s="6">
        <v>0</v>
      </c>
      <c r="DZ3" s="6">
        <v>0</v>
      </c>
    </row>
    <row r="4" x14ac:dyDescent="0.25">
      <c r="A4" s="1" t="s">
        <v>2</v>
      </c>
      <c r="B4" s="6">
        <v>0</v>
      </c>
      <c r="C4" s="6">
        <v>0</v>
      </c>
      <c r="D4" s="4">
        <v>0</v>
      </c>
      <c r="E4" s="6">
        <v>0</v>
      </c>
      <c r="F4" s="6">
        <v>0</v>
      </c>
      <c r="G4" s="6">
        <v>0</v>
      </c>
      <c r="H4" s="6">
        <v>0</v>
      </c>
      <c r="I4" s="7">
        <f>k_off_7</f>
        <v>1.095E-2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  <c r="AY4" s="6">
        <v>0</v>
      </c>
      <c r="AZ4" s="6"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v>0</v>
      </c>
      <c r="BN4" s="1" t="s">
        <v>2</v>
      </c>
      <c r="BO4" s="6">
        <v>0</v>
      </c>
      <c r="BP4" s="9">
        <f>k_on_3</f>
        <v>300000</v>
      </c>
      <c r="BQ4" s="4">
        <v>0</v>
      </c>
      <c r="BR4" s="6">
        <v>0</v>
      </c>
      <c r="BS4" s="6">
        <v>0</v>
      </c>
      <c r="BT4" s="6">
        <v>0</v>
      </c>
      <c r="BU4" s="6">
        <v>0</v>
      </c>
      <c r="BV4" s="6">
        <v>0</v>
      </c>
      <c r="BW4" s="6">
        <v>0</v>
      </c>
      <c r="BX4" s="6">
        <v>0</v>
      </c>
      <c r="BY4" s="6">
        <v>0</v>
      </c>
      <c r="BZ4" s="6">
        <v>0</v>
      </c>
      <c r="CA4" s="6">
        <v>0</v>
      </c>
      <c r="CB4" s="6">
        <v>0</v>
      </c>
      <c r="CC4" s="6">
        <v>0</v>
      </c>
      <c r="CD4" s="6">
        <v>0</v>
      </c>
      <c r="CE4" s="6">
        <v>0</v>
      </c>
      <c r="CF4" s="6">
        <v>0</v>
      </c>
      <c r="CG4" s="6">
        <v>0</v>
      </c>
      <c r="CH4" s="6">
        <v>0</v>
      </c>
      <c r="CI4" s="6">
        <v>0</v>
      </c>
      <c r="CJ4" s="6">
        <v>0</v>
      </c>
      <c r="CK4" s="6">
        <v>0</v>
      </c>
      <c r="CL4" s="6">
        <v>0</v>
      </c>
      <c r="CM4" s="6">
        <v>0</v>
      </c>
      <c r="CN4" s="6">
        <v>0</v>
      </c>
      <c r="CO4" s="6">
        <v>0</v>
      </c>
      <c r="CP4" s="6">
        <v>0</v>
      </c>
      <c r="CQ4" s="6">
        <v>0</v>
      </c>
      <c r="CR4" s="6">
        <v>0</v>
      </c>
      <c r="CS4" s="6">
        <v>0</v>
      </c>
      <c r="CT4" s="6">
        <v>0</v>
      </c>
      <c r="CU4" s="6">
        <v>0</v>
      </c>
      <c r="CV4" s="6">
        <v>0</v>
      </c>
      <c r="CW4" s="6">
        <v>0</v>
      </c>
      <c r="CX4" s="6">
        <v>0</v>
      </c>
      <c r="CY4" s="6">
        <v>0</v>
      </c>
      <c r="CZ4" s="6">
        <v>0</v>
      </c>
      <c r="DA4" s="6">
        <v>0</v>
      </c>
      <c r="DB4" s="6">
        <v>0</v>
      </c>
      <c r="DC4" s="6">
        <v>0</v>
      </c>
      <c r="DD4" s="6">
        <v>0</v>
      </c>
      <c r="DE4" s="6">
        <v>0</v>
      </c>
      <c r="DF4" s="6">
        <v>0</v>
      </c>
      <c r="DG4" s="6">
        <v>0</v>
      </c>
      <c r="DH4" s="6">
        <v>0</v>
      </c>
      <c r="DI4" s="6">
        <v>0</v>
      </c>
      <c r="DJ4" s="6">
        <v>0</v>
      </c>
      <c r="DK4" s="6">
        <v>0</v>
      </c>
      <c r="DL4" s="6">
        <v>0</v>
      </c>
      <c r="DM4" s="6">
        <v>0</v>
      </c>
      <c r="DN4" s="6">
        <v>0</v>
      </c>
      <c r="DO4" s="6">
        <v>0</v>
      </c>
      <c r="DP4" s="6">
        <v>0</v>
      </c>
      <c r="DQ4" s="6">
        <v>0</v>
      </c>
      <c r="DR4" s="6">
        <v>0</v>
      </c>
      <c r="DS4" s="6">
        <v>0</v>
      </c>
      <c r="DT4" s="6">
        <v>0</v>
      </c>
      <c r="DU4" s="6">
        <v>0</v>
      </c>
      <c r="DV4" s="6">
        <v>0</v>
      </c>
      <c r="DW4" s="6">
        <v>0</v>
      </c>
      <c r="DX4" s="6">
        <v>0</v>
      </c>
      <c r="DY4" s="6">
        <v>0</v>
      </c>
      <c r="DZ4" s="6">
        <v>0</v>
      </c>
    </row>
    <row r="5" x14ac:dyDescent="0.25">
      <c r="A5" s="1" t="s">
        <v>3</v>
      </c>
      <c r="B5" s="6">
        <v>0</v>
      </c>
      <c r="C5" s="6">
        <v>0</v>
      </c>
      <c r="D5" s="6">
        <v>0</v>
      </c>
      <c r="E5" s="4">
        <v>0</v>
      </c>
      <c r="F5" s="7">
        <f>2*b_7*k_off_7</f>
        <v>1.095E-2</v>
      </c>
      <c r="G5" s="5">
        <f>k_off_3</f>
        <v>1.5000000000000002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v>0</v>
      </c>
      <c r="BN5" s="1" t="s">
        <v>3</v>
      </c>
      <c r="BO5" s="10">
        <f>2*k_on_7</f>
        <v>14600</v>
      </c>
      <c r="BP5" s="6">
        <v>0</v>
      </c>
      <c r="BQ5" s="6">
        <v>0</v>
      </c>
      <c r="BR5" s="4">
        <v>0</v>
      </c>
      <c r="BS5" s="6">
        <v>0</v>
      </c>
      <c r="BT5" s="6">
        <v>0</v>
      </c>
      <c r="BU5" s="6">
        <v>0</v>
      </c>
      <c r="BV5" s="6">
        <v>0</v>
      </c>
      <c r="BW5" s="6">
        <v>0</v>
      </c>
      <c r="BX5" s="6">
        <v>0</v>
      </c>
      <c r="BY5" s="6">
        <v>0</v>
      </c>
      <c r="BZ5" s="6">
        <v>0</v>
      </c>
      <c r="CA5" s="6">
        <v>0</v>
      </c>
      <c r="CB5" s="6">
        <v>0</v>
      </c>
      <c r="CC5" s="6">
        <v>0</v>
      </c>
      <c r="CD5" s="6">
        <v>0</v>
      </c>
      <c r="CE5" s="6">
        <v>0</v>
      </c>
      <c r="CF5" s="6">
        <v>0</v>
      </c>
      <c r="CG5" s="6">
        <v>0</v>
      </c>
      <c r="CH5" s="6">
        <v>0</v>
      </c>
      <c r="CI5" s="6">
        <v>0</v>
      </c>
      <c r="CJ5" s="6">
        <v>0</v>
      </c>
      <c r="CK5" s="6">
        <v>0</v>
      </c>
      <c r="CL5" s="6">
        <v>0</v>
      </c>
      <c r="CM5" s="6">
        <v>0</v>
      </c>
      <c r="CN5" s="6">
        <v>0</v>
      </c>
      <c r="CO5" s="6">
        <v>0</v>
      </c>
      <c r="CP5" s="6">
        <v>0</v>
      </c>
      <c r="CQ5" s="6">
        <v>0</v>
      </c>
      <c r="CR5" s="6">
        <v>0</v>
      </c>
      <c r="CS5" s="6">
        <v>0</v>
      </c>
      <c r="CT5" s="6">
        <v>0</v>
      </c>
      <c r="CU5" s="6">
        <v>0</v>
      </c>
      <c r="CV5" s="6">
        <v>0</v>
      </c>
      <c r="CW5" s="6">
        <v>0</v>
      </c>
      <c r="CX5" s="6">
        <v>0</v>
      </c>
      <c r="CY5" s="6">
        <v>0</v>
      </c>
      <c r="CZ5" s="6">
        <v>0</v>
      </c>
      <c r="DA5" s="6">
        <v>0</v>
      </c>
      <c r="DB5" s="6">
        <v>0</v>
      </c>
      <c r="DC5" s="6">
        <v>0</v>
      </c>
      <c r="DD5" s="6">
        <v>0</v>
      </c>
      <c r="DE5" s="6">
        <v>0</v>
      </c>
      <c r="DF5" s="6">
        <v>0</v>
      </c>
      <c r="DG5" s="6">
        <v>0</v>
      </c>
      <c r="DH5" s="6">
        <v>0</v>
      </c>
      <c r="DI5" s="6">
        <v>0</v>
      </c>
      <c r="DJ5" s="6">
        <v>0</v>
      </c>
      <c r="DK5" s="6">
        <v>0</v>
      </c>
      <c r="DL5" s="6">
        <v>0</v>
      </c>
      <c r="DM5" s="6">
        <v>0</v>
      </c>
      <c r="DN5" s="6">
        <v>0</v>
      </c>
      <c r="DO5" s="6">
        <v>0</v>
      </c>
      <c r="DP5" s="6">
        <v>0</v>
      </c>
      <c r="DQ5" s="6">
        <v>0</v>
      </c>
      <c r="DR5" s="6">
        <v>0</v>
      </c>
      <c r="DS5" s="6">
        <v>0</v>
      </c>
      <c r="DT5" s="6">
        <v>0</v>
      </c>
      <c r="DU5" s="6">
        <v>0</v>
      </c>
      <c r="DV5" s="6">
        <v>0</v>
      </c>
      <c r="DW5" s="6">
        <v>0</v>
      </c>
      <c r="DX5" s="6">
        <v>0</v>
      </c>
      <c r="DY5" s="6">
        <v>0</v>
      </c>
      <c r="DZ5" s="6">
        <v>0</v>
      </c>
    </row>
    <row r="6" x14ac:dyDescent="0.25">
      <c r="A6" s="1" t="s">
        <v>4</v>
      </c>
      <c r="B6" s="6">
        <v>0</v>
      </c>
      <c r="C6" s="6">
        <v>0</v>
      </c>
      <c r="D6" s="6">
        <v>0</v>
      </c>
      <c r="E6" s="26">
        <v>0</v>
      </c>
      <c r="F6" s="4">
        <v>0</v>
      </c>
      <c r="G6" s="6">
        <v>0</v>
      </c>
      <c r="H6" s="5">
        <f>k_off_3</f>
        <v>1.5000000000000002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1" t="s">
        <v>4</v>
      </c>
      <c r="BO6" s="6">
        <v>0</v>
      </c>
      <c r="BP6" s="6">
        <v>0</v>
      </c>
      <c r="BQ6" s="6">
        <v>0</v>
      </c>
      <c r="BR6" s="10">
        <f>k_on_7</f>
        <v>7300</v>
      </c>
      <c r="BS6" s="4">
        <v>0</v>
      </c>
      <c r="BT6" s="6">
        <v>0</v>
      </c>
      <c r="BU6" s="6">
        <v>0</v>
      </c>
      <c r="BV6" s="6">
        <v>0</v>
      </c>
      <c r="BW6" s="6">
        <v>0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0</v>
      </c>
      <c r="CD6" s="6">
        <v>0</v>
      </c>
      <c r="CE6" s="6">
        <v>0</v>
      </c>
      <c r="CF6" s="6">
        <v>0</v>
      </c>
      <c r="CG6" s="6">
        <v>0</v>
      </c>
      <c r="CH6" s="6">
        <v>0</v>
      </c>
      <c r="CI6" s="6">
        <v>0</v>
      </c>
      <c r="CJ6" s="6">
        <v>0</v>
      </c>
      <c r="CK6" s="6">
        <v>0</v>
      </c>
      <c r="CL6" s="6">
        <v>0</v>
      </c>
      <c r="CM6" s="6">
        <v>0</v>
      </c>
      <c r="CN6" s="6">
        <v>0</v>
      </c>
      <c r="CO6" s="6">
        <v>0</v>
      </c>
      <c r="CP6" s="6">
        <v>0</v>
      </c>
      <c r="CQ6" s="6">
        <v>0</v>
      </c>
      <c r="CR6" s="6">
        <v>0</v>
      </c>
      <c r="CS6" s="6">
        <v>0</v>
      </c>
      <c r="CT6" s="6">
        <v>0</v>
      </c>
      <c r="CU6" s="6">
        <v>0</v>
      </c>
      <c r="CV6" s="6">
        <v>0</v>
      </c>
      <c r="CW6" s="6">
        <v>0</v>
      </c>
      <c r="CX6" s="6">
        <v>0</v>
      </c>
      <c r="CY6" s="6">
        <v>0</v>
      </c>
      <c r="CZ6" s="6">
        <v>0</v>
      </c>
      <c r="DA6" s="6">
        <v>0</v>
      </c>
      <c r="DB6" s="6">
        <v>0</v>
      </c>
      <c r="DC6" s="6">
        <v>0</v>
      </c>
      <c r="DD6" s="6">
        <v>0</v>
      </c>
      <c r="DE6" s="6">
        <v>0</v>
      </c>
      <c r="DF6" s="6">
        <v>0</v>
      </c>
      <c r="DG6" s="6">
        <v>0</v>
      </c>
      <c r="DH6" s="6">
        <v>0</v>
      </c>
      <c r="DI6" s="6">
        <v>0</v>
      </c>
      <c r="DJ6" s="6">
        <v>0</v>
      </c>
      <c r="DK6" s="6">
        <v>0</v>
      </c>
      <c r="DL6" s="6">
        <v>0</v>
      </c>
      <c r="DM6" s="6">
        <v>0</v>
      </c>
      <c r="DN6" s="6">
        <v>0</v>
      </c>
      <c r="DO6" s="6">
        <v>0</v>
      </c>
      <c r="DP6" s="6">
        <v>0</v>
      </c>
      <c r="DQ6" s="6">
        <v>0</v>
      </c>
      <c r="DR6" s="6">
        <v>0</v>
      </c>
      <c r="DS6" s="6">
        <v>0</v>
      </c>
      <c r="DT6" s="6">
        <v>0</v>
      </c>
      <c r="DU6" s="6">
        <v>0</v>
      </c>
      <c r="DV6" s="6">
        <v>0</v>
      </c>
      <c r="DW6" s="6">
        <v>0</v>
      </c>
      <c r="DX6" s="6">
        <v>0</v>
      </c>
      <c r="DY6" s="6">
        <v>0</v>
      </c>
      <c r="DZ6" s="6">
        <v>0</v>
      </c>
    </row>
    <row r="7" x14ac:dyDescent="0.25">
      <c r="A7" s="1" t="s">
        <v>5</v>
      </c>
      <c r="B7" s="6">
        <v>0</v>
      </c>
      <c r="C7" s="6">
        <v>0</v>
      </c>
      <c r="D7" s="6">
        <v>0</v>
      </c>
      <c r="E7" s="26">
        <v>0</v>
      </c>
      <c r="F7" s="6">
        <v>0</v>
      </c>
      <c r="G7" s="4">
        <v>0</v>
      </c>
      <c r="H7" s="7">
        <f>2*b_7*k_off_7</f>
        <v>1.095E-2</v>
      </c>
      <c r="I7" s="5">
        <f>2*b_3*k_off_3</f>
        <v>1.5000000000000002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1" t="s">
        <v>5</v>
      </c>
      <c r="BO7" s="6">
        <v>0</v>
      </c>
      <c r="BP7" s="10">
        <f>2*k_on_7</f>
        <v>14600</v>
      </c>
      <c r="BQ7" s="6">
        <v>0</v>
      </c>
      <c r="BR7" s="9">
        <f>2*k_on_3</f>
        <v>600000</v>
      </c>
      <c r="BS7" s="6">
        <v>0</v>
      </c>
      <c r="BT7" s="4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  <c r="CC7" s="6">
        <v>0</v>
      </c>
      <c r="CD7" s="6">
        <v>0</v>
      </c>
      <c r="CE7" s="6">
        <v>0</v>
      </c>
      <c r="CF7" s="6">
        <v>0</v>
      </c>
      <c r="CG7" s="6">
        <v>0</v>
      </c>
      <c r="CH7" s="6">
        <v>0</v>
      </c>
      <c r="CI7" s="6">
        <v>0</v>
      </c>
      <c r="CJ7" s="6">
        <v>0</v>
      </c>
      <c r="CK7" s="6">
        <v>0</v>
      </c>
      <c r="CL7" s="6">
        <v>0</v>
      </c>
      <c r="CM7" s="6">
        <v>0</v>
      </c>
      <c r="CN7" s="6">
        <v>0</v>
      </c>
      <c r="CO7" s="6">
        <v>0</v>
      </c>
      <c r="CP7" s="6">
        <v>0</v>
      </c>
      <c r="CQ7" s="6">
        <v>0</v>
      </c>
      <c r="CR7" s="6">
        <v>0</v>
      </c>
      <c r="CS7" s="6">
        <v>0</v>
      </c>
      <c r="CT7" s="6">
        <v>0</v>
      </c>
      <c r="CU7" s="6">
        <v>0</v>
      </c>
      <c r="CV7" s="6">
        <v>0</v>
      </c>
      <c r="CW7" s="6">
        <v>0</v>
      </c>
      <c r="CX7" s="6">
        <v>0</v>
      </c>
      <c r="CY7" s="6">
        <v>0</v>
      </c>
      <c r="CZ7" s="6">
        <v>0</v>
      </c>
      <c r="DA7" s="6">
        <v>0</v>
      </c>
      <c r="DB7" s="6">
        <v>0</v>
      </c>
      <c r="DC7" s="6">
        <v>0</v>
      </c>
      <c r="DD7" s="6">
        <v>0</v>
      </c>
      <c r="DE7" s="6">
        <v>0</v>
      </c>
      <c r="DF7" s="6">
        <v>0</v>
      </c>
      <c r="DG7" s="6">
        <v>0</v>
      </c>
      <c r="DH7" s="6">
        <v>0</v>
      </c>
      <c r="DI7" s="6">
        <v>0</v>
      </c>
      <c r="DJ7" s="6">
        <v>0</v>
      </c>
      <c r="DK7" s="6">
        <v>0</v>
      </c>
      <c r="DL7" s="6">
        <v>0</v>
      </c>
      <c r="DM7" s="6">
        <v>0</v>
      </c>
      <c r="DN7" s="6">
        <v>0</v>
      </c>
      <c r="DO7" s="6">
        <v>0</v>
      </c>
      <c r="DP7" s="6">
        <v>0</v>
      </c>
      <c r="DQ7" s="6">
        <v>0</v>
      </c>
      <c r="DR7" s="6">
        <v>0</v>
      </c>
      <c r="DS7" s="6">
        <v>0</v>
      </c>
      <c r="DT7" s="6">
        <v>0</v>
      </c>
      <c r="DU7" s="6">
        <v>0</v>
      </c>
      <c r="DV7" s="6">
        <v>0</v>
      </c>
      <c r="DW7" s="6">
        <v>0</v>
      </c>
      <c r="DX7" s="6">
        <v>0</v>
      </c>
      <c r="DY7" s="6">
        <v>0</v>
      </c>
      <c r="DZ7" s="6">
        <v>0</v>
      </c>
    </row>
    <row r="8" x14ac:dyDescent="0.25">
      <c r="A8" s="1" t="s">
        <v>6</v>
      </c>
      <c r="B8" s="6">
        <v>0</v>
      </c>
      <c r="C8" s="6">
        <v>0</v>
      </c>
      <c r="D8" s="6">
        <v>0</v>
      </c>
      <c r="E8" s="6">
        <v>0</v>
      </c>
      <c r="F8" s="26">
        <v>0</v>
      </c>
      <c r="G8" s="26">
        <v>0</v>
      </c>
      <c r="H8" s="4">
        <v>0</v>
      </c>
      <c r="I8" s="6">
        <v>0</v>
      </c>
      <c r="J8" s="5">
        <f>2*b_3*k_off_3</f>
        <v>1.5000000000000002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1" t="s">
        <v>6</v>
      </c>
      <c r="BO8" s="6">
        <v>0</v>
      </c>
      <c r="BP8" s="6">
        <v>0</v>
      </c>
      <c r="BQ8" s="6">
        <v>0</v>
      </c>
      <c r="BR8" s="6">
        <v>0</v>
      </c>
      <c r="BS8" s="9">
        <f>2*k_on_3</f>
        <v>600000</v>
      </c>
      <c r="BT8" s="10">
        <f>k_on_7</f>
        <v>7300</v>
      </c>
      <c r="BU8" s="4">
        <v>0</v>
      </c>
      <c r="BV8" s="6">
        <v>0</v>
      </c>
      <c r="BW8" s="6">
        <v>0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0</v>
      </c>
      <c r="CD8" s="6">
        <v>0</v>
      </c>
      <c r="CE8" s="6">
        <v>0</v>
      </c>
      <c r="CF8" s="6">
        <v>0</v>
      </c>
      <c r="CG8" s="6">
        <v>0</v>
      </c>
      <c r="CH8" s="6">
        <v>0</v>
      </c>
      <c r="CI8" s="6">
        <v>0</v>
      </c>
      <c r="CJ8" s="6">
        <v>0</v>
      </c>
      <c r="CK8" s="6">
        <v>0</v>
      </c>
      <c r="CL8" s="6">
        <v>0</v>
      </c>
      <c r="CM8" s="6">
        <v>0</v>
      </c>
      <c r="CN8" s="6">
        <v>0</v>
      </c>
      <c r="CO8" s="6">
        <v>0</v>
      </c>
      <c r="CP8" s="6">
        <v>0</v>
      </c>
      <c r="CQ8" s="6">
        <v>0</v>
      </c>
      <c r="CR8" s="6">
        <v>0</v>
      </c>
      <c r="CS8" s="6">
        <v>0</v>
      </c>
      <c r="CT8" s="6">
        <v>0</v>
      </c>
      <c r="CU8" s="6">
        <v>0</v>
      </c>
      <c r="CV8" s="6">
        <v>0</v>
      </c>
      <c r="CW8" s="6">
        <v>0</v>
      </c>
      <c r="CX8" s="6">
        <v>0</v>
      </c>
      <c r="CY8" s="6">
        <v>0</v>
      </c>
      <c r="CZ8" s="6">
        <v>0</v>
      </c>
      <c r="DA8" s="6">
        <v>0</v>
      </c>
      <c r="DB8" s="6">
        <v>0</v>
      </c>
      <c r="DC8" s="6">
        <v>0</v>
      </c>
      <c r="DD8" s="6">
        <v>0</v>
      </c>
      <c r="DE8" s="6">
        <v>0</v>
      </c>
      <c r="DF8" s="6">
        <v>0</v>
      </c>
      <c r="DG8" s="6">
        <v>0</v>
      </c>
      <c r="DH8" s="6">
        <v>0</v>
      </c>
      <c r="DI8" s="6">
        <v>0</v>
      </c>
      <c r="DJ8" s="6">
        <v>0</v>
      </c>
      <c r="DK8" s="6">
        <v>0</v>
      </c>
      <c r="DL8" s="6">
        <v>0</v>
      </c>
      <c r="DM8" s="6">
        <v>0</v>
      </c>
      <c r="DN8" s="6">
        <v>0</v>
      </c>
      <c r="DO8" s="6">
        <v>0</v>
      </c>
      <c r="DP8" s="6">
        <v>0</v>
      </c>
      <c r="DQ8" s="6">
        <v>0</v>
      </c>
      <c r="DR8" s="6">
        <v>0</v>
      </c>
      <c r="DS8" s="6">
        <v>0</v>
      </c>
      <c r="DT8" s="6">
        <v>0</v>
      </c>
      <c r="DU8" s="6">
        <v>0</v>
      </c>
      <c r="DV8" s="6">
        <v>0</v>
      </c>
      <c r="DW8" s="6">
        <v>0</v>
      </c>
      <c r="DX8" s="6">
        <v>0</v>
      </c>
      <c r="DY8" s="6">
        <v>0</v>
      </c>
      <c r="DZ8" s="6">
        <v>0</v>
      </c>
    </row>
    <row r="9" x14ac:dyDescent="0.25">
      <c r="A9" s="1" t="s">
        <v>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4">
        <v>0</v>
      </c>
      <c r="J9" s="7">
        <f>2*b_7*k_off_7</f>
        <v>1.095E-2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v>0</v>
      </c>
      <c r="BN9" s="1" t="s">
        <v>7</v>
      </c>
      <c r="BO9" s="6">
        <v>0</v>
      </c>
      <c r="BP9" s="6">
        <v>0</v>
      </c>
      <c r="BQ9" s="10">
        <f>2*k_on_7</f>
        <v>14600</v>
      </c>
      <c r="BR9" s="6">
        <v>0</v>
      </c>
      <c r="BS9" s="6">
        <v>0</v>
      </c>
      <c r="BT9" s="9">
        <f>k_on_3</f>
        <v>300000</v>
      </c>
      <c r="BU9" s="6">
        <v>0</v>
      </c>
      <c r="BV9" s="4">
        <v>0</v>
      </c>
      <c r="BW9" s="6">
        <v>0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6">
        <v>0</v>
      </c>
      <c r="CD9" s="6">
        <v>0</v>
      </c>
      <c r="CE9" s="6">
        <v>0</v>
      </c>
      <c r="CF9" s="6">
        <v>0</v>
      </c>
      <c r="CG9" s="6">
        <v>0</v>
      </c>
      <c r="CH9" s="6">
        <v>0</v>
      </c>
      <c r="CI9" s="6">
        <v>0</v>
      </c>
      <c r="CJ9" s="6">
        <v>0</v>
      </c>
      <c r="CK9" s="6">
        <v>0</v>
      </c>
      <c r="CL9" s="6">
        <v>0</v>
      </c>
      <c r="CM9" s="6">
        <v>0</v>
      </c>
      <c r="CN9" s="6">
        <v>0</v>
      </c>
      <c r="CO9" s="6">
        <v>0</v>
      </c>
      <c r="CP9" s="6">
        <v>0</v>
      </c>
      <c r="CQ9" s="6">
        <v>0</v>
      </c>
      <c r="CR9" s="6">
        <v>0</v>
      </c>
      <c r="CS9" s="6">
        <v>0</v>
      </c>
      <c r="CT9" s="6">
        <v>0</v>
      </c>
      <c r="CU9" s="6">
        <v>0</v>
      </c>
      <c r="CV9" s="6">
        <v>0</v>
      </c>
      <c r="CW9" s="6">
        <v>0</v>
      </c>
      <c r="CX9" s="6">
        <v>0</v>
      </c>
      <c r="CY9" s="6">
        <v>0</v>
      </c>
      <c r="CZ9" s="6">
        <v>0</v>
      </c>
      <c r="DA9" s="6">
        <v>0</v>
      </c>
      <c r="DB9" s="6">
        <v>0</v>
      </c>
      <c r="DC9" s="6">
        <v>0</v>
      </c>
      <c r="DD9" s="6">
        <v>0</v>
      </c>
      <c r="DE9" s="6">
        <v>0</v>
      </c>
      <c r="DF9" s="6">
        <v>0</v>
      </c>
      <c r="DG9" s="6">
        <v>0</v>
      </c>
      <c r="DH9" s="6">
        <v>0</v>
      </c>
      <c r="DI9" s="6">
        <v>0</v>
      </c>
      <c r="DJ9" s="6">
        <v>0</v>
      </c>
      <c r="DK9" s="6">
        <v>0</v>
      </c>
      <c r="DL9" s="6">
        <v>0</v>
      </c>
      <c r="DM9" s="6">
        <v>0</v>
      </c>
      <c r="DN9" s="6">
        <v>0</v>
      </c>
      <c r="DO9" s="6">
        <v>0</v>
      </c>
      <c r="DP9" s="6">
        <v>0</v>
      </c>
      <c r="DQ9" s="6">
        <v>0</v>
      </c>
      <c r="DR9" s="6">
        <v>0</v>
      </c>
      <c r="DS9" s="6">
        <v>0</v>
      </c>
      <c r="DT9" s="6">
        <v>0</v>
      </c>
      <c r="DU9" s="6">
        <v>0</v>
      </c>
      <c r="DV9" s="6">
        <v>0</v>
      </c>
      <c r="DW9" s="6">
        <v>0</v>
      </c>
      <c r="DX9" s="6">
        <v>0</v>
      </c>
      <c r="DY9" s="6">
        <v>0</v>
      </c>
      <c r="DZ9" s="6">
        <v>0</v>
      </c>
    </row>
    <row r="10" x14ac:dyDescent="0.25">
      <c r="A10" s="1" t="s">
        <v>8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26">
        <v>0</v>
      </c>
      <c r="J10" s="4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v>0</v>
      </c>
      <c r="BN10" s="1" t="s">
        <v>8</v>
      </c>
      <c r="BO10" s="6">
        <v>0</v>
      </c>
      <c r="BP10" s="6">
        <v>0</v>
      </c>
      <c r="BQ10" s="6">
        <v>0</v>
      </c>
      <c r="BR10" s="6">
        <v>0</v>
      </c>
      <c r="BS10" s="6">
        <v>0</v>
      </c>
      <c r="BT10" s="6">
        <v>0</v>
      </c>
      <c r="BU10" s="9">
        <f>k_on_3</f>
        <v>300000</v>
      </c>
      <c r="BV10" s="10">
        <f>k_on_7</f>
        <v>7300</v>
      </c>
      <c r="BW10" s="4">
        <v>0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0</v>
      </c>
      <c r="CD10" s="6">
        <v>0</v>
      </c>
      <c r="CE10" s="6">
        <v>0</v>
      </c>
      <c r="CF10" s="6">
        <v>0</v>
      </c>
      <c r="CG10" s="6">
        <v>0</v>
      </c>
      <c r="CH10" s="6">
        <v>0</v>
      </c>
      <c r="CI10" s="6">
        <v>0</v>
      </c>
      <c r="CJ10" s="6">
        <v>0</v>
      </c>
      <c r="CK10" s="6">
        <v>0</v>
      </c>
      <c r="CL10" s="6">
        <v>0</v>
      </c>
      <c r="CM10" s="6">
        <v>0</v>
      </c>
      <c r="CN10" s="6">
        <v>0</v>
      </c>
      <c r="CO10" s="6">
        <v>0</v>
      </c>
      <c r="CP10" s="6">
        <v>0</v>
      </c>
      <c r="CQ10" s="6">
        <v>0</v>
      </c>
      <c r="CR10" s="6">
        <v>0</v>
      </c>
      <c r="CS10" s="6">
        <v>0</v>
      </c>
      <c r="CT10" s="6">
        <v>0</v>
      </c>
      <c r="CU10" s="6">
        <v>0</v>
      </c>
      <c r="CV10" s="6">
        <v>0</v>
      </c>
      <c r="CW10" s="6">
        <v>0</v>
      </c>
      <c r="CX10" s="6">
        <v>0</v>
      </c>
      <c r="CY10" s="6">
        <v>0</v>
      </c>
      <c r="CZ10" s="6">
        <v>0</v>
      </c>
      <c r="DA10" s="6">
        <v>0</v>
      </c>
      <c r="DB10" s="6">
        <v>0</v>
      </c>
      <c r="DC10" s="6">
        <v>0</v>
      </c>
      <c r="DD10" s="6">
        <v>0</v>
      </c>
      <c r="DE10" s="6">
        <v>0</v>
      </c>
      <c r="DF10" s="6">
        <v>0</v>
      </c>
      <c r="DG10" s="6">
        <v>0</v>
      </c>
      <c r="DH10" s="6">
        <v>0</v>
      </c>
      <c r="DI10" s="6">
        <v>0</v>
      </c>
      <c r="DJ10" s="6">
        <v>0</v>
      </c>
      <c r="DK10" s="6">
        <v>0</v>
      </c>
      <c r="DL10" s="6">
        <v>0</v>
      </c>
      <c r="DM10" s="6">
        <v>0</v>
      </c>
      <c r="DN10" s="6">
        <v>0</v>
      </c>
      <c r="DO10" s="6">
        <v>0</v>
      </c>
      <c r="DP10" s="6">
        <v>0</v>
      </c>
      <c r="DQ10" s="6">
        <v>0</v>
      </c>
      <c r="DR10" s="6">
        <v>0</v>
      </c>
      <c r="DS10" s="6">
        <v>0</v>
      </c>
      <c r="DT10" s="6">
        <v>0</v>
      </c>
      <c r="DU10" s="6">
        <v>0</v>
      </c>
      <c r="DV10" s="6">
        <v>0</v>
      </c>
      <c r="DW10" s="6">
        <v>0</v>
      </c>
      <c r="DX10" s="6">
        <v>0</v>
      </c>
      <c r="DY10" s="6">
        <v>0</v>
      </c>
      <c r="DZ10" s="6">
        <v>0</v>
      </c>
    </row>
    <row r="11" x14ac:dyDescent="0.25">
      <c r="A11" s="2" t="s">
        <v>9</v>
      </c>
      <c r="B11" s="11">
        <f>k_refill</f>
        <v>2E-3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4">
        <v>0</v>
      </c>
      <c r="L11" s="12">
        <f>k_off_1</f>
        <v>4</v>
      </c>
      <c r="M11" s="6">
        <v>0</v>
      </c>
      <c r="N11" s="6">
        <v>0</v>
      </c>
      <c r="O11" s="6">
        <v>0</v>
      </c>
      <c r="P11" s="6">
        <v>0</v>
      </c>
      <c r="Q11" s="7">
        <f>k_off_7</f>
        <v>1.095E-2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5">
        <f>k_off_3</f>
        <v>1.5000000000000002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2" t="s">
        <v>9</v>
      </c>
      <c r="BO11" s="2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6">
        <v>0</v>
      </c>
      <c r="BW11" s="6">
        <v>0</v>
      </c>
      <c r="BX11" s="4">
        <v>0</v>
      </c>
      <c r="BY11" s="26">
        <v>0</v>
      </c>
      <c r="BZ11" s="6">
        <v>0</v>
      </c>
      <c r="CA11" s="6">
        <v>0</v>
      </c>
      <c r="CB11" s="6">
        <v>0</v>
      </c>
      <c r="CC11" s="6">
        <v>0</v>
      </c>
      <c r="CD11" s="6">
        <v>0</v>
      </c>
      <c r="CE11" s="6">
        <v>0</v>
      </c>
      <c r="CF11" s="6">
        <v>0</v>
      </c>
      <c r="CG11" s="6">
        <v>0</v>
      </c>
      <c r="CH11" s="6">
        <v>0</v>
      </c>
      <c r="CI11" s="6">
        <v>0</v>
      </c>
      <c r="CJ11" s="6">
        <v>0</v>
      </c>
      <c r="CK11" s="6">
        <v>0</v>
      </c>
      <c r="CL11" s="6">
        <v>0</v>
      </c>
      <c r="CM11" s="6">
        <v>0</v>
      </c>
      <c r="CN11" s="6">
        <v>0</v>
      </c>
      <c r="CO11" s="6">
        <v>0</v>
      </c>
      <c r="CP11" s="6">
        <v>0</v>
      </c>
      <c r="CQ11" s="6">
        <v>0</v>
      </c>
      <c r="CR11" s="6">
        <v>0</v>
      </c>
      <c r="CS11" s="6">
        <v>0</v>
      </c>
      <c r="CT11" s="6">
        <v>0</v>
      </c>
      <c r="CU11" s="6">
        <v>0</v>
      </c>
      <c r="CV11" s="6">
        <v>0</v>
      </c>
      <c r="CW11" s="6">
        <v>0</v>
      </c>
      <c r="CX11" s="6">
        <v>0</v>
      </c>
      <c r="CY11" s="6">
        <v>0</v>
      </c>
      <c r="CZ11" s="6">
        <v>0</v>
      </c>
      <c r="DA11" s="6">
        <v>0</v>
      </c>
      <c r="DB11" s="6">
        <v>0</v>
      </c>
      <c r="DC11" s="6">
        <v>0</v>
      </c>
      <c r="DD11" s="6">
        <v>0</v>
      </c>
      <c r="DE11" s="6">
        <v>0</v>
      </c>
      <c r="DF11" s="6">
        <v>0</v>
      </c>
      <c r="DG11" s="6">
        <v>0</v>
      </c>
      <c r="DH11" s="6">
        <v>0</v>
      </c>
      <c r="DI11" s="6">
        <v>0</v>
      </c>
      <c r="DJ11" s="6">
        <v>0</v>
      </c>
      <c r="DK11" s="6">
        <v>0</v>
      </c>
      <c r="DL11" s="6">
        <v>0</v>
      </c>
      <c r="DM11" s="6">
        <v>0</v>
      </c>
      <c r="DN11" s="6">
        <v>0</v>
      </c>
      <c r="DO11" s="6">
        <v>0</v>
      </c>
      <c r="DP11" s="6">
        <v>0</v>
      </c>
      <c r="DQ11" s="6">
        <v>0</v>
      </c>
      <c r="DR11" s="6">
        <v>0</v>
      </c>
      <c r="DS11" s="6">
        <v>0</v>
      </c>
      <c r="DT11" s="6">
        <v>0</v>
      </c>
      <c r="DU11" s="6">
        <v>0</v>
      </c>
      <c r="DV11" s="6">
        <v>0</v>
      </c>
      <c r="DW11" s="6">
        <v>0</v>
      </c>
      <c r="DX11" s="6">
        <v>0</v>
      </c>
      <c r="DY11" s="6">
        <v>0</v>
      </c>
      <c r="DZ11" s="6">
        <v>0</v>
      </c>
    </row>
    <row r="12" x14ac:dyDescent="0.25">
      <c r="A12" s="2" t="s">
        <v>10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26">
        <v>0</v>
      </c>
      <c r="L12" s="4">
        <v>0</v>
      </c>
      <c r="M12" s="12">
        <f>2*b_1*k_off_1</f>
        <v>4</v>
      </c>
      <c r="N12" s="6">
        <v>0</v>
      </c>
      <c r="O12" s="6">
        <v>0</v>
      </c>
      <c r="P12" s="6">
        <v>0</v>
      </c>
      <c r="Q12" s="6">
        <v>0</v>
      </c>
      <c r="R12" s="7">
        <f>k_off_7</f>
        <v>1.095E-2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5">
        <f>k_off_3</f>
        <v>1.5000000000000002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2" t="s">
        <v>10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13">
        <f>5*k_on_1</f>
        <v>700000</v>
      </c>
      <c r="BY12" s="4">
        <v>0</v>
      </c>
      <c r="BZ12" s="2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>
        <v>0</v>
      </c>
      <c r="CP12" s="6">
        <v>0</v>
      </c>
      <c r="CQ12" s="6">
        <v>0</v>
      </c>
      <c r="CR12" s="6">
        <v>0</v>
      </c>
      <c r="CS12" s="6">
        <v>0</v>
      </c>
      <c r="CT12" s="6">
        <v>0</v>
      </c>
      <c r="CU12" s="6">
        <v>0</v>
      </c>
      <c r="CV12" s="6">
        <v>0</v>
      </c>
      <c r="CW12" s="6">
        <v>0</v>
      </c>
      <c r="CX12" s="6">
        <v>0</v>
      </c>
      <c r="CY12" s="6">
        <v>0</v>
      </c>
      <c r="CZ12" s="6">
        <v>0</v>
      </c>
      <c r="DA12" s="6">
        <v>0</v>
      </c>
      <c r="DB12" s="6">
        <v>0</v>
      </c>
      <c r="DC12" s="6">
        <v>0</v>
      </c>
      <c r="DD12" s="6">
        <v>0</v>
      </c>
      <c r="DE12" s="6">
        <v>0</v>
      </c>
      <c r="DF12" s="6">
        <v>0</v>
      </c>
      <c r="DG12" s="6">
        <v>0</v>
      </c>
      <c r="DH12" s="6">
        <v>0</v>
      </c>
      <c r="DI12" s="6">
        <v>0</v>
      </c>
      <c r="DJ12" s="6">
        <v>0</v>
      </c>
      <c r="DK12" s="6">
        <v>0</v>
      </c>
      <c r="DL12" s="6">
        <v>0</v>
      </c>
      <c r="DM12" s="6">
        <v>0</v>
      </c>
      <c r="DN12" s="6">
        <v>0</v>
      </c>
      <c r="DO12" s="6">
        <v>0</v>
      </c>
      <c r="DP12" s="6">
        <v>0</v>
      </c>
      <c r="DQ12" s="6">
        <v>0</v>
      </c>
      <c r="DR12" s="6">
        <v>0</v>
      </c>
      <c r="DS12" s="6">
        <v>0</v>
      </c>
      <c r="DT12" s="6">
        <v>0</v>
      </c>
      <c r="DU12" s="6">
        <v>0</v>
      </c>
      <c r="DV12" s="6">
        <v>0</v>
      </c>
      <c r="DW12" s="6">
        <v>0</v>
      </c>
      <c r="DX12" s="6">
        <v>0</v>
      </c>
      <c r="DY12" s="6">
        <v>0</v>
      </c>
      <c r="DZ12" s="6">
        <v>0</v>
      </c>
    </row>
    <row r="13" x14ac:dyDescent="0.25">
      <c r="A13" s="2" t="s">
        <v>11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26">
        <v>0</v>
      </c>
      <c r="M13" s="4">
        <v>0</v>
      </c>
      <c r="N13" s="12">
        <f>3*b_1^2*k_off_1</f>
        <v>3</v>
      </c>
      <c r="O13" s="6">
        <v>0</v>
      </c>
      <c r="P13" s="6">
        <v>0</v>
      </c>
      <c r="Q13" s="6">
        <v>0</v>
      </c>
      <c r="R13" s="6">
        <v>0</v>
      </c>
      <c r="S13" s="7">
        <f>k_off_7</f>
        <v>1.095E-2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5">
        <f>k_off_3</f>
        <v>1.5000000000000002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v>0</v>
      </c>
      <c r="BN13" s="2" t="s">
        <v>11</v>
      </c>
      <c r="BO13" s="6">
        <v>0</v>
      </c>
      <c r="BP13" s="6">
        <v>0</v>
      </c>
      <c r="BQ13" s="6">
        <v>0</v>
      </c>
      <c r="BR13" s="6">
        <v>0</v>
      </c>
      <c r="BS13" s="6">
        <v>0</v>
      </c>
      <c r="BT13" s="6">
        <v>0</v>
      </c>
      <c r="BU13" s="6">
        <v>0</v>
      </c>
      <c r="BV13" s="6">
        <v>0</v>
      </c>
      <c r="BW13" s="6">
        <v>0</v>
      </c>
      <c r="BX13" s="6">
        <v>0</v>
      </c>
      <c r="BY13" s="13">
        <f>4*k_on_1</f>
        <v>560000</v>
      </c>
      <c r="BZ13" s="4">
        <v>0</v>
      </c>
      <c r="CA13" s="26">
        <v>0</v>
      </c>
      <c r="CB13" s="6">
        <v>0</v>
      </c>
      <c r="CC13" s="6">
        <v>0</v>
      </c>
      <c r="CD13" s="6">
        <v>0</v>
      </c>
      <c r="CE13" s="6">
        <v>0</v>
      </c>
      <c r="CF13" s="6">
        <v>0</v>
      </c>
      <c r="CG13" s="6">
        <v>0</v>
      </c>
      <c r="CH13" s="6">
        <v>0</v>
      </c>
      <c r="CI13" s="6">
        <v>0</v>
      </c>
      <c r="CJ13" s="6">
        <v>0</v>
      </c>
      <c r="CK13" s="6">
        <v>0</v>
      </c>
      <c r="CL13" s="6">
        <v>0</v>
      </c>
      <c r="CM13" s="6">
        <v>0</v>
      </c>
      <c r="CN13" s="6">
        <v>0</v>
      </c>
      <c r="CO13" s="6">
        <v>0</v>
      </c>
      <c r="CP13" s="6">
        <v>0</v>
      </c>
      <c r="CQ13" s="6">
        <v>0</v>
      </c>
      <c r="CR13" s="6">
        <v>0</v>
      </c>
      <c r="CS13" s="6">
        <v>0</v>
      </c>
      <c r="CT13" s="6">
        <v>0</v>
      </c>
      <c r="CU13" s="6">
        <v>0</v>
      </c>
      <c r="CV13" s="6">
        <v>0</v>
      </c>
      <c r="CW13" s="6">
        <v>0</v>
      </c>
      <c r="CX13" s="6">
        <v>0</v>
      </c>
      <c r="CY13" s="6">
        <v>0</v>
      </c>
      <c r="CZ13" s="6">
        <v>0</v>
      </c>
      <c r="DA13" s="6">
        <v>0</v>
      </c>
      <c r="DB13" s="6">
        <v>0</v>
      </c>
      <c r="DC13" s="6">
        <v>0</v>
      </c>
      <c r="DD13" s="6">
        <v>0</v>
      </c>
      <c r="DE13" s="6">
        <v>0</v>
      </c>
      <c r="DF13" s="6">
        <v>0</v>
      </c>
      <c r="DG13" s="6">
        <v>0</v>
      </c>
      <c r="DH13" s="6">
        <v>0</v>
      </c>
      <c r="DI13" s="6">
        <v>0</v>
      </c>
      <c r="DJ13" s="6">
        <v>0</v>
      </c>
      <c r="DK13" s="6">
        <v>0</v>
      </c>
      <c r="DL13" s="6">
        <v>0</v>
      </c>
      <c r="DM13" s="6">
        <v>0</v>
      </c>
      <c r="DN13" s="6">
        <v>0</v>
      </c>
      <c r="DO13" s="6">
        <v>0</v>
      </c>
      <c r="DP13" s="6">
        <v>0</v>
      </c>
      <c r="DQ13" s="6">
        <v>0</v>
      </c>
      <c r="DR13" s="6">
        <v>0</v>
      </c>
      <c r="DS13" s="6">
        <v>0</v>
      </c>
      <c r="DT13" s="6">
        <v>0</v>
      </c>
      <c r="DU13" s="6">
        <v>0</v>
      </c>
      <c r="DV13" s="6">
        <v>0</v>
      </c>
      <c r="DW13" s="6">
        <v>0</v>
      </c>
      <c r="DX13" s="6">
        <v>0</v>
      </c>
      <c r="DY13" s="6">
        <v>0</v>
      </c>
      <c r="DZ13" s="6">
        <v>0</v>
      </c>
    </row>
    <row r="14" x14ac:dyDescent="0.25">
      <c r="A14" s="2" t="s">
        <v>12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26">
        <v>0</v>
      </c>
      <c r="N14" s="4">
        <v>0</v>
      </c>
      <c r="O14" s="12">
        <f>4*b_1^3*k_off_1</f>
        <v>2</v>
      </c>
      <c r="P14" s="6">
        <v>0</v>
      </c>
      <c r="Q14" s="6">
        <v>0</v>
      </c>
      <c r="R14" s="6">
        <v>0</v>
      </c>
      <c r="S14" s="6">
        <v>0</v>
      </c>
      <c r="T14" s="7">
        <f>k_off_7</f>
        <v>1.095E-2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5">
        <f>k_off_3</f>
        <v>1.5000000000000002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v>0</v>
      </c>
      <c r="BN14" s="2" t="s">
        <v>12</v>
      </c>
      <c r="BO14" s="6">
        <v>0</v>
      </c>
      <c r="BP14" s="6">
        <v>0</v>
      </c>
      <c r="BQ14" s="6">
        <v>0</v>
      </c>
      <c r="BR14" s="6">
        <v>0</v>
      </c>
      <c r="BS14" s="6">
        <v>0</v>
      </c>
      <c r="BT14" s="6">
        <v>0</v>
      </c>
      <c r="BU14" s="6">
        <v>0</v>
      </c>
      <c r="BV14" s="6">
        <v>0</v>
      </c>
      <c r="BW14" s="6">
        <v>0</v>
      </c>
      <c r="BX14" s="6">
        <v>0</v>
      </c>
      <c r="BY14" s="6">
        <v>0</v>
      </c>
      <c r="BZ14" s="13">
        <f>3*k_on_1</f>
        <v>420000</v>
      </c>
      <c r="CA14" s="4">
        <v>0</v>
      </c>
      <c r="CB14" s="26">
        <v>0</v>
      </c>
      <c r="CC14" s="6">
        <v>0</v>
      </c>
      <c r="CD14" s="6">
        <v>0</v>
      </c>
      <c r="CE14" s="6">
        <v>0</v>
      </c>
      <c r="CF14" s="6">
        <v>0</v>
      </c>
      <c r="CG14" s="6">
        <v>0</v>
      </c>
      <c r="CH14" s="6">
        <v>0</v>
      </c>
      <c r="CI14" s="6">
        <v>0</v>
      </c>
      <c r="CJ14" s="6">
        <v>0</v>
      </c>
      <c r="CK14" s="6">
        <v>0</v>
      </c>
      <c r="CL14" s="6">
        <v>0</v>
      </c>
      <c r="CM14" s="6">
        <v>0</v>
      </c>
      <c r="CN14" s="6">
        <v>0</v>
      </c>
      <c r="CO14" s="6">
        <v>0</v>
      </c>
      <c r="CP14" s="6">
        <v>0</v>
      </c>
      <c r="CQ14" s="6">
        <v>0</v>
      </c>
      <c r="CR14" s="6">
        <v>0</v>
      </c>
      <c r="CS14" s="6">
        <v>0</v>
      </c>
      <c r="CT14" s="6">
        <v>0</v>
      </c>
      <c r="CU14" s="6">
        <v>0</v>
      </c>
      <c r="CV14" s="6">
        <v>0</v>
      </c>
      <c r="CW14" s="6">
        <v>0</v>
      </c>
      <c r="CX14" s="6">
        <v>0</v>
      </c>
      <c r="CY14" s="6">
        <v>0</v>
      </c>
      <c r="CZ14" s="6">
        <v>0</v>
      </c>
      <c r="DA14" s="6">
        <v>0</v>
      </c>
      <c r="DB14" s="6">
        <v>0</v>
      </c>
      <c r="DC14" s="6">
        <v>0</v>
      </c>
      <c r="DD14" s="6">
        <v>0</v>
      </c>
      <c r="DE14" s="6">
        <v>0</v>
      </c>
      <c r="DF14" s="6">
        <v>0</v>
      </c>
      <c r="DG14" s="6">
        <v>0</v>
      </c>
      <c r="DH14" s="6">
        <v>0</v>
      </c>
      <c r="DI14" s="6">
        <v>0</v>
      </c>
      <c r="DJ14" s="6">
        <v>0</v>
      </c>
      <c r="DK14" s="6">
        <v>0</v>
      </c>
      <c r="DL14" s="6">
        <v>0</v>
      </c>
      <c r="DM14" s="6">
        <v>0</v>
      </c>
      <c r="DN14" s="6">
        <v>0</v>
      </c>
      <c r="DO14" s="6">
        <v>0</v>
      </c>
      <c r="DP14" s="6">
        <v>0</v>
      </c>
      <c r="DQ14" s="6">
        <v>0</v>
      </c>
      <c r="DR14" s="6">
        <v>0</v>
      </c>
      <c r="DS14" s="6">
        <v>0</v>
      </c>
      <c r="DT14" s="6">
        <v>0</v>
      </c>
      <c r="DU14" s="6">
        <v>0</v>
      </c>
      <c r="DV14" s="6">
        <v>0</v>
      </c>
      <c r="DW14" s="6">
        <v>0</v>
      </c>
      <c r="DX14" s="6">
        <v>0</v>
      </c>
      <c r="DY14" s="6">
        <v>0</v>
      </c>
      <c r="DZ14" s="6">
        <v>0</v>
      </c>
    </row>
    <row r="15" x14ac:dyDescent="0.25">
      <c r="A15" s="2" t="s">
        <v>13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26">
        <v>0</v>
      </c>
      <c r="O15" s="4">
        <v>0</v>
      </c>
      <c r="P15" s="12">
        <f>5*b_1^4*k_off_1</f>
        <v>1.25</v>
      </c>
      <c r="Q15" s="6">
        <v>0</v>
      </c>
      <c r="R15" s="6">
        <v>0</v>
      </c>
      <c r="S15" s="6">
        <v>0</v>
      </c>
      <c r="T15" s="6">
        <v>0</v>
      </c>
      <c r="U15" s="7">
        <f>k_off_7</f>
        <v>1.095E-2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5">
        <f>k_off_3</f>
        <v>1.5000000000000002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2" t="s">
        <v>13</v>
      </c>
      <c r="BO15" s="6">
        <v>0</v>
      </c>
      <c r="BP15" s="6">
        <v>0</v>
      </c>
      <c r="BQ15" s="6">
        <v>0</v>
      </c>
      <c r="BR15" s="6">
        <v>0</v>
      </c>
      <c r="BS15" s="6">
        <v>0</v>
      </c>
      <c r="BT15" s="6">
        <v>0</v>
      </c>
      <c r="BU15" s="6">
        <v>0</v>
      </c>
      <c r="BV15" s="6">
        <v>0</v>
      </c>
      <c r="BW15" s="6">
        <v>0</v>
      </c>
      <c r="BX15" s="6">
        <v>0</v>
      </c>
      <c r="BY15" s="6">
        <v>0</v>
      </c>
      <c r="BZ15" s="6">
        <v>0</v>
      </c>
      <c r="CA15" s="13">
        <f>2*k_on_1</f>
        <v>280000</v>
      </c>
      <c r="CB15" s="4">
        <v>0</v>
      </c>
      <c r="CC15" s="26">
        <v>0</v>
      </c>
      <c r="CD15" s="6">
        <v>0</v>
      </c>
      <c r="CE15" s="6">
        <v>0</v>
      </c>
      <c r="CF15" s="6">
        <v>0</v>
      </c>
      <c r="CG15" s="6">
        <v>0</v>
      </c>
      <c r="CH15" s="6">
        <v>0</v>
      </c>
      <c r="CI15" s="6">
        <v>0</v>
      </c>
      <c r="CJ15" s="6">
        <v>0</v>
      </c>
      <c r="CK15" s="6">
        <v>0</v>
      </c>
      <c r="CL15" s="6">
        <v>0</v>
      </c>
      <c r="CM15" s="6">
        <v>0</v>
      </c>
      <c r="CN15" s="6">
        <v>0</v>
      </c>
      <c r="CO15" s="6">
        <v>0</v>
      </c>
      <c r="CP15" s="6">
        <v>0</v>
      </c>
      <c r="CQ15" s="6">
        <v>0</v>
      </c>
      <c r="CR15" s="6">
        <v>0</v>
      </c>
      <c r="CS15" s="6">
        <v>0</v>
      </c>
      <c r="CT15" s="6">
        <v>0</v>
      </c>
      <c r="CU15" s="6">
        <v>0</v>
      </c>
      <c r="CV15" s="6">
        <v>0</v>
      </c>
      <c r="CW15" s="6">
        <v>0</v>
      </c>
      <c r="CX15" s="6">
        <v>0</v>
      </c>
      <c r="CY15" s="6">
        <v>0</v>
      </c>
      <c r="CZ15" s="6">
        <v>0</v>
      </c>
      <c r="DA15" s="6">
        <v>0</v>
      </c>
      <c r="DB15" s="6">
        <v>0</v>
      </c>
      <c r="DC15" s="6">
        <v>0</v>
      </c>
      <c r="DD15" s="6">
        <v>0</v>
      </c>
      <c r="DE15" s="6">
        <v>0</v>
      </c>
      <c r="DF15" s="6">
        <v>0</v>
      </c>
      <c r="DG15" s="6">
        <v>0</v>
      </c>
      <c r="DH15" s="6">
        <v>0</v>
      </c>
      <c r="DI15" s="6">
        <v>0</v>
      </c>
      <c r="DJ15" s="6">
        <v>0</v>
      </c>
      <c r="DK15" s="6">
        <v>0</v>
      </c>
      <c r="DL15" s="6">
        <v>0</v>
      </c>
      <c r="DM15" s="6">
        <v>0</v>
      </c>
      <c r="DN15" s="6">
        <v>0</v>
      </c>
      <c r="DO15" s="6">
        <v>0</v>
      </c>
      <c r="DP15" s="6">
        <v>0</v>
      </c>
      <c r="DQ15" s="6">
        <v>0</v>
      </c>
      <c r="DR15" s="6">
        <v>0</v>
      </c>
      <c r="DS15" s="6">
        <v>0</v>
      </c>
      <c r="DT15" s="6">
        <v>0</v>
      </c>
      <c r="DU15" s="6">
        <v>0</v>
      </c>
      <c r="DV15" s="6">
        <v>0</v>
      </c>
      <c r="DW15" s="6">
        <v>0</v>
      </c>
      <c r="DX15" s="6">
        <v>0</v>
      </c>
      <c r="DY15" s="6">
        <v>0</v>
      </c>
      <c r="DZ15" s="6">
        <v>0</v>
      </c>
    </row>
    <row r="16" x14ac:dyDescent="0.25">
      <c r="A16" s="2" t="s">
        <v>14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4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7">
        <f>k_off_7</f>
        <v>1.095E-2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5">
        <f>k_off_3</f>
        <v>1.5000000000000002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2" t="s">
        <v>14</v>
      </c>
      <c r="BO16" s="6">
        <v>0</v>
      </c>
      <c r="BP16" s="6">
        <v>0</v>
      </c>
      <c r="BQ16" s="6">
        <v>0</v>
      </c>
      <c r="BR16" s="6">
        <v>0</v>
      </c>
      <c r="BS16" s="6">
        <v>0</v>
      </c>
      <c r="BT16" s="6">
        <v>0</v>
      </c>
      <c r="BU16" s="6">
        <v>0</v>
      </c>
      <c r="BV16" s="6">
        <v>0</v>
      </c>
      <c r="BW16" s="6">
        <v>0</v>
      </c>
      <c r="BX16" s="6">
        <v>0</v>
      </c>
      <c r="BY16" s="6">
        <v>0</v>
      </c>
      <c r="BZ16" s="6">
        <v>0</v>
      </c>
      <c r="CA16" s="6">
        <v>0</v>
      </c>
      <c r="CB16" s="13">
        <f>k_on_1</f>
        <v>140000</v>
      </c>
      <c r="CC16" s="4">
        <v>0</v>
      </c>
      <c r="CD16" s="6">
        <v>0</v>
      </c>
      <c r="CE16" s="6">
        <v>0</v>
      </c>
      <c r="CF16" s="6">
        <v>0</v>
      </c>
      <c r="CG16" s="6">
        <v>0</v>
      </c>
      <c r="CH16" s="6">
        <v>0</v>
      </c>
      <c r="CI16" s="6">
        <v>0</v>
      </c>
      <c r="CJ16" s="6">
        <v>0</v>
      </c>
      <c r="CK16" s="6">
        <v>0</v>
      </c>
      <c r="CL16" s="6">
        <v>0</v>
      </c>
      <c r="CM16" s="6">
        <v>0</v>
      </c>
      <c r="CN16" s="6">
        <v>0</v>
      </c>
      <c r="CO16" s="6">
        <v>0</v>
      </c>
      <c r="CP16" s="6">
        <v>0</v>
      </c>
      <c r="CQ16" s="6">
        <v>0</v>
      </c>
      <c r="CR16" s="6">
        <v>0</v>
      </c>
      <c r="CS16" s="6">
        <v>0</v>
      </c>
      <c r="CT16" s="6">
        <v>0</v>
      </c>
      <c r="CU16" s="6">
        <v>0</v>
      </c>
      <c r="CV16" s="6">
        <v>0</v>
      </c>
      <c r="CW16" s="6">
        <v>0</v>
      </c>
      <c r="CX16" s="6">
        <v>0</v>
      </c>
      <c r="CY16" s="6">
        <v>0</v>
      </c>
      <c r="CZ16" s="6">
        <v>0</v>
      </c>
      <c r="DA16" s="6">
        <v>0</v>
      </c>
      <c r="DB16" s="6">
        <v>0</v>
      </c>
      <c r="DC16" s="6">
        <v>0</v>
      </c>
      <c r="DD16" s="6">
        <v>0</v>
      </c>
      <c r="DE16" s="6">
        <v>0</v>
      </c>
      <c r="DF16" s="6">
        <v>0</v>
      </c>
      <c r="DG16" s="6">
        <v>0</v>
      </c>
      <c r="DH16" s="6">
        <v>0</v>
      </c>
      <c r="DI16" s="6">
        <v>0</v>
      </c>
      <c r="DJ16" s="6">
        <v>0</v>
      </c>
      <c r="DK16" s="6">
        <v>0</v>
      </c>
      <c r="DL16" s="6">
        <v>0</v>
      </c>
      <c r="DM16" s="6">
        <v>0</v>
      </c>
      <c r="DN16" s="6">
        <v>0</v>
      </c>
      <c r="DO16" s="6">
        <v>0</v>
      </c>
      <c r="DP16" s="6">
        <v>0</v>
      </c>
      <c r="DQ16" s="6">
        <v>0</v>
      </c>
      <c r="DR16" s="6">
        <v>0</v>
      </c>
      <c r="DS16" s="6">
        <v>0</v>
      </c>
      <c r="DT16" s="6">
        <v>0</v>
      </c>
      <c r="DU16" s="6">
        <v>0</v>
      </c>
      <c r="DV16" s="6">
        <v>0</v>
      </c>
      <c r="DW16" s="6">
        <v>0</v>
      </c>
      <c r="DX16" s="6">
        <v>0</v>
      </c>
      <c r="DY16" s="6">
        <v>0</v>
      </c>
      <c r="DZ16" s="6">
        <v>0</v>
      </c>
    </row>
    <row r="17" x14ac:dyDescent="0.25">
      <c r="A17" s="3" t="s">
        <v>15</v>
      </c>
      <c r="B17" s="6">
        <v>0</v>
      </c>
      <c r="C17" s="6">
        <v>0</v>
      </c>
      <c r="D17" s="6">
        <v>0</v>
      </c>
      <c r="E17" s="11">
        <f>k_refill</f>
        <v>2E-3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4">
        <v>0</v>
      </c>
      <c r="R17" s="12">
        <f>k_off_1</f>
        <v>4</v>
      </c>
      <c r="S17" s="6">
        <v>0</v>
      </c>
      <c r="T17" s="6">
        <v>0</v>
      </c>
      <c r="U17" s="6">
        <v>0</v>
      </c>
      <c r="V17" s="6">
        <v>0</v>
      </c>
      <c r="W17" s="7">
        <f>2*b_7*k_off_7</f>
        <v>1.095E-2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5">
        <f>k_off_3</f>
        <v>1.5000000000000002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v>0</v>
      </c>
      <c r="BN17" s="3" t="s">
        <v>15</v>
      </c>
      <c r="BO17" s="6">
        <v>0</v>
      </c>
      <c r="BP17" s="6">
        <v>0</v>
      </c>
      <c r="BQ17" s="6">
        <v>0</v>
      </c>
      <c r="BR17" s="6">
        <v>0</v>
      </c>
      <c r="BS17" s="6">
        <v>0</v>
      </c>
      <c r="BT17" s="6">
        <v>0</v>
      </c>
      <c r="BU17" s="6">
        <v>0</v>
      </c>
      <c r="BV17" s="6">
        <v>0</v>
      </c>
      <c r="BW17" s="6">
        <v>0</v>
      </c>
      <c r="BX17" s="10">
        <f>2*k_on_7</f>
        <v>14600</v>
      </c>
      <c r="BY17" s="6">
        <v>0</v>
      </c>
      <c r="BZ17" s="6">
        <v>0</v>
      </c>
      <c r="CA17" s="6">
        <v>0</v>
      </c>
      <c r="CB17" s="6">
        <v>0</v>
      </c>
      <c r="CC17" s="6">
        <v>0</v>
      </c>
      <c r="CD17" s="4">
        <v>0</v>
      </c>
      <c r="CE17" s="26">
        <v>0</v>
      </c>
      <c r="CF17" s="6">
        <v>0</v>
      </c>
      <c r="CG17" s="6">
        <v>0</v>
      </c>
      <c r="CH17" s="6">
        <v>0</v>
      </c>
      <c r="CI17" s="6">
        <v>0</v>
      </c>
      <c r="CJ17" s="6">
        <v>0</v>
      </c>
      <c r="CK17" s="6">
        <v>0</v>
      </c>
      <c r="CL17" s="6">
        <v>0</v>
      </c>
      <c r="CM17" s="6">
        <v>0</v>
      </c>
      <c r="CN17" s="6">
        <v>0</v>
      </c>
      <c r="CO17" s="6">
        <v>0</v>
      </c>
      <c r="CP17" s="6">
        <v>0</v>
      </c>
      <c r="CQ17" s="6">
        <v>0</v>
      </c>
      <c r="CR17" s="6">
        <v>0</v>
      </c>
      <c r="CS17" s="6">
        <v>0</v>
      </c>
      <c r="CT17" s="6">
        <v>0</v>
      </c>
      <c r="CU17" s="6">
        <v>0</v>
      </c>
      <c r="CV17" s="6">
        <v>0</v>
      </c>
      <c r="CW17" s="6">
        <v>0</v>
      </c>
      <c r="CX17" s="6">
        <v>0</v>
      </c>
      <c r="CY17" s="6">
        <v>0</v>
      </c>
      <c r="CZ17" s="6">
        <v>0</v>
      </c>
      <c r="DA17" s="6">
        <v>0</v>
      </c>
      <c r="DB17" s="6">
        <v>0</v>
      </c>
      <c r="DC17" s="6">
        <v>0</v>
      </c>
      <c r="DD17" s="6">
        <v>0</v>
      </c>
      <c r="DE17" s="6">
        <v>0</v>
      </c>
      <c r="DF17" s="6">
        <v>0</v>
      </c>
      <c r="DG17" s="6">
        <v>0</v>
      </c>
      <c r="DH17" s="6">
        <v>0</v>
      </c>
      <c r="DI17" s="6">
        <v>0</v>
      </c>
      <c r="DJ17" s="6">
        <v>0</v>
      </c>
      <c r="DK17" s="6">
        <v>0</v>
      </c>
      <c r="DL17" s="6">
        <v>0</v>
      </c>
      <c r="DM17" s="6">
        <v>0</v>
      </c>
      <c r="DN17" s="6">
        <v>0</v>
      </c>
      <c r="DO17" s="6">
        <v>0</v>
      </c>
      <c r="DP17" s="6">
        <v>0</v>
      </c>
      <c r="DQ17" s="6">
        <v>0</v>
      </c>
      <c r="DR17" s="6">
        <v>0</v>
      </c>
      <c r="DS17" s="6">
        <v>0</v>
      </c>
      <c r="DT17" s="6">
        <v>0</v>
      </c>
      <c r="DU17" s="6">
        <v>0</v>
      </c>
      <c r="DV17" s="6">
        <v>0</v>
      </c>
      <c r="DW17" s="6">
        <v>0</v>
      </c>
      <c r="DX17" s="6">
        <v>0</v>
      </c>
      <c r="DY17" s="6">
        <v>0</v>
      </c>
      <c r="DZ17" s="6">
        <v>0</v>
      </c>
    </row>
    <row r="18" x14ac:dyDescent="0.25">
      <c r="A18" s="3" t="s">
        <v>16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26">
        <v>0</v>
      </c>
      <c r="R18" s="4">
        <v>0</v>
      </c>
      <c r="S18" s="12">
        <f>2*b_1*k_off_1</f>
        <v>4</v>
      </c>
      <c r="T18" s="6">
        <v>0</v>
      </c>
      <c r="U18" s="6">
        <v>0</v>
      </c>
      <c r="V18" s="6">
        <v>0</v>
      </c>
      <c r="W18" s="6">
        <v>0</v>
      </c>
      <c r="X18" s="7">
        <f>2*b_7*k_off_7</f>
        <v>1.095E-2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5">
        <f>k_off_3</f>
        <v>1.5000000000000002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3" t="s">
        <v>16</v>
      </c>
      <c r="BO18" s="6">
        <v>0</v>
      </c>
      <c r="BP18" s="6">
        <v>0</v>
      </c>
      <c r="BQ18" s="6">
        <v>0</v>
      </c>
      <c r="BR18" s="6">
        <v>0</v>
      </c>
      <c r="BS18" s="6">
        <v>0</v>
      </c>
      <c r="BT18" s="6">
        <v>0</v>
      </c>
      <c r="BU18" s="6">
        <v>0</v>
      </c>
      <c r="BV18" s="6">
        <v>0</v>
      </c>
      <c r="BW18" s="6">
        <v>0</v>
      </c>
      <c r="BX18" s="6">
        <v>0</v>
      </c>
      <c r="BY18" s="10">
        <f>2*k_on_7</f>
        <v>14600</v>
      </c>
      <c r="BZ18" s="6">
        <v>0</v>
      </c>
      <c r="CA18" s="6">
        <v>0</v>
      </c>
      <c r="CB18" s="6">
        <v>0</v>
      </c>
      <c r="CC18" s="6">
        <v>0</v>
      </c>
      <c r="CD18" s="13">
        <f>5*k_on_1</f>
        <v>700000</v>
      </c>
      <c r="CE18" s="4">
        <v>0</v>
      </c>
      <c r="CF18" s="26">
        <v>0</v>
      </c>
      <c r="CG18" s="6">
        <v>0</v>
      </c>
      <c r="CH18" s="6">
        <v>0</v>
      </c>
      <c r="CI18" s="6">
        <v>0</v>
      </c>
      <c r="CJ18" s="6">
        <v>0</v>
      </c>
      <c r="CK18" s="6">
        <v>0</v>
      </c>
      <c r="CL18" s="6">
        <v>0</v>
      </c>
      <c r="CM18" s="6">
        <v>0</v>
      </c>
      <c r="CN18" s="6">
        <v>0</v>
      </c>
      <c r="CO18" s="6">
        <v>0</v>
      </c>
      <c r="CP18" s="6">
        <v>0</v>
      </c>
      <c r="CQ18" s="6">
        <v>0</v>
      </c>
      <c r="CR18" s="6">
        <v>0</v>
      </c>
      <c r="CS18" s="6">
        <v>0</v>
      </c>
      <c r="CT18" s="6">
        <v>0</v>
      </c>
      <c r="CU18" s="6">
        <v>0</v>
      </c>
      <c r="CV18" s="6">
        <v>0</v>
      </c>
      <c r="CW18" s="6">
        <v>0</v>
      </c>
      <c r="CX18" s="6">
        <v>0</v>
      </c>
      <c r="CY18" s="6">
        <v>0</v>
      </c>
      <c r="CZ18" s="6">
        <v>0</v>
      </c>
      <c r="DA18" s="6">
        <v>0</v>
      </c>
      <c r="DB18" s="6">
        <v>0</v>
      </c>
      <c r="DC18" s="6">
        <v>0</v>
      </c>
      <c r="DD18" s="6">
        <v>0</v>
      </c>
      <c r="DE18" s="6">
        <v>0</v>
      </c>
      <c r="DF18" s="6">
        <v>0</v>
      </c>
      <c r="DG18" s="6">
        <v>0</v>
      </c>
      <c r="DH18" s="6">
        <v>0</v>
      </c>
      <c r="DI18" s="6">
        <v>0</v>
      </c>
      <c r="DJ18" s="6">
        <v>0</v>
      </c>
      <c r="DK18" s="6">
        <v>0</v>
      </c>
      <c r="DL18" s="6">
        <v>0</v>
      </c>
      <c r="DM18" s="6">
        <v>0</v>
      </c>
      <c r="DN18" s="6">
        <v>0</v>
      </c>
      <c r="DO18" s="6">
        <v>0</v>
      </c>
      <c r="DP18" s="6">
        <v>0</v>
      </c>
      <c r="DQ18" s="6">
        <v>0</v>
      </c>
      <c r="DR18" s="6">
        <v>0</v>
      </c>
      <c r="DS18" s="6">
        <v>0</v>
      </c>
      <c r="DT18" s="6">
        <v>0</v>
      </c>
      <c r="DU18" s="6">
        <v>0</v>
      </c>
      <c r="DV18" s="6">
        <v>0</v>
      </c>
      <c r="DW18" s="6">
        <v>0</v>
      </c>
      <c r="DX18" s="6">
        <v>0</v>
      </c>
      <c r="DY18" s="6">
        <v>0</v>
      </c>
      <c r="DZ18" s="6">
        <v>0</v>
      </c>
    </row>
    <row r="19" x14ac:dyDescent="0.25">
      <c r="A19" s="3" t="s">
        <v>17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26">
        <v>0</v>
      </c>
      <c r="S19" s="4">
        <v>0</v>
      </c>
      <c r="T19" s="12">
        <f>3*b_1^2*k_off_1</f>
        <v>3</v>
      </c>
      <c r="U19" s="6">
        <v>0</v>
      </c>
      <c r="V19" s="6">
        <v>0</v>
      </c>
      <c r="W19" s="6">
        <v>0</v>
      </c>
      <c r="X19" s="6">
        <v>0</v>
      </c>
      <c r="Y19" s="7">
        <f>2*b_7*k_off_7</f>
        <v>1.095E-2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5">
        <f>k_off_3</f>
        <v>1.5000000000000002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v>0</v>
      </c>
      <c r="BN19" s="3" t="s">
        <v>17</v>
      </c>
      <c r="BO19" s="6">
        <v>0</v>
      </c>
      <c r="BP19" s="6">
        <v>0</v>
      </c>
      <c r="BQ19" s="6">
        <v>0</v>
      </c>
      <c r="BR19" s="6">
        <v>0</v>
      </c>
      <c r="BS19" s="6">
        <v>0</v>
      </c>
      <c r="BT19" s="6">
        <v>0</v>
      </c>
      <c r="BU19" s="6">
        <v>0</v>
      </c>
      <c r="BV19" s="6">
        <v>0</v>
      </c>
      <c r="BW19" s="6">
        <v>0</v>
      </c>
      <c r="BX19" s="6">
        <v>0</v>
      </c>
      <c r="BY19" s="6">
        <v>0</v>
      </c>
      <c r="BZ19" s="10">
        <f>2*k_on_7</f>
        <v>14600</v>
      </c>
      <c r="CA19" s="6">
        <v>0</v>
      </c>
      <c r="CB19" s="6">
        <v>0</v>
      </c>
      <c r="CC19" s="6">
        <v>0</v>
      </c>
      <c r="CD19" s="6">
        <v>0</v>
      </c>
      <c r="CE19" s="13">
        <f>4*k_on_1</f>
        <v>560000</v>
      </c>
      <c r="CF19" s="4">
        <v>0</v>
      </c>
      <c r="CG19" s="26">
        <v>0</v>
      </c>
      <c r="CH19" s="6">
        <v>0</v>
      </c>
      <c r="CI19" s="6">
        <v>0</v>
      </c>
      <c r="CJ19" s="6">
        <v>0</v>
      </c>
      <c r="CK19" s="6">
        <v>0</v>
      </c>
      <c r="CL19" s="6">
        <v>0</v>
      </c>
      <c r="CM19" s="6">
        <v>0</v>
      </c>
      <c r="CN19" s="6">
        <v>0</v>
      </c>
      <c r="CO19" s="6">
        <v>0</v>
      </c>
      <c r="CP19" s="6">
        <v>0</v>
      </c>
      <c r="CQ19" s="6">
        <v>0</v>
      </c>
      <c r="CR19" s="6">
        <v>0</v>
      </c>
      <c r="CS19" s="6">
        <v>0</v>
      </c>
      <c r="CT19" s="6">
        <v>0</v>
      </c>
      <c r="CU19" s="6">
        <v>0</v>
      </c>
      <c r="CV19" s="6">
        <v>0</v>
      </c>
      <c r="CW19" s="6">
        <v>0</v>
      </c>
      <c r="CX19" s="6">
        <v>0</v>
      </c>
      <c r="CY19" s="6">
        <v>0</v>
      </c>
      <c r="CZ19" s="6">
        <v>0</v>
      </c>
      <c r="DA19" s="6">
        <v>0</v>
      </c>
      <c r="DB19" s="6">
        <v>0</v>
      </c>
      <c r="DC19" s="6">
        <v>0</v>
      </c>
      <c r="DD19" s="6">
        <v>0</v>
      </c>
      <c r="DE19" s="6">
        <v>0</v>
      </c>
      <c r="DF19" s="6">
        <v>0</v>
      </c>
      <c r="DG19" s="6">
        <v>0</v>
      </c>
      <c r="DH19" s="6">
        <v>0</v>
      </c>
      <c r="DI19" s="6">
        <v>0</v>
      </c>
      <c r="DJ19" s="6">
        <v>0</v>
      </c>
      <c r="DK19" s="6">
        <v>0</v>
      </c>
      <c r="DL19" s="6">
        <v>0</v>
      </c>
      <c r="DM19" s="6">
        <v>0</v>
      </c>
      <c r="DN19" s="6">
        <v>0</v>
      </c>
      <c r="DO19" s="6">
        <v>0</v>
      </c>
      <c r="DP19" s="6">
        <v>0</v>
      </c>
      <c r="DQ19" s="6">
        <v>0</v>
      </c>
      <c r="DR19" s="6">
        <v>0</v>
      </c>
      <c r="DS19" s="6">
        <v>0</v>
      </c>
      <c r="DT19" s="6">
        <v>0</v>
      </c>
      <c r="DU19" s="6">
        <v>0</v>
      </c>
      <c r="DV19" s="6">
        <v>0</v>
      </c>
      <c r="DW19" s="6">
        <v>0</v>
      </c>
      <c r="DX19" s="6">
        <v>0</v>
      </c>
      <c r="DY19" s="6">
        <v>0</v>
      </c>
      <c r="DZ19" s="6">
        <v>0</v>
      </c>
    </row>
    <row r="20" x14ac:dyDescent="0.25">
      <c r="A20" s="3" t="s">
        <v>18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26">
        <v>0</v>
      </c>
      <c r="T20" s="4">
        <v>0</v>
      </c>
      <c r="U20" s="12">
        <f>4*b_1^3*k_off_1</f>
        <v>2</v>
      </c>
      <c r="V20" s="6">
        <v>0</v>
      </c>
      <c r="W20" s="6">
        <v>0</v>
      </c>
      <c r="X20" s="6">
        <v>0</v>
      </c>
      <c r="Y20" s="6">
        <v>0</v>
      </c>
      <c r="Z20" s="7">
        <f>2*b_7*k_off_7</f>
        <v>1.095E-2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5">
        <f>k_off_3</f>
        <v>1.5000000000000002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3" t="s">
        <v>18</v>
      </c>
      <c r="BO20" s="6">
        <v>0</v>
      </c>
      <c r="BP20" s="6">
        <v>0</v>
      </c>
      <c r="BQ20" s="6">
        <v>0</v>
      </c>
      <c r="BR20" s="6">
        <v>0</v>
      </c>
      <c r="BS20" s="6">
        <v>0</v>
      </c>
      <c r="BT20" s="6">
        <v>0</v>
      </c>
      <c r="BU20" s="6">
        <v>0</v>
      </c>
      <c r="BV20" s="6">
        <v>0</v>
      </c>
      <c r="BW20" s="6">
        <v>0</v>
      </c>
      <c r="BX20" s="6">
        <v>0</v>
      </c>
      <c r="BY20" s="6">
        <v>0</v>
      </c>
      <c r="BZ20" s="6">
        <v>0</v>
      </c>
      <c r="CA20" s="10">
        <f>2*k_on_7</f>
        <v>14600</v>
      </c>
      <c r="CB20" s="6">
        <v>0</v>
      </c>
      <c r="CC20" s="6">
        <v>0</v>
      </c>
      <c r="CD20" s="6">
        <v>0</v>
      </c>
      <c r="CE20" s="6">
        <v>0</v>
      </c>
      <c r="CF20" s="13">
        <f>3*k_on_1</f>
        <v>420000</v>
      </c>
      <c r="CG20" s="4">
        <v>0</v>
      </c>
      <c r="CH20" s="26">
        <v>0</v>
      </c>
      <c r="CI20" s="6">
        <v>0</v>
      </c>
      <c r="CJ20" s="6">
        <v>0</v>
      </c>
      <c r="CK20" s="6">
        <v>0</v>
      </c>
      <c r="CL20" s="6">
        <v>0</v>
      </c>
      <c r="CM20" s="6">
        <v>0</v>
      </c>
      <c r="CN20" s="6">
        <v>0</v>
      </c>
      <c r="CO20" s="6">
        <v>0</v>
      </c>
      <c r="CP20" s="6">
        <v>0</v>
      </c>
      <c r="CQ20" s="6">
        <v>0</v>
      </c>
      <c r="CR20" s="6">
        <v>0</v>
      </c>
      <c r="CS20" s="6">
        <v>0</v>
      </c>
      <c r="CT20" s="6">
        <v>0</v>
      </c>
      <c r="CU20" s="6">
        <v>0</v>
      </c>
      <c r="CV20" s="6">
        <v>0</v>
      </c>
      <c r="CW20" s="6">
        <v>0</v>
      </c>
      <c r="CX20" s="6">
        <v>0</v>
      </c>
      <c r="CY20" s="6">
        <v>0</v>
      </c>
      <c r="CZ20" s="6">
        <v>0</v>
      </c>
      <c r="DA20" s="6">
        <v>0</v>
      </c>
      <c r="DB20" s="6">
        <v>0</v>
      </c>
      <c r="DC20" s="6">
        <v>0</v>
      </c>
      <c r="DD20" s="6">
        <v>0</v>
      </c>
      <c r="DE20" s="6">
        <v>0</v>
      </c>
      <c r="DF20" s="6">
        <v>0</v>
      </c>
      <c r="DG20" s="6">
        <v>0</v>
      </c>
      <c r="DH20" s="6">
        <v>0</v>
      </c>
      <c r="DI20" s="6">
        <v>0</v>
      </c>
      <c r="DJ20" s="6">
        <v>0</v>
      </c>
      <c r="DK20" s="6">
        <v>0</v>
      </c>
      <c r="DL20" s="6">
        <v>0</v>
      </c>
      <c r="DM20" s="6">
        <v>0</v>
      </c>
      <c r="DN20" s="6">
        <v>0</v>
      </c>
      <c r="DO20" s="6">
        <v>0</v>
      </c>
      <c r="DP20" s="6">
        <v>0</v>
      </c>
      <c r="DQ20" s="6">
        <v>0</v>
      </c>
      <c r="DR20" s="6">
        <v>0</v>
      </c>
      <c r="DS20" s="6">
        <v>0</v>
      </c>
      <c r="DT20" s="6">
        <v>0</v>
      </c>
      <c r="DU20" s="6">
        <v>0</v>
      </c>
      <c r="DV20" s="6">
        <v>0</v>
      </c>
      <c r="DW20" s="6">
        <v>0</v>
      </c>
      <c r="DX20" s="6">
        <v>0</v>
      </c>
      <c r="DY20" s="6">
        <v>0</v>
      </c>
      <c r="DZ20" s="6">
        <v>0</v>
      </c>
    </row>
    <row r="21" x14ac:dyDescent="0.25">
      <c r="A21" s="3" t="s">
        <v>19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26">
        <v>0</v>
      </c>
      <c r="U21" s="4">
        <v>0</v>
      </c>
      <c r="V21" s="12">
        <f>5*b_1^4*k_off_1</f>
        <v>1.25</v>
      </c>
      <c r="W21" s="6">
        <v>0</v>
      </c>
      <c r="X21" s="6">
        <v>0</v>
      </c>
      <c r="Y21" s="6">
        <v>0</v>
      </c>
      <c r="Z21" s="6">
        <v>0</v>
      </c>
      <c r="AA21" s="7">
        <f>2*b_7*k_off_7</f>
        <v>1.095E-2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5">
        <f>k_off_3</f>
        <v>1.5000000000000002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3" t="s">
        <v>19</v>
      </c>
      <c r="BO21" s="6">
        <v>0</v>
      </c>
      <c r="BP21" s="6">
        <v>0</v>
      </c>
      <c r="BQ21" s="6">
        <v>0</v>
      </c>
      <c r="BR21" s="6">
        <v>0</v>
      </c>
      <c r="BS21" s="6">
        <v>0</v>
      </c>
      <c r="BT21" s="6">
        <v>0</v>
      </c>
      <c r="BU21" s="6">
        <v>0</v>
      </c>
      <c r="BV21" s="6">
        <v>0</v>
      </c>
      <c r="BW21" s="6">
        <v>0</v>
      </c>
      <c r="BX21" s="6">
        <v>0</v>
      </c>
      <c r="BY21" s="6">
        <v>0</v>
      </c>
      <c r="BZ21" s="6">
        <v>0</v>
      </c>
      <c r="CA21" s="6">
        <v>0</v>
      </c>
      <c r="CB21" s="10">
        <f>2*k_on_7</f>
        <v>14600</v>
      </c>
      <c r="CC21" s="6">
        <v>0</v>
      </c>
      <c r="CD21" s="6">
        <v>0</v>
      </c>
      <c r="CE21" s="6">
        <v>0</v>
      </c>
      <c r="CF21" s="6">
        <v>0</v>
      </c>
      <c r="CG21" s="13">
        <f>2*k_on_1</f>
        <v>280000</v>
      </c>
      <c r="CH21" s="4">
        <v>0</v>
      </c>
      <c r="CI21" s="26">
        <v>0</v>
      </c>
      <c r="CJ21" s="6">
        <v>0</v>
      </c>
      <c r="CK21" s="6">
        <v>0</v>
      </c>
      <c r="CL21" s="6">
        <v>0</v>
      </c>
      <c r="CM21" s="6">
        <v>0</v>
      </c>
      <c r="CN21" s="6">
        <v>0</v>
      </c>
      <c r="CO21" s="6">
        <v>0</v>
      </c>
      <c r="CP21" s="6">
        <v>0</v>
      </c>
      <c r="CQ21" s="6">
        <v>0</v>
      </c>
      <c r="CR21" s="6">
        <v>0</v>
      </c>
      <c r="CS21" s="6">
        <v>0</v>
      </c>
      <c r="CT21" s="6">
        <v>0</v>
      </c>
      <c r="CU21" s="6">
        <v>0</v>
      </c>
      <c r="CV21" s="6">
        <v>0</v>
      </c>
      <c r="CW21" s="6">
        <v>0</v>
      </c>
      <c r="CX21" s="6">
        <v>0</v>
      </c>
      <c r="CY21" s="6">
        <v>0</v>
      </c>
      <c r="CZ21" s="6">
        <v>0</v>
      </c>
      <c r="DA21" s="6">
        <v>0</v>
      </c>
      <c r="DB21" s="6">
        <v>0</v>
      </c>
      <c r="DC21" s="6">
        <v>0</v>
      </c>
      <c r="DD21" s="6">
        <v>0</v>
      </c>
      <c r="DE21" s="6">
        <v>0</v>
      </c>
      <c r="DF21" s="6">
        <v>0</v>
      </c>
      <c r="DG21" s="6">
        <v>0</v>
      </c>
      <c r="DH21" s="6">
        <v>0</v>
      </c>
      <c r="DI21" s="6">
        <v>0</v>
      </c>
      <c r="DJ21" s="6">
        <v>0</v>
      </c>
      <c r="DK21" s="6">
        <v>0</v>
      </c>
      <c r="DL21" s="6">
        <v>0</v>
      </c>
      <c r="DM21" s="6">
        <v>0</v>
      </c>
      <c r="DN21" s="6">
        <v>0</v>
      </c>
      <c r="DO21" s="6">
        <v>0</v>
      </c>
      <c r="DP21" s="6">
        <v>0</v>
      </c>
      <c r="DQ21" s="6">
        <v>0</v>
      </c>
      <c r="DR21" s="6">
        <v>0</v>
      </c>
      <c r="DS21" s="6">
        <v>0</v>
      </c>
      <c r="DT21" s="6">
        <v>0</v>
      </c>
      <c r="DU21" s="6">
        <v>0</v>
      </c>
      <c r="DV21" s="6">
        <v>0</v>
      </c>
      <c r="DW21" s="6">
        <v>0</v>
      </c>
      <c r="DX21" s="6">
        <v>0</v>
      </c>
      <c r="DY21" s="6">
        <v>0</v>
      </c>
      <c r="DZ21" s="6">
        <v>0</v>
      </c>
    </row>
    <row r="22" x14ac:dyDescent="0.25">
      <c r="A22" s="3" t="s">
        <v>20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26">
        <v>0</v>
      </c>
      <c r="V22" s="4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7">
        <f>2*b_7*k_off_7</f>
        <v>1.095E-2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5">
        <f>k_off_3</f>
        <v>1.5000000000000002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v>0</v>
      </c>
      <c r="BN22" s="3" t="s">
        <v>20</v>
      </c>
      <c r="BO22" s="6">
        <v>0</v>
      </c>
      <c r="BP22" s="6">
        <v>0</v>
      </c>
      <c r="BQ22" s="6">
        <v>0</v>
      </c>
      <c r="BR22" s="6">
        <v>0</v>
      </c>
      <c r="BS22" s="6">
        <v>0</v>
      </c>
      <c r="BT22" s="6">
        <v>0</v>
      </c>
      <c r="BU22" s="6">
        <v>0</v>
      </c>
      <c r="BV22" s="6">
        <v>0</v>
      </c>
      <c r="BW22" s="6">
        <v>0</v>
      </c>
      <c r="BX22" s="6">
        <v>0</v>
      </c>
      <c r="BY22" s="6">
        <v>0</v>
      </c>
      <c r="BZ22" s="6">
        <v>0</v>
      </c>
      <c r="CA22" s="6">
        <v>0</v>
      </c>
      <c r="CB22" s="6">
        <v>0</v>
      </c>
      <c r="CC22" s="10">
        <f>2*k_on_7</f>
        <v>14600</v>
      </c>
      <c r="CD22" s="6">
        <v>0</v>
      </c>
      <c r="CE22" s="6">
        <v>0</v>
      </c>
      <c r="CF22" s="6">
        <v>0</v>
      </c>
      <c r="CG22" s="6">
        <v>0</v>
      </c>
      <c r="CH22" s="13">
        <f>k_on_1</f>
        <v>140000</v>
      </c>
      <c r="CI22" s="4">
        <v>0</v>
      </c>
      <c r="CJ22" s="6">
        <v>0</v>
      </c>
      <c r="CK22" s="6">
        <v>0</v>
      </c>
      <c r="CL22" s="6">
        <v>0</v>
      </c>
      <c r="CM22" s="6">
        <v>0</v>
      </c>
      <c r="CN22" s="6">
        <v>0</v>
      </c>
      <c r="CO22" s="6">
        <v>0</v>
      </c>
      <c r="CP22" s="6">
        <v>0</v>
      </c>
      <c r="CQ22" s="6">
        <v>0</v>
      </c>
      <c r="CR22" s="6">
        <v>0</v>
      </c>
      <c r="CS22" s="6">
        <v>0</v>
      </c>
      <c r="CT22" s="6">
        <v>0</v>
      </c>
      <c r="CU22" s="6">
        <v>0</v>
      </c>
      <c r="CV22" s="6">
        <v>0</v>
      </c>
      <c r="CW22" s="6">
        <v>0</v>
      </c>
      <c r="CX22" s="6">
        <v>0</v>
      </c>
      <c r="CY22" s="6">
        <v>0</v>
      </c>
      <c r="CZ22" s="6">
        <v>0</v>
      </c>
      <c r="DA22" s="6">
        <v>0</v>
      </c>
      <c r="DB22" s="6">
        <v>0</v>
      </c>
      <c r="DC22" s="6">
        <v>0</v>
      </c>
      <c r="DD22" s="6">
        <v>0</v>
      </c>
      <c r="DE22" s="6">
        <v>0</v>
      </c>
      <c r="DF22" s="6">
        <v>0</v>
      </c>
      <c r="DG22" s="6">
        <v>0</v>
      </c>
      <c r="DH22" s="6">
        <v>0</v>
      </c>
      <c r="DI22" s="6">
        <v>0</v>
      </c>
      <c r="DJ22" s="6">
        <v>0</v>
      </c>
      <c r="DK22" s="6">
        <v>0</v>
      </c>
      <c r="DL22" s="6">
        <v>0</v>
      </c>
      <c r="DM22" s="6">
        <v>0</v>
      </c>
      <c r="DN22" s="6">
        <v>0</v>
      </c>
      <c r="DO22" s="6">
        <v>0</v>
      </c>
      <c r="DP22" s="6">
        <v>0</v>
      </c>
      <c r="DQ22" s="6">
        <v>0</v>
      </c>
      <c r="DR22" s="6">
        <v>0</v>
      </c>
      <c r="DS22" s="6">
        <v>0</v>
      </c>
      <c r="DT22" s="6">
        <v>0</v>
      </c>
      <c r="DU22" s="6">
        <v>0</v>
      </c>
      <c r="DV22" s="6">
        <v>0</v>
      </c>
      <c r="DW22" s="6">
        <v>0</v>
      </c>
      <c r="DX22" s="6">
        <v>0</v>
      </c>
      <c r="DY22" s="6">
        <v>0</v>
      </c>
      <c r="DZ22" s="6">
        <v>0</v>
      </c>
    </row>
    <row r="23" x14ac:dyDescent="0.25">
      <c r="A23" s="2" t="s">
        <v>21</v>
      </c>
      <c r="B23" s="6">
        <v>0</v>
      </c>
      <c r="C23" s="6">
        <v>0</v>
      </c>
      <c r="D23" s="6">
        <v>0</v>
      </c>
      <c r="E23" s="6">
        <v>0</v>
      </c>
      <c r="F23" s="11">
        <f>k_refill</f>
        <v>2E-3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4">
        <v>0</v>
      </c>
      <c r="X23" s="12">
        <f>k_off_1</f>
        <v>4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5">
        <f>k_off_3</f>
        <v>1.5000000000000002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v>0</v>
      </c>
      <c r="BN23" s="2" t="s">
        <v>21</v>
      </c>
      <c r="BO23" s="6">
        <v>0</v>
      </c>
      <c r="BP23" s="6">
        <v>0</v>
      </c>
      <c r="BQ23" s="6">
        <v>0</v>
      </c>
      <c r="BR23" s="6">
        <v>0</v>
      </c>
      <c r="BS23" s="6">
        <v>0</v>
      </c>
      <c r="BT23" s="6">
        <v>0</v>
      </c>
      <c r="BU23" s="6">
        <v>0</v>
      </c>
      <c r="BV23" s="6">
        <v>0</v>
      </c>
      <c r="BW23" s="6">
        <v>0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  <c r="CC23" s="6">
        <v>0</v>
      </c>
      <c r="CD23" s="10">
        <f>k_on_7</f>
        <v>7300</v>
      </c>
      <c r="CE23" s="6">
        <v>0</v>
      </c>
      <c r="CF23" s="6">
        <v>0</v>
      </c>
      <c r="CG23" s="6">
        <v>0</v>
      </c>
      <c r="CH23" s="6">
        <v>0</v>
      </c>
      <c r="CI23" s="6">
        <v>0</v>
      </c>
      <c r="CJ23" s="4">
        <v>0</v>
      </c>
      <c r="CK23" s="26">
        <v>0</v>
      </c>
      <c r="CL23" s="6">
        <v>0</v>
      </c>
      <c r="CM23" s="6">
        <v>0</v>
      </c>
      <c r="CN23" s="6">
        <v>0</v>
      </c>
      <c r="CO23" s="6">
        <v>0</v>
      </c>
      <c r="CP23" s="6">
        <v>0</v>
      </c>
      <c r="CQ23" s="6">
        <v>0</v>
      </c>
      <c r="CR23" s="6">
        <v>0</v>
      </c>
      <c r="CS23" s="6">
        <v>0</v>
      </c>
      <c r="CT23" s="6">
        <v>0</v>
      </c>
      <c r="CU23" s="6">
        <v>0</v>
      </c>
      <c r="CV23" s="6">
        <v>0</v>
      </c>
      <c r="CW23" s="6">
        <v>0</v>
      </c>
      <c r="CX23" s="6">
        <v>0</v>
      </c>
      <c r="CY23" s="6">
        <v>0</v>
      </c>
      <c r="CZ23" s="6">
        <v>0</v>
      </c>
      <c r="DA23" s="6">
        <v>0</v>
      </c>
      <c r="DB23" s="6">
        <v>0</v>
      </c>
      <c r="DC23" s="6">
        <v>0</v>
      </c>
      <c r="DD23" s="6">
        <v>0</v>
      </c>
      <c r="DE23" s="6">
        <v>0</v>
      </c>
      <c r="DF23" s="6">
        <v>0</v>
      </c>
      <c r="DG23" s="6">
        <v>0</v>
      </c>
      <c r="DH23" s="6">
        <v>0</v>
      </c>
      <c r="DI23" s="6">
        <v>0</v>
      </c>
      <c r="DJ23" s="6">
        <v>0</v>
      </c>
      <c r="DK23" s="6">
        <v>0</v>
      </c>
      <c r="DL23" s="6">
        <v>0</v>
      </c>
      <c r="DM23" s="6">
        <v>0</v>
      </c>
      <c r="DN23" s="6">
        <v>0</v>
      </c>
      <c r="DO23" s="6">
        <v>0</v>
      </c>
      <c r="DP23" s="6">
        <v>0</v>
      </c>
      <c r="DQ23" s="6">
        <v>0</v>
      </c>
      <c r="DR23" s="6">
        <v>0</v>
      </c>
      <c r="DS23" s="6">
        <v>0</v>
      </c>
      <c r="DT23" s="6">
        <v>0</v>
      </c>
      <c r="DU23" s="6">
        <v>0</v>
      </c>
      <c r="DV23" s="6">
        <v>0</v>
      </c>
      <c r="DW23" s="6">
        <v>0</v>
      </c>
      <c r="DX23" s="6">
        <v>0</v>
      </c>
      <c r="DY23" s="6">
        <v>0</v>
      </c>
      <c r="DZ23" s="6">
        <v>0</v>
      </c>
    </row>
    <row r="24" x14ac:dyDescent="0.25">
      <c r="A24" s="2" t="s">
        <v>22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26">
        <v>0</v>
      </c>
      <c r="X24" s="4">
        <v>0</v>
      </c>
      <c r="Y24" s="12">
        <f>2*b_1*k_off_1</f>
        <v>4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5">
        <f>k_off_3</f>
        <v>1.5000000000000002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0</v>
      </c>
      <c r="BN24" s="2" t="s">
        <v>22</v>
      </c>
      <c r="BO24" s="6">
        <v>0</v>
      </c>
      <c r="BP24" s="6">
        <v>0</v>
      </c>
      <c r="BQ24" s="6">
        <v>0</v>
      </c>
      <c r="BR24" s="6">
        <v>0</v>
      </c>
      <c r="BS24" s="6">
        <v>0</v>
      </c>
      <c r="BT24" s="6">
        <v>0</v>
      </c>
      <c r="BU24" s="6">
        <v>0</v>
      </c>
      <c r="BV24" s="6">
        <v>0</v>
      </c>
      <c r="BW24" s="6">
        <v>0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0</v>
      </c>
      <c r="CE24" s="10">
        <f>k_on_7</f>
        <v>7300</v>
      </c>
      <c r="CF24" s="6">
        <v>0</v>
      </c>
      <c r="CG24" s="6">
        <v>0</v>
      </c>
      <c r="CH24" s="6">
        <v>0</v>
      </c>
      <c r="CI24" s="6">
        <v>0</v>
      </c>
      <c r="CJ24" s="13">
        <f>5*k_on_1</f>
        <v>700000</v>
      </c>
      <c r="CK24" s="4">
        <v>0</v>
      </c>
      <c r="CL24" s="26">
        <v>0</v>
      </c>
      <c r="CM24" s="6">
        <v>0</v>
      </c>
      <c r="CN24" s="6">
        <v>0</v>
      </c>
      <c r="CO24" s="6">
        <v>0</v>
      </c>
      <c r="CP24" s="6">
        <v>0</v>
      </c>
      <c r="CQ24" s="6">
        <v>0</v>
      </c>
      <c r="CR24" s="6">
        <v>0</v>
      </c>
      <c r="CS24" s="6">
        <v>0</v>
      </c>
      <c r="CT24" s="6">
        <v>0</v>
      </c>
      <c r="CU24" s="6">
        <v>0</v>
      </c>
      <c r="CV24" s="6">
        <v>0</v>
      </c>
      <c r="CW24" s="6">
        <v>0</v>
      </c>
      <c r="CX24" s="6">
        <v>0</v>
      </c>
      <c r="CY24" s="6">
        <v>0</v>
      </c>
      <c r="CZ24" s="6">
        <v>0</v>
      </c>
      <c r="DA24" s="6">
        <v>0</v>
      </c>
      <c r="DB24" s="6">
        <v>0</v>
      </c>
      <c r="DC24" s="6">
        <v>0</v>
      </c>
      <c r="DD24" s="6">
        <v>0</v>
      </c>
      <c r="DE24" s="6">
        <v>0</v>
      </c>
      <c r="DF24" s="6">
        <v>0</v>
      </c>
      <c r="DG24" s="6">
        <v>0</v>
      </c>
      <c r="DH24" s="6">
        <v>0</v>
      </c>
      <c r="DI24" s="6">
        <v>0</v>
      </c>
      <c r="DJ24" s="6">
        <v>0</v>
      </c>
      <c r="DK24" s="6">
        <v>0</v>
      </c>
      <c r="DL24" s="6">
        <v>0</v>
      </c>
      <c r="DM24" s="6">
        <v>0</v>
      </c>
      <c r="DN24" s="6">
        <v>0</v>
      </c>
      <c r="DO24" s="6">
        <v>0</v>
      </c>
      <c r="DP24" s="6">
        <v>0</v>
      </c>
      <c r="DQ24" s="6">
        <v>0</v>
      </c>
      <c r="DR24" s="6">
        <v>0</v>
      </c>
      <c r="DS24" s="6">
        <v>0</v>
      </c>
      <c r="DT24" s="6">
        <v>0</v>
      </c>
      <c r="DU24" s="6">
        <v>0</v>
      </c>
      <c r="DV24" s="6">
        <v>0</v>
      </c>
      <c r="DW24" s="6">
        <v>0</v>
      </c>
      <c r="DX24" s="6">
        <v>0</v>
      </c>
      <c r="DY24" s="6">
        <v>0</v>
      </c>
      <c r="DZ24" s="6">
        <v>0</v>
      </c>
    </row>
    <row r="25" x14ac:dyDescent="0.25">
      <c r="A25" s="2" t="s">
        <v>23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26">
        <v>0</v>
      </c>
      <c r="Y25" s="4">
        <v>0</v>
      </c>
      <c r="Z25" s="12">
        <f>3*b_1^2*k_off_1</f>
        <v>3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5">
        <f>k_off_3</f>
        <v>1.5000000000000002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v>0</v>
      </c>
      <c r="BN25" s="2" t="s">
        <v>23</v>
      </c>
      <c r="BO25" s="6">
        <v>0</v>
      </c>
      <c r="BP25" s="6">
        <v>0</v>
      </c>
      <c r="BQ25" s="6">
        <v>0</v>
      </c>
      <c r="BR25" s="6">
        <v>0</v>
      </c>
      <c r="BS25" s="6">
        <v>0</v>
      </c>
      <c r="BT25" s="6">
        <v>0</v>
      </c>
      <c r="BU25" s="6">
        <v>0</v>
      </c>
      <c r="BV25" s="6">
        <v>0</v>
      </c>
      <c r="BW25" s="6">
        <v>0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  <c r="CD25" s="6">
        <v>0</v>
      </c>
      <c r="CE25" s="6">
        <v>0</v>
      </c>
      <c r="CF25" s="10">
        <f>k_on_7</f>
        <v>7300</v>
      </c>
      <c r="CG25" s="6">
        <v>0</v>
      </c>
      <c r="CH25" s="6">
        <v>0</v>
      </c>
      <c r="CI25" s="6">
        <v>0</v>
      </c>
      <c r="CJ25" s="6">
        <v>0</v>
      </c>
      <c r="CK25" s="13">
        <f>4*k_on_1</f>
        <v>560000</v>
      </c>
      <c r="CL25" s="4">
        <v>0</v>
      </c>
      <c r="CM25" s="26">
        <v>0</v>
      </c>
      <c r="CN25" s="6">
        <v>0</v>
      </c>
      <c r="CO25" s="6">
        <v>0</v>
      </c>
      <c r="CP25" s="6">
        <v>0</v>
      </c>
      <c r="CQ25" s="6">
        <v>0</v>
      </c>
      <c r="CR25" s="6">
        <v>0</v>
      </c>
      <c r="CS25" s="6">
        <v>0</v>
      </c>
      <c r="CT25" s="6">
        <v>0</v>
      </c>
      <c r="CU25" s="6">
        <v>0</v>
      </c>
      <c r="CV25" s="6">
        <v>0</v>
      </c>
      <c r="CW25" s="6">
        <v>0</v>
      </c>
      <c r="CX25" s="6">
        <v>0</v>
      </c>
      <c r="CY25" s="6">
        <v>0</v>
      </c>
      <c r="CZ25" s="6">
        <v>0</v>
      </c>
      <c r="DA25" s="6">
        <v>0</v>
      </c>
      <c r="DB25" s="6">
        <v>0</v>
      </c>
      <c r="DC25" s="6">
        <v>0</v>
      </c>
      <c r="DD25" s="6">
        <v>0</v>
      </c>
      <c r="DE25" s="6">
        <v>0</v>
      </c>
      <c r="DF25" s="6">
        <v>0</v>
      </c>
      <c r="DG25" s="6">
        <v>0</v>
      </c>
      <c r="DH25" s="6">
        <v>0</v>
      </c>
      <c r="DI25" s="6">
        <v>0</v>
      </c>
      <c r="DJ25" s="6">
        <v>0</v>
      </c>
      <c r="DK25" s="6">
        <v>0</v>
      </c>
      <c r="DL25" s="6">
        <v>0</v>
      </c>
      <c r="DM25" s="6">
        <v>0</v>
      </c>
      <c r="DN25" s="6">
        <v>0</v>
      </c>
      <c r="DO25" s="6">
        <v>0</v>
      </c>
      <c r="DP25" s="6">
        <v>0</v>
      </c>
      <c r="DQ25" s="6">
        <v>0</v>
      </c>
      <c r="DR25" s="6">
        <v>0</v>
      </c>
      <c r="DS25" s="6">
        <v>0</v>
      </c>
      <c r="DT25" s="6">
        <v>0</v>
      </c>
      <c r="DU25" s="6">
        <v>0</v>
      </c>
      <c r="DV25" s="6">
        <v>0</v>
      </c>
      <c r="DW25" s="6">
        <v>0</v>
      </c>
      <c r="DX25" s="6">
        <v>0</v>
      </c>
      <c r="DY25" s="6">
        <v>0</v>
      </c>
      <c r="DZ25" s="6">
        <v>0</v>
      </c>
    </row>
    <row r="26" x14ac:dyDescent="0.25">
      <c r="A26" s="2" t="s">
        <v>24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26">
        <v>0</v>
      </c>
      <c r="Z26" s="4">
        <v>0</v>
      </c>
      <c r="AA26" s="12">
        <f>4*b_1^3*k_off_1</f>
        <v>2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5">
        <f>k_off_3</f>
        <v>1.5000000000000002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0</v>
      </c>
      <c r="BN26" s="2" t="s">
        <v>24</v>
      </c>
      <c r="BO26" s="6">
        <v>0</v>
      </c>
      <c r="BP26" s="6">
        <v>0</v>
      </c>
      <c r="BQ26" s="6">
        <v>0</v>
      </c>
      <c r="BR26" s="6">
        <v>0</v>
      </c>
      <c r="BS26" s="6">
        <v>0</v>
      </c>
      <c r="BT26" s="6">
        <v>0</v>
      </c>
      <c r="BU26" s="6">
        <v>0</v>
      </c>
      <c r="BV26" s="6">
        <v>0</v>
      </c>
      <c r="BW26" s="6">
        <v>0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6">
        <v>0</v>
      </c>
      <c r="CE26" s="6">
        <v>0</v>
      </c>
      <c r="CF26" s="6">
        <v>0</v>
      </c>
      <c r="CG26" s="10">
        <f>k_on_7</f>
        <v>7300</v>
      </c>
      <c r="CH26" s="6">
        <v>0</v>
      </c>
      <c r="CI26" s="6">
        <v>0</v>
      </c>
      <c r="CJ26" s="6">
        <v>0</v>
      </c>
      <c r="CK26" s="6">
        <v>0</v>
      </c>
      <c r="CL26" s="13">
        <f>3*k_on_1</f>
        <v>420000</v>
      </c>
      <c r="CM26" s="4">
        <v>0</v>
      </c>
      <c r="CN26" s="26">
        <v>0</v>
      </c>
      <c r="CO26" s="6">
        <v>0</v>
      </c>
      <c r="CP26" s="6">
        <v>0</v>
      </c>
      <c r="CQ26" s="6">
        <v>0</v>
      </c>
      <c r="CR26" s="6">
        <v>0</v>
      </c>
      <c r="CS26" s="6">
        <v>0</v>
      </c>
      <c r="CT26" s="6">
        <v>0</v>
      </c>
      <c r="CU26" s="6">
        <v>0</v>
      </c>
      <c r="CV26" s="6">
        <v>0</v>
      </c>
      <c r="CW26" s="6">
        <v>0</v>
      </c>
      <c r="CX26" s="6">
        <v>0</v>
      </c>
      <c r="CY26" s="6">
        <v>0</v>
      </c>
      <c r="CZ26" s="6">
        <v>0</v>
      </c>
      <c r="DA26" s="6">
        <v>0</v>
      </c>
      <c r="DB26" s="6">
        <v>0</v>
      </c>
      <c r="DC26" s="6">
        <v>0</v>
      </c>
      <c r="DD26" s="6">
        <v>0</v>
      </c>
      <c r="DE26" s="6">
        <v>0</v>
      </c>
      <c r="DF26" s="6">
        <v>0</v>
      </c>
      <c r="DG26" s="6">
        <v>0</v>
      </c>
      <c r="DH26" s="6">
        <v>0</v>
      </c>
      <c r="DI26" s="6">
        <v>0</v>
      </c>
      <c r="DJ26" s="6">
        <v>0</v>
      </c>
      <c r="DK26" s="6">
        <v>0</v>
      </c>
      <c r="DL26" s="6">
        <v>0</v>
      </c>
      <c r="DM26" s="6">
        <v>0</v>
      </c>
      <c r="DN26" s="6">
        <v>0</v>
      </c>
      <c r="DO26" s="6">
        <v>0</v>
      </c>
      <c r="DP26" s="6">
        <v>0</v>
      </c>
      <c r="DQ26" s="6">
        <v>0</v>
      </c>
      <c r="DR26" s="6">
        <v>0</v>
      </c>
      <c r="DS26" s="6">
        <v>0</v>
      </c>
      <c r="DT26" s="6">
        <v>0</v>
      </c>
      <c r="DU26" s="6">
        <v>0</v>
      </c>
      <c r="DV26" s="6">
        <v>0</v>
      </c>
      <c r="DW26" s="6">
        <v>0</v>
      </c>
      <c r="DX26" s="6">
        <v>0</v>
      </c>
      <c r="DY26" s="6">
        <v>0</v>
      </c>
      <c r="DZ26" s="6">
        <v>0</v>
      </c>
    </row>
    <row r="27" x14ac:dyDescent="0.25">
      <c r="A27" s="2" t="s">
        <v>25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26">
        <v>0</v>
      </c>
      <c r="AA27" s="4">
        <v>0</v>
      </c>
      <c r="AB27" s="12">
        <f>5*b_1^4*k_off_1</f>
        <v>1.25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v>0</v>
      </c>
      <c r="BE27" s="5">
        <f>k_off_3</f>
        <v>1.5000000000000002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v>0</v>
      </c>
      <c r="BN27" s="2" t="s">
        <v>25</v>
      </c>
      <c r="BO27" s="6">
        <v>0</v>
      </c>
      <c r="BP27" s="6">
        <v>0</v>
      </c>
      <c r="BQ27" s="6">
        <v>0</v>
      </c>
      <c r="BR27" s="6">
        <v>0</v>
      </c>
      <c r="BS27" s="6">
        <v>0</v>
      </c>
      <c r="BT27" s="6">
        <v>0</v>
      </c>
      <c r="BU27" s="6">
        <v>0</v>
      </c>
      <c r="BV27" s="6">
        <v>0</v>
      </c>
      <c r="BW27" s="6">
        <v>0</v>
      </c>
      <c r="BX27" s="6">
        <v>0</v>
      </c>
      <c r="BY27" s="6">
        <v>0</v>
      </c>
      <c r="BZ27" s="6">
        <v>0</v>
      </c>
      <c r="CA27" s="6">
        <v>0</v>
      </c>
      <c r="CB27" s="6">
        <v>0</v>
      </c>
      <c r="CC27" s="6">
        <v>0</v>
      </c>
      <c r="CD27" s="6">
        <v>0</v>
      </c>
      <c r="CE27" s="6">
        <v>0</v>
      </c>
      <c r="CF27" s="6">
        <v>0</v>
      </c>
      <c r="CG27" s="6">
        <v>0</v>
      </c>
      <c r="CH27" s="10">
        <f>k_on_7</f>
        <v>7300</v>
      </c>
      <c r="CI27" s="6">
        <v>0</v>
      </c>
      <c r="CJ27" s="6">
        <v>0</v>
      </c>
      <c r="CK27" s="6">
        <v>0</v>
      </c>
      <c r="CL27" s="6">
        <v>0</v>
      </c>
      <c r="CM27" s="13">
        <f>2*k_on_1</f>
        <v>280000</v>
      </c>
      <c r="CN27" s="4">
        <v>0</v>
      </c>
      <c r="CO27" s="26">
        <v>0</v>
      </c>
      <c r="CP27" s="6">
        <v>0</v>
      </c>
      <c r="CQ27" s="6">
        <v>0</v>
      </c>
      <c r="CR27" s="6">
        <v>0</v>
      </c>
      <c r="CS27" s="6">
        <v>0</v>
      </c>
      <c r="CT27" s="6">
        <v>0</v>
      </c>
      <c r="CU27" s="6">
        <v>0</v>
      </c>
      <c r="CV27" s="6">
        <v>0</v>
      </c>
      <c r="CW27" s="6">
        <v>0</v>
      </c>
      <c r="CX27" s="6">
        <v>0</v>
      </c>
      <c r="CY27" s="6">
        <v>0</v>
      </c>
      <c r="CZ27" s="6">
        <v>0</v>
      </c>
      <c r="DA27" s="6">
        <v>0</v>
      </c>
      <c r="DB27" s="6">
        <v>0</v>
      </c>
      <c r="DC27" s="6">
        <v>0</v>
      </c>
      <c r="DD27" s="6">
        <v>0</v>
      </c>
      <c r="DE27" s="6">
        <v>0</v>
      </c>
      <c r="DF27" s="6">
        <v>0</v>
      </c>
      <c r="DG27" s="6">
        <v>0</v>
      </c>
      <c r="DH27" s="6">
        <v>0</v>
      </c>
      <c r="DI27" s="6">
        <v>0</v>
      </c>
      <c r="DJ27" s="6">
        <v>0</v>
      </c>
      <c r="DK27" s="6">
        <v>0</v>
      </c>
      <c r="DL27" s="6">
        <v>0</v>
      </c>
      <c r="DM27" s="6">
        <v>0</v>
      </c>
      <c r="DN27" s="6">
        <v>0</v>
      </c>
      <c r="DO27" s="6">
        <v>0</v>
      </c>
      <c r="DP27" s="6">
        <v>0</v>
      </c>
      <c r="DQ27" s="6">
        <v>0</v>
      </c>
      <c r="DR27" s="6">
        <v>0</v>
      </c>
      <c r="DS27" s="6">
        <v>0</v>
      </c>
      <c r="DT27" s="6">
        <v>0</v>
      </c>
      <c r="DU27" s="6">
        <v>0</v>
      </c>
      <c r="DV27" s="6">
        <v>0</v>
      </c>
      <c r="DW27" s="6">
        <v>0</v>
      </c>
      <c r="DX27" s="6">
        <v>0</v>
      </c>
      <c r="DY27" s="6">
        <v>0</v>
      </c>
      <c r="DZ27" s="6">
        <v>0</v>
      </c>
    </row>
    <row r="28" x14ac:dyDescent="0.25">
      <c r="A28" s="2" t="s">
        <v>26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26">
        <v>0</v>
      </c>
      <c r="AB28" s="4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5">
        <f>k_off_3</f>
        <v>1.5000000000000002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v>0</v>
      </c>
      <c r="BN28" s="2" t="s">
        <v>26</v>
      </c>
      <c r="BO28" s="6">
        <v>0</v>
      </c>
      <c r="BP28" s="6">
        <v>0</v>
      </c>
      <c r="BQ28" s="6">
        <v>0</v>
      </c>
      <c r="BR28" s="6">
        <v>0</v>
      </c>
      <c r="BS28" s="6">
        <v>0</v>
      </c>
      <c r="BT28" s="6">
        <v>0</v>
      </c>
      <c r="BU28" s="6">
        <v>0</v>
      </c>
      <c r="BV28" s="6">
        <v>0</v>
      </c>
      <c r="BW28" s="6">
        <v>0</v>
      </c>
      <c r="BX28" s="6">
        <v>0</v>
      </c>
      <c r="BY28" s="6">
        <v>0</v>
      </c>
      <c r="BZ28" s="6">
        <v>0</v>
      </c>
      <c r="CA28" s="6">
        <v>0</v>
      </c>
      <c r="CB28" s="6">
        <v>0</v>
      </c>
      <c r="CC28" s="6">
        <v>0</v>
      </c>
      <c r="CD28" s="6">
        <v>0</v>
      </c>
      <c r="CE28" s="6">
        <v>0</v>
      </c>
      <c r="CF28" s="6">
        <v>0</v>
      </c>
      <c r="CG28" s="6">
        <v>0</v>
      </c>
      <c r="CH28" s="6">
        <v>0</v>
      </c>
      <c r="CI28" s="10">
        <f>k_on_7</f>
        <v>7300</v>
      </c>
      <c r="CJ28" s="6">
        <v>0</v>
      </c>
      <c r="CK28" s="6">
        <v>0</v>
      </c>
      <c r="CL28" s="6">
        <v>0</v>
      </c>
      <c r="CM28" s="6">
        <v>0</v>
      </c>
      <c r="CN28" s="13">
        <f>k_on_1</f>
        <v>140000</v>
      </c>
      <c r="CO28" s="4">
        <v>0</v>
      </c>
      <c r="CP28" s="6">
        <v>0</v>
      </c>
      <c r="CQ28" s="6">
        <v>0</v>
      </c>
      <c r="CR28" s="6">
        <v>0</v>
      </c>
      <c r="CS28" s="6">
        <v>0</v>
      </c>
      <c r="CT28" s="6">
        <v>0</v>
      </c>
      <c r="CU28" s="6">
        <v>0</v>
      </c>
      <c r="CV28" s="6">
        <v>0</v>
      </c>
      <c r="CW28" s="6">
        <v>0</v>
      </c>
      <c r="CX28" s="6">
        <v>0</v>
      </c>
      <c r="CY28" s="6">
        <v>0</v>
      </c>
      <c r="CZ28" s="6">
        <v>0</v>
      </c>
      <c r="DA28" s="6">
        <v>0</v>
      </c>
      <c r="DB28" s="6">
        <v>0</v>
      </c>
      <c r="DC28" s="6">
        <v>0</v>
      </c>
      <c r="DD28" s="6">
        <v>0</v>
      </c>
      <c r="DE28" s="6">
        <v>0</v>
      </c>
      <c r="DF28" s="6">
        <v>0</v>
      </c>
      <c r="DG28" s="6">
        <v>0</v>
      </c>
      <c r="DH28" s="6">
        <v>0</v>
      </c>
      <c r="DI28" s="6">
        <v>0</v>
      </c>
      <c r="DJ28" s="6">
        <v>0</v>
      </c>
      <c r="DK28" s="6">
        <v>0</v>
      </c>
      <c r="DL28" s="6">
        <v>0</v>
      </c>
      <c r="DM28" s="6">
        <v>0</v>
      </c>
      <c r="DN28" s="6">
        <v>0</v>
      </c>
      <c r="DO28" s="6">
        <v>0</v>
      </c>
      <c r="DP28" s="6">
        <v>0</v>
      </c>
      <c r="DQ28" s="6">
        <v>0</v>
      </c>
      <c r="DR28" s="6">
        <v>0</v>
      </c>
      <c r="DS28" s="6">
        <v>0</v>
      </c>
      <c r="DT28" s="6">
        <v>0</v>
      </c>
      <c r="DU28" s="6">
        <v>0</v>
      </c>
      <c r="DV28" s="6">
        <v>0</v>
      </c>
      <c r="DW28" s="6">
        <v>0</v>
      </c>
      <c r="DX28" s="6">
        <v>0</v>
      </c>
      <c r="DY28" s="6">
        <v>0</v>
      </c>
      <c r="DZ28" s="6">
        <v>0</v>
      </c>
    </row>
    <row r="29" x14ac:dyDescent="0.25">
      <c r="A29" s="3" t="s">
        <v>27</v>
      </c>
      <c r="B29" s="6">
        <v>0</v>
      </c>
      <c r="C29" s="11">
        <f>k_refill*CDR</f>
        <v>2E-3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4">
        <v>0</v>
      </c>
      <c r="AD29" s="12">
        <f>k_off_1</f>
        <v>4</v>
      </c>
      <c r="AE29" s="6">
        <v>0</v>
      </c>
      <c r="AF29" s="6">
        <v>0</v>
      </c>
      <c r="AG29" s="6">
        <v>0</v>
      </c>
      <c r="AH29" s="6">
        <v>0</v>
      </c>
      <c r="AI29" s="5">
        <f>2*b_3*k_off_3</f>
        <v>1.5000000000000002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7">
        <f>k_off_7</f>
        <v>1.095E-2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3" t="s">
        <v>27</v>
      </c>
      <c r="BO29" s="6">
        <v>0</v>
      </c>
      <c r="BP29" s="6">
        <v>0</v>
      </c>
      <c r="BQ29" s="6">
        <v>0</v>
      </c>
      <c r="BR29" s="6">
        <v>0</v>
      </c>
      <c r="BS29" s="6">
        <v>0</v>
      </c>
      <c r="BT29" s="6">
        <v>0</v>
      </c>
      <c r="BU29" s="6">
        <v>0</v>
      </c>
      <c r="BV29" s="6">
        <v>0</v>
      </c>
      <c r="BW29" s="6">
        <v>0</v>
      </c>
      <c r="BX29" s="9">
        <f>2*k_on_3</f>
        <v>600000</v>
      </c>
      <c r="BY29" s="6">
        <v>0</v>
      </c>
      <c r="BZ29" s="6">
        <v>0</v>
      </c>
      <c r="CA29" s="6">
        <v>0</v>
      </c>
      <c r="CB29" s="6">
        <v>0</v>
      </c>
      <c r="CC29" s="6">
        <v>0</v>
      </c>
      <c r="CD29" s="6">
        <v>0</v>
      </c>
      <c r="CE29" s="6">
        <v>0</v>
      </c>
      <c r="CF29" s="6">
        <v>0</v>
      </c>
      <c r="CG29" s="6">
        <v>0</v>
      </c>
      <c r="CH29" s="6">
        <v>0</v>
      </c>
      <c r="CI29" s="6">
        <v>0</v>
      </c>
      <c r="CJ29" s="6">
        <v>0</v>
      </c>
      <c r="CK29" s="6">
        <v>0</v>
      </c>
      <c r="CL29" s="6">
        <v>0</v>
      </c>
      <c r="CM29" s="6">
        <v>0</v>
      </c>
      <c r="CN29" s="6">
        <v>0</v>
      </c>
      <c r="CO29" s="6">
        <v>0</v>
      </c>
      <c r="CP29" s="4">
        <v>0</v>
      </c>
      <c r="CQ29" s="26">
        <v>0</v>
      </c>
      <c r="CR29" s="6">
        <v>0</v>
      </c>
      <c r="CS29" s="6">
        <v>0</v>
      </c>
      <c r="CT29" s="6">
        <v>0</v>
      </c>
      <c r="CU29" s="6">
        <v>0</v>
      </c>
      <c r="CV29" s="6">
        <v>0</v>
      </c>
      <c r="CW29" s="6">
        <v>0</v>
      </c>
      <c r="CX29" s="6">
        <v>0</v>
      </c>
      <c r="CY29" s="6">
        <v>0</v>
      </c>
      <c r="CZ29" s="6">
        <v>0</v>
      </c>
      <c r="DA29" s="6">
        <v>0</v>
      </c>
      <c r="DB29" s="6">
        <v>0</v>
      </c>
      <c r="DC29" s="6">
        <v>0</v>
      </c>
      <c r="DD29" s="6">
        <v>0</v>
      </c>
      <c r="DE29" s="6">
        <v>0</v>
      </c>
      <c r="DF29" s="6">
        <v>0</v>
      </c>
      <c r="DG29" s="6">
        <v>0</v>
      </c>
      <c r="DH29" s="6">
        <v>0</v>
      </c>
      <c r="DI29" s="6">
        <v>0</v>
      </c>
      <c r="DJ29" s="6">
        <v>0</v>
      </c>
      <c r="DK29" s="6">
        <v>0</v>
      </c>
      <c r="DL29" s="6">
        <v>0</v>
      </c>
      <c r="DM29" s="6">
        <v>0</v>
      </c>
      <c r="DN29" s="6">
        <v>0</v>
      </c>
      <c r="DO29" s="6">
        <v>0</v>
      </c>
      <c r="DP29" s="6">
        <v>0</v>
      </c>
      <c r="DQ29" s="6">
        <v>0</v>
      </c>
      <c r="DR29" s="6">
        <v>0</v>
      </c>
      <c r="DS29" s="6">
        <v>0</v>
      </c>
      <c r="DT29" s="6">
        <v>0</v>
      </c>
      <c r="DU29" s="6">
        <v>0</v>
      </c>
      <c r="DV29" s="6">
        <v>0</v>
      </c>
      <c r="DW29" s="6">
        <v>0</v>
      </c>
      <c r="DX29" s="6">
        <v>0</v>
      </c>
      <c r="DY29" s="6">
        <v>0</v>
      </c>
      <c r="DZ29" s="6">
        <v>0</v>
      </c>
    </row>
    <row r="30" x14ac:dyDescent="0.25">
      <c r="A30" s="3" t="s">
        <v>28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26">
        <v>0</v>
      </c>
      <c r="AD30" s="4">
        <v>0</v>
      </c>
      <c r="AE30" s="12">
        <f>2*b_1*k_off_1</f>
        <v>4</v>
      </c>
      <c r="AF30" s="6">
        <v>0</v>
      </c>
      <c r="AG30" s="6">
        <v>0</v>
      </c>
      <c r="AH30" s="6">
        <v>0</v>
      </c>
      <c r="AI30" s="6">
        <v>0</v>
      </c>
      <c r="AJ30" s="5">
        <f>2*b_3*k_off_3</f>
        <v>1.5000000000000002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7">
        <f>k_off_7</f>
        <v>1.095E-2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v>0</v>
      </c>
      <c r="BN30" s="3" t="s">
        <v>28</v>
      </c>
      <c r="BO30" s="6">
        <v>0</v>
      </c>
      <c r="BP30" s="6">
        <v>0</v>
      </c>
      <c r="BQ30" s="6">
        <v>0</v>
      </c>
      <c r="BR30" s="6">
        <v>0</v>
      </c>
      <c r="BS30" s="6">
        <v>0</v>
      </c>
      <c r="BT30" s="6">
        <v>0</v>
      </c>
      <c r="BU30" s="6">
        <v>0</v>
      </c>
      <c r="BV30" s="6">
        <v>0</v>
      </c>
      <c r="BW30" s="6">
        <v>0</v>
      </c>
      <c r="BX30" s="6">
        <v>0</v>
      </c>
      <c r="BY30" s="9">
        <f>2*k_on_3</f>
        <v>600000</v>
      </c>
      <c r="BZ30" s="6">
        <v>0</v>
      </c>
      <c r="CA30" s="6">
        <v>0</v>
      </c>
      <c r="CB30" s="6">
        <v>0</v>
      </c>
      <c r="CC30" s="6">
        <v>0</v>
      </c>
      <c r="CD30" s="6">
        <v>0</v>
      </c>
      <c r="CE30" s="6">
        <v>0</v>
      </c>
      <c r="CF30" s="6">
        <v>0</v>
      </c>
      <c r="CG30" s="6">
        <v>0</v>
      </c>
      <c r="CH30" s="6">
        <v>0</v>
      </c>
      <c r="CI30" s="6">
        <v>0</v>
      </c>
      <c r="CJ30" s="6">
        <v>0</v>
      </c>
      <c r="CK30" s="6">
        <v>0</v>
      </c>
      <c r="CL30" s="6">
        <v>0</v>
      </c>
      <c r="CM30" s="6">
        <v>0</v>
      </c>
      <c r="CN30" s="6">
        <v>0</v>
      </c>
      <c r="CO30" s="6">
        <v>0</v>
      </c>
      <c r="CP30" s="13">
        <f>5*k_on_1</f>
        <v>700000</v>
      </c>
      <c r="CQ30" s="4">
        <v>0</v>
      </c>
      <c r="CR30" s="26">
        <v>0</v>
      </c>
      <c r="CS30" s="6">
        <v>0</v>
      </c>
      <c r="CT30" s="6">
        <v>0</v>
      </c>
      <c r="CU30" s="6">
        <v>0</v>
      </c>
      <c r="CV30" s="6">
        <v>0</v>
      </c>
      <c r="CW30" s="6">
        <v>0</v>
      </c>
      <c r="CX30" s="6">
        <v>0</v>
      </c>
      <c r="CY30" s="6">
        <v>0</v>
      </c>
      <c r="CZ30" s="6">
        <v>0</v>
      </c>
      <c r="DA30" s="6">
        <v>0</v>
      </c>
      <c r="DB30" s="6">
        <v>0</v>
      </c>
      <c r="DC30" s="6">
        <v>0</v>
      </c>
      <c r="DD30" s="6">
        <v>0</v>
      </c>
      <c r="DE30" s="6">
        <v>0</v>
      </c>
      <c r="DF30" s="6">
        <v>0</v>
      </c>
      <c r="DG30" s="6">
        <v>0</v>
      </c>
      <c r="DH30" s="6">
        <v>0</v>
      </c>
      <c r="DI30" s="6">
        <v>0</v>
      </c>
      <c r="DJ30" s="6">
        <v>0</v>
      </c>
      <c r="DK30" s="6">
        <v>0</v>
      </c>
      <c r="DL30" s="6">
        <v>0</v>
      </c>
      <c r="DM30" s="6">
        <v>0</v>
      </c>
      <c r="DN30" s="6">
        <v>0</v>
      </c>
      <c r="DO30" s="6">
        <v>0</v>
      </c>
      <c r="DP30" s="6">
        <v>0</v>
      </c>
      <c r="DQ30" s="6">
        <v>0</v>
      </c>
      <c r="DR30" s="6">
        <v>0</v>
      </c>
      <c r="DS30" s="6">
        <v>0</v>
      </c>
      <c r="DT30" s="6">
        <v>0</v>
      </c>
      <c r="DU30" s="6">
        <v>0</v>
      </c>
      <c r="DV30" s="6">
        <v>0</v>
      </c>
      <c r="DW30" s="6">
        <v>0</v>
      </c>
      <c r="DX30" s="6">
        <v>0</v>
      </c>
      <c r="DY30" s="6">
        <v>0</v>
      </c>
      <c r="DZ30" s="6">
        <v>0</v>
      </c>
    </row>
    <row r="31" x14ac:dyDescent="0.25">
      <c r="A31" s="3" t="s">
        <v>29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26">
        <v>0</v>
      </c>
      <c r="AE31" s="4">
        <v>0</v>
      </c>
      <c r="AF31" s="12">
        <f>3*b_1^2*k_off_1</f>
        <v>3</v>
      </c>
      <c r="AG31" s="6">
        <v>0</v>
      </c>
      <c r="AH31" s="6">
        <v>0</v>
      </c>
      <c r="AI31" s="6">
        <v>0</v>
      </c>
      <c r="AJ31" s="6">
        <v>0</v>
      </c>
      <c r="AK31" s="5">
        <f>2*b_3*k_off_3</f>
        <v>1.5000000000000002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7">
        <f>k_off_7</f>
        <v>1.095E-2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v>0</v>
      </c>
      <c r="BN31" s="3" t="s">
        <v>29</v>
      </c>
      <c r="BO31" s="6">
        <v>0</v>
      </c>
      <c r="BP31" s="6">
        <v>0</v>
      </c>
      <c r="BQ31" s="6">
        <v>0</v>
      </c>
      <c r="BR31" s="6">
        <v>0</v>
      </c>
      <c r="BS31" s="6">
        <v>0</v>
      </c>
      <c r="BT31" s="6">
        <v>0</v>
      </c>
      <c r="BU31" s="6">
        <v>0</v>
      </c>
      <c r="BV31" s="6">
        <v>0</v>
      </c>
      <c r="BW31" s="6">
        <v>0</v>
      </c>
      <c r="BX31" s="6">
        <v>0</v>
      </c>
      <c r="BY31" s="6">
        <v>0</v>
      </c>
      <c r="BZ31" s="9">
        <f>2*k_on_3</f>
        <v>600000</v>
      </c>
      <c r="CA31" s="6">
        <v>0</v>
      </c>
      <c r="CB31" s="6">
        <v>0</v>
      </c>
      <c r="CC31" s="6">
        <v>0</v>
      </c>
      <c r="CD31" s="6">
        <v>0</v>
      </c>
      <c r="CE31" s="6">
        <v>0</v>
      </c>
      <c r="CF31" s="6">
        <v>0</v>
      </c>
      <c r="CG31" s="6">
        <v>0</v>
      </c>
      <c r="CH31" s="6">
        <v>0</v>
      </c>
      <c r="CI31" s="6">
        <v>0</v>
      </c>
      <c r="CJ31" s="6">
        <v>0</v>
      </c>
      <c r="CK31" s="6">
        <v>0</v>
      </c>
      <c r="CL31" s="6">
        <v>0</v>
      </c>
      <c r="CM31" s="6">
        <v>0</v>
      </c>
      <c r="CN31" s="6">
        <v>0</v>
      </c>
      <c r="CO31" s="6">
        <v>0</v>
      </c>
      <c r="CP31" s="6">
        <v>0</v>
      </c>
      <c r="CQ31" s="13">
        <f>4*k_on_1</f>
        <v>560000</v>
      </c>
      <c r="CR31" s="4">
        <v>0</v>
      </c>
      <c r="CS31" s="26">
        <v>0</v>
      </c>
      <c r="CT31" s="6">
        <v>0</v>
      </c>
      <c r="CU31" s="6">
        <v>0</v>
      </c>
      <c r="CV31" s="6">
        <v>0</v>
      </c>
      <c r="CW31" s="6">
        <v>0</v>
      </c>
      <c r="CX31" s="6">
        <v>0</v>
      </c>
      <c r="CY31" s="6">
        <v>0</v>
      </c>
      <c r="CZ31" s="6">
        <v>0</v>
      </c>
      <c r="DA31" s="6">
        <v>0</v>
      </c>
      <c r="DB31" s="6">
        <v>0</v>
      </c>
      <c r="DC31" s="6">
        <v>0</v>
      </c>
      <c r="DD31" s="6">
        <v>0</v>
      </c>
      <c r="DE31" s="6">
        <v>0</v>
      </c>
      <c r="DF31" s="6">
        <v>0</v>
      </c>
      <c r="DG31" s="6">
        <v>0</v>
      </c>
      <c r="DH31" s="6">
        <v>0</v>
      </c>
      <c r="DI31" s="6">
        <v>0</v>
      </c>
      <c r="DJ31" s="6">
        <v>0</v>
      </c>
      <c r="DK31" s="6">
        <v>0</v>
      </c>
      <c r="DL31" s="6">
        <v>0</v>
      </c>
      <c r="DM31" s="6">
        <v>0</v>
      </c>
      <c r="DN31" s="6">
        <v>0</v>
      </c>
      <c r="DO31" s="6">
        <v>0</v>
      </c>
      <c r="DP31" s="6">
        <v>0</v>
      </c>
      <c r="DQ31" s="6">
        <v>0</v>
      </c>
      <c r="DR31" s="6">
        <v>0</v>
      </c>
      <c r="DS31" s="6">
        <v>0</v>
      </c>
      <c r="DT31" s="6">
        <v>0</v>
      </c>
      <c r="DU31" s="6">
        <v>0</v>
      </c>
      <c r="DV31" s="6">
        <v>0</v>
      </c>
      <c r="DW31" s="6">
        <v>0</v>
      </c>
      <c r="DX31" s="6">
        <v>0</v>
      </c>
      <c r="DY31" s="6">
        <v>0</v>
      </c>
      <c r="DZ31" s="6">
        <v>0</v>
      </c>
    </row>
    <row r="32" x14ac:dyDescent="0.25">
      <c r="A32" s="3" t="s">
        <v>30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26">
        <v>0</v>
      </c>
      <c r="AF32" s="4">
        <v>0</v>
      </c>
      <c r="AG32" s="12">
        <f>4*b_1^3*k_off_1</f>
        <v>2</v>
      </c>
      <c r="AH32" s="6">
        <v>0</v>
      </c>
      <c r="AI32" s="6">
        <v>0</v>
      </c>
      <c r="AJ32" s="6">
        <v>0</v>
      </c>
      <c r="AK32" s="6">
        <v>0</v>
      </c>
      <c r="AL32" s="5">
        <f>2*b_3*k_off_3</f>
        <v>1.5000000000000002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7">
        <f>k_off_7</f>
        <v>1.095E-2</v>
      </c>
      <c r="AS32" s="6">
        <v>0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v>0</v>
      </c>
      <c r="BN32" s="3" t="s">
        <v>30</v>
      </c>
      <c r="BO32" s="6">
        <v>0</v>
      </c>
      <c r="BP32" s="6">
        <v>0</v>
      </c>
      <c r="BQ32" s="6">
        <v>0</v>
      </c>
      <c r="BR32" s="6">
        <v>0</v>
      </c>
      <c r="BS32" s="6">
        <v>0</v>
      </c>
      <c r="BT32" s="6">
        <v>0</v>
      </c>
      <c r="BU32" s="6">
        <v>0</v>
      </c>
      <c r="BV32" s="6">
        <v>0</v>
      </c>
      <c r="BW32" s="6">
        <v>0</v>
      </c>
      <c r="BX32" s="6">
        <v>0</v>
      </c>
      <c r="BY32" s="6">
        <v>0</v>
      </c>
      <c r="BZ32" s="6">
        <v>0</v>
      </c>
      <c r="CA32" s="9">
        <f>2*k_on_3</f>
        <v>600000</v>
      </c>
      <c r="CB32" s="6">
        <v>0</v>
      </c>
      <c r="CC32" s="6">
        <v>0</v>
      </c>
      <c r="CD32" s="6">
        <v>0</v>
      </c>
      <c r="CE32" s="6">
        <v>0</v>
      </c>
      <c r="CF32" s="6">
        <v>0</v>
      </c>
      <c r="CG32" s="6">
        <v>0</v>
      </c>
      <c r="CH32" s="6">
        <v>0</v>
      </c>
      <c r="CI32" s="6">
        <v>0</v>
      </c>
      <c r="CJ32" s="6">
        <v>0</v>
      </c>
      <c r="CK32" s="6">
        <v>0</v>
      </c>
      <c r="CL32" s="6">
        <v>0</v>
      </c>
      <c r="CM32" s="6">
        <v>0</v>
      </c>
      <c r="CN32" s="6">
        <v>0</v>
      </c>
      <c r="CO32" s="6">
        <v>0</v>
      </c>
      <c r="CP32" s="6">
        <v>0</v>
      </c>
      <c r="CQ32" s="6">
        <v>0</v>
      </c>
      <c r="CR32" s="13">
        <f>3*k_on_1</f>
        <v>420000</v>
      </c>
      <c r="CS32" s="4">
        <v>0</v>
      </c>
      <c r="CT32" s="26">
        <v>0</v>
      </c>
      <c r="CU32" s="6">
        <v>0</v>
      </c>
      <c r="CV32" s="6">
        <v>0</v>
      </c>
      <c r="CW32" s="6">
        <v>0</v>
      </c>
      <c r="CX32" s="6">
        <v>0</v>
      </c>
      <c r="CY32" s="6">
        <v>0</v>
      </c>
      <c r="CZ32" s="6">
        <v>0</v>
      </c>
      <c r="DA32" s="6">
        <v>0</v>
      </c>
      <c r="DB32" s="6">
        <v>0</v>
      </c>
      <c r="DC32" s="6">
        <v>0</v>
      </c>
      <c r="DD32" s="6">
        <v>0</v>
      </c>
      <c r="DE32" s="6">
        <v>0</v>
      </c>
      <c r="DF32" s="6">
        <v>0</v>
      </c>
      <c r="DG32" s="6">
        <v>0</v>
      </c>
      <c r="DH32" s="6">
        <v>0</v>
      </c>
      <c r="DI32" s="6">
        <v>0</v>
      </c>
      <c r="DJ32" s="6">
        <v>0</v>
      </c>
      <c r="DK32" s="6">
        <v>0</v>
      </c>
      <c r="DL32" s="6">
        <v>0</v>
      </c>
      <c r="DM32" s="6">
        <v>0</v>
      </c>
      <c r="DN32" s="6">
        <v>0</v>
      </c>
      <c r="DO32" s="6">
        <v>0</v>
      </c>
      <c r="DP32" s="6">
        <v>0</v>
      </c>
      <c r="DQ32" s="6">
        <v>0</v>
      </c>
      <c r="DR32" s="6">
        <v>0</v>
      </c>
      <c r="DS32" s="6">
        <v>0</v>
      </c>
      <c r="DT32" s="6">
        <v>0</v>
      </c>
      <c r="DU32" s="6">
        <v>0</v>
      </c>
      <c r="DV32" s="6">
        <v>0</v>
      </c>
      <c r="DW32" s="6">
        <v>0</v>
      </c>
      <c r="DX32" s="6">
        <v>0</v>
      </c>
      <c r="DY32" s="6">
        <v>0</v>
      </c>
      <c r="DZ32" s="6">
        <v>0</v>
      </c>
    </row>
    <row r="33" x14ac:dyDescent="0.25">
      <c r="A33" s="3" t="s">
        <v>31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26">
        <v>0</v>
      </c>
      <c r="AG33" s="4">
        <v>0</v>
      </c>
      <c r="AH33" s="12">
        <f>5*b_1^4*k_off_1</f>
        <v>1.25</v>
      </c>
      <c r="AI33" s="6">
        <v>0</v>
      </c>
      <c r="AJ33" s="6">
        <v>0</v>
      </c>
      <c r="AK33" s="6">
        <v>0</v>
      </c>
      <c r="AL33" s="6">
        <v>0</v>
      </c>
      <c r="AM33" s="5">
        <f>2*b_3*k_off_3</f>
        <v>1.5000000000000002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7">
        <f>k_off_7</f>
        <v>1.095E-2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v>0</v>
      </c>
      <c r="BN33" s="3" t="s">
        <v>31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0</v>
      </c>
      <c r="BU33" s="6">
        <v>0</v>
      </c>
      <c r="BV33" s="6">
        <v>0</v>
      </c>
      <c r="BW33" s="6">
        <v>0</v>
      </c>
      <c r="BX33" s="6">
        <v>0</v>
      </c>
      <c r="BY33" s="6">
        <v>0</v>
      </c>
      <c r="BZ33" s="6">
        <v>0</v>
      </c>
      <c r="CA33" s="6">
        <v>0</v>
      </c>
      <c r="CB33" s="9">
        <f>2*k_on_3</f>
        <v>600000</v>
      </c>
      <c r="CC33" s="6">
        <v>0</v>
      </c>
      <c r="CD33" s="6">
        <v>0</v>
      </c>
      <c r="CE33" s="6">
        <v>0</v>
      </c>
      <c r="CF33" s="6">
        <v>0</v>
      </c>
      <c r="CG33" s="6">
        <v>0</v>
      </c>
      <c r="CH33" s="6">
        <v>0</v>
      </c>
      <c r="CI33" s="6">
        <v>0</v>
      </c>
      <c r="CJ33" s="6">
        <v>0</v>
      </c>
      <c r="CK33" s="6">
        <v>0</v>
      </c>
      <c r="CL33" s="6">
        <v>0</v>
      </c>
      <c r="CM33" s="6">
        <v>0</v>
      </c>
      <c r="CN33" s="6">
        <v>0</v>
      </c>
      <c r="CO33" s="6">
        <v>0</v>
      </c>
      <c r="CP33" s="6">
        <v>0</v>
      </c>
      <c r="CQ33" s="6">
        <v>0</v>
      </c>
      <c r="CR33" s="6">
        <v>0</v>
      </c>
      <c r="CS33" s="13">
        <f>2*k_on_1</f>
        <v>280000</v>
      </c>
      <c r="CT33" s="4">
        <v>0</v>
      </c>
      <c r="CU33" s="26">
        <v>0</v>
      </c>
      <c r="CV33" s="6">
        <v>0</v>
      </c>
      <c r="CW33" s="6">
        <v>0</v>
      </c>
      <c r="CX33" s="6">
        <v>0</v>
      </c>
      <c r="CY33" s="6">
        <v>0</v>
      </c>
      <c r="CZ33" s="6">
        <v>0</v>
      </c>
      <c r="DA33" s="6">
        <v>0</v>
      </c>
      <c r="DB33" s="6">
        <v>0</v>
      </c>
      <c r="DC33" s="6">
        <v>0</v>
      </c>
      <c r="DD33" s="6">
        <v>0</v>
      </c>
      <c r="DE33" s="6">
        <v>0</v>
      </c>
      <c r="DF33" s="6">
        <v>0</v>
      </c>
      <c r="DG33" s="6">
        <v>0</v>
      </c>
      <c r="DH33" s="6">
        <v>0</v>
      </c>
      <c r="DI33" s="6">
        <v>0</v>
      </c>
      <c r="DJ33" s="6">
        <v>0</v>
      </c>
      <c r="DK33" s="6">
        <v>0</v>
      </c>
      <c r="DL33" s="6">
        <v>0</v>
      </c>
      <c r="DM33" s="6">
        <v>0</v>
      </c>
      <c r="DN33" s="6">
        <v>0</v>
      </c>
      <c r="DO33" s="6">
        <v>0</v>
      </c>
      <c r="DP33" s="6">
        <v>0</v>
      </c>
      <c r="DQ33" s="6">
        <v>0</v>
      </c>
      <c r="DR33" s="6">
        <v>0</v>
      </c>
      <c r="DS33" s="6">
        <v>0</v>
      </c>
      <c r="DT33" s="6">
        <v>0</v>
      </c>
      <c r="DU33" s="6">
        <v>0</v>
      </c>
      <c r="DV33" s="6">
        <v>0</v>
      </c>
      <c r="DW33" s="6">
        <v>0</v>
      </c>
      <c r="DX33" s="6">
        <v>0</v>
      </c>
      <c r="DY33" s="6">
        <v>0</v>
      </c>
      <c r="DZ33" s="6">
        <v>0</v>
      </c>
    </row>
    <row r="34" x14ac:dyDescent="0.25">
      <c r="A34" s="3" t="s">
        <v>32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26">
        <v>0</v>
      </c>
      <c r="AH34" s="4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5">
        <f>2*b_3*k_off_3</f>
        <v>1.5000000000000002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7">
        <f>k_off_7</f>
        <v>1.095E-2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3" t="s">
        <v>32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6">
        <v>0</v>
      </c>
      <c r="BU34" s="6">
        <v>0</v>
      </c>
      <c r="BV34" s="6">
        <v>0</v>
      </c>
      <c r="BW34" s="6">
        <v>0</v>
      </c>
      <c r="BX34" s="6">
        <v>0</v>
      </c>
      <c r="BY34" s="6">
        <v>0</v>
      </c>
      <c r="BZ34" s="6">
        <v>0</v>
      </c>
      <c r="CA34" s="6">
        <v>0</v>
      </c>
      <c r="CB34" s="6">
        <v>0</v>
      </c>
      <c r="CC34" s="9">
        <f>2*k_on_3</f>
        <v>600000</v>
      </c>
      <c r="CD34" s="6">
        <v>0</v>
      </c>
      <c r="CE34" s="6">
        <v>0</v>
      </c>
      <c r="CF34" s="6">
        <v>0</v>
      </c>
      <c r="CG34" s="6">
        <v>0</v>
      </c>
      <c r="CH34" s="6">
        <v>0</v>
      </c>
      <c r="CI34" s="6">
        <v>0</v>
      </c>
      <c r="CJ34" s="6">
        <v>0</v>
      </c>
      <c r="CK34" s="6">
        <v>0</v>
      </c>
      <c r="CL34" s="6">
        <v>0</v>
      </c>
      <c r="CM34" s="6">
        <v>0</v>
      </c>
      <c r="CN34" s="6">
        <v>0</v>
      </c>
      <c r="CO34" s="6">
        <v>0</v>
      </c>
      <c r="CP34" s="6">
        <v>0</v>
      </c>
      <c r="CQ34" s="6">
        <v>0</v>
      </c>
      <c r="CR34" s="6">
        <v>0</v>
      </c>
      <c r="CS34" s="6">
        <v>0</v>
      </c>
      <c r="CT34" s="13">
        <f>k_on_1</f>
        <v>140000</v>
      </c>
      <c r="CU34" s="4">
        <v>0</v>
      </c>
      <c r="CV34" s="6">
        <v>0</v>
      </c>
      <c r="CW34" s="6">
        <v>0</v>
      </c>
      <c r="CX34" s="6">
        <v>0</v>
      </c>
      <c r="CY34" s="6">
        <v>0</v>
      </c>
      <c r="CZ34" s="6">
        <v>0</v>
      </c>
      <c r="DA34" s="6">
        <v>0</v>
      </c>
      <c r="DB34" s="6">
        <v>0</v>
      </c>
      <c r="DC34" s="6">
        <v>0</v>
      </c>
      <c r="DD34" s="6">
        <v>0</v>
      </c>
      <c r="DE34" s="6">
        <v>0</v>
      </c>
      <c r="DF34" s="6">
        <v>0</v>
      </c>
      <c r="DG34" s="6">
        <v>0</v>
      </c>
      <c r="DH34" s="6">
        <v>0</v>
      </c>
      <c r="DI34" s="6">
        <v>0</v>
      </c>
      <c r="DJ34" s="6">
        <v>0</v>
      </c>
      <c r="DK34" s="6">
        <v>0</v>
      </c>
      <c r="DL34" s="6">
        <v>0</v>
      </c>
      <c r="DM34" s="6">
        <v>0</v>
      </c>
      <c r="DN34" s="6">
        <v>0</v>
      </c>
      <c r="DO34" s="6">
        <v>0</v>
      </c>
      <c r="DP34" s="6">
        <v>0</v>
      </c>
      <c r="DQ34" s="6">
        <v>0</v>
      </c>
      <c r="DR34" s="6">
        <v>0</v>
      </c>
      <c r="DS34" s="6">
        <v>0</v>
      </c>
      <c r="DT34" s="6">
        <v>0</v>
      </c>
      <c r="DU34" s="6">
        <v>0</v>
      </c>
      <c r="DV34" s="6">
        <v>0</v>
      </c>
      <c r="DW34" s="6">
        <v>0</v>
      </c>
      <c r="DX34" s="6">
        <v>0</v>
      </c>
      <c r="DY34" s="6">
        <v>0</v>
      </c>
      <c r="DZ34" s="6">
        <v>0</v>
      </c>
    </row>
    <row r="35" x14ac:dyDescent="0.25">
      <c r="A35" s="2" t="s">
        <v>33</v>
      </c>
      <c r="B35" s="6">
        <v>0</v>
      </c>
      <c r="C35" s="6">
        <v>0</v>
      </c>
      <c r="D35" s="11">
        <f>k_refill*CDR^2</f>
        <v>2E-3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4">
        <v>0</v>
      </c>
      <c r="AJ35" s="12">
        <f>k_off_1</f>
        <v>4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7">
        <f>k_off_7</f>
        <v>1.095E-2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2" t="s">
        <v>33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6">
        <v>0</v>
      </c>
      <c r="BU35" s="6">
        <v>0</v>
      </c>
      <c r="BV35" s="6">
        <v>0</v>
      </c>
      <c r="BW35" s="6">
        <v>0</v>
      </c>
      <c r="BX35" s="6">
        <v>0</v>
      </c>
      <c r="BY35" s="6">
        <v>0</v>
      </c>
      <c r="BZ35" s="6">
        <v>0</v>
      </c>
      <c r="CA35" s="6">
        <v>0</v>
      </c>
      <c r="CB35" s="6">
        <v>0</v>
      </c>
      <c r="CC35" s="6">
        <v>0</v>
      </c>
      <c r="CD35" s="6">
        <v>0</v>
      </c>
      <c r="CE35" s="6">
        <v>0</v>
      </c>
      <c r="CF35" s="6">
        <v>0</v>
      </c>
      <c r="CG35" s="6">
        <v>0</v>
      </c>
      <c r="CH35" s="6">
        <v>0</v>
      </c>
      <c r="CI35" s="6">
        <v>0</v>
      </c>
      <c r="CJ35" s="6">
        <v>0</v>
      </c>
      <c r="CK35" s="6">
        <v>0</v>
      </c>
      <c r="CL35" s="6">
        <v>0</v>
      </c>
      <c r="CM35" s="6">
        <v>0</v>
      </c>
      <c r="CN35" s="6">
        <v>0</v>
      </c>
      <c r="CO35" s="6">
        <v>0</v>
      </c>
      <c r="CP35" s="9">
        <f>k_on_3</f>
        <v>300000</v>
      </c>
      <c r="CQ35" s="6">
        <v>0</v>
      </c>
      <c r="CR35" s="6">
        <v>0</v>
      </c>
      <c r="CS35" s="6">
        <v>0</v>
      </c>
      <c r="CT35" s="6">
        <v>0</v>
      </c>
      <c r="CU35" s="6">
        <v>0</v>
      </c>
      <c r="CV35" s="4">
        <v>0</v>
      </c>
      <c r="CW35" s="26">
        <v>0</v>
      </c>
      <c r="CX35" s="6">
        <v>0</v>
      </c>
      <c r="CY35" s="6">
        <v>0</v>
      </c>
      <c r="CZ35" s="6">
        <v>0</v>
      </c>
      <c r="DA35" s="6">
        <v>0</v>
      </c>
      <c r="DB35" s="6">
        <v>0</v>
      </c>
      <c r="DC35" s="6">
        <v>0</v>
      </c>
      <c r="DD35" s="6">
        <v>0</v>
      </c>
      <c r="DE35" s="6">
        <v>0</v>
      </c>
      <c r="DF35" s="6">
        <v>0</v>
      </c>
      <c r="DG35" s="6">
        <v>0</v>
      </c>
      <c r="DH35" s="6">
        <v>0</v>
      </c>
      <c r="DI35" s="6">
        <v>0</v>
      </c>
      <c r="DJ35" s="6">
        <v>0</v>
      </c>
      <c r="DK35" s="6">
        <v>0</v>
      </c>
      <c r="DL35" s="6">
        <v>0</v>
      </c>
      <c r="DM35" s="6">
        <v>0</v>
      </c>
      <c r="DN35" s="6">
        <v>0</v>
      </c>
      <c r="DO35" s="6">
        <v>0</v>
      </c>
      <c r="DP35" s="6">
        <v>0</v>
      </c>
      <c r="DQ35" s="6">
        <v>0</v>
      </c>
      <c r="DR35" s="6">
        <v>0</v>
      </c>
      <c r="DS35" s="6">
        <v>0</v>
      </c>
      <c r="DT35" s="6">
        <v>0</v>
      </c>
      <c r="DU35" s="6">
        <v>0</v>
      </c>
      <c r="DV35" s="6">
        <v>0</v>
      </c>
      <c r="DW35" s="6">
        <v>0</v>
      </c>
      <c r="DX35" s="6">
        <v>0</v>
      </c>
      <c r="DY35" s="6">
        <v>0</v>
      </c>
      <c r="DZ35" s="6">
        <v>0</v>
      </c>
    </row>
    <row r="36" x14ac:dyDescent="0.25">
      <c r="A36" s="2" t="s">
        <v>34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26">
        <v>0</v>
      </c>
      <c r="AJ36" s="4">
        <v>0</v>
      </c>
      <c r="AK36" s="12">
        <f>2*b_1*k_off_1</f>
        <v>4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7">
        <f>k_off_7</f>
        <v>1.095E-2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v>0</v>
      </c>
      <c r="BN36" s="2" t="s">
        <v>34</v>
      </c>
      <c r="BO36" s="6">
        <v>0</v>
      </c>
      <c r="BP36" s="6">
        <v>0</v>
      </c>
      <c r="BQ36" s="6">
        <v>0</v>
      </c>
      <c r="BR36" s="6">
        <v>0</v>
      </c>
      <c r="BS36" s="6">
        <v>0</v>
      </c>
      <c r="BT36" s="6">
        <v>0</v>
      </c>
      <c r="BU36" s="6">
        <v>0</v>
      </c>
      <c r="BV36" s="6">
        <v>0</v>
      </c>
      <c r="BW36" s="6">
        <v>0</v>
      </c>
      <c r="BX36" s="6">
        <v>0</v>
      </c>
      <c r="BY36" s="6">
        <v>0</v>
      </c>
      <c r="BZ36" s="6">
        <v>0</v>
      </c>
      <c r="CA36" s="6">
        <v>0</v>
      </c>
      <c r="CB36" s="6">
        <v>0</v>
      </c>
      <c r="CC36" s="6">
        <v>0</v>
      </c>
      <c r="CD36" s="6">
        <v>0</v>
      </c>
      <c r="CE36" s="6">
        <v>0</v>
      </c>
      <c r="CF36" s="6">
        <v>0</v>
      </c>
      <c r="CG36" s="6">
        <v>0</v>
      </c>
      <c r="CH36" s="6">
        <v>0</v>
      </c>
      <c r="CI36" s="6">
        <v>0</v>
      </c>
      <c r="CJ36" s="6">
        <v>0</v>
      </c>
      <c r="CK36" s="6">
        <v>0</v>
      </c>
      <c r="CL36" s="6">
        <v>0</v>
      </c>
      <c r="CM36" s="6">
        <v>0</v>
      </c>
      <c r="CN36" s="6">
        <v>0</v>
      </c>
      <c r="CO36" s="6">
        <v>0</v>
      </c>
      <c r="CP36" s="6">
        <v>0</v>
      </c>
      <c r="CQ36" s="9">
        <f>k_on_3</f>
        <v>300000</v>
      </c>
      <c r="CR36" s="6">
        <v>0</v>
      </c>
      <c r="CS36" s="6">
        <v>0</v>
      </c>
      <c r="CT36" s="6">
        <v>0</v>
      </c>
      <c r="CU36" s="6">
        <v>0</v>
      </c>
      <c r="CV36" s="13">
        <f>5*k_on_1</f>
        <v>700000</v>
      </c>
      <c r="CW36" s="4">
        <v>0</v>
      </c>
      <c r="CX36" s="26">
        <v>0</v>
      </c>
      <c r="CY36" s="6">
        <v>0</v>
      </c>
      <c r="CZ36" s="6">
        <v>0</v>
      </c>
      <c r="DA36" s="6">
        <v>0</v>
      </c>
      <c r="DB36" s="6">
        <v>0</v>
      </c>
      <c r="DC36" s="6">
        <v>0</v>
      </c>
      <c r="DD36" s="6">
        <v>0</v>
      </c>
      <c r="DE36" s="6">
        <v>0</v>
      </c>
      <c r="DF36" s="6">
        <v>0</v>
      </c>
      <c r="DG36" s="6">
        <v>0</v>
      </c>
      <c r="DH36" s="6">
        <v>0</v>
      </c>
      <c r="DI36" s="6">
        <v>0</v>
      </c>
      <c r="DJ36" s="6">
        <v>0</v>
      </c>
      <c r="DK36" s="6">
        <v>0</v>
      </c>
      <c r="DL36" s="6">
        <v>0</v>
      </c>
      <c r="DM36" s="6">
        <v>0</v>
      </c>
      <c r="DN36" s="6">
        <v>0</v>
      </c>
      <c r="DO36" s="6">
        <v>0</v>
      </c>
      <c r="DP36" s="6">
        <v>0</v>
      </c>
      <c r="DQ36" s="6">
        <v>0</v>
      </c>
      <c r="DR36" s="6">
        <v>0</v>
      </c>
      <c r="DS36" s="6">
        <v>0</v>
      </c>
      <c r="DT36" s="6">
        <v>0</v>
      </c>
      <c r="DU36" s="6">
        <v>0</v>
      </c>
      <c r="DV36" s="6">
        <v>0</v>
      </c>
      <c r="DW36" s="6">
        <v>0</v>
      </c>
      <c r="DX36" s="6">
        <v>0</v>
      </c>
      <c r="DY36" s="6">
        <v>0</v>
      </c>
      <c r="DZ36" s="6">
        <v>0</v>
      </c>
    </row>
    <row r="37" x14ac:dyDescent="0.25">
      <c r="A37" s="2" t="s">
        <v>35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26">
        <v>0</v>
      </c>
      <c r="AK37" s="4">
        <v>0</v>
      </c>
      <c r="AL37" s="12">
        <f>3*b_1^2*k_off_1</f>
        <v>3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7">
        <f>k_off_7</f>
        <v>1.095E-2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0</v>
      </c>
      <c r="BN37" s="2" t="s">
        <v>35</v>
      </c>
      <c r="BO37" s="6">
        <v>0</v>
      </c>
      <c r="BP37" s="6">
        <v>0</v>
      </c>
      <c r="BQ37" s="6">
        <v>0</v>
      </c>
      <c r="BR37" s="6">
        <v>0</v>
      </c>
      <c r="BS37" s="6">
        <v>0</v>
      </c>
      <c r="BT37" s="6">
        <v>0</v>
      </c>
      <c r="BU37" s="6">
        <v>0</v>
      </c>
      <c r="BV37" s="6">
        <v>0</v>
      </c>
      <c r="BW37" s="6">
        <v>0</v>
      </c>
      <c r="BX37" s="6">
        <v>0</v>
      </c>
      <c r="BY37" s="6">
        <v>0</v>
      </c>
      <c r="BZ37" s="6">
        <v>0</v>
      </c>
      <c r="CA37" s="6">
        <v>0</v>
      </c>
      <c r="CB37" s="6">
        <v>0</v>
      </c>
      <c r="CC37" s="6">
        <v>0</v>
      </c>
      <c r="CD37" s="6">
        <v>0</v>
      </c>
      <c r="CE37" s="6">
        <v>0</v>
      </c>
      <c r="CF37" s="6">
        <v>0</v>
      </c>
      <c r="CG37" s="6">
        <v>0</v>
      </c>
      <c r="CH37" s="6">
        <v>0</v>
      </c>
      <c r="CI37" s="6">
        <v>0</v>
      </c>
      <c r="CJ37" s="6">
        <v>0</v>
      </c>
      <c r="CK37" s="6">
        <v>0</v>
      </c>
      <c r="CL37" s="6">
        <v>0</v>
      </c>
      <c r="CM37" s="6">
        <v>0</v>
      </c>
      <c r="CN37" s="6">
        <v>0</v>
      </c>
      <c r="CO37" s="6">
        <v>0</v>
      </c>
      <c r="CP37" s="6">
        <v>0</v>
      </c>
      <c r="CQ37" s="6">
        <v>0</v>
      </c>
      <c r="CR37" s="9">
        <f>k_on_3</f>
        <v>300000</v>
      </c>
      <c r="CS37" s="6">
        <v>0</v>
      </c>
      <c r="CT37" s="6">
        <v>0</v>
      </c>
      <c r="CU37" s="6">
        <v>0</v>
      </c>
      <c r="CV37" s="6">
        <v>0</v>
      </c>
      <c r="CW37" s="13">
        <f>4*k_on_1</f>
        <v>560000</v>
      </c>
      <c r="CX37" s="4">
        <v>0</v>
      </c>
      <c r="CY37" s="26">
        <v>0</v>
      </c>
      <c r="CZ37" s="6">
        <v>0</v>
      </c>
      <c r="DA37" s="6">
        <v>0</v>
      </c>
      <c r="DB37" s="6">
        <v>0</v>
      </c>
      <c r="DC37" s="6">
        <v>0</v>
      </c>
      <c r="DD37" s="6">
        <v>0</v>
      </c>
      <c r="DE37" s="6">
        <v>0</v>
      </c>
      <c r="DF37" s="6">
        <v>0</v>
      </c>
      <c r="DG37" s="6">
        <v>0</v>
      </c>
      <c r="DH37" s="6">
        <v>0</v>
      </c>
      <c r="DI37" s="6">
        <v>0</v>
      </c>
      <c r="DJ37" s="6">
        <v>0</v>
      </c>
      <c r="DK37" s="6">
        <v>0</v>
      </c>
      <c r="DL37" s="6">
        <v>0</v>
      </c>
      <c r="DM37" s="6">
        <v>0</v>
      </c>
      <c r="DN37" s="6">
        <v>0</v>
      </c>
      <c r="DO37" s="6">
        <v>0</v>
      </c>
      <c r="DP37" s="6">
        <v>0</v>
      </c>
      <c r="DQ37" s="6">
        <v>0</v>
      </c>
      <c r="DR37" s="6">
        <v>0</v>
      </c>
      <c r="DS37" s="6">
        <v>0</v>
      </c>
      <c r="DT37" s="6">
        <v>0</v>
      </c>
      <c r="DU37" s="6">
        <v>0</v>
      </c>
      <c r="DV37" s="6">
        <v>0</v>
      </c>
      <c r="DW37" s="6">
        <v>0</v>
      </c>
      <c r="DX37" s="6">
        <v>0</v>
      </c>
      <c r="DY37" s="6">
        <v>0</v>
      </c>
      <c r="DZ37" s="6">
        <v>0</v>
      </c>
    </row>
    <row r="38" x14ac:dyDescent="0.25">
      <c r="A38" s="2" t="s">
        <v>36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26">
        <v>0</v>
      </c>
      <c r="AL38" s="4">
        <v>0</v>
      </c>
      <c r="AM38" s="12">
        <f>4*b_1^3*k_off_1</f>
        <v>2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7">
        <f>k_off_7</f>
        <v>1.095E-2</v>
      </c>
      <c r="AY38" s="6">
        <v>0</v>
      </c>
      <c r="AZ38" s="6"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v>0</v>
      </c>
      <c r="BN38" s="2" t="s">
        <v>36</v>
      </c>
      <c r="BO38" s="6">
        <v>0</v>
      </c>
      <c r="BP38" s="6">
        <v>0</v>
      </c>
      <c r="BQ38" s="6">
        <v>0</v>
      </c>
      <c r="BR38" s="6">
        <v>0</v>
      </c>
      <c r="BS38" s="6">
        <v>0</v>
      </c>
      <c r="BT38" s="6">
        <v>0</v>
      </c>
      <c r="BU38" s="6">
        <v>0</v>
      </c>
      <c r="BV38" s="6">
        <v>0</v>
      </c>
      <c r="BW38" s="6">
        <v>0</v>
      </c>
      <c r="BX38" s="6">
        <v>0</v>
      </c>
      <c r="BY38" s="6">
        <v>0</v>
      </c>
      <c r="BZ38" s="6">
        <v>0</v>
      </c>
      <c r="CA38" s="6">
        <v>0</v>
      </c>
      <c r="CB38" s="6">
        <v>0</v>
      </c>
      <c r="CC38" s="6">
        <v>0</v>
      </c>
      <c r="CD38" s="6">
        <v>0</v>
      </c>
      <c r="CE38" s="6">
        <v>0</v>
      </c>
      <c r="CF38" s="6">
        <v>0</v>
      </c>
      <c r="CG38" s="6">
        <v>0</v>
      </c>
      <c r="CH38" s="6">
        <v>0</v>
      </c>
      <c r="CI38" s="6">
        <v>0</v>
      </c>
      <c r="CJ38" s="6">
        <v>0</v>
      </c>
      <c r="CK38" s="6">
        <v>0</v>
      </c>
      <c r="CL38" s="6">
        <v>0</v>
      </c>
      <c r="CM38" s="6">
        <v>0</v>
      </c>
      <c r="CN38" s="6">
        <v>0</v>
      </c>
      <c r="CO38" s="6">
        <v>0</v>
      </c>
      <c r="CP38" s="6">
        <v>0</v>
      </c>
      <c r="CQ38" s="6">
        <v>0</v>
      </c>
      <c r="CR38" s="6">
        <v>0</v>
      </c>
      <c r="CS38" s="9">
        <f>k_on_3</f>
        <v>300000</v>
      </c>
      <c r="CT38" s="6">
        <v>0</v>
      </c>
      <c r="CU38" s="6">
        <v>0</v>
      </c>
      <c r="CV38" s="6">
        <v>0</v>
      </c>
      <c r="CW38" s="6">
        <v>0</v>
      </c>
      <c r="CX38" s="13">
        <f>3*k_on_1</f>
        <v>420000</v>
      </c>
      <c r="CY38" s="4">
        <v>0</v>
      </c>
      <c r="CZ38" s="26">
        <v>0</v>
      </c>
      <c r="DA38" s="6">
        <v>0</v>
      </c>
      <c r="DB38" s="6">
        <v>0</v>
      </c>
      <c r="DC38" s="6">
        <v>0</v>
      </c>
      <c r="DD38" s="6">
        <v>0</v>
      </c>
      <c r="DE38" s="6">
        <v>0</v>
      </c>
      <c r="DF38" s="6">
        <v>0</v>
      </c>
      <c r="DG38" s="6">
        <v>0</v>
      </c>
      <c r="DH38" s="6">
        <v>0</v>
      </c>
      <c r="DI38" s="6">
        <v>0</v>
      </c>
      <c r="DJ38" s="6">
        <v>0</v>
      </c>
      <c r="DK38" s="6">
        <v>0</v>
      </c>
      <c r="DL38" s="6">
        <v>0</v>
      </c>
      <c r="DM38" s="6">
        <v>0</v>
      </c>
      <c r="DN38" s="6">
        <v>0</v>
      </c>
      <c r="DO38" s="6">
        <v>0</v>
      </c>
      <c r="DP38" s="6">
        <v>0</v>
      </c>
      <c r="DQ38" s="6">
        <v>0</v>
      </c>
      <c r="DR38" s="6">
        <v>0</v>
      </c>
      <c r="DS38" s="6">
        <v>0</v>
      </c>
      <c r="DT38" s="6">
        <v>0</v>
      </c>
      <c r="DU38" s="6">
        <v>0</v>
      </c>
      <c r="DV38" s="6">
        <v>0</v>
      </c>
      <c r="DW38" s="6">
        <v>0</v>
      </c>
      <c r="DX38" s="6">
        <v>0</v>
      </c>
      <c r="DY38" s="6">
        <v>0</v>
      </c>
      <c r="DZ38" s="6">
        <v>0</v>
      </c>
    </row>
    <row r="39" x14ac:dyDescent="0.25">
      <c r="A39" s="2" t="s">
        <v>37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26">
        <v>0</v>
      </c>
      <c r="AM39" s="4">
        <v>0</v>
      </c>
      <c r="AN39" s="12">
        <f>5*b_1^4*k_off_1</f>
        <v>1.25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7">
        <f>k_off_7</f>
        <v>1.095E-2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0</v>
      </c>
      <c r="BN39" s="2" t="s">
        <v>37</v>
      </c>
      <c r="BO39" s="6">
        <v>0</v>
      </c>
      <c r="BP39" s="6">
        <v>0</v>
      </c>
      <c r="BQ39" s="6">
        <v>0</v>
      </c>
      <c r="BR39" s="6">
        <v>0</v>
      </c>
      <c r="BS39" s="6">
        <v>0</v>
      </c>
      <c r="BT39" s="6">
        <v>0</v>
      </c>
      <c r="BU39" s="6">
        <v>0</v>
      </c>
      <c r="BV39" s="6">
        <v>0</v>
      </c>
      <c r="BW39" s="6">
        <v>0</v>
      </c>
      <c r="BX39" s="6">
        <v>0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0</v>
      </c>
      <c r="CE39" s="6">
        <v>0</v>
      </c>
      <c r="CF39" s="6">
        <v>0</v>
      </c>
      <c r="CG39" s="6">
        <v>0</v>
      </c>
      <c r="CH39" s="6">
        <v>0</v>
      </c>
      <c r="CI39" s="6">
        <v>0</v>
      </c>
      <c r="CJ39" s="6">
        <v>0</v>
      </c>
      <c r="CK39" s="6">
        <v>0</v>
      </c>
      <c r="CL39" s="6">
        <v>0</v>
      </c>
      <c r="CM39" s="6">
        <v>0</v>
      </c>
      <c r="CN39" s="6">
        <v>0</v>
      </c>
      <c r="CO39" s="6">
        <v>0</v>
      </c>
      <c r="CP39" s="6">
        <v>0</v>
      </c>
      <c r="CQ39" s="6">
        <v>0</v>
      </c>
      <c r="CR39" s="6">
        <v>0</v>
      </c>
      <c r="CS39" s="6">
        <v>0</v>
      </c>
      <c r="CT39" s="9">
        <f>k_on_3</f>
        <v>300000</v>
      </c>
      <c r="CU39" s="6">
        <v>0</v>
      </c>
      <c r="CV39" s="6">
        <v>0</v>
      </c>
      <c r="CW39" s="6">
        <v>0</v>
      </c>
      <c r="CX39" s="6">
        <v>0</v>
      </c>
      <c r="CY39" s="13">
        <f>2*k_on_1</f>
        <v>280000</v>
      </c>
      <c r="CZ39" s="4">
        <v>0</v>
      </c>
      <c r="DA39" s="26">
        <v>0</v>
      </c>
      <c r="DB39" s="6">
        <v>0</v>
      </c>
      <c r="DC39" s="6">
        <v>0</v>
      </c>
      <c r="DD39" s="6">
        <v>0</v>
      </c>
      <c r="DE39" s="6">
        <v>0</v>
      </c>
      <c r="DF39" s="6">
        <v>0</v>
      </c>
      <c r="DG39" s="6">
        <v>0</v>
      </c>
      <c r="DH39" s="6">
        <v>0</v>
      </c>
      <c r="DI39" s="6">
        <v>0</v>
      </c>
      <c r="DJ39" s="6">
        <v>0</v>
      </c>
      <c r="DK39" s="6">
        <v>0</v>
      </c>
      <c r="DL39" s="6">
        <v>0</v>
      </c>
      <c r="DM39" s="6">
        <v>0</v>
      </c>
      <c r="DN39" s="6">
        <v>0</v>
      </c>
      <c r="DO39" s="6">
        <v>0</v>
      </c>
      <c r="DP39" s="6">
        <v>0</v>
      </c>
      <c r="DQ39" s="6">
        <v>0</v>
      </c>
      <c r="DR39" s="6">
        <v>0</v>
      </c>
      <c r="DS39" s="6">
        <v>0</v>
      </c>
      <c r="DT39" s="6">
        <v>0</v>
      </c>
      <c r="DU39" s="6">
        <v>0</v>
      </c>
      <c r="DV39" s="6">
        <v>0</v>
      </c>
      <c r="DW39" s="6">
        <v>0</v>
      </c>
      <c r="DX39" s="6">
        <v>0</v>
      </c>
      <c r="DY39" s="6">
        <v>0</v>
      </c>
      <c r="DZ39" s="6">
        <v>0</v>
      </c>
    </row>
    <row r="40" x14ac:dyDescent="0.25">
      <c r="A40" s="2" t="s">
        <v>38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26">
        <v>0</v>
      </c>
      <c r="AN40" s="4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7">
        <f>k_off_7</f>
        <v>1.095E-2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v>0</v>
      </c>
      <c r="BN40" s="2" t="s">
        <v>38</v>
      </c>
      <c r="BO40" s="6">
        <v>0</v>
      </c>
      <c r="BP40" s="6">
        <v>0</v>
      </c>
      <c r="BQ40" s="6">
        <v>0</v>
      </c>
      <c r="BR40" s="6">
        <v>0</v>
      </c>
      <c r="BS40" s="6">
        <v>0</v>
      </c>
      <c r="BT40" s="6">
        <v>0</v>
      </c>
      <c r="BU40" s="6">
        <v>0</v>
      </c>
      <c r="BV40" s="6">
        <v>0</v>
      </c>
      <c r="BW40" s="6">
        <v>0</v>
      </c>
      <c r="BX40" s="6">
        <v>0</v>
      </c>
      <c r="BY40" s="6">
        <v>0</v>
      </c>
      <c r="BZ40" s="6">
        <v>0</v>
      </c>
      <c r="CA40" s="6">
        <v>0</v>
      </c>
      <c r="CB40" s="6">
        <v>0</v>
      </c>
      <c r="CC40" s="6">
        <v>0</v>
      </c>
      <c r="CD40" s="6">
        <v>0</v>
      </c>
      <c r="CE40" s="6">
        <v>0</v>
      </c>
      <c r="CF40" s="6">
        <v>0</v>
      </c>
      <c r="CG40" s="6">
        <v>0</v>
      </c>
      <c r="CH40" s="6">
        <v>0</v>
      </c>
      <c r="CI40" s="6">
        <v>0</v>
      </c>
      <c r="CJ40" s="6">
        <v>0</v>
      </c>
      <c r="CK40" s="6">
        <v>0</v>
      </c>
      <c r="CL40" s="6">
        <v>0</v>
      </c>
      <c r="CM40" s="6">
        <v>0</v>
      </c>
      <c r="CN40" s="6">
        <v>0</v>
      </c>
      <c r="CO40" s="6">
        <v>0</v>
      </c>
      <c r="CP40" s="6">
        <v>0</v>
      </c>
      <c r="CQ40" s="6">
        <v>0</v>
      </c>
      <c r="CR40" s="6">
        <v>0</v>
      </c>
      <c r="CS40" s="6">
        <v>0</v>
      </c>
      <c r="CT40" s="6">
        <v>0</v>
      </c>
      <c r="CU40" s="9">
        <f>k_on_3</f>
        <v>300000</v>
      </c>
      <c r="CV40" s="6">
        <v>0</v>
      </c>
      <c r="CW40" s="6">
        <v>0</v>
      </c>
      <c r="CX40" s="6">
        <v>0</v>
      </c>
      <c r="CY40" s="6">
        <v>0</v>
      </c>
      <c r="CZ40" s="13">
        <f>k_on_1</f>
        <v>140000</v>
      </c>
      <c r="DA40" s="4">
        <v>0</v>
      </c>
      <c r="DB40" s="6">
        <v>0</v>
      </c>
      <c r="DC40" s="6">
        <v>0</v>
      </c>
      <c r="DD40" s="6">
        <v>0</v>
      </c>
      <c r="DE40" s="6">
        <v>0</v>
      </c>
      <c r="DF40" s="6">
        <v>0</v>
      </c>
      <c r="DG40" s="6">
        <v>0</v>
      </c>
      <c r="DH40" s="6">
        <v>0</v>
      </c>
      <c r="DI40" s="6">
        <v>0</v>
      </c>
      <c r="DJ40" s="6">
        <v>0</v>
      </c>
      <c r="DK40" s="6">
        <v>0</v>
      </c>
      <c r="DL40" s="6">
        <v>0</v>
      </c>
      <c r="DM40" s="6">
        <v>0</v>
      </c>
      <c r="DN40" s="6">
        <v>0</v>
      </c>
      <c r="DO40" s="6">
        <v>0</v>
      </c>
      <c r="DP40" s="6">
        <v>0</v>
      </c>
      <c r="DQ40" s="6">
        <v>0</v>
      </c>
      <c r="DR40" s="6">
        <v>0</v>
      </c>
      <c r="DS40" s="6">
        <v>0</v>
      </c>
      <c r="DT40" s="6">
        <v>0</v>
      </c>
      <c r="DU40" s="6">
        <v>0</v>
      </c>
      <c r="DV40" s="6">
        <v>0</v>
      </c>
      <c r="DW40" s="6">
        <v>0</v>
      </c>
      <c r="DX40" s="6">
        <v>0</v>
      </c>
      <c r="DY40" s="6">
        <v>0</v>
      </c>
      <c r="DZ40" s="6">
        <v>0</v>
      </c>
    </row>
    <row r="41" x14ac:dyDescent="0.25">
      <c r="A41" s="3" t="s">
        <v>39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11">
        <f>k_refill*CDR</f>
        <v>2E-3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4">
        <v>0</v>
      </c>
      <c r="AP41" s="12">
        <f>k_off_1</f>
        <v>4</v>
      </c>
      <c r="AQ41" s="6">
        <v>0</v>
      </c>
      <c r="AR41" s="6">
        <v>0</v>
      </c>
      <c r="AS41" s="6">
        <v>0</v>
      </c>
      <c r="AT41" s="6">
        <v>0</v>
      </c>
      <c r="AU41" s="5">
        <f>2*b_3*k_off_3</f>
        <v>1.5000000000000002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7">
        <f>2*b_7*k_off_7</f>
        <v>1.095E-2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v>0</v>
      </c>
      <c r="BN41" s="3" t="s">
        <v>39</v>
      </c>
      <c r="BO41" s="6">
        <v>0</v>
      </c>
      <c r="BP41" s="6">
        <v>0</v>
      </c>
      <c r="BQ41" s="6">
        <v>0</v>
      </c>
      <c r="BR41" s="6">
        <v>0</v>
      </c>
      <c r="BS41" s="6">
        <v>0</v>
      </c>
      <c r="BT41" s="6">
        <v>0</v>
      </c>
      <c r="BU41" s="6">
        <v>0</v>
      </c>
      <c r="BV41" s="6">
        <v>0</v>
      </c>
      <c r="BW41" s="6">
        <v>0</v>
      </c>
      <c r="BX41" s="6">
        <v>0</v>
      </c>
      <c r="BY41" s="6">
        <v>0</v>
      </c>
      <c r="BZ41" s="6">
        <v>0</v>
      </c>
      <c r="CA41" s="6">
        <v>0</v>
      </c>
      <c r="CB41" s="6">
        <v>0</v>
      </c>
      <c r="CC41" s="6">
        <v>0</v>
      </c>
      <c r="CD41" s="9">
        <f>2*k_on_3</f>
        <v>600000</v>
      </c>
      <c r="CE41" s="6">
        <v>0</v>
      </c>
      <c r="CF41" s="6">
        <v>0</v>
      </c>
      <c r="CG41" s="6">
        <v>0</v>
      </c>
      <c r="CH41" s="6">
        <v>0</v>
      </c>
      <c r="CI41" s="6">
        <v>0</v>
      </c>
      <c r="CJ41" s="6">
        <v>0</v>
      </c>
      <c r="CK41" s="6">
        <v>0</v>
      </c>
      <c r="CL41" s="6">
        <v>0</v>
      </c>
      <c r="CM41" s="6">
        <v>0</v>
      </c>
      <c r="CN41" s="6">
        <v>0</v>
      </c>
      <c r="CO41" s="6">
        <v>0</v>
      </c>
      <c r="CP41" s="10">
        <f>2*k_on_7</f>
        <v>14600</v>
      </c>
      <c r="CQ41" s="6">
        <v>0</v>
      </c>
      <c r="CR41" s="6">
        <v>0</v>
      </c>
      <c r="CS41" s="6">
        <v>0</v>
      </c>
      <c r="CT41" s="6">
        <v>0</v>
      </c>
      <c r="CU41" s="6">
        <v>0</v>
      </c>
      <c r="CV41" s="6">
        <v>0</v>
      </c>
      <c r="CW41" s="6">
        <v>0</v>
      </c>
      <c r="CX41" s="6">
        <v>0</v>
      </c>
      <c r="CY41" s="6">
        <v>0</v>
      </c>
      <c r="CZ41" s="6">
        <v>0</v>
      </c>
      <c r="DA41" s="6">
        <v>0</v>
      </c>
      <c r="DB41" s="4">
        <v>0</v>
      </c>
      <c r="DC41" s="26">
        <v>0</v>
      </c>
      <c r="DD41" s="6">
        <v>0</v>
      </c>
      <c r="DE41" s="6">
        <v>0</v>
      </c>
      <c r="DF41" s="6">
        <v>0</v>
      </c>
      <c r="DG41" s="6">
        <v>0</v>
      </c>
      <c r="DH41" s="6">
        <v>0</v>
      </c>
      <c r="DI41" s="6">
        <v>0</v>
      </c>
      <c r="DJ41" s="6">
        <v>0</v>
      </c>
      <c r="DK41" s="6">
        <v>0</v>
      </c>
      <c r="DL41" s="6">
        <v>0</v>
      </c>
      <c r="DM41" s="6">
        <v>0</v>
      </c>
      <c r="DN41" s="6">
        <v>0</v>
      </c>
      <c r="DO41" s="6">
        <v>0</v>
      </c>
      <c r="DP41" s="6">
        <v>0</v>
      </c>
      <c r="DQ41" s="6">
        <v>0</v>
      </c>
      <c r="DR41" s="6">
        <v>0</v>
      </c>
      <c r="DS41" s="6">
        <v>0</v>
      </c>
      <c r="DT41" s="6">
        <v>0</v>
      </c>
      <c r="DU41" s="6">
        <v>0</v>
      </c>
      <c r="DV41" s="6">
        <v>0</v>
      </c>
      <c r="DW41" s="6">
        <v>0</v>
      </c>
      <c r="DX41" s="6">
        <v>0</v>
      </c>
      <c r="DY41" s="6">
        <v>0</v>
      </c>
      <c r="DZ41" s="6">
        <v>0</v>
      </c>
    </row>
    <row r="42" x14ac:dyDescent="0.25">
      <c r="A42" s="3" t="s">
        <v>40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26">
        <v>0</v>
      </c>
      <c r="AP42" s="4">
        <v>0</v>
      </c>
      <c r="AQ42" s="12">
        <f>2*b_1*k_off_1</f>
        <v>4</v>
      </c>
      <c r="AR42" s="6">
        <v>0</v>
      </c>
      <c r="AS42" s="6">
        <v>0</v>
      </c>
      <c r="AT42" s="6">
        <v>0</v>
      </c>
      <c r="AU42" s="6">
        <v>0</v>
      </c>
      <c r="AV42" s="5">
        <f>2*b_3*k_off_3</f>
        <v>1.5000000000000002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7">
        <f>2*b_7*k_off_7</f>
        <v>1.095E-2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v>0</v>
      </c>
      <c r="BN42" s="3" t="s">
        <v>40</v>
      </c>
      <c r="BO42" s="6">
        <v>0</v>
      </c>
      <c r="BP42" s="6">
        <v>0</v>
      </c>
      <c r="BQ42" s="6">
        <v>0</v>
      </c>
      <c r="BR42" s="6">
        <v>0</v>
      </c>
      <c r="BS42" s="6">
        <v>0</v>
      </c>
      <c r="BT42" s="6">
        <v>0</v>
      </c>
      <c r="BU42" s="6">
        <v>0</v>
      </c>
      <c r="BV42" s="6">
        <v>0</v>
      </c>
      <c r="BW42" s="6">
        <v>0</v>
      </c>
      <c r="BX42" s="6">
        <v>0</v>
      </c>
      <c r="BY42" s="6">
        <v>0</v>
      </c>
      <c r="BZ42" s="6">
        <v>0</v>
      </c>
      <c r="CA42" s="6">
        <v>0</v>
      </c>
      <c r="CB42" s="6">
        <v>0</v>
      </c>
      <c r="CC42" s="6">
        <v>0</v>
      </c>
      <c r="CD42" s="6">
        <v>0</v>
      </c>
      <c r="CE42" s="9">
        <f>2*k_on_3</f>
        <v>600000</v>
      </c>
      <c r="CF42" s="6">
        <v>0</v>
      </c>
      <c r="CG42" s="6">
        <v>0</v>
      </c>
      <c r="CH42" s="6">
        <v>0</v>
      </c>
      <c r="CI42" s="6">
        <v>0</v>
      </c>
      <c r="CJ42" s="6">
        <v>0</v>
      </c>
      <c r="CK42" s="6">
        <v>0</v>
      </c>
      <c r="CL42" s="6">
        <v>0</v>
      </c>
      <c r="CM42" s="6">
        <v>0</v>
      </c>
      <c r="CN42" s="6">
        <v>0</v>
      </c>
      <c r="CO42" s="6">
        <v>0</v>
      </c>
      <c r="CP42" s="6">
        <v>0</v>
      </c>
      <c r="CQ42" s="10">
        <f>2*k_on_7</f>
        <v>14600</v>
      </c>
      <c r="CR42" s="6">
        <v>0</v>
      </c>
      <c r="CS42" s="6">
        <v>0</v>
      </c>
      <c r="CT42" s="6">
        <v>0</v>
      </c>
      <c r="CU42" s="6">
        <v>0</v>
      </c>
      <c r="CV42" s="6">
        <v>0</v>
      </c>
      <c r="CW42" s="6">
        <v>0</v>
      </c>
      <c r="CX42" s="6">
        <v>0</v>
      </c>
      <c r="CY42" s="6">
        <v>0</v>
      </c>
      <c r="CZ42" s="6">
        <v>0</v>
      </c>
      <c r="DA42" s="6">
        <v>0</v>
      </c>
      <c r="DB42" s="13">
        <f>5*k_on_1</f>
        <v>700000</v>
      </c>
      <c r="DC42" s="4">
        <v>0</v>
      </c>
      <c r="DD42" s="26">
        <v>0</v>
      </c>
      <c r="DE42" s="6">
        <v>0</v>
      </c>
      <c r="DF42" s="6">
        <v>0</v>
      </c>
      <c r="DG42" s="6">
        <v>0</v>
      </c>
      <c r="DH42" s="6">
        <v>0</v>
      </c>
      <c r="DI42" s="6">
        <v>0</v>
      </c>
      <c r="DJ42" s="6">
        <v>0</v>
      </c>
      <c r="DK42" s="6">
        <v>0</v>
      </c>
      <c r="DL42" s="6">
        <v>0</v>
      </c>
      <c r="DM42" s="6">
        <v>0</v>
      </c>
      <c r="DN42" s="6">
        <v>0</v>
      </c>
      <c r="DO42" s="6">
        <v>0</v>
      </c>
      <c r="DP42" s="6">
        <v>0</v>
      </c>
      <c r="DQ42" s="6">
        <v>0</v>
      </c>
      <c r="DR42" s="6">
        <v>0</v>
      </c>
      <c r="DS42" s="6">
        <v>0</v>
      </c>
      <c r="DT42" s="6">
        <v>0</v>
      </c>
      <c r="DU42" s="6">
        <v>0</v>
      </c>
      <c r="DV42" s="6">
        <v>0</v>
      </c>
      <c r="DW42" s="6">
        <v>0</v>
      </c>
      <c r="DX42" s="6">
        <v>0</v>
      </c>
      <c r="DY42" s="6">
        <v>0</v>
      </c>
      <c r="DZ42" s="6">
        <v>0</v>
      </c>
    </row>
    <row r="43" x14ac:dyDescent="0.25">
      <c r="A43" s="3" t="s">
        <v>41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26">
        <v>0</v>
      </c>
      <c r="AQ43" s="4">
        <v>0</v>
      </c>
      <c r="AR43" s="12">
        <f>3*b_1^2*k_off_1</f>
        <v>3</v>
      </c>
      <c r="AS43" s="6">
        <v>0</v>
      </c>
      <c r="AT43" s="6">
        <v>0</v>
      </c>
      <c r="AU43" s="6">
        <v>0</v>
      </c>
      <c r="AV43" s="6">
        <v>0</v>
      </c>
      <c r="AW43" s="5">
        <f>2*b_3*k_off_3</f>
        <v>1.5000000000000002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7">
        <f>2*b_7*k_off_7</f>
        <v>1.095E-2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v>0</v>
      </c>
      <c r="BN43" s="3" t="s">
        <v>41</v>
      </c>
      <c r="BO43" s="6">
        <v>0</v>
      </c>
      <c r="BP43" s="6">
        <v>0</v>
      </c>
      <c r="BQ43" s="6">
        <v>0</v>
      </c>
      <c r="BR43" s="6">
        <v>0</v>
      </c>
      <c r="BS43" s="6">
        <v>0</v>
      </c>
      <c r="BT43" s="6">
        <v>0</v>
      </c>
      <c r="BU43" s="6">
        <v>0</v>
      </c>
      <c r="BV43" s="6">
        <v>0</v>
      </c>
      <c r="BW43" s="6">
        <v>0</v>
      </c>
      <c r="BX43" s="6">
        <v>0</v>
      </c>
      <c r="BY43" s="6">
        <v>0</v>
      </c>
      <c r="BZ43" s="6">
        <v>0</v>
      </c>
      <c r="CA43" s="6">
        <v>0</v>
      </c>
      <c r="CB43" s="6">
        <v>0</v>
      </c>
      <c r="CC43" s="6">
        <v>0</v>
      </c>
      <c r="CD43" s="6">
        <v>0</v>
      </c>
      <c r="CE43" s="6">
        <v>0</v>
      </c>
      <c r="CF43" s="9">
        <f>2*k_on_3</f>
        <v>600000</v>
      </c>
      <c r="CG43" s="6">
        <v>0</v>
      </c>
      <c r="CH43" s="6">
        <v>0</v>
      </c>
      <c r="CI43" s="6">
        <v>0</v>
      </c>
      <c r="CJ43" s="6">
        <v>0</v>
      </c>
      <c r="CK43" s="6">
        <v>0</v>
      </c>
      <c r="CL43" s="6">
        <v>0</v>
      </c>
      <c r="CM43" s="6">
        <v>0</v>
      </c>
      <c r="CN43" s="6">
        <v>0</v>
      </c>
      <c r="CO43" s="6">
        <v>0</v>
      </c>
      <c r="CP43" s="6">
        <v>0</v>
      </c>
      <c r="CQ43" s="6">
        <v>0</v>
      </c>
      <c r="CR43" s="10">
        <f>2*k_on_7</f>
        <v>14600</v>
      </c>
      <c r="CS43" s="6">
        <v>0</v>
      </c>
      <c r="CT43" s="6">
        <v>0</v>
      </c>
      <c r="CU43" s="6">
        <v>0</v>
      </c>
      <c r="CV43" s="6">
        <v>0</v>
      </c>
      <c r="CW43" s="6">
        <v>0</v>
      </c>
      <c r="CX43" s="6">
        <v>0</v>
      </c>
      <c r="CY43" s="6">
        <v>0</v>
      </c>
      <c r="CZ43" s="6">
        <v>0</v>
      </c>
      <c r="DA43" s="6">
        <v>0</v>
      </c>
      <c r="DB43" s="6">
        <v>0</v>
      </c>
      <c r="DC43" s="13">
        <f>4*k_on_1</f>
        <v>560000</v>
      </c>
      <c r="DD43" s="4">
        <v>0</v>
      </c>
      <c r="DE43" s="26">
        <v>0</v>
      </c>
      <c r="DF43" s="6">
        <v>0</v>
      </c>
      <c r="DG43" s="6">
        <v>0</v>
      </c>
      <c r="DH43" s="6">
        <v>0</v>
      </c>
      <c r="DI43" s="6">
        <v>0</v>
      </c>
      <c r="DJ43" s="6">
        <v>0</v>
      </c>
      <c r="DK43" s="6">
        <v>0</v>
      </c>
      <c r="DL43" s="6">
        <v>0</v>
      </c>
      <c r="DM43" s="6">
        <v>0</v>
      </c>
      <c r="DN43" s="6">
        <v>0</v>
      </c>
      <c r="DO43" s="6">
        <v>0</v>
      </c>
      <c r="DP43" s="6">
        <v>0</v>
      </c>
      <c r="DQ43" s="6">
        <v>0</v>
      </c>
      <c r="DR43" s="6">
        <v>0</v>
      </c>
      <c r="DS43" s="6">
        <v>0</v>
      </c>
      <c r="DT43" s="6">
        <v>0</v>
      </c>
      <c r="DU43" s="6">
        <v>0</v>
      </c>
      <c r="DV43" s="6">
        <v>0</v>
      </c>
      <c r="DW43" s="6">
        <v>0</v>
      </c>
      <c r="DX43" s="6">
        <v>0</v>
      </c>
      <c r="DY43" s="6">
        <v>0</v>
      </c>
      <c r="DZ43" s="6">
        <v>0</v>
      </c>
    </row>
    <row r="44" x14ac:dyDescent="0.25">
      <c r="A44" s="3" t="s">
        <v>42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26">
        <v>0</v>
      </c>
      <c r="AR44" s="4">
        <v>0</v>
      </c>
      <c r="AS44" s="12">
        <f>4*b_1^3*k_off_1</f>
        <v>2</v>
      </c>
      <c r="AT44" s="6">
        <v>0</v>
      </c>
      <c r="AU44" s="6">
        <v>0</v>
      </c>
      <c r="AV44" s="6">
        <v>0</v>
      </c>
      <c r="AW44" s="6">
        <v>0</v>
      </c>
      <c r="AX44" s="5">
        <f>2*b_3*k_off_3</f>
        <v>1.5000000000000002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7">
        <f>2*b_7*k_off_7</f>
        <v>1.095E-2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v>0</v>
      </c>
      <c r="BN44" s="3" t="s">
        <v>42</v>
      </c>
      <c r="BO44" s="6">
        <v>0</v>
      </c>
      <c r="BP44" s="6">
        <v>0</v>
      </c>
      <c r="BQ44" s="6">
        <v>0</v>
      </c>
      <c r="BR44" s="6">
        <v>0</v>
      </c>
      <c r="BS44" s="6">
        <v>0</v>
      </c>
      <c r="BT44" s="6">
        <v>0</v>
      </c>
      <c r="BU44" s="6">
        <v>0</v>
      </c>
      <c r="BV44" s="6">
        <v>0</v>
      </c>
      <c r="BW44" s="6">
        <v>0</v>
      </c>
      <c r="BX44" s="6">
        <v>0</v>
      </c>
      <c r="BY44" s="6">
        <v>0</v>
      </c>
      <c r="BZ44" s="6">
        <v>0</v>
      </c>
      <c r="CA44" s="6">
        <v>0</v>
      </c>
      <c r="CB44" s="6">
        <v>0</v>
      </c>
      <c r="CC44" s="6">
        <v>0</v>
      </c>
      <c r="CD44" s="6">
        <v>0</v>
      </c>
      <c r="CE44" s="6">
        <v>0</v>
      </c>
      <c r="CF44" s="6">
        <v>0</v>
      </c>
      <c r="CG44" s="9">
        <f>2*k_on_3</f>
        <v>600000</v>
      </c>
      <c r="CH44" s="6">
        <v>0</v>
      </c>
      <c r="CI44" s="6">
        <v>0</v>
      </c>
      <c r="CJ44" s="6">
        <v>0</v>
      </c>
      <c r="CK44" s="6">
        <v>0</v>
      </c>
      <c r="CL44" s="6">
        <v>0</v>
      </c>
      <c r="CM44" s="6">
        <v>0</v>
      </c>
      <c r="CN44" s="6">
        <v>0</v>
      </c>
      <c r="CO44" s="6">
        <v>0</v>
      </c>
      <c r="CP44" s="6">
        <v>0</v>
      </c>
      <c r="CQ44" s="6">
        <v>0</v>
      </c>
      <c r="CR44" s="6">
        <v>0</v>
      </c>
      <c r="CS44" s="10">
        <f>2*k_on_7</f>
        <v>14600</v>
      </c>
      <c r="CT44" s="6">
        <v>0</v>
      </c>
      <c r="CU44" s="6">
        <v>0</v>
      </c>
      <c r="CV44" s="6">
        <v>0</v>
      </c>
      <c r="CW44" s="6">
        <v>0</v>
      </c>
      <c r="CX44" s="6">
        <v>0</v>
      </c>
      <c r="CY44" s="6">
        <v>0</v>
      </c>
      <c r="CZ44" s="6">
        <v>0</v>
      </c>
      <c r="DA44" s="6">
        <v>0</v>
      </c>
      <c r="DB44" s="6">
        <v>0</v>
      </c>
      <c r="DC44" s="6">
        <v>0</v>
      </c>
      <c r="DD44" s="13">
        <f>3*k_on_1</f>
        <v>420000</v>
      </c>
      <c r="DE44" s="4">
        <v>0</v>
      </c>
      <c r="DF44" s="26">
        <v>0</v>
      </c>
      <c r="DG44" s="6">
        <v>0</v>
      </c>
      <c r="DH44" s="6">
        <v>0</v>
      </c>
      <c r="DI44" s="6">
        <v>0</v>
      </c>
      <c r="DJ44" s="6">
        <v>0</v>
      </c>
      <c r="DK44" s="6">
        <v>0</v>
      </c>
      <c r="DL44" s="6">
        <v>0</v>
      </c>
      <c r="DM44" s="6">
        <v>0</v>
      </c>
      <c r="DN44" s="6">
        <v>0</v>
      </c>
      <c r="DO44" s="6">
        <v>0</v>
      </c>
      <c r="DP44" s="6">
        <v>0</v>
      </c>
      <c r="DQ44" s="6">
        <v>0</v>
      </c>
      <c r="DR44" s="6">
        <v>0</v>
      </c>
      <c r="DS44" s="6">
        <v>0</v>
      </c>
      <c r="DT44" s="6">
        <v>0</v>
      </c>
      <c r="DU44" s="6">
        <v>0</v>
      </c>
      <c r="DV44" s="6">
        <v>0</v>
      </c>
      <c r="DW44" s="6">
        <v>0</v>
      </c>
      <c r="DX44" s="6">
        <v>0</v>
      </c>
      <c r="DY44" s="6">
        <v>0</v>
      </c>
      <c r="DZ44" s="6">
        <v>0</v>
      </c>
    </row>
    <row r="45" x14ac:dyDescent="0.25">
      <c r="A45" s="3" t="s">
        <v>43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26">
        <v>0</v>
      </c>
      <c r="AS45" s="4">
        <v>0</v>
      </c>
      <c r="AT45" s="12">
        <f>5*b_1^4*k_off_1</f>
        <v>1.25</v>
      </c>
      <c r="AU45" s="6">
        <v>0</v>
      </c>
      <c r="AV45" s="6">
        <v>0</v>
      </c>
      <c r="AW45" s="6">
        <v>0</v>
      </c>
      <c r="AX45" s="6">
        <v>0</v>
      </c>
      <c r="AY45" s="5">
        <f>2*b_3*k_off_3</f>
        <v>1.5000000000000002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7">
        <f>2*b_7*k_off_7</f>
        <v>1.095E-2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v>0</v>
      </c>
      <c r="BN45" s="3" t="s">
        <v>43</v>
      </c>
      <c r="BO45" s="6">
        <v>0</v>
      </c>
      <c r="BP45" s="6">
        <v>0</v>
      </c>
      <c r="BQ45" s="6">
        <v>0</v>
      </c>
      <c r="BR45" s="6">
        <v>0</v>
      </c>
      <c r="BS45" s="6">
        <v>0</v>
      </c>
      <c r="BT45" s="6">
        <v>0</v>
      </c>
      <c r="BU45" s="6">
        <v>0</v>
      </c>
      <c r="BV45" s="6">
        <v>0</v>
      </c>
      <c r="BW45" s="6">
        <v>0</v>
      </c>
      <c r="BX45" s="6">
        <v>0</v>
      </c>
      <c r="BY45" s="6">
        <v>0</v>
      </c>
      <c r="BZ45" s="6">
        <v>0</v>
      </c>
      <c r="CA45" s="6">
        <v>0</v>
      </c>
      <c r="CB45" s="6">
        <v>0</v>
      </c>
      <c r="CC45" s="6">
        <v>0</v>
      </c>
      <c r="CD45" s="6">
        <v>0</v>
      </c>
      <c r="CE45" s="6">
        <v>0</v>
      </c>
      <c r="CF45" s="6">
        <v>0</v>
      </c>
      <c r="CG45" s="6">
        <v>0</v>
      </c>
      <c r="CH45" s="9">
        <f>2*k_on_3</f>
        <v>600000</v>
      </c>
      <c r="CI45" s="6">
        <v>0</v>
      </c>
      <c r="CJ45" s="6">
        <v>0</v>
      </c>
      <c r="CK45" s="6">
        <v>0</v>
      </c>
      <c r="CL45" s="6">
        <v>0</v>
      </c>
      <c r="CM45" s="6">
        <v>0</v>
      </c>
      <c r="CN45" s="6">
        <v>0</v>
      </c>
      <c r="CO45" s="6">
        <v>0</v>
      </c>
      <c r="CP45" s="6">
        <v>0</v>
      </c>
      <c r="CQ45" s="6">
        <v>0</v>
      </c>
      <c r="CR45" s="6">
        <v>0</v>
      </c>
      <c r="CS45" s="6">
        <v>0</v>
      </c>
      <c r="CT45" s="10">
        <f>2*k_on_7</f>
        <v>14600</v>
      </c>
      <c r="CU45" s="6">
        <v>0</v>
      </c>
      <c r="CV45" s="6">
        <v>0</v>
      </c>
      <c r="CW45" s="6">
        <v>0</v>
      </c>
      <c r="CX45" s="6">
        <v>0</v>
      </c>
      <c r="CY45" s="6">
        <v>0</v>
      </c>
      <c r="CZ45" s="6">
        <v>0</v>
      </c>
      <c r="DA45" s="6">
        <v>0</v>
      </c>
      <c r="DB45" s="6">
        <v>0</v>
      </c>
      <c r="DC45" s="6">
        <v>0</v>
      </c>
      <c r="DD45" s="6">
        <v>0</v>
      </c>
      <c r="DE45" s="13">
        <f>2*k_on_1</f>
        <v>280000</v>
      </c>
      <c r="DF45" s="4">
        <v>0</v>
      </c>
      <c r="DG45" s="26">
        <v>0</v>
      </c>
      <c r="DH45" s="6">
        <v>0</v>
      </c>
      <c r="DI45" s="6">
        <v>0</v>
      </c>
      <c r="DJ45" s="6">
        <v>0</v>
      </c>
      <c r="DK45" s="6">
        <v>0</v>
      </c>
      <c r="DL45" s="6">
        <v>0</v>
      </c>
      <c r="DM45" s="6">
        <v>0</v>
      </c>
      <c r="DN45" s="6">
        <v>0</v>
      </c>
      <c r="DO45" s="6">
        <v>0</v>
      </c>
      <c r="DP45" s="6">
        <v>0</v>
      </c>
      <c r="DQ45" s="6">
        <v>0</v>
      </c>
      <c r="DR45" s="6">
        <v>0</v>
      </c>
      <c r="DS45" s="6">
        <v>0</v>
      </c>
      <c r="DT45" s="6">
        <v>0</v>
      </c>
      <c r="DU45" s="6">
        <v>0</v>
      </c>
      <c r="DV45" s="6">
        <v>0</v>
      </c>
      <c r="DW45" s="6">
        <v>0</v>
      </c>
      <c r="DX45" s="6">
        <v>0</v>
      </c>
      <c r="DY45" s="6">
        <v>0</v>
      </c>
      <c r="DZ45" s="6">
        <v>0</v>
      </c>
    </row>
    <row r="46" x14ac:dyDescent="0.25">
      <c r="A46" s="3" t="s">
        <v>44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26">
        <v>0</v>
      </c>
      <c r="AT46" s="4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5">
        <f>2*b_3*k_off_3</f>
        <v>1.5000000000000002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7">
        <f>2*b_7*k_off_7</f>
        <v>1.095E-2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v>0</v>
      </c>
      <c r="BN46" s="3" t="s">
        <v>44</v>
      </c>
      <c r="BO46" s="6">
        <v>0</v>
      </c>
      <c r="BP46" s="6">
        <v>0</v>
      </c>
      <c r="BQ46" s="6">
        <v>0</v>
      </c>
      <c r="BR46" s="6">
        <v>0</v>
      </c>
      <c r="BS46" s="6">
        <v>0</v>
      </c>
      <c r="BT46" s="6">
        <v>0</v>
      </c>
      <c r="BU46" s="6">
        <v>0</v>
      </c>
      <c r="BV46" s="6">
        <v>0</v>
      </c>
      <c r="BW46" s="6">
        <v>0</v>
      </c>
      <c r="BX46" s="6">
        <v>0</v>
      </c>
      <c r="BY46" s="6">
        <v>0</v>
      </c>
      <c r="BZ46" s="6">
        <v>0</v>
      </c>
      <c r="CA46" s="6">
        <v>0</v>
      </c>
      <c r="CB46" s="6">
        <v>0</v>
      </c>
      <c r="CC46" s="6">
        <v>0</v>
      </c>
      <c r="CD46" s="6">
        <v>0</v>
      </c>
      <c r="CE46" s="6">
        <v>0</v>
      </c>
      <c r="CF46" s="6">
        <v>0</v>
      </c>
      <c r="CG46" s="6">
        <v>0</v>
      </c>
      <c r="CH46" s="6">
        <v>0</v>
      </c>
      <c r="CI46" s="9">
        <f>2*k_on_3</f>
        <v>600000</v>
      </c>
      <c r="CJ46" s="6">
        <v>0</v>
      </c>
      <c r="CK46" s="6">
        <v>0</v>
      </c>
      <c r="CL46" s="6">
        <v>0</v>
      </c>
      <c r="CM46" s="6">
        <v>0</v>
      </c>
      <c r="CN46" s="6">
        <v>0</v>
      </c>
      <c r="CO46" s="6">
        <v>0</v>
      </c>
      <c r="CP46" s="6">
        <v>0</v>
      </c>
      <c r="CQ46" s="6">
        <v>0</v>
      </c>
      <c r="CR46" s="6">
        <v>0</v>
      </c>
      <c r="CS46" s="6">
        <v>0</v>
      </c>
      <c r="CT46" s="6">
        <v>0</v>
      </c>
      <c r="CU46" s="10">
        <f>2*k_on_7</f>
        <v>14600</v>
      </c>
      <c r="CV46" s="6">
        <v>0</v>
      </c>
      <c r="CW46" s="6">
        <v>0</v>
      </c>
      <c r="CX46" s="6">
        <v>0</v>
      </c>
      <c r="CY46" s="6">
        <v>0</v>
      </c>
      <c r="CZ46" s="6">
        <v>0</v>
      </c>
      <c r="DA46" s="6">
        <v>0</v>
      </c>
      <c r="DB46" s="6">
        <v>0</v>
      </c>
      <c r="DC46" s="6">
        <v>0</v>
      </c>
      <c r="DD46" s="6">
        <v>0</v>
      </c>
      <c r="DE46" s="6">
        <v>0</v>
      </c>
      <c r="DF46" s="13">
        <f>k_on_1</f>
        <v>140000</v>
      </c>
      <c r="DG46" s="4">
        <v>0</v>
      </c>
      <c r="DH46" s="6">
        <v>0</v>
      </c>
      <c r="DI46" s="6">
        <v>0</v>
      </c>
      <c r="DJ46" s="6">
        <v>0</v>
      </c>
      <c r="DK46" s="6">
        <v>0</v>
      </c>
      <c r="DL46" s="6">
        <v>0</v>
      </c>
      <c r="DM46" s="6">
        <v>0</v>
      </c>
      <c r="DN46" s="6">
        <v>0</v>
      </c>
      <c r="DO46" s="6">
        <v>0</v>
      </c>
      <c r="DP46" s="6">
        <v>0</v>
      </c>
      <c r="DQ46" s="6">
        <v>0</v>
      </c>
      <c r="DR46" s="6">
        <v>0</v>
      </c>
      <c r="DS46" s="6">
        <v>0</v>
      </c>
      <c r="DT46" s="6">
        <v>0</v>
      </c>
      <c r="DU46" s="6">
        <v>0</v>
      </c>
      <c r="DV46" s="6">
        <v>0</v>
      </c>
      <c r="DW46" s="6">
        <v>0</v>
      </c>
      <c r="DX46" s="6">
        <v>0</v>
      </c>
      <c r="DY46" s="6">
        <v>0</v>
      </c>
      <c r="DZ46" s="6">
        <v>0</v>
      </c>
    </row>
    <row r="47" x14ac:dyDescent="0.25">
      <c r="A47" s="2" t="s">
        <v>45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11">
        <f>k_refill*CDR^2</f>
        <v>2E-3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4">
        <v>0</v>
      </c>
      <c r="AV47" s="12">
        <f>k_off_1</f>
        <v>4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7">
        <f>2*b_7*k_off_7</f>
        <v>1.095E-2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v>0</v>
      </c>
      <c r="BN47" s="2" t="s">
        <v>45</v>
      </c>
      <c r="BO47" s="6">
        <v>0</v>
      </c>
      <c r="BP47" s="6">
        <v>0</v>
      </c>
      <c r="BQ47" s="6">
        <v>0</v>
      </c>
      <c r="BR47" s="6">
        <v>0</v>
      </c>
      <c r="BS47" s="6">
        <v>0</v>
      </c>
      <c r="BT47" s="6">
        <v>0</v>
      </c>
      <c r="BU47" s="6">
        <v>0</v>
      </c>
      <c r="BV47" s="6">
        <v>0</v>
      </c>
      <c r="BW47" s="6">
        <v>0</v>
      </c>
      <c r="BX47" s="6">
        <v>0</v>
      </c>
      <c r="BY47" s="6">
        <v>0</v>
      </c>
      <c r="BZ47" s="6">
        <v>0</v>
      </c>
      <c r="CA47" s="6">
        <v>0</v>
      </c>
      <c r="CB47" s="6">
        <v>0</v>
      </c>
      <c r="CC47" s="6">
        <v>0</v>
      </c>
      <c r="CD47" s="6">
        <v>0</v>
      </c>
      <c r="CE47" s="6">
        <v>0</v>
      </c>
      <c r="CF47" s="6">
        <v>0</v>
      </c>
      <c r="CG47" s="6">
        <v>0</v>
      </c>
      <c r="CH47" s="6">
        <v>0</v>
      </c>
      <c r="CI47" s="6">
        <v>0</v>
      </c>
      <c r="CJ47" s="6">
        <v>0</v>
      </c>
      <c r="CK47" s="6">
        <v>0</v>
      </c>
      <c r="CL47" s="6">
        <v>0</v>
      </c>
      <c r="CM47" s="6">
        <v>0</v>
      </c>
      <c r="CN47" s="6">
        <v>0</v>
      </c>
      <c r="CO47" s="6">
        <v>0</v>
      </c>
      <c r="CP47" s="6">
        <v>0</v>
      </c>
      <c r="CQ47" s="6">
        <v>0</v>
      </c>
      <c r="CR47" s="6">
        <v>0</v>
      </c>
      <c r="CS47" s="6">
        <v>0</v>
      </c>
      <c r="CT47" s="6">
        <v>0</v>
      </c>
      <c r="CU47" s="6">
        <v>0</v>
      </c>
      <c r="CV47" s="10">
        <f>2*k_on_7</f>
        <v>14600</v>
      </c>
      <c r="CW47" s="6">
        <v>0</v>
      </c>
      <c r="CX47" s="6">
        <v>0</v>
      </c>
      <c r="CY47" s="6">
        <v>0</v>
      </c>
      <c r="CZ47" s="6">
        <v>0</v>
      </c>
      <c r="DA47" s="6">
        <v>0</v>
      </c>
      <c r="DB47" s="9">
        <f>k_on_3</f>
        <v>300000</v>
      </c>
      <c r="DC47" s="6">
        <v>0</v>
      </c>
      <c r="DD47" s="6">
        <v>0</v>
      </c>
      <c r="DE47" s="6">
        <v>0</v>
      </c>
      <c r="DF47" s="6">
        <v>0</v>
      </c>
      <c r="DG47" s="6">
        <v>0</v>
      </c>
      <c r="DH47" s="4">
        <v>0</v>
      </c>
      <c r="DI47" s="26">
        <v>0</v>
      </c>
      <c r="DJ47" s="6">
        <v>0</v>
      </c>
      <c r="DK47" s="6">
        <v>0</v>
      </c>
      <c r="DL47" s="6">
        <v>0</v>
      </c>
      <c r="DM47" s="6">
        <v>0</v>
      </c>
      <c r="DN47" s="6">
        <v>0</v>
      </c>
      <c r="DO47" s="6">
        <v>0</v>
      </c>
      <c r="DP47" s="6">
        <v>0</v>
      </c>
      <c r="DQ47" s="6">
        <v>0</v>
      </c>
      <c r="DR47" s="6">
        <v>0</v>
      </c>
      <c r="DS47" s="6">
        <v>0</v>
      </c>
      <c r="DT47" s="6">
        <v>0</v>
      </c>
      <c r="DU47" s="6">
        <v>0</v>
      </c>
      <c r="DV47" s="6">
        <v>0</v>
      </c>
      <c r="DW47" s="6">
        <v>0</v>
      </c>
      <c r="DX47" s="6">
        <v>0</v>
      </c>
      <c r="DY47" s="6">
        <v>0</v>
      </c>
      <c r="DZ47" s="6">
        <v>0</v>
      </c>
    </row>
    <row r="48" x14ac:dyDescent="0.25">
      <c r="A48" s="2" t="s">
        <v>46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26">
        <v>0</v>
      </c>
      <c r="AV48" s="4">
        <v>0</v>
      </c>
      <c r="AW48" s="12">
        <f>2*b_1*k_off_1</f>
        <v>4</v>
      </c>
      <c r="AX48" s="6">
        <v>0</v>
      </c>
      <c r="AY48" s="6">
        <v>0</v>
      </c>
      <c r="AZ48" s="6">
        <v>0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7">
        <f>2*b_7*k_off_7</f>
        <v>1.095E-2</v>
      </c>
      <c r="BI48" s="6">
        <v>0</v>
      </c>
      <c r="BJ48" s="6">
        <v>0</v>
      </c>
      <c r="BK48" s="6">
        <v>0</v>
      </c>
      <c r="BL48" s="6">
        <v>0</v>
      </c>
      <c r="BM48" s="6">
        <v>0</v>
      </c>
      <c r="BN48" s="2" t="s">
        <v>46</v>
      </c>
      <c r="BO48" s="6">
        <v>0</v>
      </c>
      <c r="BP48" s="6">
        <v>0</v>
      </c>
      <c r="BQ48" s="6">
        <v>0</v>
      </c>
      <c r="BR48" s="6">
        <v>0</v>
      </c>
      <c r="BS48" s="6">
        <v>0</v>
      </c>
      <c r="BT48" s="6">
        <v>0</v>
      </c>
      <c r="BU48" s="6">
        <v>0</v>
      </c>
      <c r="BV48" s="6">
        <v>0</v>
      </c>
      <c r="BW48" s="6">
        <v>0</v>
      </c>
      <c r="BX48" s="6">
        <v>0</v>
      </c>
      <c r="BY48" s="6">
        <v>0</v>
      </c>
      <c r="BZ48" s="6">
        <v>0</v>
      </c>
      <c r="CA48" s="6">
        <v>0</v>
      </c>
      <c r="CB48" s="6">
        <v>0</v>
      </c>
      <c r="CC48" s="6">
        <v>0</v>
      </c>
      <c r="CD48" s="6">
        <v>0</v>
      </c>
      <c r="CE48" s="6">
        <v>0</v>
      </c>
      <c r="CF48" s="6">
        <v>0</v>
      </c>
      <c r="CG48" s="6">
        <v>0</v>
      </c>
      <c r="CH48" s="6">
        <v>0</v>
      </c>
      <c r="CI48" s="6">
        <v>0</v>
      </c>
      <c r="CJ48" s="6">
        <v>0</v>
      </c>
      <c r="CK48" s="6">
        <v>0</v>
      </c>
      <c r="CL48" s="6">
        <v>0</v>
      </c>
      <c r="CM48" s="6">
        <v>0</v>
      </c>
      <c r="CN48" s="6">
        <v>0</v>
      </c>
      <c r="CO48" s="6">
        <v>0</v>
      </c>
      <c r="CP48" s="6">
        <v>0</v>
      </c>
      <c r="CQ48" s="6">
        <v>0</v>
      </c>
      <c r="CR48" s="6">
        <v>0</v>
      </c>
      <c r="CS48" s="6">
        <v>0</v>
      </c>
      <c r="CT48" s="6">
        <v>0</v>
      </c>
      <c r="CU48" s="6">
        <v>0</v>
      </c>
      <c r="CV48" s="6">
        <v>0</v>
      </c>
      <c r="CW48" s="10">
        <f>2*k_on_7</f>
        <v>14600</v>
      </c>
      <c r="CX48" s="6">
        <v>0</v>
      </c>
      <c r="CY48" s="6">
        <v>0</v>
      </c>
      <c r="CZ48" s="6">
        <v>0</v>
      </c>
      <c r="DA48" s="6">
        <v>0</v>
      </c>
      <c r="DB48" s="6">
        <v>0</v>
      </c>
      <c r="DC48" s="9">
        <f>k_on_3</f>
        <v>300000</v>
      </c>
      <c r="DD48" s="6">
        <v>0</v>
      </c>
      <c r="DE48" s="6">
        <v>0</v>
      </c>
      <c r="DF48" s="6">
        <v>0</v>
      </c>
      <c r="DG48" s="6">
        <v>0</v>
      </c>
      <c r="DH48" s="13">
        <f>5*k_on_1</f>
        <v>700000</v>
      </c>
      <c r="DI48" s="4">
        <v>0</v>
      </c>
      <c r="DJ48" s="26">
        <v>0</v>
      </c>
      <c r="DK48" s="6">
        <v>0</v>
      </c>
      <c r="DL48" s="6">
        <v>0</v>
      </c>
      <c r="DM48" s="6">
        <v>0</v>
      </c>
      <c r="DN48" s="6">
        <v>0</v>
      </c>
      <c r="DO48" s="6">
        <v>0</v>
      </c>
      <c r="DP48" s="6">
        <v>0</v>
      </c>
      <c r="DQ48" s="6">
        <v>0</v>
      </c>
      <c r="DR48" s="6">
        <v>0</v>
      </c>
      <c r="DS48" s="6">
        <v>0</v>
      </c>
      <c r="DT48" s="6">
        <v>0</v>
      </c>
      <c r="DU48" s="6">
        <v>0</v>
      </c>
      <c r="DV48" s="6">
        <v>0</v>
      </c>
      <c r="DW48" s="6">
        <v>0</v>
      </c>
      <c r="DX48" s="6">
        <v>0</v>
      </c>
      <c r="DY48" s="6">
        <v>0</v>
      </c>
      <c r="DZ48" s="6">
        <v>0</v>
      </c>
    </row>
    <row r="49" x14ac:dyDescent="0.25">
      <c r="A49" s="2" t="s">
        <v>47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26">
        <v>0</v>
      </c>
      <c r="AW49" s="4">
        <v>0</v>
      </c>
      <c r="AX49" s="12">
        <f>3*b_1^2*k_off_1</f>
        <v>3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7">
        <f>2*b_7*k_off_7</f>
        <v>1.095E-2</v>
      </c>
      <c r="BJ49" s="6">
        <v>0</v>
      </c>
      <c r="BK49" s="6">
        <v>0</v>
      </c>
      <c r="BL49" s="6">
        <v>0</v>
      </c>
      <c r="BM49" s="6">
        <v>0</v>
      </c>
      <c r="BN49" s="2" t="s">
        <v>47</v>
      </c>
      <c r="BO49" s="6">
        <v>0</v>
      </c>
      <c r="BP49" s="6">
        <v>0</v>
      </c>
      <c r="BQ49" s="6">
        <v>0</v>
      </c>
      <c r="BR49" s="6">
        <v>0</v>
      </c>
      <c r="BS49" s="6">
        <v>0</v>
      </c>
      <c r="BT49" s="6">
        <v>0</v>
      </c>
      <c r="BU49" s="6">
        <v>0</v>
      </c>
      <c r="BV49" s="6">
        <v>0</v>
      </c>
      <c r="BW49" s="6">
        <v>0</v>
      </c>
      <c r="BX49" s="6">
        <v>0</v>
      </c>
      <c r="BY49" s="6">
        <v>0</v>
      </c>
      <c r="BZ49" s="6">
        <v>0</v>
      </c>
      <c r="CA49" s="6">
        <v>0</v>
      </c>
      <c r="CB49" s="6">
        <v>0</v>
      </c>
      <c r="CC49" s="6">
        <v>0</v>
      </c>
      <c r="CD49" s="6">
        <v>0</v>
      </c>
      <c r="CE49" s="6">
        <v>0</v>
      </c>
      <c r="CF49" s="6">
        <v>0</v>
      </c>
      <c r="CG49" s="6">
        <v>0</v>
      </c>
      <c r="CH49" s="6">
        <v>0</v>
      </c>
      <c r="CI49" s="6">
        <v>0</v>
      </c>
      <c r="CJ49" s="6">
        <v>0</v>
      </c>
      <c r="CK49" s="6">
        <v>0</v>
      </c>
      <c r="CL49" s="6">
        <v>0</v>
      </c>
      <c r="CM49" s="6">
        <v>0</v>
      </c>
      <c r="CN49" s="6">
        <v>0</v>
      </c>
      <c r="CO49" s="6">
        <v>0</v>
      </c>
      <c r="CP49" s="6">
        <v>0</v>
      </c>
      <c r="CQ49" s="6">
        <v>0</v>
      </c>
      <c r="CR49" s="6">
        <v>0</v>
      </c>
      <c r="CS49" s="6">
        <v>0</v>
      </c>
      <c r="CT49" s="6">
        <v>0</v>
      </c>
      <c r="CU49" s="6">
        <v>0</v>
      </c>
      <c r="CV49" s="6">
        <v>0</v>
      </c>
      <c r="CW49" s="6">
        <v>0</v>
      </c>
      <c r="CX49" s="10">
        <f>2*k_on_7</f>
        <v>14600</v>
      </c>
      <c r="CY49" s="6">
        <v>0</v>
      </c>
      <c r="CZ49" s="6">
        <v>0</v>
      </c>
      <c r="DA49" s="6">
        <v>0</v>
      </c>
      <c r="DB49" s="6">
        <v>0</v>
      </c>
      <c r="DC49" s="6">
        <v>0</v>
      </c>
      <c r="DD49" s="9">
        <f>k_on_3</f>
        <v>300000</v>
      </c>
      <c r="DE49" s="6">
        <v>0</v>
      </c>
      <c r="DF49" s="6">
        <v>0</v>
      </c>
      <c r="DG49" s="6">
        <v>0</v>
      </c>
      <c r="DH49" s="6">
        <v>0</v>
      </c>
      <c r="DI49" s="13">
        <f>4*k_on_1</f>
        <v>560000</v>
      </c>
      <c r="DJ49" s="4">
        <v>0</v>
      </c>
      <c r="DK49" s="26">
        <v>0</v>
      </c>
      <c r="DL49" s="6">
        <v>0</v>
      </c>
      <c r="DM49" s="6">
        <v>0</v>
      </c>
      <c r="DN49" s="6">
        <v>0</v>
      </c>
      <c r="DO49" s="6">
        <v>0</v>
      </c>
      <c r="DP49" s="6">
        <v>0</v>
      </c>
      <c r="DQ49" s="6">
        <v>0</v>
      </c>
      <c r="DR49" s="6">
        <v>0</v>
      </c>
      <c r="DS49" s="6">
        <v>0</v>
      </c>
      <c r="DT49" s="6">
        <v>0</v>
      </c>
      <c r="DU49" s="6">
        <v>0</v>
      </c>
      <c r="DV49" s="6">
        <v>0</v>
      </c>
      <c r="DW49" s="6">
        <v>0</v>
      </c>
      <c r="DX49" s="6">
        <v>0</v>
      </c>
      <c r="DY49" s="6">
        <v>0</v>
      </c>
      <c r="DZ49" s="6">
        <v>0</v>
      </c>
    </row>
    <row r="50" x14ac:dyDescent="0.25">
      <c r="A50" s="2" t="s">
        <v>48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26">
        <v>0</v>
      </c>
      <c r="AX50" s="4">
        <v>0</v>
      </c>
      <c r="AY50" s="12">
        <f>4*b_1^3*k_off_1</f>
        <v>2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7">
        <f>2*b_7*k_off_7</f>
        <v>1.095E-2</v>
      </c>
      <c r="BK50" s="6">
        <v>0</v>
      </c>
      <c r="BL50" s="6">
        <v>0</v>
      </c>
      <c r="BM50" s="6">
        <v>0</v>
      </c>
      <c r="BN50" s="2" t="s">
        <v>48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0</v>
      </c>
      <c r="CE50" s="6">
        <v>0</v>
      </c>
      <c r="CF50" s="6">
        <v>0</v>
      </c>
      <c r="CG50" s="6">
        <v>0</v>
      </c>
      <c r="CH50" s="6">
        <v>0</v>
      </c>
      <c r="CI50" s="6">
        <v>0</v>
      </c>
      <c r="CJ50" s="6">
        <v>0</v>
      </c>
      <c r="CK50" s="6">
        <v>0</v>
      </c>
      <c r="CL50" s="6">
        <v>0</v>
      </c>
      <c r="CM50" s="6">
        <v>0</v>
      </c>
      <c r="CN50" s="6">
        <v>0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0</v>
      </c>
      <c r="CV50" s="6">
        <v>0</v>
      </c>
      <c r="CW50" s="6">
        <v>0</v>
      </c>
      <c r="CX50" s="6">
        <v>0</v>
      </c>
      <c r="CY50" s="10">
        <f>2*k_on_7</f>
        <v>14600</v>
      </c>
      <c r="CZ50" s="6">
        <v>0</v>
      </c>
      <c r="DA50" s="6">
        <v>0</v>
      </c>
      <c r="DB50" s="6">
        <v>0</v>
      </c>
      <c r="DC50" s="6">
        <v>0</v>
      </c>
      <c r="DD50" s="6">
        <v>0</v>
      </c>
      <c r="DE50" s="9">
        <f>k_on_3</f>
        <v>300000</v>
      </c>
      <c r="DF50" s="6">
        <v>0</v>
      </c>
      <c r="DG50" s="6">
        <v>0</v>
      </c>
      <c r="DH50" s="6">
        <v>0</v>
      </c>
      <c r="DI50" s="6">
        <v>0</v>
      </c>
      <c r="DJ50" s="13">
        <f>3*k_on_1</f>
        <v>420000</v>
      </c>
      <c r="DK50" s="4">
        <v>0</v>
      </c>
      <c r="DL50" s="26">
        <v>0</v>
      </c>
      <c r="DM50" s="6">
        <v>0</v>
      </c>
      <c r="DN50" s="6">
        <v>0</v>
      </c>
      <c r="DO50" s="6">
        <v>0</v>
      </c>
      <c r="DP50" s="6">
        <v>0</v>
      </c>
      <c r="DQ50" s="6">
        <v>0</v>
      </c>
      <c r="DR50" s="6">
        <v>0</v>
      </c>
      <c r="DS50" s="6">
        <v>0</v>
      </c>
      <c r="DT50" s="6">
        <v>0</v>
      </c>
      <c r="DU50" s="6">
        <v>0</v>
      </c>
      <c r="DV50" s="6">
        <v>0</v>
      </c>
      <c r="DW50" s="6">
        <v>0</v>
      </c>
      <c r="DX50" s="6">
        <v>0</v>
      </c>
      <c r="DY50" s="6">
        <v>0</v>
      </c>
      <c r="DZ50" s="6">
        <v>0</v>
      </c>
    </row>
    <row r="51" x14ac:dyDescent="0.25">
      <c r="A51" s="2" t="s">
        <v>49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26">
        <v>0</v>
      </c>
      <c r="AY51" s="4">
        <v>0</v>
      </c>
      <c r="AZ51" s="12">
        <f>5*b_1^4*k_off_1</f>
        <v>1.25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7">
        <f>2*b_7*k_off_7</f>
        <v>1.095E-2</v>
      </c>
      <c r="BL51" s="6">
        <v>0</v>
      </c>
      <c r="BM51" s="6">
        <v>0</v>
      </c>
      <c r="BN51" s="2" t="s">
        <v>49</v>
      </c>
      <c r="BO51" s="6">
        <v>0</v>
      </c>
      <c r="BP51" s="6">
        <v>0</v>
      </c>
      <c r="BQ51" s="6">
        <v>0</v>
      </c>
      <c r="BR51" s="6">
        <v>0</v>
      </c>
      <c r="BS51" s="6">
        <v>0</v>
      </c>
      <c r="BT51" s="6">
        <v>0</v>
      </c>
      <c r="BU51" s="6">
        <v>0</v>
      </c>
      <c r="BV51" s="6">
        <v>0</v>
      </c>
      <c r="BW51" s="6">
        <v>0</v>
      </c>
      <c r="BX51" s="6">
        <v>0</v>
      </c>
      <c r="BY51" s="6">
        <v>0</v>
      </c>
      <c r="BZ51" s="6">
        <v>0</v>
      </c>
      <c r="CA51" s="6">
        <v>0</v>
      </c>
      <c r="CB51" s="6">
        <v>0</v>
      </c>
      <c r="CC51" s="6">
        <v>0</v>
      </c>
      <c r="CD51" s="6">
        <v>0</v>
      </c>
      <c r="CE51" s="6">
        <v>0</v>
      </c>
      <c r="CF51" s="6">
        <v>0</v>
      </c>
      <c r="CG51" s="6">
        <v>0</v>
      </c>
      <c r="CH51" s="6">
        <v>0</v>
      </c>
      <c r="CI51" s="6">
        <v>0</v>
      </c>
      <c r="CJ51" s="6">
        <v>0</v>
      </c>
      <c r="CK51" s="6">
        <v>0</v>
      </c>
      <c r="CL51" s="6">
        <v>0</v>
      </c>
      <c r="CM51" s="6">
        <v>0</v>
      </c>
      <c r="CN51" s="6">
        <v>0</v>
      </c>
      <c r="CO51" s="6">
        <v>0</v>
      </c>
      <c r="CP51" s="6">
        <v>0</v>
      </c>
      <c r="CQ51" s="6">
        <v>0</v>
      </c>
      <c r="CR51" s="6">
        <v>0</v>
      </c>
      <c r="CS51" s="6">
        <v>0</v>
      </c>
      <c r="CT51" s="6">
        <v>0</v>
      </c>
      <c r="CU51" s="6">
        <v>0</v>
      </c>
      <c r="CV51" s="6">
        <v>0</v>
      </c>
      <c r="CW51" s="6">
        <v>0</v>
      </c>
      <c r="CX51" s="6">
        <v>0</v>
      </c>
      <c r="CY51" s="6">
        <v>0</v>
      </c>
      <c r="CZ51" s="10">
        <f>2*k_on_7</f>
        <v>14600</v>
      </c>
      <c r="DA51" s="6">
        <v>0</v>
      </c>
      <c r="DB51" s="6">
        <v>0</v>
      </c>
      <c r="DC51" s="6">
        <v>0</v>
      </c>
      <c r="DD51" s="6">
        <v>0</v>
      </c>
      <c r="DE51" s="6">
        <v>0</v>
      </c>
      <c r="DF51" s="9">
        <f>k_on_3</f>
        <v>300000</v>
      </c>
      <c r="DG51" s="6">
        <v>0</v>
      </c>
      <c r="DH51" s="6">
        <v>0</v>
      </c>
      <c r="DI51" s="6">
        <v>0</v>
      </c>
      <c r="DJ51" s="6">
        <v>0</v>
      </c>
      <c r="DK51" s="13">
        <f>2*k_on_1</f>
        <v>280000</v>
      </c>
      <c r="DL51" s="4">
        <v>0</v>
      </c>
      <c r="DM51" s="26">
        <v>0</v>
      </c>
      <c r="DN51" s="6">
        <v>0</v>
      </c>
      <c r="DO51" s="6">
        <v>0</v>
      </c>
      <c r="DP51" s="6">
        <v>0</v>
      </c>
      <c r="DQ51" s="6">
        <v>0</v>
      </c>
      <c r="DR51" s="6">
        <v>0</v>
      </c>
      <c r="DS51" s="6">
        <v>0</v>
      </c>
      <c r="DT51" s="6">
        <v>0</v>
      </c>
      <c r="DU51" s="6">
        <v>0</v>
      </c>
      <c r="DV51" s="6">
        <v>0</v>
      </c>
      <c r="DW51" s="6">
        <v>0</v>
      </c>
      <c r="DX51" s="6">
        <v>0</v>
      </c>
      <c r="DY51" s="6">
        <v>0</v>
      </c>
      <c r="DZ51" s="6">
        <v>0</v>
      </c>
    </row>
    <row r="52" x14ac:dyDescent="0.25">
      <c r="A52" s="2" t="s">
        <v>50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26">
        <v>0</v>
      </c>
      <c r="AZ52" s="4">
        <v>0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7">
        <f>2*b_7*k_off_7</f>
        <v>1.095E-2</v>
      </c>
      <c r="BM52" s="6">
        <v>0</v>
      </c>
      <c r="BN52" s="2" t="s">
        <v>50</v>
      </c>
      <c r="BO52" s="6">
        <v>0</v>
      </c>
      <c r="BP52" s="6">
        <v>0</v>
      </c>
      <c r="BQ52" s="6">
        <v>0</v>
      </c>
      <c r="BR52" s="6">
        <v>0</v>
      </c>
      <c r="BS52" s="6">
        <v>0</v>
      </c>
      <c r="BT52" s="6">
        <v>0</v>
      </c>
      <c r="BU52" s="6">
        <v>0</v>
      </c>
      <c r="BV52" s="6">
        <v>0</v>
      </c>
      <c r="BW52" s="6">
        <v>0</v>
      </c>
      <c r="BX52" s="6">
        <v>0</v>
      </c>
      <c r="BY52" s="6">
        <v>0</v>
      </c>
      <c r="BZ52" s="6">
        <v>0</v>
      </c>
      <c r="CA52" s="6">
        <v>0</v>
      </c>
      <c r="CB52" s="6">
        <v>0</v>
      </c>
      <c r="CC52" s="6">
        <v>0</v>
      </c>
      <c r="CD52" s="6">
        <v>0</v>
      </c>
      <c r="CE52" s="6">
        <v>0</v>
      </c>
      <c r="CF52" s="6">
        <v>0</v>
      </c>
      <c r="CG52" s="6">
        <v>0</v>
      </c>
      <c r="CH52" s="6">
        <v>0</v>
      </c>
      <c r="CI52" s="6">
        <v>0</v>
      </c>
      <c r="CJ52" s="6">
        <v>0</v>
      </c>
      <c r="CK52" s="6">
        <v>0</v>
      </c>
      <c r="CL52" s="6">
        <v>0</v>
      </c>
      <c r="CM52" s="6">
        <v>0</v>
      </c>
      <c r="CN52" s="6">
        <v>0</v>
      </c>
      <c r="CO52" s="6">
        <v>0</v>
      </c>
      <c r="CP52" s="6">
        <v>0</v>
      </c>
      <c r="CQ52" s="6">
        <v>0</v>
      </c>
      <c r="CR52" s="6">
        <v>0</v>
      </c>
      <c r="CS52" s="6">
        <v>0</v>
      </c>
      <c r="CT52" s="6">
        <v>0</v>
      </c>
      <c r="CU52" s="6">
        <v>0</v>
      </c>
      <c r="CV52" s="6">
        <v>0</v>
      </c>
      <c r="CW52" s="6">
        <v>0</v>
      </c>
      <c r="CX52" s="6">
        <v>0</v>
      </c>
      <c r="CY52" s="6">
        <v>0</v>
      </c>
      <c r="CZ52" s="6">
        <v>0</v>
      </c>
      <c r="DA52" s="10">
        <f>2*k_on_7</f>
        <v>14600</v>
      </c>
      <c r="DB52" s="6">
        <v>0</v>
      </c>
      <c r="DC52" s="6">
        <v>0</v>
      </c>
      <c r="DD52" s="6">
        <v>0</v>
      </c>
      <c r="DE52" s="6">
        <v>0</v>
      </c>
      <c r="DF52" s="6">
        <v>0</v>
      </c>
      <c r="DG52" s="9">
        <f>k_on_3</f>
        <v>300000</v>
      </c>
      <c r="DH52" s="6">
        <v>0</v>
      </c>
      <c r="DI52" s="6">
        <v>0</v>
      </c>
      <c r="DJ52" s="6">
        <v>0</v>
      </c>
      <c r="DK52" s="6">
        <v>0</v>
      </c>
      <c r="DL52" s="13">
        <f>k_on_1</f>
        <v>140000</v>
      </c>
      <c r="DM52" s="4">
        <v>0</v>
      </c>
      <c r="DN52" s="6">
        <v>0</v>
      </c>
      <c r="DO52" s="6">
        <v>0</v>
      </c>
      <c r="DP52" s="6">
        <v>0</v>
      </c>
      <c r="DQ52" s="6">
        <v>0</v>
      </c>
      <c r="DR52" s="6">
        <v>0</v>
      </c>
      <c r="DS52" s="6">
        <v>0</v>
      </c>
      <c r="DT52" s="6">
        <v>0</v>
      </c>
      <c r="DU52" s="6">
        <v>0</v>
      </c>
      <c r="DV52" s="6">
        <v>0</v>
      </c>
      <c r="DW52" s="6">
        <v>0</v>
      </c>
      <c r="DX52" s="6">
        <v>0</v>
      </c>
      <c r="DY52" s="6">
        <v>0</v>
      </c>
      <c r="DZ52" s="6">
        <v>0</v>
      </c>
    </row>
    <row r="53" x14ac:dyDescent="0.25">
      <c r="A53" s="3" t="s">
        <v>51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11">
        <f>k_refill*CDR</f>
        <v>2E-3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4">
        <v>0</v>
      </c>
      <c r="BB53" s="12">
        <f>k_off_1</f>
        <v>4</v>
      </c>
      <c r="BC53" s="6">
        <v>0</v>
      </c>
      <c r="BD53" s="6">
        <v>0</v>
      </c>
      <c r="BE53" s="6">
        <v>0</v>
      </c>
      <c r="BF53" s="6">
        <v>0</v>
      </c>
      <c r="BG53" s="5">
        <f>2*b_3*k_off_3</f>
        <v>1.5000000000000002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v>0</v>
      </c>
      <c r="BN53" s="3" t="s">
        <v>51</v>
      </c>
      <c r="BO53" s="6">
        <v>0</v>
      </c>
      <c r="BP53" s="6">
        <v>0</v>
      </c>
      <c r="BQ53" s="6">
        <v>0</v>
      </c>
      <c r="BR53" s="6">
        <v>0</v>
      </c>
      <c r="BS53" s="6">
        <v>0</v>
      </c>
      <c r="BT53" s="6">
        <v>0</v>
      </c>
      <c r="BU53" s="6">
        <v>0</v>
      </c>
      <c r="BV53" s="6">
        <v>0</v>
      </c>
      <c r="BW53" s="6">
        <v>0</v>
      </c>
      <c r="BX53" s="6">
        <v>0</v>
      </c>
      <c r="BY53" s="6">
        <v>0</v>
      </c>
      <c r="BZ53" s="6">
        <v>0</v>
      </c>
      <c r="CA53" s="6">
        <v>0</v>
      </c>
      <c r="CB53" s="6">
        <v>0</v>
      </c>
      <c r="CC53" s="6">
        <v>0</v>
      </c>
      <c r="CD53" s="6">
        <v>0</v>
      </c>
      <c r="CE53" s="6">
        <v>0</v>
      </c>
      <c r="CF53" s="6">
        <v>0</v>
      </c>
      <c r="CG53" s="6">
        <v>0</v>
      </c>
      <c r="CH53" s="6">
        <v>0</v>
      </c>
      <c r="CI53" s="6">
        <v>0</v>
      </c>
      <c r="CJ53" s="9">
        <f>2*k_on_3</f>
        <v>600000</v>
      </c>
      <c r="CK53" s="6">
        <v>0</v>
      </c>
      <c r="CL53" s="6">
        <v>0</v>
      </c>
      <c r="CM53" s="6">
        <v>0</v>
      </c>
      <c r="CN53" s="6">
        <v>0</v>
      </c>
      <c r="CO53" s="6">
        <v>0</v>
      </c>
      <c r="CP53" s="6">
        <v>0</v>
      </c>
      <c r="CQ53" s="6">
        <v>0</v>
      </c>
      <c r="CR53" s="6">
        <v>0</v>
      </c>
      <c r="CS53" s="6">
        <v>0</v>
      </c>
      <c r="CT53" s="6">
        <v>0</v>
      </c>
      <c r="CU53" s="6">
        <v>0</v>
      </c>
      <c r="CV53" s="6">
        <v>0</v>
      </c>
      <c r="CW53" s="6">
        <v>0</v>
      </c>
      <c r="CX53" s="6">
        <v>0</v>
      </c>
      <c r="CY53" s="6">
        <v>0</v>
      </c>
      <c r="CZ53" s="6">
        <v>0</v>
      </c>
      <c r="DA53" s="6">
        <v>0</v>
      </c>
      <c r="DB53" s="10">
        <f>k_on_7</f>
        <v>7300</v>
      </c>
      <c r="DC53" s="6">
        <v>0</v>
      </c>
      <c r="DD53" s="6">
        <v>0</v>
      </c>
      <c r="DE53" s="6">
        <v>0</v>
      </c>
      <c r="DF53" s="6">
        <v>0</v>
      </c>
      <c r="DG53" s="6">
        <v>0</v>
      </c>
      <c r="DH53" s="6">
        <v>0</v>
      </c>
      <c r="DI53" s="6">
        <v>0</v>
      </c>
      <c r="DJ53" s="6">
        <v>0</v>
      </c>
      <c r="DK53" s="6">
        <v>0</v>
      </c>
      <c r="DL53" s="6">
        <v>0</v>
      </c>
      <c r="DM53" s="6">
        <v>0</v>
      </c>
      <c r="DN53" s="4">
        <v>0</v>
      </c>
      <c r="DO53" s="26">
        <v>0</v>
      </c>
      <c r="DP53" s="6">
        <v>0</v>
      </c>
      <c r="DQ53" s="6">
        <v>0</v>
      </c>
      <c r="DR53" s="6">
        <v>0</v>
      </c>
      <c r="DS53" s="6">
        <v>0</v>
      </c>
      <c r="DT53" s="6">
        <v>0</v>
      </c>
      <c r="DU53" s="6">
        <v>0</v>
      </c>
      <c r="DV53" s="6">
        <v>0</v>
      </c>
      <c r="DW53" s="6">
        <v>0</v>
      </c>
      <c r="DX53" s="6">
        <v>0</v>
      </c>
      <c r="DY53" s="6">
        <v>0</v>
      </c>
      <c r="DZ53" s="6">
        <v>0</v>
      </c>
    </row>
    <row r="54" x14ac:dyDescent="0.25">
      <c r="A54" s="3" t="s">
        <v>52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26">
        <v>0</v>
      </c>
      <c r="BB54" s="4">
        <v>0</v>
      </c>
      <c r="BC54" s="12">
        <f>2*b_1*k_off_1</f>
        <v>4</v>
      </c>
      <c r="BD54" s="6">
        <v>0</v>
      </c>
      <c r="BE54" s="6">
        <v>0</v>
      </c>
      <c r="BF54" s="6">
        <v>0</v>
      </c>
      <c r="BG54" s="6">
        <v>0</v>
      </c>
      <c r="BH54" s="5">
        <f>2*b_3*k_off_3</f>
        <v>1.5000000000000002</v>
      </c>
      <c r="BI54" s="6">
        <v>0</v>
      </c>
      <c r="BJ54" s="6">
        <v>0</v>
      </c>
      <c r="BK54" s="6">
        <v>0</v>
      </c>
      <c r="BL54" s="6">
        <v>0</v>
      </c>
      <c r="BM54" s="6">
        <v>0</v>
      </c>
      <c r="BN54" s="3" t="s">
        <v>52</v>
      </c>
      <c r="BO54" s="6">
        <v>0</v>
      </c>
      <c r="BP54" s="6">
        <v>0</v>
      </c>
      <c r="BQ54" s="6">
        <v>0</v>
      </c>
      <c r="BR54" s="6">
        <v>0</v>
      </c>
      <c r="BS54" s="6">
        <v>0</v>
      </c>
      <c r="BT54" s="6">
        <v>0</v>
      </c>
      <c r="BU54" s="6">
        <v>0</v>
      </c>
      <c r="BV54" s="6">
        <v>0</v>
      </c>
      <c r="BW54" s="6">
        <v>0</v>
      </c>
      <c r="BX54" s="6">
        <v>0</v>
      </c>
      <c r="BY54" s="6">
        <v>0</v>
      </c>
      <c r="BZ54" s="6">
        <v>0</v>
      </c>
      <c r="CA54" s="6">
        <v>0</v>
      </c>
      <c r="CB54" s="6">
        <v>0</v>
      </c>
      <c r="CC54" s="6">
        <v>0</v>
      </c>
      <c r="CD54" s="6">
        <v>0</v>
      </c>
      <c r="CE54" s="6">
        <v>0</v>
      </c>
      <c r="CF54" s="6">
        <v>0</v>
      </c>
      <c r="CG54" s="6">
        <v>0</v>
      </c>
      <c r="CH54" s="6">
        <v>0</v>
      </c>
      <c r="CI54" s="6">
        <v>0</v>
      </c>
      <c r="CJ54" s="6">
        <v>0</v>
      </c>
      <c r="CK54" s="9">
        <f>2*k_on_3</f>
        <v>600000</v>
      </c>
      <c r="CL54" s="6">
        <v>0</v>
      </c>
      <c r="CM54" s="6">
        <v>0</v>
      </c>
      <c r="CN54" s="6">
        <v>0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0</v>
      </c>
      <c r="CV54" s="6">
        <v>0</v>
      </c>
      <c r="CW54" s="6">
        <v>0</v>
      </c>
      <c r="CX54" s="6">
        <v>0</v>
      </c>
      <c r="CY54" s="6">
        <v>0</v>
      </c>
      <c r="CZ54" s="6">
        <v>0</v>
      </c>
      <c r="DA54" s="6">
        <v>0</v>
      </c>
      <c r="DB54" s="6">
        <v>0</v>
      </c>
      <c r="DC54" s="10">
        <f>k_on_7</f>
        <v>7300</v>
      </c>
      <c r="DD54" s="6">
        <v>0</v>
      </c>
      <c r="DE54" s="6">
        <v>0</v>
      </c>
      <c r="DF54" s="6">
        <v>0</v>
      </c>
      <c r="DG54" s="6">
        <v>0</v>
      </c>
      <c r="DH54" s="6">
        <v>0</v>
      </c>
      <c r="DI54" s="6">
        <v>0</v>
      </c>
      <c r="DJ54" s="6">
        <v>0</v>
      </c>
      <c r="DK54" s="6">
        <v>0</v>
      </c>
      <c r="DL54" s="6">
        <v>0</v>
      </c>
      <c r="DM54" s="6">
        <v>0</v>
      </c>
      <c r="DN54" s="13">
        <f>5*k_on_1</f>
        <v>700000</v>
      </c>
      <c r="DO54" s="4">
        <v>0</v>
      </c>
      <c r="DP54" s="26">
        <v>0</v>
      </c>
      <c r="DQ54" s="6">
        <v>0</v>
      </c>
      <c r="DR54" s="6">
        <v>0</v>
      </c>
      <c r="DS54" s="6">
        <v>0</v>
      </c>
      <c r="DT54" s="6">
        <v>0</v>
      </c>
      <c r="DU54" s="6">
        <v>0</v>
      </c>
      <c r="DV54" s="6">
        <v>0</v>
      </c>
      <c r="DW54" s="6">
        <v>0</v>
      </c>
      <c r="DX54" s="6">
        <v>0</v>
      </c>
      <c r="DY54" s="6">
        <v>0</v>
      </c>
      <c r="DZ54" s="6">
        <v>0</v>
      </c>
    </row>
    <row r="55" x14ac:dyDescent="0.25">
      <c r="A55" s="3" t="s">
        <v>53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  <c r="BB55" s="26">
        <v>0</v>
      </c>
      <c r="BC55" s="4">
        <v>0</v>
      </c>
      <c r="BD55" s="12">
        <f>3*b_1^2*k_off_1</f>
        <v>3</v>
      </c>
      <c r="BE55" s="6">
        <v>0</v>
      </c>
      <c r="BF55" s="6">
        <v>0</v>
      </c>
      <c r="BG55" s="6">
        <v>0</v>
      </c>
      <c r="BH55" s="6">
        <v>0</v>
      </c>
      <c r="BI55" s="5">
        <f>2*b_3*k_off_3</f>
        <v>1.5000000000000002</v>
      </c>
      <c r="BJ55" s="6">
        <v>0</v>
      </c>
      <c r="BK55" s="6">
        <v>0</v>
      </c>
      <c r="BL55" s="6">
        <v>0</v>
      </c>
      <c r="BM55" s="6">
        <v>0</v>
      </c>
      <c r="BN55" s="3" t="s">
        <v>53</v>
      </c>
      <c r="BO55" s="6">
        <v>0</v>
      </c>
      <c r="BP55" s="6">
        <v>0</v>
      </c>
      <c r="BQ55" s="6">
        <v>0</v>
      </c>
      <c r="BR55" s="6">
        <v>0</v>
      </c>
      <c r="BS55" s="6">
        <v>0</v>
      </c>
      <c r="BT55" s="6">
        <v>0</v>
      </c>
      <c r="BU55" s="6">
        <v>0</v>
      </c>
      <c r="BV55" s="6">
        <v>0</v>
      </c>
      <c r="BW55" s="6">
        <v>0</v>
      </c>
      <c r="BX55" s="6">
        <v>0</v>
      </c>
      <c r="BY55" s="6">
        <v>0</v>
      </c>
      <c r="BZ55" s="6">
        <v>0</v>
      </c>
      <c r="CA55" s="6">
        <v>0</v>
      </c>
      <c r="CB55" s="6">
        <v>0</v>
      </c>
      <c r="CC55" s="6">
        <v>0</v>
      </c>
      <c r="CD55" s="6">
        <v>0</v>
      </c>
      <c r="CE55" s="6">
        <v>0</v>
      </c>
      <c r="CF55" s="6">
        <v>0</v>
      </c>
      <c r="CG55" s="6">
        <v>0</v>
      </c>
      <c r="CH55" s="6">
        <v>0</v>
      </c>
      <c r="CI55" s="6">
        <v>0</v>
      </c>
      <c r="CJ55" s="6">
        <v>0</v>
      </c>
      <c r="CK55" s="6">
        <v>0</v>
      </c>
      <c r="CL55" s="9">
        <f>2*k_on_3</f>
        <v>600000</v>
      </c>
      <c r="CM55" s="6">
        <v>0</v>
      </c>
      <c r="CN55" s="6">
        <v>0</v>
      </c>
      <c r="CO55" s="6">
        <v>0</v>
      </c>
      <c r="CP55" s="6">
        <v>0</v>
      </c>
      <c r="CQ55" s="6">
        <v>0</v>
      </c>
      <c r="CR55" s="6">
        <v>0</v>
      </c>
      <c r="CS55" s="6">
        <v>0</v>
      </c>
      <c r="CT55" s="6">
        <v>0</v>
      </c>
      <c r="CU55" s="6">
        <v>0</v>
      </c>
      <c r="CV55" s="6">
        <v>0</v>
      </c>
      <c r="CW55" s="6">
        <v>0</v>
      </c>
      <c r="CX55" s="6">
        <v>0</v>
      </c>
      <c r="CY55" s="6">
        <v>0</v>
      </c>
      <c r="CZ55" s="6">
        <v>0</v>
      </c>
      <c r="DA55" s="6">
        <v>0</v>
      </c>
      <c r="DB55" s="6">
        <v>0</v>
      </c>
      <c r="DC55" s="6">
        <v>0</v>
      </c>
      <c r="DD55" s="10">
        <f>k_on_7</f>
        <v>7300</v>
      </c>
      <c r="DE55" s="6">
        <v>0</v>
      </c>
      <c r="DF55" s="6">
        <v>0</v>
      </c>
      <c r="DG55" s="6">
        <v>0</v>
      </c>
      <c r="DH55" s="6">
        <v>0</v>
      </c>
      <c r="DI55" s="6">
        <v>0</v>
      </c>
      <c r="DJ55" s="6">
        <v>0</v>
      </c>
      <c r="DK55" s="6">
        <v>0</v>
      </c>
      <c r="DL55" s="6">
        <v>0</v>
      </c>
      <c r="DM55" s="6">
        <v>0</v>
      </c>
      <c r="DN55" s="6">
        <v>0</v>
      </c>
      <c r="DO55" s="13">
        <f>4*k_on_1</f>
        <v>560000</v>
      </c>
      <c r="DP55" s="4">
        <v>0</v>
      </c>
      <c r="DQ55" s="26">
        <v>0</v>
      </c>
      <c r="DR55" s="6">
        <v>0</v>
      </c>
      <c r="DS55" s="6">
        <v>0</v>
      </c>
      <c r="DT55" s="6">
        <v>0</v>
      </c>
      <c r="DU55" s="6">
        <v>0</v>
      </c>
      <c r="DV55" s="6">
        <v>0</v>
      </c>
      <c r="DW55" s="6">
        <v>0</v>
      </c>
      <c r="DX55" s="6">
        <v>0</v>
      </c>
      <c r="DY55" s="6">
        <v>0</v>
      </c>
      <c r="DZ55" s="6">
        <v>0</v>
      </c>
    </row>
    <row r="56" x14ac:dyDescent="0.25">
      <c r="A56" s="3" t="s">
        <v>54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6">
        <v>0</v>
      </c>
      <c r="BA56" s="6">
        <v>0</v>
      </c>
      <c r="BB56" s="6">
        <v>0</v>
      </c>
      <c r="BC56" s="26">
        <v>0</v>
      </c>
      <c r="BD56" s="4">
        <v>0</v>
      </c>
      <c r="BE56" s="12">
        <f>4*b_1^3*k_off_1</f>
        <v>2</v>
      </c>
      <c r="BF56" s="6">
        <v>0</v>
      </c>
      <c r="BG56" s="6">
        <v>0</v>
      </c>
      <c r="BH56" s="6">
        <v>0</v>
      </c>
      <c r="BI56" s="6">
        <v>0</v>
      </c>
      <c r="BJ56" s="5">
        <f>2*b_3*k_off_3</f>
        <v>1.5000000000000002</v>
      </c>
      <c r="BK56" s="6">
        <v>0</v>
      </c>
      <c r="BL56" s="6">
        <v>0</v>
      </c>
      <c r="BM56" s="6">
        <v>0</v>
      </c>
      <c r="BN56" s="3" t="s">
        <v>54</v>
      </c>
      <c r="BO56" s="6">
        <v>0</v>
      </c>
      <c r="BP56" s="6">
        <v>0</v>
      </c>
      <c r="BQ56" s="6">
        <v>0</v>
      </c>
      <c r="BR56" s="6">
        <v>0</v>
      </c>
      <c r="BS56" s="6">
        <v>0</v>
      </c>
      <c r="BT56" s="6">
        <v>0</v>
      </c>
      <c r="BU56" s="6">
        <v>0</v>
      </c>
      <c r="BV56" s="6">
        <v>0</v>
      </c>
      <c r="BW56" s="6">
        <v>0</v>
      </c>
      <c r="BX56" s="6">
        <v>0</v>
      </c>
      <c r="BY56" s="6">
        <v>0</v>
      </c>
      <c r="BZ56" s="6">
        <v>0</v>
      </c>
      <c r="CA56" s="6">
        <v>0</v>
      </c>
      <c r="CB56" s="6">
        <v>0</v>
      </c>
      <c r="CC56" s="6">
        <v>0</v>
      </c>
      <c r="CD56" s="6">
        <v>0</v>
      </c>
      <c r="CE56" s="6">
        <v>0</v>
      </c>
      <c r="CF56" s="6">
        <v>0</v>
      </c>
      <c r="CG56" s="6">
        <v>0</v>
      </c>
      <c r="CH56" s="6">
        <v>0</v>
      </c>
      <c r="CI56" s="6">
        <v>0</v>
      </c>
      <c r="CJ56" s="6">
        <v>0</v>
      </c>
      <c r="CK56" s="6">
        <v>0</v>
      </c>
      <c r="CL56" s="6">
        <v>0</v>
      </c>
      <c r="CM56" s="9">
        <f>2*k_on_3</f>
        <v>600000</v>
      </c>
      <c r="CN56" s="6">
        <v>0</v>
      </c>
      <c r="CO56" s="6">
        <v>0</v>
      </c>
      <c r="CP56" s="6">
        <v>0</v>
      </c>
      <c r="CQ56" s="6">
        <v>0</v>
      </c>
      <c r="CR56" s="6">
        <v>0</v>
      </c>
      <c r="CS56" s="6">
        <v>0</v>
      </c>
      <c r="CT56" s="6">
        <v>0</v>
      </c>
      <c r="CU56" s="6">
        <v>0</v>
      </c>
      <c r="CV56" s="6">
        <v>0</v>
      </c>
      <c r="CW56" s="6">
        <v>0</v>
      </c>
      <c r="CX56" s="6">
        <v>0</v>
      </c>
      <c r="CY56" s="6">
        <v>0</v>
      </c>
      <c r="CZ56" s="6">
        <v>0</v>
      </c>
      <c r="DA56" s="6">
        <v>0</v>
      </c>
      <c r="DB56" s="6">
        <v>0</v>
      </c>
      <c r="DC56" s="6">
        <v>0</v>
      </c>
      <c r="DD56" s="6">
        <v>0</v>
      </c>
      <c r="DE56" s="10">
        <f>k_on_7</f>
        <v>7300</v>
      </c>
      <c r="DF56" s="6">
        <v>0</v>
      </c>
      <c r="DG56" s="6">
        <v>0</v>
      </c>
      <c r="DH56" s="6">
        <v>0</v>
      </c>
      <c r="DI56" s="6">
        <v>0</v>
      </c>
      <c r="DJ56" s="6">
        <v>0</v>
      </c>
      <c r="DK56" s="6">
        <v>0</v>
      </c>
      <c r="DL56" s="6">
        <v>0</v>
      </c>
      <c r="DM56" s="6">
        <v>0</v>
      </c>
      <c r="DN56" s="6">
        <v>0</v>
      </c>
      <c r="DO56" s="6">
        <v>0</v>
      </c>
      <c r="DP56" s="13">
        <f>3*k_on_1</f>
        <v>420000</v>
      </c>
      <c r="DQ56" s="4">
        <v>0</v>
      </c>
      <c r="DR56" s="26">
        <v>0</v>
      </c>
      <c r="DS56" s="6">
        <v>0</v>
      </c>
      <c r="DT56" s="6">
        <v>0</v>
      </c>
      <c r="DU56" s="6">
        <v>0</v>
      </c>
      <c r="DV56" s="6">
        <v>0</v>
      </c>
      <c r="DW56" s="6">
        <v>0</v>
      </c>
      <c r="DX56" s="6">
        <v>0</v>
      </c>
      <c r="DY56" s="6">
        <v>0</v>
      </c>
      <c r="DZ56" s="6">
        <v>0</v>
      </c>
    </row>
    <row r="57" x14ac:dyDescent="0.25">
      <c r="A57" s="3" t="s">
        <v>55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26">
        <v>0</v>
      </c>
      <c r="BE57" s="4">
        <v>0</v>
      </c>
      <c r="BF57" s="12">
        <f>5*b_1^4*k_off_1</f>
        <v>1.25</v>
      </c>
      <c r="BG57" s="6">
        <v>0</v>
      </c>
      <c r="BH57" s="6">
        <v>0</v>
      </c>
      <c r="BI57" s="6">
        <v>0</v>
      </c>
      <c r="BJ57" s="6">
        <v>0</v>
      </c>
      <c r="BK57" s="5">
        <f>2*b_3*k_off_3</f>
        <v>1.5000000000000002</v>
      </c>
      <c r="BL57" s="6">
        <v>0</v>
      </c>
      <c r="BM57" s="6">
        <v>0</v>
      </c>
      <c r="BN57" s="3" t="s">
        <v>55</v>
      </c>
      <c r="BO57" s="6">
        <v>0</v>
      </c>
      <c r="BP57" s="6">
        <v>0</v>
      </c>
      <c r="BQ57" s="6">
        <v>0</v>
      </c>
      <c r="BR57" s="6">
        <v>0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0</v>
      </c>
      <c r="BY57" s="6">
        <v>0</v>
      </c>
      <c r="BZ57" s="6">
        <v>0</v>
      </c>
      <c r="CA57" s="6">
        <v>0</v>
      </c>
      <c r="CB57" s="6">
        <v>0</v>
      </c>
      <c r="CC57" s="6">
        <v>0</v>
      </c>
      <c r="CD57" s="6">
        <v>0</v>
      </c>
      <c r="CE57" s="6">
        <v>0</v>
      </c>
      <c r="CF57" s="6">
        <v>0</v>
      </c>
      <c r="CG57" s="6">
        <v>0</v>
      </c>
      <c r="CH57" s="6">
        <v>0</v>
      </c>
      <c r="CI57" s="6">
        <v>0</v>
      </c>
      <c r="CJ57" s="6">
        <v>0</v>
      </c>
      <c r="CK57" s="6">
        <v>0</v>
      </c>
      <c r="CL57" s="6">
        <v>0</v>
      </c>
      <c r="CM57" s="6">
        <v>0</v>
      </c>
      <c r="CN57" s="9">
        <f>2*k_on_3</f>
        <v>600000</v>
      </c>
      <c r="CO57" s="6">
        <v>0</v>
      </c>
      <c r="CP57" s="6">
        <v>0</v>
      </c>
      <c r="CQ57" s="6">
        <v>0</v>
      </c>
      <c r="CR57" s="6">
        <v>0</v>
      </c>
      <c r="CS57" s="6">
        <v>0</v>
      </c>
      <c r="CT57" s="6">
        <v>0</v>
      </c>
      <c r="CU57" s="6">
        <v>0</v>
      </c>
      <c r="CV57" s="6">
        <v>0</v>
      </c>
      <c r="CW57" s="6">
        <v>0</v>
      </c>
      <c r="CX57" s="6">
        <v>0</v>
      </c>
      <c r="CY57" s="6">
        <v>0</v>
      </c>
      <c r="CZ57" s="6">
        <v>0</v>
      </c>
      <c r="DA57" s="6">
        <v>0</v>
      </c>
      <c r="DB57" s="6">
        <v>0</v>
      </c>
      <c r="DC57" s="6">
        <v>0</v>
      </c>
      <c r="DD57" s="6">
        <v>0</v>
      </c>
      <c r="DE57" s="6">
        <v>0</v>
      </c>
      <c r="DF57" s="10">
        <f>k_on_7</f>
        <v>7300</v>
      </c>
      <c r="DG57" s="6">
        <v>0</v>
      </c>
      <c r="DH57" s="6">
        <v>0</v>
      </c>
      <c r="DI57" s="6">
        <v>0</v>
      </c>
      <c r="DJ57" s="6">
        <v>0</v>
      </c>
      <c r="DK57" s="6">
        <v>0</v>
      </c>
      <c r="DL57" s="6">
        <v>0</v>
      </c>
      <c r="DM57" s="6">
        <v>0</v>
      </c>
      <c r="DN57" s="6">
        <v>0</v>
      </c>
      <c r="DO57" s="6">
        <v>0</v>
      </c>
      <c r="DP57" s="6">
        <v>0</v>
      </c>
      <c r="DQ57" s="13">
        <f>2*k_on_1</f>
        <v>280000</v>
      </c>
      <c r="DR57" s="4">
        <v>0</v>
      </c>
      <c r="DS57" s="26">
        <v>0</v>
      </c>
      <c r="DT57" s="6">
        <v>0</v>
      </c>
      <c r="DU57" s="6">
        <v>0</v>
      </c>
      <c r="DV57" s="6">
        <v>0</v>
      </c>
      <c r="DW57" s="6">
        <v>0</v>
      </c>
      <c r="DX57" s="6">
        <v>0</v>
      </c>
      <c r="DY57" s="6">
        <v>0</v>
      </c>
      <c r="DZ57" s="6">
        <v>0</v>
      </c>
    </row>
    <row r="58" x14ac:dyDescent="0.25">
      <c r="A58" s="3" t="s">
        <v>56</v>
      </c>
      <c r="B58" s="6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0</v>
      </c>
      <c r="AZ58" s="6">
        <v>0</v>
      </c>
      <c r="BA58" s="6">
        <v>0</v>
      </c>
      <c r="BB58" s="6">
        <v>0</v>
      </c>
      <c r="BC58" s="6">
        <v>0</v>
      </c>
      <c r="BD58" s="6">
        <v>0</v>
      </c>
      <c r="BE58" s="26">
        <v>0</v>
      </c>
      <c r="BF58" s="4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5">
        <f>2*b_3*k_off_3</f>
        <v>1.5000000000000002</v>
      </c>
      <c r="BM58" s="6">
        <v>0</v>
      </c>
      <c r="BN58" s="3" t="s">
        <v>56</v>
      </c>
      <c r="BO58" s="6">
        <v>0</v>
      </c>
      <c r="BP58" s="6">
        <v>0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0</v>
      </c>
      <c r="BY58" s="6">
        <v>0</v>
      </c>
      <c r="BZ58" s="6">
        <v>0</v>
      </c>
      <c r="CA58" s="6">
        <v>0</v>
      </c>
      <c r="CB58" s="6">
        <v>0</v>
      </c>
      <c r="CC58" s="6">
        <v>0</v>
      </c>
      <c r="CD58" s="6">
        <v>0</v>
      </c>
      <c r="CE58" s="6">
        <v>0</v>
      </c>
      <c r="CF58" s="6">
        <v>0</v>
      </c>
      <c r="CG58" s="6">
        <v>0</v>
      </c>
      <c r="CH58" s="6">
        <v>0</v>
      </c>
      <c r="CI58" s="6">
        <v>0</v>
      </c>
      <c r="CJ58" s="6">
        <v>0</v>
      </c>
      <c r="CK58" s="6">
        <v>0</v>
      </c>
      <c r="CL58" s="6">
        <v>0</v>
      </c>
      <c r="CM58" s="6">
        <v>0</v>
      </c>
      <c r="CN58" s="6">
        <v>0</v>
      </c>
      <c r="CO58" s="9">
        <f>2*k_on_3</f>
        <v>600000</v>
      </c>
      <c r="CP58" s="6">
        <v>0</v>
      </c>
      <c r="CQ58" s="6">
        <v>0</v>
      </c>
      <c r="CR58" s="6">
        <v>0</v>
      </c>
      <c r="CS58" s="6">
        <v>0</v>
      </c>
      <c r="CT58" s="6">
        <v>0</v>
      </c>
      <c r="CU58" s="6">
        <v>0</v>
      </c>
      <c r="CV58" s="6">
        <v>0</v>
      </c>
      <c r="CW58" s="6">
        <v>0</v>
      </c>
      <c r="CX58" s="6">
        <v>0</v>
      </c>
      <c r="CY58" s="6">
        <v>0</v>
      </c>
      <c r="CZ58" s="6">
        <v>0</v>
      </c>
      <c r="DA58" s="6">
        <v>0</v>
      </c>
      <c r="DB58" s="6">
        <v>0</v>
      </c>
      <c r="DC58" s="6">
        <v>0</v>
      </c>
      <c r="DD58" s="6">
        <v>0</v>
      </c>
      <c r="DE58" s="6">
        <v>0</v>
      </c>
      <c r="DF58" s="6">
        <v>0</v>
      </c>
      <c r="DG58" s="10">
        <f>k_on_7</f>
        <v>7300</v>
      </c>
      <c r="DH58" s="6">
        <v>0</v>
      </c>
      <c r="DI58" s="6">
        <v>0</v>
      </c>
      <c r="DJ58" s="6">
        <v>0</v>
      </c>
      <c r="DK58" s="6">
        <v>0</v>
      </c>
      <c r="DL58" s="6">
        <v>0</v>
      </c>
      <c r="DM58" s="6">
        <v>0</v>
      </c>
      <c r="DN58" s="6">
        <v>0</v>
      </c>
      <c r="DO58" s="6">
        <v>0</v>
      </c>
      <c r="DP58" s="6">
        <v>0</v>
      </c>
      <c r="DQ58" s="6">
        <v>0</v>
      </c>
      <c r="DR58" s="13">
        <f>k_on_1</f>
        <v>140000</v>
      </c>
      <c r="DS58" s="4">
        <v>0</v>
      </c>
      <c r="DT58" s="6">
        <v>0</v>
      </c>
      <c r="DU58" s="6">
        <v>0</v>
      </c>
      <c r="DV58" s="6">
        <v>0</v>
      </c>
      <c r="DW58" s="6">
        <v>0</v>
      </c>
      <c r="DX58" s="6">
        <v>0</v>
      </c>
      <c r="DY58" s="6">
        <v>0</v>
      </c>
      <c r="DZ58" s="6">
        <v>0</v>
      </c>
    </row>
    <row r="59" x14ac:dyDescent="0.25">
      <c r="A59" s="2" t="s">
        <v>57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11">
        <f>k_refill*CDR^2</f>
        <v>2E-3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4">
        <v>0</v>
      </c>
      <c r="BH59" s="12">
        <f>k_off_1</f>
        <v>4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2" t="s">
        <v>57</v>
      </c>
      <c r="BO59" s="6">
        <v>0</v>
      </c>
      <c r="BP59" s="6">
        <v>0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6">
        <v>0</v>
      </c>
      <c r="BX59" s="6">
        <v>0</v>
      </c>
      <c r="BY59" s="6">
        <v>0</v>
      </c>
      <c r="BZ59" s="6">
        <v>0</v>
      </c>
      <c r="CA59" s="6">
        <v>0</v>
      </c>
      <c r="CB59" s="6">
        <v>0</v>
      </c>
      <c r="CC59" s="6">
        <v>0</v>
      </c>
      <c r="CD59" s="6">
        <v>0</v>
      </c>
      <c r="CE59" s="6">
        <v>0</v>
      </c>
      <c r="CF59" s="6">
        <v>0</v>
      </c>
      <c r="CG59" s="6">
        <v>0</v>
      </c>
      <c r="CH59" s="6">
        <v>0</v>
      </c>
      <c r="CI59" s="6">
        <v>0</v>
      </c>
      <c r="CJ59" s="6">
        <v>0</v>
      </c>
      <c r="CK59" s="6">
        <v>0</v>
      </c>
      <c r="CL59" s="6">
        <v>0</v>
      </c>
      <c r="CM59" s="6">
        <v>0</v>
      </c>
      <c r="CN59" s="6">
        <v>0</v>
      </c>
      <c r="CO59" s="6">
        <v>0</v>
      </c>
      <c r="CP59" s="6">
        <v>0</v>
      </c>
      <c r="CQ59" s="6">
        <v>0</v>
      </c>
      <c r="CR59" s="6">
        <v>0</v>
      </c>
      <c r="CS59" s="6">
        <v>0</v>
      </c>
      <c r="CT59" s="6">
        <v>0</v>
      </c>
      <c r="CU59" s="6">
        <v>0</v>
      </c>
      <c r="CV59" s="6">
        <v>0</v>
      </c>
      <c r="CW59" s="6">
        <v>0</v>
      </c>
      <c r="CX59" s="6">
        <v>0</v>
      </c>
      <c r="CY59" s="6">
        <v>0</v>
      </c>
      <c r="CZ59" s="6">
        <v>0</v>
      </c>
      <c r="DA59" s="6">
        <v>0</v>
      </c>
      <c r="DB59" s="6">
        <v>0</v>
      </c>
      <c r="DC59" s="6">
        <v>0</v>
      </c>
      <c r="DD59" s="6">
        <v>0</v>
      </c>
      <c r="DE59" s="6">
        <v>0</v>
      </c>
      <c r="DF59" s="6">
        <v>0</v>
      </c>
      <c r="DG59" s="6">
        <v>0</v>
      </c>
      <c r="DH59" s="10">
        <f>k_on_7</f>
        <v>7300</v>
      </c>
      <c r="DI59" s="6">
        <v>0</v>
      </c>
      <c r="DJ59" s="6">
        <v>0</v>
      </c>
      <c r="DK59" s="6">
        <v>0</v>
      </c>
      <c r="DL59" s="6">
        <v>0</v>
      </c>
      <c r="DM59" s="6">
        <v>0</v>
      </c>
      <c r="DN59" s="9">
        <f>k_on_3</f>
        <v>300000</v>
      </c>
      <c r="DO59" s="6">
        <v>0</v>
      </c>
      <c r="DP59" s="6">
        <v>0</v>
      </c>
      <c r="DQ59" s="6">
        <v>0</v>
      </c>
      <c r="DR59" s="6">
        <v>0</v>
      </c>
      <c r="DS59" s="6">
        <v>0</v>
      </c>
      <c r="DT59" s="4">
        <v>0</v>
      </c>
      <c r="DU59" s="26">
        <v>0</v>
      </c>
      <c r="DV59" s="6">
        <v>0</v>
      </c>
      <c r="DW59" s="6">
        <v>0</v>
      </c>
      <c r="DX59" s="6">
        <v>0</v>
      </c>
      <c r="DY59" s="6">
        <v>0</v>
      </c>
      <c r="DZ59" s="6">
        <v>0</v>
      </c>
    </row>
    <row r="60" x14ac:dyDescent="0.25">
      <c r="A60" s="2" t="s">
        <v>58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0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26">
        <v>0</v>
      </c>
      <c r="BH60" s="4">
        <v>0</v>
      </c>
      <c r="BI60" s="12">
        <f>2*b_1*k_off_1</f>
        <v>4</v>
      </c>
      <c r="BJ60" s="6">
        <v>0</v>
      </c>
      <c r="BK60" s="6">
        <v>0</v>
      </c>
      <c r="BL60" s="6">
        <v>0</v>
      </c>
      <c r="BM60" s="6">
        <v>0</v>
      </c>
      <c r="BN60" s="2" t="s">
        <v>58</v>
      </c>
      <c r="BO60" s="6">
        <v>0</v>
      </c>
      <c r="BP60" s="6">
        <v>0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0</v>
      </c>
      <c r="BY60" s="6">
        <v>0</v>
      </c>
      <c r="BZ60" s="6">
        <v>0</v>
      </c>
      <c r="CA60" s="6">
        <v>0</v>
      </c>
      <c r="CB60" s="6">
        <v>0</v>
      </c>
      <c r="CC60" s="6">
        <v>0</v>
      </c>
      <c r="CD60" s="6">
        <v>0</v>
      </c>
      <c r="CE60" s="6">
        <v>0</v>
      </c>
      <c r="CF60" s="6">
        <v>0</v>
      </c>
      <c r="CG60" s="6">
        <v>0</v>
      </c>
      <c r="CH60" s="6">
        <v>0</v>
      </c>
      <c r="CI60" s="6">
        <v>0</v>
      </c>
      <c r="CJ60" s="6">
        <v>0</v>
      </c>
      <c r="CK60" s="6">
        <v>0</v>
      </c>
      <c r="CL60" s="6">
        <v>0</v>
      </c>
      <c r="CM60" s="6">
        <v>0</v>
      </c>
      <c r="CN60" s="6">
        <v>0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0</v>
      </c>
      <c r="CU60" s="6">
        <v>0</v>
      </c>
      <c r="CV60" s="6">
        <v>0</v>
      </c>
      <c r="CW60" s="6">
        <v>0</v>
      </c>
      <c r="CX60" s="6">
        <v>0</v>
      </c>
      <c r="CY60" s="6">
        <v>0</v>
      </c>
      <c r="CZ60" s="6">
        <v>0</v>
      </c>
      <c r="DA60" s="6">
        <v>0</v>
      </c>
      <c r="DB60" s="6">
        <v>0</v>
      </c>
      <c r="DC60" s="6">
        <v>0</v>
      </c>
      <c r="DD60" s="6">
        <v>0</v>
      </c>
      <c r="DE60" s="6">
        <v>0</v>
      </c>
      <c r="DF60" s="6">
        <v>0</v>
      </c>
      <c r="DG60" s="6">
        <v>0</v>
      </c>
      <c r="DH60" s="6">
        <v>0</v>
      </c>
      <c r="DI60" s="10">
        <f>k_on_7</f>
        <v>7300</v>
      </c>
      <c r="DJ60" s="6">
        <v>0</v>
      </c>
      <c r="DK60" s="6">
        <v>0</v>
      </c>
      <c r="DL60" s="6">
        <v>0</v>
      </c>
      <c r="DM60" s="6">
        <v>0</v>
      </c>
      <c r="DN60" s="6">
        <v>0</v>
      </c>
      <c r="DO60" s="9">
        <f>k_on_3</f>
        <v>300000</v>
      </c>
      <c r="DP60" s="6">
        <v>0</v>
      </c>
      <c r="DQ60" s="6">
        <v>0</v>
      </c>
      <c r="DR60" s="6">
        <v>0</v>
      </c>
      <c r="DS60" s="6">
        <v>0</v>
      </c>
      <c r="DT60" s="13">
        <f>5*k_on_1</f>
        <v>700000</v>
      </c>
      <c r="DU60" s="4">
        <v>0</v>
      </c>
      <c r="DV60" s="26">
        <v>0</v>
      </c>
      <c r="DW60" s="6">
        <v>0</v>
      </c>
      <c r="DX60" s="6">
        <v>0</v>
      </c>
      <c r="DY60" s="6">
        <v>0</v>
      </c>
      <c r="DZ60" s="6">
        <v>0</v>
      </c>
    </row>
    <row r="61" x14ac:dyDescent="0.25">
      <c r="A61" s="2" t="s">
        <v>59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26">
        <v>0</v>
      </c>
      <c r="BI61" s="4">
        <v>0</v>
      </c>
      <c r="BJ61" s="12">
        <f>3*b_1^2*k_off_1</f>
        <v>3</v>
      </c>
      <c r="BK61" s="6">
        <v>0</v>
      </c>
      <c r="BL61" s="6">
        <v>0</v>
      </c>
      <c r="BM61" s="6">
        <v>0</v>
      </c>
      <c r="BN61" s="2" t="s">
        <v>59</v>
      </c>
      <c r="BO61" s="6">
        <v>0</v>
      </c>
      <c r="BP61" s="6">
        <v>0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6">
        <v>0</v>
      </c>
      <c r="BX61" s="6">
        <v>0</v>
      </c>
      <c r="BY61" s="6">
        <v>0</v>
      </c>
      <c r="BZ61" s="6">
        <v>0</v>
      </c>
      <c r="CA61" s="6">
        <v>0</v>
      </c>
      <c r="CB61" s="6">
        <v>0</v>
      </c>
      <c r="CC61" s="6">
        <v>0</v>
      </c>
      <c r="CD61" s="6">
        <v>0</v>
      </c>
      <c r="CE61" s="6">
        <v>0</v>
      </c>
      <c r="CF61" s="6">
        <v>0</v>
      </c>
      <c r="CG61" s="6">
        <v>0</v>
      </c>
      <c r="CH61" s="6">
        <v>0</v>
      </c>
      <c r="CI61" s="6">
        <v>0</v>
      </c>
      <c r="CJ61" s="6">
        <v>0</v>
      </c>
      <c r="CK61" s="6">
        <v>0</v>
      </c>
      <c r="CL61" s="6">
        <v>0</v>
      </c>
      <c r="CM61" s="6">
        <v>0</v>
      </c>
      <c r="CN61" s="6">
        <v>0</v>
      </c>
      <c r="CO61" s="6">
        <v>0</v>
      </c>
      <c r="CP61" s="6">
        <v>0</v>
      </c>
      <c r="CQ61" s="6">
        <v>0</v>
      </c>
      <c r="CR61" s="6">
        <v>0</v>
      </c>
      <c r="CS61" s="6">
        <v>0</v>
      </c>
      <c r="CT61" s="6">
        <v>0</v>
      </c>
      <c r="CU61" s="6">
        <v>0</v>
      </c>
      <c r="CV61" s="6">
        <v>0</v>
      </c>
      <c r="CW61" s="6">
        <v>0</v>
      </c>
      <c r="CX61" s="6">
        <v>0</v>
      </c>
      <c r="CY61" s="6">
        <v>0</v>
      </c>
      <c r="CZ61" s="6">
        <v>0</v>
      </c>
      <c r="DA61" s="6">
        <v>0</v>
      </c>
      <c r="DB61" s="6">
        <v>0</v>
      </c>
      <c r="DC61" s="6">
        <v>0</v>
      </c>
      <c r="DD61" s="6">
        <v>0</v>
      </c>
      <c r="DE61" s="6">
        <v>0</v>
      </c>
      <c r="DF61" s="6">
        <v>0</v>
      </c>
      <c r="DG61" s="6">
        <v>0</v>
      </c>
      <c r="DH61" s="6">
        <v>0</v>
      </c>
      <c r="DI61" s="6">
        <v>0</v>
      </c>
      <c r="DJ61" s="10">
        <f>k_on_7</f>
        <v>7300</v>
      </c>
      <c r="DK61" s="6">
        <v>0</v>
      </c>
      <c r="DL61" s="6">
        <v>0</v>
      </c>
      <c r="DM61" s="6">
        <v>0</v>
      </c>
      <c r="DN61" s="6">
        <v>0</v>
      </c>
      <c r="DO61" s="6">
        <v>0</v>
      </c>
      <c r="DP61" s="9">
        <f>k_on_3</f>
        <v>300000</v>
      </c>
      <c r="DQ61" s="6">
        <v>0</v>
      </c>
      <c r="DR61" s="6">
        <v>0</v>
      </c>
      <c r="DS61" s="6">
        <v>0</v>
      </c>
      <c r="DT61" s="6">
        <v>0</v>
      </c>
      <c r="DU61" s="13">
        <f>4*k_on_1</f>
        <v>560000</v>
      </c>
      <c r="DV61" s="4">
        <v>0</v>
      </c>
      <c r="DW61" s="26">
        <v>0</v>
      </c>
      <c r="DX61" s="6">
        <v>0</v>
      </c>
      <c r="DY61" s="6">
        <v>0</v>
      </c>
      <c r="DZ61" s="6">
        <v>0</v>
      </c>
    </row>
    <row r="62" x14ac:dyDescent="0.25">
      <c r="A62" s="2" t="s">
        <v>60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26">
        <v>0</v>
      </c>
      <c r="BJ62" s="4">
        <v>0</v>
      </c>
      <c r="BK62" s="12">
        <f>4*b_1^3*k_off_1</f>
        <v>2</v>
      </c>
      <c r="BL62" s="6">
        <v>0</v>
      </c>
      <c r="BM62" s="6">
        <v>0</v>
      </c>
      <c r="BN62" s="2" t="s">
        <v>60</v>
      </c>
      <c r="BO62" s="6">
        <v>0</v>
      </c>
      <c r="BP62" s="6">
        <v>0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0</v>
      </c>
      <c r="BY62" s="6">
        <v>0</v>
      </c>
      <c r="BZ62" s="6">
        <v>0</v>
      </c>
      <c r="CA62" s="6">
        <v>0</v>
      </c>
      <c r="CB62" s="6">
        <v>0</v>
      </c>
      <c r="CC62" s="6">
        <v>0</v>
      </c>
      <c r="CD62" s="6">
        <v>0</v>
      </c>
      <c r="CE62" s="6">
        <v>0</v>
      </c>
      <c r="CF62" s="6">
        <v>0</v>
      </c>
      <c r="CG62" s="6">
        <v>0</v>
      </c>
      <c r="CH62" s="6">
        <v>0</v>
      </c>
      <c r="CI62" s="6">
        <v>0</v>
      </c>
      <c r="CJ62" s="6">
        <v>0</v>
      </c>
      <c r="CK62" s="6">
        <v>0</v>
      </c>
      <c r="CL62" s="6">
        <v>0</v>
      </c>
      <c r="CM62" s="6">
        <v>0</v>
      </c>
      <c r="CN62" s="6">
        <v>0</v>
      </c>
      <c r="CO62" s="6">
        <v>0</v>
      </c>
      <c r="CP62" s="6">
        <v>0</v>
      </c>
      <c r="CQ62" s="6">
        <v>0</v>
      </c>
      <c r="CR62" s="6">
        <v>0</v>
      </c>
      <c r="CS62" s="6">
        <v>0</v>
      </c>
      <c r="CT62" s="6">
        <v>0</v>
      </c>
      <c r="CU62" s="6">
        <v>0</v>
      </c>
      <c r="CV62" s="6">
        <v>0</v>
      </c>
      <c r="CW62" s="6">
        <v>0</v>
      </c>
      <c r="CX62" s="6">
        <v>0</v>
      </c>
      <c r="CY62" s="6">
        <v>0</v>
      </c>
      <c r="CZ62" s="6">
        <v>0</v>
      </c>
      <c r="DA62" s="6">
        <v>0</v>
      </c>
      <c r="DB62" s="6">
        <v>0</v>
      </c>
      <c r="DC62" s="6">
        <v>0</v>
      </c>
      <c r="DD62" s="6">
        <v>0</v>
      </c>
      <c r="DE62" s="6">
        <v>0</v>
      </c>
      <c r="DF62" s="6">
        <v>0</v>
      </c>
      <c r="DG62" s="6">
        <v>0</v>
      </c>
      <c r="DH62" s="6">
        <v>0</v>
      </c>
      <c r="DI62" s="6">
        <v>0</v>
      </c>
      <c r="DJ62" s="6">
        <v>0</v>
      </c>
      <c r="DK62" s="10">
        <f>k_on_7</f>
        <v>7300</v>
      </c>
      <c r="DL62" s="6">
        <v>0</v>
      </c>
      <c r="DM62" s="6">
        <v>0</v>
      </c>
      <c r="DN62" s="6">
        <v>0</v>
      </c>
      <c r="DO62" s="6">
        <v>0</v>
      </c>
      <c r="DP62" s="6">
        <v>0</v>
      </c>
      <c r="DQ62" s="9">
        <f>k_on_3</f>
        <v>300000</v>
      </c>
      <c r="DR62" s="6">
        <v>0</v>
      </c>
      <c r="DS62" s="6">
        <v>0</v>
      </c>
      <c r="DT62" s="6">
        <v>0</v>
      </c>
      <c r="DU62" s="6">
        <v>0</v>
      </c>
      <c r="DV62" s="13">
        <f>3*k_on_1</f>
        <v>420000</v>
      </c>
      <c r="DW62" s="4">
        <v>0</v>
      </c>
      <c r="DX62" s="6">
        <v>0</v>
      </c>
      <c r="DY62" s="6">
        <v>0</v>
      </c>
      <c r="DZ62" s="6">
        <v>0</v>
      </c>
    </row>
    <row r="63" x14ac:dyDescent="0.25">
      <c r="A63" s="2" t="s">
        <v>61</v>
      </c>
      <c r="B63" s="6">
        <v>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26">
        <v>0</v>
      </c>
      <c r="BK63" s="4">
        <v>0</v>
      </c>
      <c r="BL63" s="12">
        <f>5*b_1^4*k_off_1</f>
        <v>1.25</v>
      </c>
      <c r="BM63" s="6">
        <v>0</v>
      </c>
      <c r="BN63" s="2" t="s">
        <v>61</v>
      </c>
      <c r="BO63" s="6">
        <v>0</v>
      </c>
      <c r="BP63" s="6">
        <v>0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0</v>
      </c>
      <c r="BY63" s="6">
        <v>0</v>
      </c>
      <c r="BZ63" s="6">
        <v>0</v>
      </c>
      <c r="CA63" s="6">
        <v>0</v>
      </c>
      <c r="CB63" s="6">
        <v>0</v>
      </c>
      <c r="CC63" s="6">
        <v>0</v>
      </c>
      <c r="CD63" s="6">
        <v>0</v>
      </c>
      <c r="CE63" s="6">
        <v>0</v>
      </c>
      <c r="CF63" s="6">
        <v>0</v>
      </c>
      <c r="CG63" s="6">
        <v>0</v>
      </c>
      <c r="CH63" s="6">
        <v>0</v>
      </c>
      <c r="CI63" s="6">
        <v>0</v>
      </c>
      <c r="CJ63" s="6">
        <v>0</v>
      </c>
      <c r="CK63" s="6">
        <v>0</v>
      </c>
      <c r="CL63" s="6">
        <v>0</v>
      </c>
      <c r="CM63" s="6">
        <v>0</v>
      </c>
      <c r="CN63" s="6">
        <v>0</v>
      </c>
      <c r="CO63" s="6">
        <v>0</v>
      </c>
      <c r="CP63" s="6">
        <v>0</v>
      </c>
      <c r="CQ63" s="6">
        <v>0</v>
      </c>
      <c r="CR63" s="6">
        <v>0</v>
      </c>
      <c r="CS63" s="6">
        <v>0</v>
      </c>
      <c r="CT63" s="6">
        <v>0</v>
      </c>
      <c r="CU63" s="6">
        <v>0</v>
      </c>
      <c r="CV63" s="6">
        <v>0</v>
      </c>
      <c r="CW63" s="6">
        <v>0</v>
      </c>
      <c r="CX63" s="6">
        <v>0</v>
      </c>
      <c r="CY63" s="6">
        <v>0</v>
      </c>
      <c r="CZ63" s="6">
        <v>0</v>
      </c>
      <c r="DA63" s="6">
        <v>0</v>
      </c>
      <c r="DB63" s="6">
        <v>0</v>
      </c>
      <c r="DC63" s="6">
        <v>0</v>
      </c>
      <c r="DD63" s="6">
        <v>0</v>
      </c>
      <c r="DE63" s="6">
        <v>0</v>
      </c>
      <c r="DF63" s="6">
        <v>0</v>
      </c>
      <c r="DG63" s="6">
        <v>0</v>
      </c>
      <c r="DH63" s="6">
        <v>0</v>
      </c>
      <c r="DI63" s="6">
        <v>0</v>
      </c>
      <c r="DJ63" s="6">
        <v>0</v>
      </c>
      <c r="DK63" s="6">
        <v>0</v>
      </c>
      <c r="DL63" s="10">
        <f>k_on_7</f>
        <v>7300</v>
      </c>
      <c r="DM63" s="6">
        <v>0</v>
      </c>
      <c r="DN63" s="6">
        <v>0</v>
      </c>
      <c r="DO63" s="6">
        <v>0</v>
      </c>
      <c r="DP63" s="6">
        <v>0</v>
      </c>
      <c r="DQ63" s="6">
        <v>0</v>
      </c>
      <c r="DR63" s="9">
        <f>k_on_3</f>
        <v>300000</v>
      </c>
      <c r="DS63" s="6">
        <v>0</v>
      </c>
      <c r="DT63" s="6">
        <v>0</v>
      </c>
      <c r="DU63" s="6">
        <v>0</v>
      </c>
      <c r="DV63" s="6">
        <v>0</v>
      </c>
      <c r="DW63" s="13">
        <f>2*k_on_1</f>
        <v>280000</v>
      </c>
      <c r="DX63" s="4">
        <v>0</v>
      </c>
      <c r="DY63" s="6">
        <v>0</v>
      </c>
      <c r="DZ63" s="6">
        <v>0</v>
      </c>
    </row>
    <row r="64" x14ac:dyDescent="0.25">
      <c r="A64" s="2" t="s">
        <v>62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26">
        <v>0</v>
      </c>
      <c r="BL64" s="4">
        <v>0</v>
      </c>
      <c r="BM64" s="6">
        <v>0</v>
      </c>
      <c r="BN64" s="2" t="s">
        <v>62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0</v>
      </c>
      <c r="CA64" s="6">
        <v>0</v>
      </c>
      <c r="CB64" s="6">
        <v>0</v>
      </c>
      <c r="CC64" s="6">
        <v>0</v>
      </c>
      <c r="CD64" s="6">
        <v>0</v>
      </c>
      <c r="CE64" s="6">
        <v>0</v>
      </c>
      <c r="CF64" s="6">
        <v>0</v>
      </c>
      <c r="CG64" s="6">
        <v>0</v>
      </c>
      <c r="CH64" s="6">
        <v>0</v>
      </c>
      <c r="CI64" s="6">
        <v>0</v>
      </c>
      <c r="CJ64" s="6">
        <v>0</v>
      </c>
      <c r="CK64" s="6">
        <v>0</v>
      </c>
      <c r="CL64" s="6">
        <v>0</v>
      </c>
      <c r="CM64" s="6">
        <v>0</v>
      </c>
      <c r="CN64" s="6">
        <v>0</v>
      </c>
      <c r="CO64" s="6">
        <v>0</v>
      </c>
      <c r="CP64" s="6">
        <v>0</v>
      </c>
      <c r="CQ64" s="6">
        <v>0</v>
      </c>
      <c r="CR64" s="6">
        <v>0</v>
      </c>
      <c r="CS64" s="6">
        <v>0</v>
      </c>
      <c r="CT64" s="6">
        <v>0</v>
      </c>
      <c r="CU64" s="6">
        <v>0</v>
      </c>
      <c r="CV64" s="6">
        <v>0</v>
      </c>
      <c r="CW64" s="6">
        <v>0</v>
      </c>
      <c r="CX64" s="6">
        <v>0</v>
      </c>
      <c r="CY64" s="6">
        <v>0</v>
      </c>
      <c r="CZ64" s="6">
        <v>0</v>
      </c>
      <c r="DA64" s="6">
        <v>0</v>
      </c>
      <c r="DB64" s="6">
        <v>0</v>
      </c>
      <c r="DC64" s="6">
        <v>0</v>
      </c>
      <c r="DD64" s="6">
        <v>0</v>
      </c>
      <c r="DE64" s="6">
        <v>0</v>
      </c>
      <c r="DF64" s="6">
        <v>0</v>
      </c>
      <c r="DG64" s="6">
        <v>0</v>
      </c>
      <c r="DH64" s="6">
        <v>0</v>
      </c>
      <c r="DI64" s="6">
        <v>0</v>
      </c>
      <c r="DJ64" s="6">
        <v>0</v>
      </c>
      <c r="DK64" s="6">
        <v>0</v>
      </c>
      <c r="DL64" s="6">
        <v>0</v>
      </c>
      <c r="DM64" s="10">
        <f>k_on_7</f>
        <v>7300</v>
      </c>
      <c r="DN64" s="6">
        <v>0</v>
      </c>
      <c r="DO64" s="6">
        <v>0</v>
      </c>
      <c r="DP64" s="6">
        <v>0</v>
      </c>
      <c r="DQ64" s="6">
        <v>0</v>
      </c>
      <c r="DR64" s="6">
        <v>0</v>
      </c>
      <c r="DS64" s="9">
        <f>k_on_3</f>
        <v>300000</v>
      </c>
      <c r="DT64" s="6">
        <v>0</v>
      </c>
      <c r="DU64" s="6">
        <v>0</v>
      </c>
      <c r="DV64" s="6">
        <v>0</v>
      </c>
      <c r="DW64" s="6">
        <v>0</v>
      </c>
      <c r="DX64" s="13">
        <f>k_on_1</f>
        <v>140000</v>
      </c>
      <c r="DY64" s="4">
        <v>0</v>
      </c>
      <c r="DZ64" s="6">
        <v>0</v>
      </c>
    </row>
    <row r="65" x14ac:dyDescent="0.25">
      <c r="A65" s="28" t="s">
        <v>92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8">
        <f>L_plus</f>
        <v>3.4999999999999998E-7</v>
      </c>
      <c r="L65" s="8">
        <f>L_plus*O</f>
        <v>9.7922999999999994E-6</v>
      </c>
      <c r="M65" s="8">
        <f>L_plus*O^2</f>
        <v>2.7396896940000003E-4</v>
      </c>
      <c r="N65" s="8">
        <f>L_plus*O^3</f>
        <v>7.6651038258732001E-3</v>
      </c>
      <c r="O65" s="8">
        <f>L_plus*O^4</f>
        <v>0.2144542748402804</v>
      </c>
      <c r="P65" s="8">
        <f>L_plus*O^5</f>
        <v>6.0000017014813656</v>
      </c>
      <c r="Q65" s="8">
        <f>L_plus*S</f>
        <v>3.4999999999999998E-7</v>
      </c>
      <c r="R65" s="8">
        <f>L_plus*O*S</f>
        <v>9.7922999999999994E-6</v>
      </c>
      <c r="S65" s="8">
        <f>L_plus*O^2*S</f>
        <v>2.7396896940000003E-4</v>
      </c>
      <c r="T65" s="8">
        <f>L_plus*O^3*S</f>
        <v>7.6651038258732001E-3</v>
      </c>
      <c r="U65" s="8">
        <f>L_plus*O^4*S</f>
        <v>0.2144542748402804</v>
      </c>
      <c r="V65" s="8">
        <f>L_plus*O^5*S</f>
        <v>6.0000017014813656</v>
      </c>
      <c r="W65" s="8">
        <f>L_plus*S^2</f>
        <v>3.4999999999999998E-7</v>
      </c>
      <c r="X65" s="8">
        <f>L_plus*O*S^2</f>
        <v>9.7922999999999994E-6</v>
      </c>
      <c r="Y65" s="8">
        <f>L_plus*O^2*S^2</f>
        <v>2.7396896940000003E-4</v>
      </c>
      <c r="Z65" s="8">
        <f>L_plus*O^3*S^2</f>
        <v>7.6651038258732001E-3</v>
      </c>
      <c r="AA65" s="8">
        <f>L_plus*O^4*S^2</f>
        <v>0.2144542748402804</v>
      </c>
      <c r="AB65" s="8">
        <f>L_plus*O^5*S^2</f>
        <v>6.0000017014813656</v>
      </c>
      <c r="AC65" s="8">
        <f>L_plus*T</f>
        <v>3.4999999999999998E-7</v>
      </c>
      <c r="AD65" s="8">
        <f>L_plus*O*T</f>
        <v>9.7922999999999994E-6</v>
      </c>
      <c r="AE65" s="8">
        <f>L_plus*O^2*T</f>
        <v>2.7396896940000003E-4</v>
      </c>
      <c r="AF65" s="8">
        <f>L_plus*O^3*T</f>
        <v>7.6651038258732001E-3</v>
      </c>
      <c r="AG65" s="8">
        <f>L_plus*O^4*T</f>
        <v>0.2144542748402804</v>
      </c>
      <c r="AH65" s="8">
        <f>L_plus*O^5*T</f>
        <v>6.0000017014813656</v>
      </c>
      <c r="AI65" s="8">
        <f>L_plus*T^2</f>
        <v>3.4999999999999998E-7</v>
      </c>
      <c r="AJ65" s="8">
        <f>L_plus*O*T^2</f>
        <v>9.7922999999999994E-6</v>
      </c>
      <c r="AK65" s="8">
        <f>L_plus*O^2*T^2</f>
        <v>2.7396896940000003E-4</v>
      </c>
      <c r="AL65" s="8">
        <f>L_plus*O^3*T^2</f>
        <v>7.6651038258732001E-3</v>
      </c>
      <c r="AM65" s="8">
        <f>L_plus*O^4*T^2</f>
        <v>0.2144542748402804</v>
      </c>
      <c r="AN65" s="8">
        <f>L_plus*O^5*T^2</f>
        <v>6.0000017014813656</v>
      </c>
      <c r="AO65" s="8">
        <f>L_plus*T*S</f>
        <v>3.4999999999999998E-7</v>
      </c>
      <c r="AP65" s="8">
        <f>L_plus*O*T*S</f>
        <v>9.7922999999999994E-6</v>
      </c>
      <c r="AQ65" s="8">
        <f>L_plus*O^2*T*S</f>
        <v>2.7396896940000003E-4</v>
      </c>
      <c r="AR65" s="8">
        <f>L_plus*O^3*T*S</f>
        <v>7.6651038258732001E-3</v>
      </c>
      <c r="AS65" s="8">
        <f>L_plus*O^4*T*S</f>
        <v>0.2144542748402804</v>
      </c>
      <c r="AT65" s="8">
        <f>L_plus*O^5*T*S</f>
        <v>6.0000017014813656</v>
      </c>
      <c r="AU65" s="8">
        <f>L_plus*T^2*S</f>
        <v>3.4999999999999998E-7</v>
      </c>
      <c r="AV65" s="8">
        <f>L_plus*O*T^2*S</f>
        <v>9.7922999999999994E-6</v>
      </c>
      <c r="AW65" s="8">
        <f>L_plus*O^2*T^2*S</f>
        <v>2.7396896940000003E-4</v>
      </c>
      <c r="AX65" s="8">
        <f>L_plus*O^3*T^2*S</f>
        <v>7.6651038258732001E-3</v>
      </c>
      <c r="AY65" s="8">
        <f>L_plus*O^4*T^2*S</f>
        <v>0.2144542748402804</v>
      </c>
      <c r="AZ65" s="8">
        <f>L_plus*O^5*T^2*S</f>
        <v>6.0000017014813656</v>
      </c>
      <c r="BA65" s="8">
        <f>L_plus*T*S^2</f>
        <v>3.4999999999999998E-7</v>
      </c>
      <c r="BB65" s="8">
        <f>L_plus*O*T*S^2</f>
        <v>9.7922999999999994E-6</v>
      </c>
      <c r="BC65" s="8">
        <f>L_plus*O^2*T*S^2</f>
        <v>2.7396896940000003E-4</v>
      </c>
      <c r="BD65" s="8">
        <f>L_plus*O^3*T*S^2</f>
        <v>7.6651038258732001E-3</v>
      </c>
      <c r="BE65" s="8">
        <f>L_plus*O^4*T*S^2</f>
        <v>0.2144542748402804</v>
      </c>
      <c r="BF65" s="8">
        <f>L_plus*O^5*T*S^2</f>
        <v>6.0000017014813656</v>
      </c>
      <c r="BG65" s="8">
        <f>L_plus*T^2*S^2</f>
        <v>3.4999999999999998E-7</v>
      </c>
      <c r="BH65" s="8">
        <f>L_plus*O*T^2*S^2</f>
        <v>9.7922999999999994E-6</v>
      </c>
      <c r="BI65" s="8">
        <f>L_plus*O^2*T^2*S^2</f>
        <v>2.7396896940000003E-4</v>
      </c>
      <c r="BJ65" s="8">
        <f>L_plus*O^3*T^2*S^2</f>
        <v>7.6651038258732001E-3</v>
      </c>
      <c r="BK65" s="8">
        <f>L_plus*O^4*T^2*S^2</f>
        <v>0.2144542748402804</v>
      </c>
      <c r="BL65" s="8">
        <f>L_plus*O^5*T^2*S^2</f>
        <v>6.0000017014813656</v>
      </c>
      <c r="BM65" s="4">
        <v>0</v>
      </c>
      <c r="BN65" s="28" t="s">
        <v>92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8">
        <f>L_plus</f>
        <v>3.4999999999999998E-7</v>
      </c>
      <c r="BY65" s="8">
        <f>L_plus*O</f>
        <v>9.7922999999999994E-6</v>
      </c>
      <c r="BZ65" s="8">
        <f>L_plus*O^2</f>
        <v>2.7396896940000003E-4</v>
      </c>
      <c r="CA65" s="8">
        <f>L_plus*O^3</f>
        <v>7.6651038258732001E-3</v>
      </c>
      <c r="CB65" s="8">
        <f>L_plus*O^4</f>
        <v>0.2144542748402804</v>
      </c>
      <c r="CC65" s="8">
        <f>L_plus*O^5</f>
        <v>6.0000017014813656</v>
      </c>
      <c r="CD65" s="8">
        <f>L_plus*S</f>
        <v>3.4999999999999998E-7</v>
      </c>
      <c r="CE65" s="8">
        <f>L_plus*O*S</f>
        <v>9.7922999999999994E-6</v>
      </c>
      <c r="CF65" s="8">
        <f>L_plus*O^2*S</f>
        <v>2.7396896940000003E-4</v>
      </c>
      <c r="CG65" s="8">
        <f>L_plus*O^3*S</f>
        <v>7.6651038258732001E-3</v>
      </c>
      <c r="CH65" s="8">
        <f>L_plus*O^4*S</f>
        <v>0.2144542748402804</v>
      </c>
      <c r="CI65" s="8">
        <f>L_plus*O^5*S</f>
        <v>6.0000017014813656</v>
      </c>
      <c r="CJ65" s="8">
        <f>L_plus*S^2</f>
        <v>3.4999999999999998E-7</v>
      </c>
      <c r="CK65" s="8">
        <f>L_plus*O*S^2</f>
        <v>9.7922999999999994E-6</v>
      </c>
      <c r="CL65" s="8">
        <f>L_plus*O^2*S^2</f>
        <v>2.7396896940000003E-4</v>
      </c>
      <c r="CM65" s="8">
        <f>L_plus*O^3*S^2</f>
        <v>7.6651038258732001E-3</v>
      </c>
      <c r="CN65" s="8">
        <f>L_plus*O^4*S^2</f>
        <v>0.2144542748402804</v>
      </c>
      <c r="CO65" s="8">
        <f>L_plus*O^5*S^2</f>
        <v>6.0000017014813656</v>
      </c>
      <c r="CP65" s="8">
        <f>L_plus*T</f>
        <v>3.4999999999999998E-7</v>
      </c>
      <c r="CQ65" s="8">
        <f>L_plus*O*T</f>
        <v>9.7922999999999994E-6</v>
      </c>
      <c r="CR65" s="8">
        <f>L_plus*O^2*T</f>
        <v>2.7396896940000003E-4</v>
      </c>
      <c r="CS65" s="8">
        <f>L_plus*O^3*T</f>
        <v>7.6651038258732001E-3</v>
      </c>
      <c r="CT65" s="8">
        <f>L_plus*O^4*T</f>
        <v>0.2144542748402804</v>
      </c>
      <c r="CU65" s="8">
        <f>L_plus*O^5*T</f>
        <v>6.0000017014813656</v>
      </c>
      <c r="CV65" s="8">
        <f>L_plus*T^2</f>
        <v>3.4999999999999998E-7</v>
      </c>
      <c r="CW65" s="8">
        <f>L_plus*O*T^2</f>
        <v>9.7922999999999994E-6</v>
      </c>
      <c r="CX65" s="8">
        <f>L_plus*O^2*T^2</f>
        <v>2.7396896940000003E-4</v>
      </c>
      <c r="CY65" s="8">
        <f>L_plus*O^3*T^2</f>
        <v>7.6651038258732001E-3</v>
      </c>
      <c r="CZ65" s="8">
        <f>L_plus*O^4*T^2</f>
        <v>0.2144542748402804</v>
      </c>
      <c r="DA65" s="8">
        <f>L_plus*O^5*T^2</f>
        <v>6.0000017014813656</v>
      </c>
      <c r="DB65" s="8">
        <f>L_plus*T*S</f>
        <v>3.4999999999999998E-7</v>
      </c>
      <c r="DC65" s="8">
        <f>L_plus*O*T*S</f>
        <v>9.7922999999999994E-6</v>
      </c>
      <c r="DD65" s="8">
        <f>L_plus*O^2*T*S</f>
        <v>2.7396896940000003E-4</v>
      </c>
      <c r="DE65" s="8">
        <f>L_plus*O^3*T*S</f>
        <v>7.6651038258732001E-3</v>
      </c>
      <c r="DF65" s="8">
        <f>L_plus*O^4*T*S</f>
        <v>0.2144542748402804</v>
      </c>
      <c r="DG65" s="8">
        <f>L_plus*O^5*T*S</f>
        <v>6.0000017014813656</v>
      </c>
      <c r="DH65" s="8">
        <f>L_plus*T^2*S</f>
        <v>3.4999999999999998E-7</v>
      </c>
      <c r="DI65" s="8">
        <f>L_plus*O*T^2*S</f>
        <v>9.7922999999999994E-6</v>
      </c>
      <c r="DJ65" s="8">
        <f>L_plus*O^2*T^2*S</f>
        <v>2.7396896940000003E-4</v>
      </c>
      <c r="DK65" s="8">
        <f>L_plus*O^3*T^2*S</f>
        <v>7.6651038258732001E-3</v>
      </c>
      <c r="DL65" s="8">
        <f>L_plus*O^4*T^2*S</f>
        <v>0.2144542748402804</v>
      </c>
      <c r="DM65" s="8">
        <f>L_plus*O^5*T^2*S</f>
        <v>6.0000017014813656</v>
      </c>
      <c r="DN65" s="8">
        <f>L_plus*T*S^2</f>
        <v>3.4999999999999998E-7</v>
      </c>
      <c r="DO65" s="8">
        <f>L_plus*O*T*S^2</f>
        <v>9.7922999999999994E-6</v>
      </c>
      <c r="DP65" s="8">
        <f>L_plus*O^2*T*S^2</f>
        <v>2.7396896940000003E-4</v>
      </c>
      <c r="DQ65" s="8">
        <f>L_plus*O^3*T*S^2</f>
        <v>7.6651038258732001E-3</v>
      </c>
      <c r="DR65" s="8">
        <f>L_plus*O^4*T*S^2</f>
        <v>0.2144542748402804</v>
      </c>
      <c r="DS65" s="8">
        <f>L_plus*O^5*T*S^2</f>
        <v>6.0000017014813656</v>
      </c>
      <c r="DT65" s="8">
        <f>L_plus*T^2*S^2</f>
        <v>3.4999999999999998E-7</v>
      </c>
      <c r="DU65" s="8">
        <f>L_plus*O*T^2*S^2</f>
        <v>9.7922999999999994E-6</v>
      </c>
      <c r="DV65" s="8">
        <f>L_plus*O^2*T^2*S^2</f>
        <v>2.7396896940000003E-4</v>
      </c>
      <c r="DW65" s="8">
        <f>L_plus*O^3*T^2*S^2</f>
        <v>7.6651038258732001E-3</v>
      </c>
      <c r="DX65" s="8">
        <f>L_plus*O^4*T^2*S^2</f>
        <v>0.2144542748402804</v>
      </c>
      <c r="DY65" s="8">
        <f>L_plus*O^5*T^2*S^2</f>
        <v>6.0000017014813656</v>
      </c>
      <c r="DZ65" s="4">
        <v>0</v>
      </c>
    </row>
    <row r="67" x14ac:dyDescent="0.25">
      <c r="A67" s="14" t="s">
        <v>63</v>
      </c>
      <c r="B67" s="15" t="s">
        <v>64</v>
      </c>
      <c r="C67" s="15" t="s">
        <v>65</v>
      </c>
      <c r="D67" s="16"/>
    </row>
    <row r="68" x14ac:dyDescent="0.25">
      <c r="A68" s="17" t="s">
        <v>66</v>
      </c>
      <c r="B68" s="25">
        <v>140000</v>
      </c>
      <c r="C68" s="16" t="s">
        <v>84</v>
      </c>
      <c r="D68" s="16"/>
    </row>
    <row r="69" x14ac:dyDescent="0.25">
      <c r="A69" s="18" t="s">
        <v>67</v>
      </c>
      <c r="B69" s="25">
        <v>300000</v>
      </c>
      <c r="C69" s="16" t="s">
        <v>87</v>
      </c>
      <c r="D69" s="16"/>
    </row>
    <row r="70" x14ac:dyDescent="0.25">
      <c r="A70" s="19" t="s">
        <v>68</v>
      </c>
      <c r="B70" s="25">
        <v>7333</v>
      </c>
      <c r="C70" s="16" t="s">
        <v>88</v>
      </c>
      <c r="D70" s="16"/>
    </row>
    <row r="71" x14ac:dyDescent="0.25">
      <c r="A71" s="20" t="s">
        <v>69</v>
      </c>
      <c r="B71" s="16">
        <v>4</v>
      </c>
      <c r="C71" s="16" t="s">
        <v>84</v>
      </c>
      <c r="D71" s="16"/>
    </row>
    <row r="72" ht="30" x14ac:dyDescent="0.25">
      <c r="A72" s="21" t="s">
        <v>70</v>
      </c>
      <c r="B72" s="16">
        <v>1.5</v>
      </c>
      <c r="C72" s="16" t="s">
        <v>86</v>
      </c>
      <c r="D72" s="16"/>
    </row>
    <row r="73" x14ac:dyDescent="0.25">
      <c r="A73" s="22" t="s">
        <v>71</v>
      </c>
      <c r="B73" s="25">
        <v>0.010999999999999999</v>
      </c>
      <c r="C73" s="16" t="s">
        <v>84</v>
      </c>
      <c r="D73" s="16"/>
    </row>
    <row r="74" x14ac:dyDescent="0.25">
      <c r="A74" s="23" t="s">
        <v>72</v>
      </c>
      <c r="B74" s="25">
        <v>3.4999999999999998e-07</v>
      </c>
      <c r="C74" s="16" t="s">
        <v>84</v>
      </c>
      <c r="D74" s="16"/>
    </row>
    <row r="75" x14ac:dyDescent="0.25">
      <c r="A75" t="s">
        <v>73</v>
      </c>
      <c r="B75" s="16">
        <v>27.978000000000002</v>
      </c>
      <c r="C75" s="16" t="s">
        <v>84</v>
      </c>
      <c r="D75" s="16" t="s">
        <v>74</v>
      </c>
    </row>
    <row r="76" x14ac:dyDescent="0.25">
      <c r="A76" t="s">
        <v>75</v>
      </c>
      <c r="B76" s="16">
        <v>1</v>
      </c>
      <c r="C76" s="16"/>
      <c r="D76" s="16" t="s">
        <v>76</v>
      </c>
    </row>
    <row r="77" ht="63.75" customHeight="true" x14ac:dyDescent="0.25">
      <c r="A77" t="s">
        <v>77</v>
      </c>
      <c r="B77" s="16">
        <v>1311</v>
      </c>
      <c r="C77" s="16" t="s">
        <v>89</v>
      </c>
      <c r="D77" s="16" t="s">
        <v>78</v>
      </c>
    </row>
    <row r="78" x14ac:dyDescent="0.25">
      <c r="A78" t="s">
        <v>79</v>
      </c>
      <c r="B78">
        <v>0.5</v>
      </c>
      <c r="C78" s="16" t="s">
        <v>84</v>
      </c>
    </row>
    <row r="79" x14ac:dyDescent="0.25">
      <c r="A79" t="s">
        <v>80</v>
      </c>
      <c r="B79">
        <v>0.5</v>
      </c>
      <c r="C79" t="s">
        <v>85</v>
      </c>
    </row>
    <row r="80" x14ac:dyDescent="0.25">
      <c r="A80" t="s">
        <v>81</v>
      </c>
      <c r="B80">
        <v>0.5</v>
      </c>
      <c r="C80" s="16" t="s">
        <v>84</v>
      </c>
    </row>
    <row r="81" x14ac:dyDescent="0.25">
      <c r="A81" s="24" t="s">
        <v>82</v>
      </c>
      <c r="B81">
        <v>0.00050000000000000001</v>
      </c>
    </row>
    <row r="82" x14ac:dyDescent="0.25">
      <c r="A82" t="s">
        <v>83</v>
      </c>
      <c r="B82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6" baseType="lpstr">
      <vt:lpstr>syt1v37s</vt:lpstr>
      <vt:lpstr>b_1</vt:lpstr>
      <vt:lpstr>b_3</vt:lpstr>
      <vt:lpstr>b_7</vt:lpstr>
      <vt:lpstr>CDR</vt:lpstr>
      <vt:lpstr>k_off_1</vt:lpstr>
      <vt:lpstr>k_off_3</vt:lpstr>
      <vt:lpstr>k_off_7</vt:lpstr>
      <vt:lpstr>k_on_1</vt:lpstr>
      <vt:lpstr>k_on_3</vt:lpstr>
      <vt:lpstr>k_on_7</vt:lpstr>
      <vt:lpstr>k_refill</vt:lpstr>
      <vt:lpstr>L_plus</vt:lpstr>
      <vt:lpstr>O</vt:lpstr>
      <vt:lpstr>S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Spruston</dc:creator>
  <cp:lastModifiedBy>Evan Spruston</cp:lastModifiedBy>
  <dcterms:created xsi:type="dcterms:W3CDTF">2020-07-26T01:51:04Z</dcterms:created>
  <dcterms:modified xsi:type="dcterms:W3CDTF">2020-07-26T06:11:47Z</dcterms:modified>
</cp:coreProperties>
</file>