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544A7BBA-C6F3-458B-B3E9-50AB6FA6FF6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turationNoPriming" sheetId="1" r:id="rId1"/>
    <sheet name="ParallelMaturationAndPriming" sheetId="2" r:id="rId2"/>
  </sheets>
  <definedNames>
    <definedName name="b">ParallelMaturationAndPriming!$B$56</definedName>
    <definedName name="b_1">#REF!</definedName>
    <definedName name="b_2">#REF!</definedName>
    <definedName name="b_3">#REF!</definedName>
    <definedName name="b_7">#REF!</definedName>
    <definedName name="CDR">#REF!</definedName>
    <definedName name="f">ParallelMaturationAndPriming!$B$57</definedName>
    <definedName name="g">#REF!</definedName>
    <definedName name="k_mature">ParallelMaturationAndPriming!$B$50</definedName>
    <definedName name="k_mature_basal">ParallelMaturationAndPriming!$B$49</definedName>
    <definedName name="k_off">ParallelMaturationAndPriming!$B$55</definedName>
    <definedName name="k_off_1">#REF!</definedName>
    <definedName name="k_off_3">#REF!</definedName>
    <definedName name="k_off_7">#REF!</definedName>
    <definedName name="k_on">ParallelMaturationAndPriming!$B$54</definedName>
    <definedName name="k_on_1">#REF!</definedName>
    <definedName name="k_on_3">#REF!</definedName>
    <definedName name="k_on_7">#REF!</definedName>
    <definedName name="k_prime">ParallelMaturationAndPriming!$B$52</definedName>
    <definedName name="k_refill">ParallelMaturationAndPriming!$B$48</definedName>
    <definedName name="k_unmature">ParallelMaturationAndPriming!$B$51</definedName>
    <definedName name="k_unprime">ParallelMaturationAndPriming!$B$53</definedName>
    <definedName name="L_plus">#REF!</definedName>
    <definedName name="M_plus">ParallelMaturationAndPriming!$B$58</definedName>
    <definedName name="O">#REF!</definedName>
    <definedName name="P_plus">ParallelMaturationAndPriming!$B$59</definedName>
    <definedName name="S">#REF!</definedName>
    <definedName name="T">#REF!</definedName>
    <definedName name="Value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5" i="2" l="1"/>
  <c r="T44" i="2"/>
  <c r="S43" i="2"/>
  <c r="R42" i="2"/>
  <c r="G41" i="2"/>
  <c r="P40" i="2"/>
  <c r="O39" i="2"/>
  <c r="N38" i="2"/>
  <c r="M37" i="2"/>
  <c r="E36" i="2"/>
  <c r="K35" i="2"/>
  <c r="J34" i="2"/>
  <c r="I33" i="2"/>
  <c r="H32" i="2"/>
  <c r="D31" i="2"/>
  <c r="E30" i="2"/>
  <c r="D30" i="2"/>
  <c r="C28" i="2"/>
  <c r="C27" i="2"/>
  <c r="V21" i="2"/>
  <c r="U20" i="2"/>
  <c r="T19" i="2"/>
  <c r="S18" i="2"/>
  <c r="Q16" i="2"/>
  <c r="P15" i="2"/>
  <c r="O14" i="2"/>
  <c r="N13" i="2"/>
  <c r="L11" i="2"/>
  <c r="K10" i="2"/>
  <c r="J9" i="2"/>
  <c r="I8" i="2"/>
  <c r="R7" i="2"/>
  <c r="M5" i="2"/>
  <c r="G5" i="2"/>
  <c r="H4" i="2"/>
  <c r="G4" i="2"/>
  <c r="C4" i="2"/>
  <c r="F3" i="2"/>
  <c r="E3" i="2"/>
  <c r="D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E2" i="2"/>
  <c r="D2" i="2"/>
</calcChain>
</file>

<file path=xl/sharedStrings.xml><?xml version="1.0" encoding="utf-8"?>
<sst xmlns="http://schemas.openxmlformats.org/spreadsheetml/2006/main" count="388" uniqueCount="85">
  <si>
    <t>Prime(0,0)</t>
  </si>
  <si>
    <t>Prime(0,1)</t>
  </si>
  <si>
    <t>Prime(0,2)</t>
  </si>
  <si>
    <t>Im(0,0)</t>
  </si>
  <si>
    <t>Im(0,2)</t>
  </si>
  <si>
    <t>Im(0,1)</t>
  </si>
  <si>
    <t>Mat(0,0)</t>
  </si>
  <si>
    <t>Mat(1,0)</t>
  </si>
  <si>
    <t>Mat(2,0)</t>
  </si>
  <si>
    <t>Mat(0,1)</t>
  </si>
  <si>
    <t>Mat(0,2)</t>
  </si>
  <si>
    <t>Mat(1,1)</t>
  </si>
  <si>
    <t>Mat(2,1)</t>
  </si>
  <si>
    <t>Mat(1,2)</t>
  </si>
  <si>
    <t>Mat(2,2)</t>
  </si>
  <si>
    <t>Fused</t>
  </si>
  <si>
    <t>2bk_-2 + k_refill</t>
  </si>
  <si>
    <t>2Cak_2 + k_refill</t>
  </si>
  <si>
    <t>2Cak_2 + k_maturation</t>
  </si>
  <si>
    <t xml:space="preserve">k_-2 + k_refill + Cak_2 </t>
  </si>
  <si>
    <t>2bk_-2 + 3k_maturation</t>
  </si>
  <si>
    <t>2Cak_2 + 2bk_-1 + k_fuse</t>
  </si>
  <si>
    <t>k_-2 + 2Cak_1 + Cak_2 + 
2ck_immature + k_fuse</t>
  </si>
  <si>
    <t>2bk_-2 + 2Cak_1 +
 3c^2k_immature + k_fuse</t>
  </si>
  <si>
    <t>-k_-2</t>
  </si>
  <si>
    <t>0</t>
  </si>
  <si>
    <t>-2Cak_2</t>
  </si>
  <si>
    <t>-2bk_-2</t>
  </si>
  <si>
    <t>-k_refill</t>
  </si>
  <si>
    <t>-Cak_2</t>
  </si>
  <si>
    <t>-k_immature</t>
  </si>
  <si>
    <t>-2ck_immature</t>
  </si>
  <si>
    <t>-3c^2k_immature</t>
  </si>
  <si>
    <t>-k_maturation</t>
  </si>
  <si>
    <t>-k_-1</t>
  </si>
  <si>
    <t>-2Cak_1</t>
  </si>
  <si>
    <t>-2bk_-1</t>
  </si>
  <si>
    <t>-Cak_1</t>
  </si>
  <si>
    <t>-2k_maturation</t>
  </si>
  <si>
    <t>-3k_maturation</t>
  </si>
  <si>
    <t>-k_fuse</t>
  </si>
  <si>
    <t>k_-2 + Cak_1 + Cak_2 
+ k_-1 + k_fuse</t>
  </si>
  <si>
    <t>k_-2 + Cak_2 + 
2bk_-1 + k_fuse</t>
  </si>
  <si>
    <t>Cak_1 + 2Cak_2 +
k_-1 + k_fuse</t>
  </si>
  <si>
    <t>2Cak_1 + 2Cak_2 + 
k_immature + k_fuse</t>
  </si>
  <si>
    <t>2bk_-2 + Cak_1 
+ k_-1 + k_fuse</t>
  </si>
  <si>
    <t>2bk_-2 + 2bk_-1 
+ k_fuse</t>
  </si>
  <si>
    <t>k_-2 + 2k_maturation 
+ Cak_2</t>
  </si>
  <si>
    <t>Immature</t>
  </si>
  <si>
    <t>Mature</t>
  </si>
  <si>
    <t>Prime</t>
  </si>
  <si>
    <t>Superprime</t>
  </si>
  <si>
    <t>Mature_1</t>
  </si>
  <si>
    <t>Mature_2</t>
  </si>
  <si>
    <t>Mature_3</t>
  </si>
  <si>
    <t>Mature_4</t>
  </si>
  <si>
    <t>Mature_5</t>
  </si>
  <si>
    <t>Prime_1</t>
  </si>
  <si>
    <t>Prime_2</t>
  </si>
  <si>
    <t>Prime_3</t>
  </si>
  <si>
    <t>Prime_4</t>
  </si>
  <si>
    <t>Prime_5</t>
  </si>
  <si>
    <t>Superprime_1</t>
  </si>
  <si>
    <t>Superprime_2</t>
  </si>
  <si>
    <t>Superprime_3</t>
  </si>
  <si>
    <t>Superprime_4</t>
  </si>
  <si>
    <t>Superprime_5</t>
  </si>
  <si>
    <t>k_unmature</t>
  </si>
  <si>
    <t>k_unprime</t>
  </si>
  <si>
    <t>i,j represents i filling 
from j for i != j</t>
  </si>
  <si>
    <t>k_off</t>
  </si>
  <si>
    <t>Reserve</t>
  </si>
  <si>
    <t>k_refill</t>
  </si>
  <si>
    <t>k_mature</t>
  </si>
  <si>
    <t xml:space="preserve">Parameter </t>
  </si>
  <si>
    <t>Value</t>
  </si>
  <si>
    <t>k_prime</t>
  </si>
  <si>
    <t>k_on</t>
  </si>
  <si>
    <t>b</t>
  </si>
  <si>
    <t>Source</t>
  </si>
  <si>
    <t>M_plus</t>
  </si>
  <si>
    <t>P_plus</t>
  </si>
  <si>
    <t>f</t>
  </si>
  <si>
    <t>k_mature_basal</t>
  </si>
  <si>
    <t>Ca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</si>
</sst>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49" fontId="0" fillId="4" borderId="0" xfId="0" applyNumberFormat="1" applyFill="1" applyAlignment="1">
      <alignment wrapText="1"/>
    </xf>
    <xf numFmtId="0" fontId="0" fillId="3" borderId="0" xfId="0" applyNumberFormat="1" applyFill="1" applyAlignment="1">
      <alignment horizontal="left"/>
    </xf>
    <xf numFmtId="49" fontId="0" fillId="0" borderId="0" xfId="0" applyNumberFormat="1" applyAlignment="1">
      <alignment wrapText="1"/>
    </xf>
    <xf numFmtId="0" fontId="0" fillId="3" borderId="0" xfId="0" applyNumberFormat="1" applyFill="1" applyAlignment="1">
      <alignment horizontal="left" wrapText="1"/>
    </xf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 applyAlignment="1">
      <alignment wrapText="1"/>
    </xf>
    <xf numFmtId="0" fontId="0" fillId="0" borderId="0" xfId="0" applyNumberFormat="1" applyAlignment="1">
      <alignment horizontal="left" wrapText="1"/>
    </xf>
    <xf numFmtId="0" fontId="0" fillId="6" borderId="0" xfId="0" applyNumberFormat="1" applyFill="1" applyAlignment="1">
      <alignment horizontal="left" wrapText="1"/>
    </xf>
    <xf numFmtId="0" fontId="0" fillId="7" borderId="0" xfId="0" applyNumberFormat="1" applyFill="1" applyAlignment="1">
      <alignment horizontal="left" wrapText="1"/>
    </xf>
    <xf numFmtId="0" fontId="0" fillId="8" borderId="0" xfId="0" applyNumberFormat="1" applyFill="1" applyAlignment="1">
      <alignment horizontal="left" wrapText="1"/>
    </xf>
    <xf numFmtId="0" fontId="0" fillId="0" borderId="0" xfId="0" applyAlignment="1">
      <alignment horizontal="left"/>
    </xf>
    <xf numFmtId="0" fontId="0" fillId="9" borderId="0" xfId="0" applyNumberForma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473869</xdr:colOff>
      <xdr:row>40</xdr:row>
      <xdr:rowOff>145130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BD667-1667-43CF-8FDE-91305322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10058400" cy="433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2895-04BA-47FA-A39D-EB860D2CB04D}">
  <dimension ref="A1:Q17"/>
  <sheetViews>
    <sheetView zoomScale="80" zoomScaleNormal="80" workbookViewId="0">
      <selection activeCell="E8" sqref="E8"/>
    </sheetView>
  </sheetViews>
  <sheetFormatPr defaultRowHeight="15" x14ac:dyDescent="0.25"/>
  <cols>
    <col min="1" max="1" width="18.28515625" customWidth="1"/>
    <col min="2" max="2" width="16.7109375" customWidth="1"/>
    <col min="3" max="3" width="22.28515625" customWidth="1"/>
    <col min="4" max="4" width="17.7109375" customWidth="1"/>
    <col min="5" max="5" width="23.7109375" customWidth="1"/>
    <col min="6" max="6" width="21.28515625" customWidth="1"/>
    <col min="7" max="7" width="23.7109375" customWidth="1"/>
    <col min="8" max="8" width="22.28515625" customWidth="1"/>
    <col min="9" max="9" width="18.140625" customWidth="1"/>
    <col min="10" max="10" width="25.5703125" customWidth="1"/>
    <col min="11" max="11" width="23.7109375" customWidth="1"/>
    <col min="12" max="12" width="21.28515625" customWidth="1"/>
    <col min="13" max="13" width="17.42578125" customWidth="1"/>
    <col min="14" max="14" width="26.28515625" customWidth="1"/>
    <col min="15" max="15" width="15.140625" customWidth="1"/>
    <col min="16" max="16" width="16" bestFit="1" customWidth="1"/>
    <col min="17" max="17" width="7.28515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  <c r="Q1" t="s">
        <v>15</v>
      </c>
    </row>
    <row r="2" spans="1:17" ht="17.25" customHeight="1" x14ac:dyDescent="0.25">
      <c r="A2" t="s">
        <v>0</v>
      </c>
      <c r="B2" s="2" t="s">
        <v>17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</row>
    <row r="3" spans="1:17" ht="17.25" customHeight="1" x14ac:dyDescent="0.25">
      <c r="A3" t="s">
        <v>1</v>
      </c>
      <c r="B3" s="1" t="s">
        <v>26</v>
      </c>
      <c r="C3" s="2" t="s">
        <v>19</v>
      </c>
      <c r="D3" s="1" t="s">
        <v>27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</row>
    <row r="4" spans="1:17" ht="17.25" customHeight="1" x14ac:dyDescent="0.25">
      <c r="A4" t="s">
        <v>2</v>
      </c>
      <c r="B4" s="1" t="s">
        <v>25</v>
      </c>
      <c r="C4" s="1" t="s">
        <v>29</v>
      </c>
      <c r="D4" s="3" t="s">
        <v>16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</row>
    <row r="5" spans="1:17" ht="17.25" customHeight="1" x14ac:dyDescent="0.25">
      <c r="A5" t="s">
        <v>3</v>
      </c>
      <c r="B5" s="1" t="s">
        <v>28</v>
      </c>
      <c r="C5" s="1" t="s">
        <v>25</v>
      </c>
      <c r="D5" s="1" t="s">
        <v>25</v>
      </c>
      <c r="E5" s="2" t="s">
        <v>18</v>
      </c>
      <c r="F5" s="1" t="s">
        <v>24</v>
      </c>
      <c r="G5" s="1" t="s">
        <v>25</v>
      </c>
      <c r="H5" s="1" t="s">
        <v>30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</row>
    <row r="6" spans="1:17" ht="30.75" customHeight="1" x14ac:dyDescent="0.25">
      <c r="A6" t="s">
        <v>5</v>
      </c>
      <c r="B6" s="1" t="s">
        <v>25</v>
      </c>
      <c r="C6" s="1" t="s">
        <v>28</v>
      </c>
      <c r="D6" s="1" t="s">
        <v>25</v>
      </c>
      <c r="E6" s="1" t="s">
        <v>26</v>
      </c>
      <c r="F6" s="2" t="s">
        <v>47</v>
      </c>
      <c r="G6" s="1" t="s">
        <v>27</v>
      </c>
      <c r="H6" s="1" t="s">
        <v>25</v>
      </c>
      <c r="I6" s="1" t="s">
        <v>25</v>
      </c>
      <c r="J6" s="1" t="s">
        <v>25</v>
      </c>
      <c r="K6" s="1" t="s">
        <v>31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</row>
    <row r="7" spans="1:17" ht="17.25" customHeight="1" x14ac:dyDescent="0.25">
      <c r="A7" t="s">
        <v>4</v>
      </c>
      <c r="B7" s="1" t="s">
        <v>25</v>
      </c>
      <c r="C7" s="1" t="s">
        <v>25</v>
      </c>
      <c r="D7" s="1" t="s">
        <v>28</v>
      </c>
      <c r="E7" s="1" t="s">
        <v>25</v>
      </c>
      <c r="F7" s="1" t="s">
        <v>29</v>
      </c>
      <c r="G7" s="3" t="s">
        <v>20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32</v>
      </c>
      <c r="O7" s="1" t="s">
        <v>25</v>
      </c>
      <c r="P7" s="1" t="s">
        <v>25</v>
      </c>
      <c r="Q7" s="1" t="s">
        <v>25</v>
      </c>
    </row>
    <row r="8" spans="1:17" ht="29.25" customHeight="1" x14ac:dyDescent="0.25">
      <c r="A8" t="s">
        <v>6</v>
      </c>
      <c r="B8" s="1" t="s">
        <v>25</v>
      </c>
      <c r="C8" s="1" t="s">
        <v>25</v>
      </c>
      <c r="D8" s="1" t="s">
        <v>25</v>
      </c>
      <c r="E8" s="1" t="s">
        <v>33</v>
      </c>
      <c r="F8" s="1" t="s">
        <v>25</v>
      </c>
      <c r="G8" s="1" t="s">
        <v>25</v>
      </c>
      <c r="H8" s="2" t="s">
        <v>44</v>
      </c>
      <c r="I8" s="1" t="s">
        <v>34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</row>
    <row r="9" spans="1:17" ht="29.25" customHeight="1" x14ac:dyDescent="0.25">
      <c r="A9" t="s">
        <v>7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35</v>
      </c>
      <c r="I9" s="2" t="s">
        <v>43</v>
      </c>
      <c r="J9" s="1" t="s">
        <v>36</v>
      </c>
      <c r="K9" s="1" t="s">
        <v>25</v>
      </c>
      <c r="L9" s="1" t="s">
        <v>24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</row>
    <row r="10" spans="1:17" ht="18" customHeight="1" x14ac:dyDescent="0.25">
      <c r="A10" t="s">
        <v>8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37</v>
      </c>
      <c r="J10" s="3" t="s">
        <v>21</v>
      </c>
      <c r="K10" s="1" t="s">
        <v>25</v>
      </c>
      <c r="L10" s="1" t="s">
        <v>25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</row>
    <row r="11" spans="1:17" ht="29.25" customHeight="1" x14ac:dyDescent="0.25">
      <c r="A11" t="s">
        <v>9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38</v>
      </c>
      <c r="G11" s="1" t="s">
        <v>25</v>
      </c>
      <c r="H11" s="1" t="s">
        <v>26</v>
      </c>
      <c r="I11" s="1" t="s">
        <v>25</v>
      </c>
      <c r="J11" s="1" t="s">
        <v>25</v>
      </c>
      <c r="K11" s="2" t="s">
        <v>22</v>
      </c>
      <c r="L11" s="1" t="s">
        <v>34</v>
      </c>
      <c r="M11" s="1" t="s">
        <v>25</v>
      </c>
      <c r="N11" s="1" t="s">
        <v>27</v>
      </c>
      <c r="O11" s="1" t="s">
        <v>25</v>
      </c>
      <c r="P11" s="1" t="s">
        <v>25</v>
      </c>
      <c r="Q11" s="1" t="s">
        <v>25</v>
      </c>
    </row>
    <row r="12" spans="1:17" ht="29.25" customHeight="1" x14ac:dyDescent="0.25">
      <c r="A12" t="s">
        <v>11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26</v>
      </c>
      <c r="J12" s="1" t="s">
        <v>25</v>
      </c>
      <c r="K12" s="1" t="s">
        <v>35</v>
      </c>
      <c r="L12" s="2" t="s">
        <v>41</v>
      </c>
      <c r="M12" s="1" t="s">
        <v>36</v>
      </c>
      <c r="N12" s="1" t="s">
        <v>25</v>
      </c>
      <c r="O12" s="1" t="s">
        <v>27</v>
      </c>
      <c r="P12" s="1" t="s">
        <v>25</v>
      </c>
      <c r="Q12" s="1" t="s">
        <v>25</v>
      </c>
    </row>
    <row r="13" spans="1:17" ht="29.25" customHeight="1" x14ac:dyDescent="0.25">
      <c r="A13" t="s">
        <v>12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26</v>
      </c>
      <c r="K13" s="1" t="s">
        <v>25</v>
      </c>
      <c r="L13" s="1" t="s">
        <v>37</v>
      </c>
      <c r="M13" s="2" t="s">
        <v>42</v>
      </c>
      <c r="N13" s="1" t="s">
        <v>25</v>
      </c>
      <c r="O13" s="1" t="s">
        <v>25</v>
      </c>
      <c r="P13" s="1" t="s">
        <v>27</v>
      </c>
      <c r="Q13" s="1" t="s">
        <v>25</v>
      </c>
    </row>
    <row r="14" spans="1:17" ht="29.25" customHeight="1" x14ac:dyDescent="0.25">
      <c r="A14" t="s">
        <v>10</v>
      </c>
      <c r="B14" s="1" t="s">
        <v>25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39</v>
      </c>
      <c r="H14" s="1" t="s">
        <v>25</v>
      </c>
      <c r="I14" s="1" t="s">
        <v>25</v>
      </c>
      <c r="J14" s="1" t="s">
        <v>25</v>
      </c>
      <c r="K14" s="1" t="s">
        <v>29</v>
      </c>
      <c r="L14" s="1" t="s">
        <v>25</v>
      </c>
      <c r="M14" s="1" t="s">
        <v>25</v>
      </c>
      <c r="N14" s="2" t="s">
        <v>23</v>
      </c>
      <c r="O14" s="1" t="s">
        <v>34</v>
      </c>
      <c r="P14" s="1" t="s">
        <v>25</v>
      </c>
      <c r="Q14" s="1" t="s">
        <v>25</v>
      </c>
    </row>
    <row r="15" spans="1:17" ht="30.75" customHeight="1" x14ac:dyDescent="0.25">
      <c r="A15" t="s">
        <v>13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29</v>
      </c>
      <c r="M15" s="1" t="s">
        <v>25</v>
      </c>
      <c r="N15" s="1" t="s">
        <v>35</v>
      </c>
      <c r="O15" s="2" t="s">
        <v>45</v>
      </c>
      <c r="P15" s="1" t="s">
        <v>36</v>
      </c>
      <c r="Q15" s="1" t="s">
        <v>25</v>
      </c>
    </row>
    <row r="16" spans="1:17" ht="30.75" customHeight="1" x14ac:dyDescent="0.25">
      <c r="A16" t="s">
        <v>14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29</v>
      </c>
      <c r="N16" s="1" t="s">
        <v>25</v>
      </c>
      <c r="O16" s="1" t="s">
        <v>37</v>
      </c>
      <c r="P16" s="2" t="s">
        <v>46</v>
      </c>
      <c r="Q16" s="1" t="s">
        <v>25</v>
      </c>
    </row>
    <row r="17" spans="1:17" ht="17.25" customHeight="1" x14ac:dyDescent="0.25">
      <c r="A17" t="s">
        <v>15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3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B66-8A4C-49E3-901F-F956FCB68ADB}">
  <dimension ref="A1:V59"/>
  <sheetViews>
    <sheetView tabSelected="1" topLeftCell="A23" zoomScale="90" zoomScaleNormal="90" workbookViewId="0">
      <selection activeCell="B57" sqref="B57"/>
    </sheetView>
  </sheetViews>
  <sheetFormatPr defaultRowHeight="15" x14ac:dyDescent="0.25"/>
  <cols>
    <col min="1" max="1" width="20.7109375" customWidth="1"/>
    <col min="2" max="2" width="2.140625" customWidth="1"/>
    <col min="3" max="3" width="16.85546875" customWidth="1"/>
    <col min="4" max="22" width="13.140625" customWidth="1"/>
  </cols>
  <sheetData>
    <row r="1" spans="1:22" ht="30" x14ac:dyDescent="0.25">
      <c r="A1" s="4" t="s">
        <v>69</v>
      </c>
      <c r="B1" s="6" t="s">
        <v>15</v>
      </c>
      <c r="C1" s="6" t="s">
        <v>48</v>
      </c>
      <c r="D1" s="6" t="s">
        <v>49</v>
      </c>
      <c r="E1" s="6" t="s">
        <v>50</v>
      </c>
      <c r="F1" s="6" t="s">
        <v>71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 spans="1:22" x14ac:dyDescent="0.25">
      <c r="A2" s="6" t="s">
        <v>15</v>
      </c>
      <c r="B2" s="7">
        <v>0</v>
      </c>
      <c r="C2" s="11">
        <v>0</v>
      </c>
      <c r="D2" s="14">
        <f>M_plus</f>
        <v>3.5E-4</v>
      </c>
      <c r="E2" s="14">
        <f>P_plus</f>
        <v>3.5E-4</v>
      </c>
      <c r="F2" s="11">
        <v>0</v>
      </c>
      <c r="G2" s="14">
        <f>M_plus + P_plus</f>
        <v>6.9999999999999999E-4</v>
      </c>
      <c r="H2" s="14">
        <f>M_plus*f</f>
        <v>9.7999999999999997E-3</v>
      </c>
      <c r="I2" s="14">
        <f>M_plus*f^2</f>
        <v>0.27439999999999998</v>
      </c>
      <c r="J2" s="14">
        <f>M_plus*f^3</f>
        <v>7.6832000000000003</v>
      </c>
      <c r="K2" s="14">
        <f>M_plus*f^4</f>
        <v>215.12960000000001</v>
      </c>
      <c r="L2" s="14">
        <f>M_plus*f^5</f>
        <v>6023.6287999999995</v>
      </c>
      <c r="M2" s="14">
        <f>P_plus*f</f>
        <v>9.7999999999999997E-3</v>
      </c>
      <c r="N2" s="14">
        <f>P_plus*f^2</f>
        <v>0.27439999999999998</v>
      </c>
      <c r="O2" s="14">
        <f>P_plus*f^3</f>
        <v>7.6832000000000003</v>
      </c>
      <c r="P2" s="14">
        <f>P_plus*f^4</f>
        <v>215.12960000000001</v>
      </c>
      <c r="Q2" s="14">
        <f>P_plus*f^5</f>
        <v>6023.6287999999995</v>
      </c>
      <c r="R2" s="14">
        <f>(M_plus + P_plus)*f</f>
        <v>1.9599999999999999E-2</v>
      </c>
      <c r="S2" s="14">
        <f>(M_plus + P_plus)*f^2</f>
        <v>0.54879999999999995</v>
      </c>
      <c r="T2" s="14">
        <f>(M_plus + P_plus)*f^3</f>
        <v>15.366400000000001</v>
      </c>
      <c r="U2" s="14">
        <f>(M_plus + P_plus)*f^4</f>
        <v>430.25920000000002</v>
      </c>
      <c r="V2" s="14">
        <f>(M_plus + P_plus)*f^5</f>
        <v>12047.257599999999</v>
      </c>
    </row>
    <row r="3" spans="1:22" x14ac:dyDescent="0.25">
      <c r="A3" s="6" t="s">
        <v>48</v>
      </c>
      <c r="B3" s="11">
        <v>0</v>
      </c>
      <c r="C3" s="7">
        <v>0</v>
      </c>
      <c r="D3" s="14">
        <f>k_unmature</f>
        <v>0.378</v>
      </c>
      <c r="E3" s="14">
        <f>k_unprime</f>
        <v>0</v>
      </c>
      <c r="F3" s="14">
        <f>k_refill</f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spans="1:22" x14ac:dyDescent="0.25">
      <c r="A4" s="6" t="s">
        <v>49</v>
      </c>
      <c r="B4" s="11">
        <v>0</v>
      </c>
      <c r="C4" s="15">
        <f>k_mature_basal</f>
        <v>100</v>
      </c>
      <c r="D4" s="13">
        <v>0</v>
      </c>
      <c r="E4" s="11">
        <v>0</v>
      </c>
      <c r="F4" s="11">
        <v>0</v>
      </c>
      <c r="G4" s="14">
        <f>k_unprime</f>
        <v>0</v>
      </c>
      <c r="H4" s="14">
        <f>k_off</f>
        <v>4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spans="1:22" x14ac:dyDescent="0.25">
      <c r="A5" s="6" t="s">
        <v>50</v>
      </c>
      <c r="B5" s="11">
        <v>0</v>
      </c>
      <c r="C5" s="15">
        <v>0</v>
      </c>
      <c r="D5" s="11">
        <v>0</v>
      </c>
      <c r="E5" s="7">
        <v>0</v>
      </c>
      <c r="F5" s="11">
        <v>0</v>
      </c>
      <c r="G5" s="14">
        <f>k_unmature</f>
        <v>0.378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4">
        <f>k_off</f>
        <v>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5">
      <c r="A6" s="6" t="s">
        <v>71</v>
      </c>
      <c r="B6" s="11">
        <v>0</v>
      </c>
      <c r="C6" s="11">
        <v>0</v>
      </c>
      <c r="D6" s="11">
        <v>0</v>
      </c>
      <c r="E6" s="11">
        <v>0</v>
      </c>
      <c r="F6" s="7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5">
      <c r="A7" s="6" t="s">
        <v>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6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4">
        <f>k_off</f>
        <v>4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5">
      <c r="A8" s="6" t="s">
        <v>52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6">
        <v>0</v>
      </c>
      <c r="I8" s="14">
        <f>2*b*k_off</f>
        <v>4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5">
      <c r="A9" s="6" t="s">
        <v>53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7">
        <v>0</v>
      </c>
      <c r="J9" s="14">
        <f>3*b^2*k_off</f>
        <v>3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spans="1:22" x14ac:dyDescent="0.25">
      <c r="A10" s="6" t="s">
        <v>54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7">
        <v>0</v>
      </c>
      <c r="K10" s="14">
        <f>4*b^3*k_off</f>
        <v>2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x14ac:dyDescent="0.25">
      <c r="A11" s="6" t="s">
        <v>55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7">
        <v>0</v>
      </c>
      <c r="L11" s="14">
        <f>5*b^4*k_off</f>
        <v>1.25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spans="1:22" x14ac:dyDescent="0.25">
      <c r="A12" s="6" t="s">
        <v>56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7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spans="1:22" x14ac:dyDescent="0.25">
      <c r="A13" s="6" t="s">
        <v>57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7">
        <v>0</v>
      </c>
      <c r="N13" s="14">
        <f>2*b*k_off</f>
        <v>4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spans="1:22" x14ac:dyDescent="0.25">
      <c r="A14" s="6" t="s">
        <v>58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7">
        <v>0</v>
      </c>
      <c r="O14" s="14">
        <f>3*b^2*k_off</f>
        <v>3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spans="1:22" x14ac:dyDescent="0.25">
      <c r="A15" s="6" t="s">
        <v>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7">
        <v>0</v>
      </c>
      <c r="P15" s="14">
        <f>4*b^3*k_off</f>
        <v>2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5">
      <c r="A16" s="6" t="s">
        <v>60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7">
        <v>0</v>
      </c>
      <c r="Q16" s="14">
        <f>5*b^4*k_off</f>
        <v>1.25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5">
      <c r="A17" s="6" t="s">
        <v>61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7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spans="1:22" x14ac:dyDescent="0.25">
      <c r="A18" s="6" t="s">
        <v>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7">
        <v>0</v>
      </c>
      <c r="S18" s="14">
        <f>2*b*k_off</f>
        <v>4</v>
      </c>
      <c r="T18" s="11">
        <v>0</v>
      </c>
      <c r="U18" s="11">
        <v>0</v>
      </c>
      <c r="V18" s="11">
        <v>0</v>
      </c>
    </row>
    <row r="19" spans="1:22" x14ac:dyDescent="0.25">
      <c r="A19" s="6" t="s">
        <v>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7">
        <v>0</v>
      </c>
      <c r="T19" s="14">
        <f>3*b^2*k_off</f>
        <v>3</v>
      </c>
      <c r="U19" s="11">
        <v>0</v>
      </c>
      <c r="V19" s="11">
        <v>0</v>
      </c>
    </row>
    <row r="20" spans="1:22" x14ac:dyDescent="0.25">
      <c r="A20" s="6" t="s">
        <v>64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7">
        <v>0</v>
      </c>
      <c r="U20" s="14">
        <f>4*b^3*k_off</f>
        <v>2</v>
      </c>
      <c r="V20" s="11">
        <v>0</v>
      </c>
    </row>
    <row r="21" spans="1:22" x14ac:dyDescent="0.25">
      <c r="A21" s="6" t="s">
        <v>65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7">
        <v>0</v>
      </c>
      <c r="V21" s="14">
        <f>5*b^4*k_off</f>
        <v>1.25</v>
      </c>
    </row>
    <row r="22" spans="1:22" x14ac:dyDescent="0.25">
      <c r="A22" s="6" t="s">
        <v>66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7">
        <v>0</v>
      </c>
    </row>
    <row r="24" spans="1:22" ht="30" x14ac:dyDescent="0.25">
      <c r="A24" s="10" t="s">
        <v>84</v>
      </c>
      <c r="B24" s="6" t="s">
        <v>15</v>
      </c>
      <c r="C24" s="6" t="s">
        <v>48</v>
      </c>
      <c r="D24" s="6" t="s">
        <v>49</v>
      </c>
      <c r="E24" s="6" t="s">
        <v>50</v>
      </c>
      <c r="F24" s="6" t="s">
        <v>71</v>
      </c>
      <c r="G24" s="6" t="s">
        <v>51</v>
      </c>
      <c r="H24" s="6" t="s">
        <v>52</v>
      </c>
      <c r="I24" s="6" t="s">
        <v>53</v>
      </c>
      <c r="J24" s="6" t="s">
        <v>54</v>
      </c>
      <c r="K24" s="6" t="s">
        <v>55</v>
      </c>
      <c r="L24" s="6" t="s">
        <v>56</v>
      </c>
      <c r="M24" s="6" t="s">
        <v>57</v>
      </c>
      <c r="N24" s="6" t="s">
        <v>58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63</v>
      </c>
      <c r="T24" s="6" t="s">
        <v>64</v>
      </c>
      <c r="U24" s="6" t="s">
        <v>65</v>
      </c>
      <c r="V24" s="6" t="s">
        <v>66</v>
      </c>
    </row>
    <row r="25" spans="1:22" x14ac:dyDescent="0.25">
      <c r="A25" s="6" t="s">
        <v>15</v>
      </c>
      <c r="B25" s="5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2" x14ac:dyDescent="0.25">
      <c r="A26" s="6" t="s">
        <v>48</v>
      </c>
      <c r="B26" s="11">
        <v>0</v>
      </c>
      <c r="C26" s="7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spans="1:22" x14ac:dyDescent="0.25">
      <c r="A27" s="6" t="s">
        <v>49</v>
      </c>
      <c r="B27" s="11">
        <v>0</v>
      </c>
      <c r="C27" s="12">
        <f>k_mature</f>
        <v>10000</v>
      </c>
      <c r="D27" s="7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spans="1:22" x14ac:dyDescent="0.25">
      <c r="A28" s="6" t="s">
        <v>50</v>
      </c>
      <c r="B28" s="11">
        <v>0</v>
      </c>
      <c r="C28" s="12">
        <f>k_prime</f>
        <v>0</v>
      </c>
      <c r="D28" s="11">
        <v>0</v>
      </c>
      <c r="E28" s="7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spans="1:22" x14ac:dyDescent="0.25">
      <c r="A29" s="6" t="s">
        <v>71</v>
      </c>
      <c r="B29" s="11">
        <v>0</v>
      </c>
      <c r="C29" s="11">
        <v>0</v>
      </c>
      <c r="D29" s="11">
        <v>0</v>
      </c>
      <c r="E29" s="11">
        <v>0</v>
      </c>
      <c r="F29" s="7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spans="1:22" x14ac:dyDescent="0.25">
      <c r="A30" s="6" t="s">
        <v>51</v>
      </c>
      <c r="B30" s="11">
        <v>0</v>
      </c>
      <c r="C30" s="11">
        <v>0</v>
      </c>
      <c r="D30" s="12">
        <f>k_prime</f>
        <v>0</v>
      </c>
      <c r="E30" s="12">
        <f>k_mature</f>
        <v>10000</v>
      </c>
      <c r="F30" s="11">
        <v>0</v>
      </c>
      <c r="G30" s="7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spans="1:22" x14ac:dyDescent="0.25">
      <c r="A31" s="6" t="s">
        <v>52</v>
      </c>
      <c r="B31" s="11">
        <v>0</v>
      </c>
      <c r="C31" s="11">
        <v>0</v>
      </c>
      <c r="D31" s="12">
        <f>5*k_on</f>
        <v>700000</v>
      </c>
      <c r="E31" s="11">
        <v>0</v>
      </c>
      <c r="F31" s="11">
        <v>0</v>
      </c>
      <c r="G31" s="11">
        <v>0</v>
      </c>
      <c r="H31" s="7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spans="1:22" x14ac:dyDescent="0.25">
      <c r="A32" s="6" t="s">
        <v>53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2">
        <f>4*k_on</f>
        <v>560000</v>
      </c>
      <c r="I32" s="7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x14ac:dyDescent="0.25">
      <c r="A33" s="6" t="s">
        <v>54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2">
        <f>3*k_on</f>
        <v>420000</v>
      </c>
      <c r="J33" s="7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spans="1:22" x14ac:dyDescent="0.25">
      <c r="A34" s="6" t="s">
        <v>55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f>2*k_on</f>
        <v>280000</v>
      </c>
      <c r="K34" s="7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spans="1:22" x14ac:dyDescent="0.25">
      <c r="A35" s="6" t="s">
        <v>56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f>k_on</f>
        <v>140000</v>
      </c>
      <c r="L35" s="7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spans="1:22" x14ac:dyDescent="0.25">
      <c r="A36" s="6" t="s">
        <v>57</v>
      </c>
      <c r="B36" s="11">
        <v>0</v>
      </c>
      <c r="C36" s="11">
        <v>0</v>
      </c>
      <c r="D36" s="11">
        <v>0</v>
      </c>
      <c r="E36" s="12">
        <f>5*k_on</f>
        <v>700000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spans="1:22" x14ac:dyDescent="0.25">
      <c r="A37" s="6" t="s">
        <v>58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2">
        <f>4*k_on</f>
        <v>560000</v>
      </c>
      <c r="N37" s="7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spans="1:22" x14ac:dyDescent="0.25">
      <c r="A38" s="6" t="s">
        <v>59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2">
        <f>3*k_on</f>
        <v>420000</v>
      </c>
      <c r="O38" s="7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spans="1:22" x14ac:dyDescent="0.25">
      <c r="A39" s="6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2">
        <f>2*k_on</f>
        <v>280000</v>
      </c>
      <c r="P39" s="7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</row>
    <row r="40" spans="1:22" x14ac:dyDescent="0.25">
      <c r="A40" s="6" t="s">
        <v>61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2">
        <f>k_on</f>
        <v>140000</v>
      </c>
      <c r="Q40" s="7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spans="1:22" x14ac:dyDescent="0.25">
      <c r="A41" s="6" t="s">
        <v>62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2">
        <f>5*k_on</f>
        <v>700000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</row>
    <row r="42" spans="1:22" x14ac:dyDescent="0.25">
      <c r="A42" s="6" t="s">
        <v>63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2">
        <f>4*k_on</f>
        <v>560000</v>
      </c>
      <c r="S42" s="7">
        <v>0</v>
      </c>
      <c r="T42" s="11">
        <v>0</v>
      </c>
      <c r="U42" s="11">
        <v>0</v>
      </c>
      <c r="V42" s="11">
        <v>0</v>
      </c>
    </row>
    <row r="43" spans="1:22" x14ac:dyDescent="0.25">
      <c r="A43" s="6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f>3*k_on</f>
        <v>420000</v>
      </c>
      <c r="T43" s="7">
        <v>0</v>
      </c>
      <c r="U43" s="11">
        <v>0</v>
      </c>
      <c r="V43" s="11">
        <v>0</v>
      </c>
    </row>
    <row r="44" spans="1:22" x14ac:dyDescent="0.25">
      <c r="A44" s="6" t="s">
        <v>65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2">
        <f>2*k_on</f>
        <v>280000</v>
      </c>
      <c r="U44" s="7">
        <v>0</v>
      </c>
      <c r="V44" s="11">
        <v>0</v>
      </c>
    </row>
    <row r="45" spans="1:22" x14ac:dyDescent="0.25">
      <c r="A45" s="6" t="s">
        <v>66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2">
        <f>k_on</f>
        <v>140000</v>
      </c>
      <c r="V45" s="7">
        <v>0</v>
      </c>
    </row>
    <row r="47" spans="1:22" x14ac:dyDescent="0.25">
      <c r="A47" s="9" t="s">
        <v>74</v>
      </c>
      <c r="B47" s="8" t="s">
        <v>75</v>
      </c>
      <c r="C47" s="8" t="s">
        <v>79</v>
      </c>
    </row>
    <row r="48" spans="1:22" x14ac:dyDescent="0.25">
      <c r="A48" s="6" t="s">
        <v>72</v>
      </c>
      <c r="B48" s="6">
        <v>0</v>
      </c>
    </row>
    <row r="49" spans="1:2" x14ac:dyDescent="0.25">
      <c r="A49" s="6" t="s">
        <v>83</v>
      </c>
      <c r="B49" s="15">
        <v>100</v>
      </c>
    </row>
    <row r="50" spans="1:2" x14ac:dyDescent="0.25">
      <c r="A50" s="6" t="s">
        <v>73</v>
      </c>
      <c r="B50" s="6">
        <v>10000</v>
      </c>
    </row>
    <row r="51" spans="1:2" x14ac:dyDescent="0.25">
      <c r="A51" s="6" t="s">
        <v>67</v>
      </c>
      <c r="B51" s="6">
        <v>0.378</v>
      </c>
    </row>
    <row r="52" spans="1:2" x14ac:dyDescent="0.25">
      <c r="A52" s="6" t="s">
        <v>76</v>
      </c>
      <c r="B52" s="6">
        <v>0</v>
      </c>
    </row>
    <row r="53" spans="1:2" x14ac:dyDescent="0.25">
      <c r="A53" s="6" t="s">
        <v>68</v>
      </c>
      <c r="B53" s="6">
        <v>0</v>
      </c>
    </row>
    <row r="54" spans="1:2" x14ac:dyDescent="0.25">
      <c r="A54" s="6" t="s">
        <v>77</v>
      </c>
      <c r="B54" s="6">
        <v>140000</v>
      </c>
    </row>
    <row r="55" spans="1:2" x14ac:dyDescent="0.25">
      <c r="A55" s="6" t="s">
        <v>70</v>
      </c>
      <c r="B55" s="6">
        <v>4</v>
      </c>
    </row>
    <row r="56" spans="1:2" x14ac:dyDescent="0.25">
      <c r="A56" s="6" t="s">
        <v>78</v>
      </c>
      <c r="B56" s="6">
        <v>0.5</v>
      </c>
    </row>
    <row r="57" spans="1:2" x14ac:dyDescent="0.25">
      <c r="A57" s="6" t="s">
        <v>82</v>
      </c>
      <c r="B57" s="6">
        <v>28</v>
      </c>
    </row>
    <row r="58" spans="1:2" x14ac:dyDescent="0.25">
      <c r="A58" s="6" t="s">
        <v>80</v>
      </c>
      <c r="B58" s="6">
        <v>3.5E-4</v>
      </c>
    </row>
    <row r="59" spans="1:2" x14ac:dyDescent="0.25">
      <c r="A59" s="6" t="s">
        <v>81</v>
      </c>
      <c r="B59" s="6">
        <v>3.5E-4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MaturationNoPriming</vt:lpstr>
      <vt:lpstr>ParallelMaturationAndPriming</vt:lpstr>
      <vt:lpstr>b</vt:lpstr>
      <vt:lpstr>f</vt:lpstr>
      <vt:lpstr>k_mature</vt:lpstr>
      <vt:lpstr>k_mature_basal</vt:lpstr>
      <vt:lpstr>k_off</vt:lpstr>
      <vt:lpstr>k_on</vt:lpstr>
      <vt:lpstr>k_prime</vt:lpstr>
      <vt:lpstr>k_refill</vt:lpstr>
      <vt:lpstr>k_unmature</vt:lpstr>
      <vt:lpstr>k_unprime</vt:lpstr>
      <vt:lpstr>M_plus</vt:lpstr>
      <vt:lpstr>P_plus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2020-07-16T08:13:37Z</dcterms:created>
  <dcterms:modified xsi:type="dcterms:W3CDTF">2020-07-26T19:48:14Z</dcterms:modified>
</cp:coreProperties>
</file>