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ertificação\Excel com IA\Projeto\"/>
    </mc:Choice>
  </mc:AlternateContent>
  <xr:revisionPtr revIDLastSave="0" documentId="13_ncr:1_{2D047439-8706-40BF-865C-6BB0F1A08D12}" xr6:coauthVersionLast="47" xr6:coauthVersionMax="47" xr10:uidLastSave="{00000000-0000-0000-0000-000000000000}"/>
  <bookViews>
    <workbookView xWindow="16400" yWindow="0" windowWidth="22010" windowHeight="20970" activeTab="1" xr2:uid="{C5FFED40-4D69-4E9A-BFC0-C1733405387A}"/>
  </bookViews>
  <sheets>
    <sheet name="Perguntas de Negócios" sheetId="1" r:id="rId1"/>
    <sheet name="Simulação Investimentos" sheetId="2" r:id="rId2"/>
    <sheet name="Perfis" sheetId="3" r:id="rId3"/>
  </sheets>
  <definedNames>
    <definedName name="aporte">'Simulação Investimentos'!$D$13</definedName>
    <definedName name="patr_acumul">'Simulação Investimentos'!$D$16</definedName>
    <definedName name="qtde_anos">'Simulação Investimentos'!$D$14</definedName>
    <definedName name="Rend_Cart">'Simulação Investimentos'!$I$14</definedName>
    <definedName name="salario">'Simulação Investimentos'!$I$13</definedName>
    <definedName name="Sug_invest">'Simulação Investimentos'!$I$16</definedName>
    <definedName name="sug_perc_renda">'Simulação Investimentos'!$I$15</definedName>
    <definedName name="taxa_mensal">'Simulação Investimentos'!$D$15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28" i="2" l="1"/>
  <c r="I16" i="2"/>
  <c r="C32" i="2"/>
  <c r="D32" i="2" s="1"/>
  <c r="C33" i="2"/>
  <c r="D33" i="2" s="1"/>
  <c r="C34" i="2"/>
  <c r="D34" i="2" s="1"/>
  <c r="C35" i="2"/>
  <c r="D35" i="2" s="1"/>
  <c r="C36" i="2"/>
  <c r="D36" i="2" s="1"/>
  <c r="C31" i="2"/>
  <c r="D31" i="2" s="1"/>
  <c r="A11" i="3"/>
  <c r="A12" i="3"/>
  <c r="A13" i="3"/>
  <c r="A14" i="3"/>
  <c r="A15" i="3"/>
  <c r="A16" i="3"/>
  <c r="A17" i="3"/>
  <c r="A18" i="3"/>
  <c r="A19" i="3"/>
  <c r="A20" i="3"/>
  <c r="A21" i="3"/>
  <c r="A22" i="3"/>
  <c r="A6" i="3"/>
  <c r="A7" i="3"/>
  <c r="A8" i="3"/>
  <c r="A9" i="3"/>
  <c r="A10" i="3"/>
  <c r="A5" i="3"/>
  <c r="D16" i="2"/>
  <c r="C24" i="2"/>
  <c r="D24" i="2" s="1"/>
  <c r="C23" i="2"/>
  <c r="D23" i="2" s="1"/>
  <c r="C22" i="2"/>
  <c r="D22" i="2" s="1"/>
  <c r="C21" i="2"/>
  <c r="D21" i="2" s="1"/>
  <c r="C20" i="2"/>
  <c r="D20" i="2" s="1"/>
  <c r="D37" i="2" l="1"/>
</calcChain>
</file>

<file path=xl/sharedStrings.xml><?xml version="1.0" encoding="utf-8"?>
<sst xmlns="http://schemas.openxmlformats.org/spreadsheetml/2006/main" count="83" uniqueCount="41">
  <si>
    <t>Qual a taxa de rendimento mensal</t>
  </si>
  <si>
    <t>Patrimônio Acumulado</t>
  </si>
  <si>
    <t>Quais os dividendos mensais?</t>
  </si>
  <si>
    <t xml:space="preserve">5 - </t>
  </si>
  <si>
    <t xml:space="preserve">6 - </t>
  </si>
  <si>
    <t xml:space="preserve">4 - </t>
  </si>
  <si>
    <t xml:space="preserve">3 - </t>
  </si>
  <si>
    <t xml:space="preserve">2 - </t>
  </si>
  <si>
    <t xml:space="preserve">1 - </t>
  </si>
  <si>
    <t>Quantos anos investir para um determinado retorno?</t>
  </si>
  <si>
    <t>Quanto investir por mês para ter um bom rendimento?</t>
  </si>
  <si>
    <t>Criar um simulador simples de investimentos?</t>
  </si>
  <si>
    <t>Investimento Mensal</t>
  </si>
  <si>
    <t>Quanto em 2 anos?</t>
  </si>
  <si>
    <t>Quanto em 5 anos?</t>
  </si>
  <si>
    <t>Quanto em 10 anos?</t>
  </si>
  <si>
    <t>Quanto em 30 anos?</t>
  </si>
  <si>
    <t>Quanto em 20 anos?</t>
  </si>
  <si>
    <t>Cenários</t>
  </si>
  <si>
    <t>Dividendos</t>
  </si>
  <si>
    <t>Configurações</t>
  </si>
  <si>
    <t>Salário</t>
  </si>
  <si>
    <t>Rendimento da Carteira</t>
  </si>
  <si>
    <t>Sugestão de Investimento</t>
  </si>
  <si>
    <t>CONSERVADOR</t>
  </si>
  <si>
    <t>Valor a ser investido por mês</t>
  </si>
  <si>
    <t>PERFIL</t>
  </si>
  <si>
    <t>TIPO DE FII</t>
  </si>
  <si>
    <t>%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</si>
  <si>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</si>
  <si>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</si>
  <si>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</si>
  <si>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</si>
  <si>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</si>
  <si>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</si>
  <si>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</si>
  <si>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</si>
  <si>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MODERADO</t>
  </si>
  <si>
    <t>AGRESSIVO</t>
  </si>
  <si>
    <t>CHAVE</t>
  </si>
  <si>
    <t>Sugestão % 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</si>
</sst>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70" formatCode="_-[$R$-416]\ * #,##0.00_-;\-[$R$-416]\ * #,##0.00_-;_-[$R$-416]\ * &quot;-&quot;??_-;_-@_-"/>
    <numFmt numFmtId="171" formatCode="[$R$-416]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0" borderId="5" xfId="0" applyBorder="1"/>
    <xf numFmtId="8" fontId="0" fillId="0" borderId="0" xfId="0" applyNumberFormat="1"/>
    <xf numFmtId="0" fontId="2" fillId="0" borderId="8" xfId="0" applyFont="1" applyBorder="1" applyAlignment="1">
      <alignment horizontal="center" vertical="center" wrapText="1"/>
    </xf>
    <xf numFmtId="10" fontId="2" fillId="0" borderId="8" xfId="2" applyNumberFormat="1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9" fontId="0" fillId="0" borderId="0" xfId="2" applyFont="1"/>
    <xf numFmtId="0" fontId="6" fillId="3" borderId="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wrapText="1" indent="1"/>
    </xf>
    <xf numFmtId="0" fontId="5" fillId="4" borderId="15" xfId="0" applyFont="1" applyFill="1" applyBorder="1" applyAlignment="1">
      <alignment horizontal="left" wrapText="1" indent="1"/>
    </xf>
    <xf numFmtId="0" fontId="5" fillId="4" borderId="16" xfId="0" applyFont="1" applyFill="1" applyBorder="1" applyAlignment="1">
      <alignment horizontal="left" wrapText="1" indent="1"/>
    </xf>
    <xf numFmtId="0" fontId="0" fillId="0" borderId="11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10" fontId="0" fillId="0" borderId="4" xfId="2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4" xfId="0" applyBorder="1" applyAlignment="1">
      <alignment horizontal="left"/>
    </xf>
    <xf numFmtId="170" fontId="0" fillId="0" borderId="0" xfId="0" applyNumberFormat="1"/>
    <xf numFmtId="171" fontId="0" fillId="0" borderId="12" xfId="0" applyNumberFormat="1" applyBorder="1"/>
    <xf numFmtId="171" fontId="0" fillId="0" borderId="13" xfId="0" applyNumberFormat="1" applyBorder="1"/>
    <xf numFmtId="171" fontId="0" fillId="0" borderId="19" xfId="0" applyNumberFormat="1" applyBorder="1"/>
    <xf numFmtId="171" fontId="0" fillId="0" borderId="20" xfId="0" applyNumberFormat="1" applyBorder="1"/>
    <xf numFmtId="171" fontId="0" fillId="0" borderId="8" xfId="1" applyNumberFormat="1" applyFont="1" applyBorder="1"/>
    <xf numFmtId="171" fontId="0" fillId="0" borderId="10" xfId="1" applyNumberFormat="1" applyFont="1" applyBorder="1"/>
    <xf numFmtId="171" fontId="2" fillId="0" borderId="8" xfId="1" applyNumberFormat="1" applyFont="1" applyBorder="1" applyAlignment="1">
      <alignment horizontal="center" vertical="center" wrapText="1" shrinkToFit="1"/>
    </xf>
    <xf numFmtId="171" fontId="2" fillId="4" borderId="8" xfId="2" applyNumberFormat="1" applyFont="1" applyFill="1" applyBorder="1" applyAlignment="1">
      <alignment horizontal="center" vertical="center" wrapText="1"/>
    </xf>
    <xf numFmtId="171" fontId="2" fillId="4" borderId="10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left" wrapText="1" indent="1"/>
    </xf>
    <xf numFmtId="0" fontId="5" fillId="4" borderId="24" xfId="0" applyFont="1" applyFill="1" applyBorder="1" applyAlignment="1">
      <alignment horizontal="left" wrapText="1" indent="1"/>
    </xf>
    <xf numFmtId="0" fontId="5" fillId="4" borderId="25" xfId="0" applyFont="1" applyFill="1" applyBorder="1" applyAlignment="1">
      <alignment horizontal="left" wrapText="1" indent="1"/>
    </xf>
    <xf numFmtId="0" fontId="0" fillId="6" borderId="0" xfId="0" applyFill="1"/>
    <xf numFmtId="0" fontId="2" fillId="6" borderId="0" xfId="0" applyFont="1" applyFill="1" applyBorder="1" applyAlignment="1">
      <alignment horizontal="left" indent="1"/>
    </xf>
    <xf numFmtId="0" fontId="7" fillId="6" borderId="0" xfId="0" applyFont="1" applyFill="1"/>
    <xf numFmtId="0" fontId="2" fillId="0" borderId="0" xfId="0" applyFont="1"/>
    <xf numFmtId="171" fontId="0" fillId="0" borderId="0" xfId="0" applyNumberFormat="1"/>
    <xf numFmtId="0" fontId="0" fillId="7" borderId="0" xfId="0" applyFill="1"/>
    <xf numFmtId="0" fontId="2" fillId="7" borderId="0" xfId="0" applyFont="1" applyFill="1"/>
    <xf numFmtId="171" fontId="2" fillId="7" borderId="0" xfId="0" applyNumberFormat="1" applyFont="1" applyFill="1"/>
    <xf numFmtId="0" fontId="2" fillId="7" borderId="0" xfId="0" applyFont="1" applyFill="1" applyAlignment="1">
      <alignment horizontal="center"/>
    </xf>
    <xf numFmtId="9" fontId="0" fillId="0" borderId="5" xfId="2" applyFont="1" applyBorder="1"/>
    <xf numFmtId="0" fontId="0" fillId="0" borderId="15" xfId="2" applyNumberFormat="1" applyFont="1" applyBorder="1" applyAlignment="1">
      <alignment horizontal="center"/>
    </xf>
    <xf numFmtId="0" fontId="0" fillId="0" borderId="24" xfId="2" applyNumberFormat="1" applyFont="1" applyBorder="1" applyAlignment="1">
      <alignment horizontal="center"/>
    </xf>
    <xf numFmtId="0" fontId="0" fillId="0" borderId="26" xfId="2" applyNumberFormat="1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71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</xdr:row>
      <xdr:rowOff>82550</xdr:rowOff>
    </xdr:from>
    <xdr:to>
      <xdr:col>6</xdr:col>
      <xdr:colOff>571500</xdr:colOff>
      <xdr:row>1</xdr:row>
      <xdr:rowOff>342900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D765-41BC-948C-0121-255B7E10D65C}"/>
            </a:ext>
          </a:extLst>
        </xdr:cNvPr>
        <xdr:cNvSpPr txBox="1"/>
      </xdr:nvSpPr>
      <xdr:spPr>
        <a:xfrm>
          <a:off x="539750" y="266700"/>
          <a:ext cx="36893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Projeto</a:t>
          </a:r>
          <a:r>
            <a:rPr lang="en-US" sz="1200" b="1" baseline="0">
              <a:solidFill>
                <a:schemeClr val="bg1"/>
              </a:solidFill>
            </a:rPr>
            <a:t> Desafio - Planilha de Investimentos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6350</xdr:colOff>
      <xdr:row>1</xdr:row>
      <xdr:rowOff>19050</xdr:rowOff>
    </xdr:from>
    <xdr:to>
      <xdr:col>9</xdr:col>
      <xdr:colOff>6350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9AFDE-BCC6-AADB-C529-00B11ECE7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03200"/>
          <a:ext cx="7626350" cy="147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D200-C04D-47CB-A616-C51C72A5E80A}">
  <dimension ref="A2:O10"/>
  <sheetViews>
    <sheetView workbookViewId="0">
      <selection activeCell="B5" sqref="B5:B10"/>
    </sheetView>
  </sheetViews>
  <sheetFormatPr defaultRowHeight="14.5" x14ac:dyDescent="0.35"/>
  <sheetData>
    <row r="2" spans="1:15" ht="30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5" spans="1:15" x14ac:dyDescent="0.35">
      <c r="A5" s="2" t="s">
        <v>8</v>
      </c>
      <c r="B5" t="s">
        <v>11</v>
      </c>
    </row>
    <row r="6" spans="1:15" x14ac:dyDescent="0.35">
      <c r="A6" s="2" t="s">
        <v>7</v>
      </c>
      <c r="B6" t="s">
        <v>10</v>
      </c>
    </row>
    <row r="7" spans="1:15" x14ac:dyDescent="0.35">
      <c r="A7" s="2" t="s">
        <v>6</v>
      </c>
      <c r="B7" t="s">
        <v>9</v>
      </c>
    </row>
    <row r="8" spans="1:15" x14ac:dyDescent="0.35">
      <c r="A8" s="2" t="s">
        <v>5</v>
      </c>
      <c r="B8" t="s">
        <v>0</v>
      </c>
    </row>
    <row r="9" spans="1:15" x14ac:dyDescent="0.35">
      <c r="A9" s="2" t="s">
        <v>3</v>
      </c>
      <c r="B9" t="s">
        <v>1</v>
      </c>
    </row>
    <row r="10" spans="1:15" x14ac:dyDescent="0.35">
      <c r="A10" s="2" t="s">
        <v>4</v>
      </c>
      <c r="B10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A91F-54E9-4DFD-BBBA-4B9E5097E10C}">
  <dimension ref="B11:I37"/>
  <sheetViews>
    <sheetView tabSelected="1" workbookViewId="0">
      <selection activeCell="I15" sqref="I15"/>
    </sheetView>
  </sheetViews>
  <sheetFormatPr defaultColWidth="0" defaultRowHeight="14.5" x14ac:dyDescent="0.35"/>
  <cols>
    <col min="1" max="1" width="5.6328125" customWidth="1"/>
    <col min="2" max="2" width="41.6328125" customWidth="1"/>
    <col min="3" max="3" width="14.453125" bestFit="1" customWidth="1"/>
    <col min="4" max="4" width="12.6328125" bestFit="1" customWidth="1"/>
    <col min="5" max="5" width="6.7265625" customWidth="1"/>
    <col min="6" max="7" width="8.7265625" customWidth="1"/>
    <col min="8" max="8" width="4.6328125" customWidth="1"/>
    <col min="9" max="9" width="11.6328125" bestFit="1" customWidth="1"/>
    <col min="10" max="14" width="8.7265625" customWidth="1"/>
    <col min="15" max="16384" width="8.7265625" hidden="1"/>
  </cols>
  <sheetData>
    <row r="11" spans="2:9" ht="15" thickBot="1" x14ac:dyDescent="0.4"/>
    <row r="12" spans="2:9" ht="26" customHeight="1" x14ac:dyDescent="0.35">
      <c r="B12" s="9" t="s">
        <v>12</v>
      </c>
      <c r="C12" s="10"/>
      <c r="D12" s="10"/>
      <c r="F12" s="20" t="s">
        <v>20</v>
      </c>
      <c r="G12" s="21"/>
      <c r="H12" s="21"/>
      <c r="I12" s="22"/>
    </row>
    <row r="13" spans="2:9" ht="17" x14ac:dyDescent="0.4">
      <c r="B13" s="14" t="s">
        <v>10</v>
      </c>
      <c r="C13" s="37"/>
      <c r="D13" s="34">
        <v>200</v>
      </c>
      <c r="F13" s="23" t="s">
        <v>21</v>
      </c>
      <c r="G13" s="11"/>
      <c r="H13" s="11"/>
      <c r="I13" s="32">
        <v>2000</v>
      </c>
    </row>
    <row r="14" spans="2:9" ht="17" x14ac:dyDescent="0.4">
      <c r="B14" s="14" t="s">
        <v>9</v>
      </c>
      <c r="C14" s="37"/>
      <c r="D14" s="7">
        <v>5</v>
      </c>
      <c r="F14" s="23" t="s">
        <v>22</v>
      </c>
      <c r="G14" s="11"/>
      <c r="H14" s="11"/>
      <c r="I14" s="24">
        <v>6.0000000000000001E-3</v>
      </c>
    </row>
    <row r="15" spans="2:9" ht="17" x14ac:dyDescent="0.4">
      <c r="B15" s="14" t="s">
        <v>0</v>
      </c>
      <c r="C15" s="37"/>
      <c r="D15" s="8">
        <v>1.0789999999999999E-2</v>
      </c>
      <c r="F15" s="50" t="s">
        <v>40</v>
      </c>
      <c r="G15" s="51"/>
      <c r="H15" s="52"/>
      <c r="I15" s="53">
        <v>0.3</v>
      </c>
    </row>
    <row r="16" spans="2:9" ht="17.5" thickBot="1" x14ac:dyDescent="0.45">
      <c r="B16" s="15" t="s">
        <v>1</v>
      </c>
      <c r="C16" s="38"/>
      <c r="D16" s="35">
        <f>FV(taxa_mensal,qtde_anos*12,aporte)*(-1)</f>
        <v>16755.382799697527</v>
      </c>
      <c r="F16" s="25" t="s">
        <v>23</v>
      </c>
      <c r="G16" s="26"/>
      <c r="H16" s="26"/>
      <c r="I16" s="33">
        <f>salario*sug_perc_renda</f>
        <v>600</v>
      </c>
    </row>
    <row r="17" spans="2:8" ht="17.5" thickBot="1" x14ac:dyDescent="0.45">
      <c r="B17" s="16" t="s">
        <v>2</v>
      </c>
      <c r="C17" s="39"/>
      <c r="D17" s="36">
        <f>patr_acumul*Rend_Cart</f>
        <v>100.53229679818516</v>
      </c>
    </row>
    <row r="18" spans="2:8" ht="15" thickBot="1" x14ac:dyDescent="0.4"/>
    <row r="19" spans="2:8" ht="26" x14ac:dyDescent="0.35">
      <c r="B19" s="3" t="s">
        <v>18</v>
      </c>
      <c r="C19" s="4"/>
      <c r="D19" s="13" t="s">
        <v>19</v>
      </c>
    </row>
    <row r="20" spans="2:8" x14ac:dyDescent="0.35">
      <c r="B20" s="17" t="s">
        <v>13</v>
      </c>
      <c r="C20" s="28">
        <f>FV($D$15,12*2,$D$13)*(-1)</f>
        <v>5445.5254595290435</v>
      </c>
      <c r="D20" s="29">
        <f>C20*Rend_Cart</f>
        <v>32.673152757174265</v>
      </c>
    </row>
    <row r="21" spans="2:8" x14ac:dyDescent="0.35">
      <c r="B21" s="18" t="s">
        <v>14</v>
      </c>
      <c r="C21" s="28">
        <f>FV($D$15,12*5,$D$13)*(-1)</f>
        <v>16755.382799697527</v>
      </c>
      <c r="D21" s="29">
        <f>C21*Rend_Cart</f>
        <v>100.53229679818516</v>
      </c>
    </row>
    <row r="22" spans="2:8" x14ac:dyDescent="0.35">
      <c r="B22" s="18" t="s">
        <v>15</v>
      </c>
      <c r="C22" s="28">
        <f>FV($D$15,12*10,$D$13)*(-1)</f>
        <v>48656.842506034438</v>
      </c>
      <c r="D22" s="29">
        <f>C22*Rend_Cart</f>
        <v>291.94105503620665</v>
      </c>
    </row>
    <row r="23" spans="2:8" x14ac:dyDescent="0.35">
      <c r="B23" s="18" t="s">
        <v>17</v>
      </c>
      <c r="C23" s="28">
        <f>FV($D$15,12*20,$D$13)*(-1)</f>
        <v>225039.68001941612</v>
      </c>
      <c r="D23" s="29">
        <f>C23*Rend_Cart</f>
        <v>1350.2380801164968</v>
      </c>
    </row>
    <row r="24" spans="2:8" ht="15" thickBot="1" x14ac:dyDescent="0.4">
      <c r="B24" s="19" t="s">
        <v>16</v>
      </c>
      <c r="C24" s="30">
        <f>FV($D$15,12*30,$D$13)*(-1)</f>
        <v>864433.93100094295</v>
      </c>
      <c r="D24" s="31">
        <f>C24*Rend_Cart</f>
        <v>5186.6035860056581</v>
      </c>
    </row>
    <row r="25" spans="2:8" x14ac:dyDescent="0.35">
      <c r="C25" s="6"/>
    </row>
    <row r="26" spans="2:8" x14ac:dyDescent="0.35">
      <c r="H26" s="27"/>
    </row>
    <row r="27" spans="2:8" x14ac:dyDescent="0.35">
      <c r="B27" s="41" t="s">
        <v>26</v>
      </c>
      <c r="C27" s="42" t="s">
        <v>38</v>
      </c>
      <c r="D27" s="40"/>
    </row>
    <row r="28" spans="2:8" x14ac:dyDescent="0.35">
      <c r="B28" s="43" t="s">
        <v>25</v>
      </c>
      <c r="C28" s="54">
        <f>aporte</f>
        <v>200</v>
      </c>
    </row>
    <row r="30" spans="2:8" x14ac:dyDescent="0.35">
      <c r="B30" s="46" t="s">
        <v>27</v>
      </c>
      <c r="C30" s="48" t="s">
        <v>28</v>
      </c>
      <c r="D30" s="48" t="s">
        <v>29</v>
      </c>
    </row>
    <row r="31" spans="2:8" x14ac:dyDescent="0.35">
      <c r="B31" t="s">
        <v>30</v>
      </c>
      <c r="C31" s="12">
        <f>VLOOKUP($C$27&amp;"-"&amp;B31,Perfis!$A:$D,4,FALSE)</f>
        <v>0.5</v>
      </c>
      <c r="D31" s="44">
        <f>$C$28*C31</f>
        <v>100</v>
      </c>
    </row>
    <row r="32" spans="2:8" x14ac:dyDescent="0.35">
      <c r="B32" t="s">
        <v>31</v>
      </c>
      <c r="C32" s="12">
        <f>VLOOKUP($C$27&amp;"-"&amp;B32,Perfis!$A:$D,4,FALSE)</f>
        <v>0.1</v>
      </c>
      <c r="D32" s="44">
        <f t="shared" ref="D32:D36" si="0">$C$28*C32</f>
        <v>20</v>
      </c>
    </row>
    <row r="33" spans="2:4" x14ac:dyDescent="0.35">
      <c r="B33" t="s">
        <v>32</v>
      </c>
      <c r="C33" s="12">
        <f>VLOOKUP($C$27&amp;"-"&amp;B33,Perfis!$A:$D,4,FALSE)</f>
        <v>0.05</v>
      </c>
      <c r="D33" s="44">
        <f t="shared" si="0"/>
        <v>10</v>
      </c>
    </row>
    <row r="34" spans="2:4" x14ac:dyDescent="0.35">
      <c r="B34" t="s">
        <v>33</v>
      </c>
      <c r="C34" s="12">
        <f>VLOOKUP($C$27&amp;"-"&amp;B34,Perfis!$A:$D,4,FALSE)</f>
        <v>0.05</v>
      </c>
      <c r="D34" s="44">
        <f t="shared" si="0"/>
        <v>10</v>
      </c>
    </row>
    <row r="35" spans="2:4" x14ac:dyDescent="0.35">
      <c r="B35" t="s">
        <v>34</v>
      </c>
      <c r="C35" s="12">
        <f>VLOOKUP($C$27&amp;"-"&amp;B35,Perfis!$A:$D,4,FALSE)</f>
        <v>0.2</v>
      </c>
      <c r="D35" s="44">
        <f t="shared" si="0"/>
        <v>40</v>
      </c>
    </row>
    <row r="36" spans="2:4" x14ac:dyDescent="0.35">
      <c r="B36" t="s">
        <v>35</v>
      </c>
      <c r="C36" s="12">
        <f>VLOOKUP($C$27&amp;"-"&amp;B36,Perfis!$A:$D,4,FALSE)</f>
        <v>0.1</v>
      </c>
      <c r="D36" s="44">
        <f t="shared" si="0"/>
        <v>20</v>
      </c>
    </row>
    <row r="37" spans="2:4" x14ac:dyDescent="0.35">
      <c r="B37" s="46" t="s">
        <v>36</v>
      </c>
      <c r="C37" s="45"/>
      <c r="D37" s="47">
        <f>SUM(D31:D36)</f>
        <v>200</v>
      </c>
    </row>
  </sheetData>
  <mergeCells count="11">
    <mergeCell ref="B12:D12"/>
    <mergeCell ref="F12:I12"/>
    <mergeCell ref="F13:H13"/>
    <mergeCell ref="F14:H14"/>
    <mergeCell ref="F15:H15"/>
    <mergeCell ref="B19:C19"/>
    <mergeCell ref="B13:C13"/>
    <mergeCell ref="B14:C14"/>
    <mergeCell ref="B15:C15"/>
    <mergeCell ref="B16:C16"/>
    <mergeCell ref="B17:C17"/>
  </mergeCells>
  <dataValidations disablePrompts="1" count="1">
    <dataValidation type="list" allowBlank="1" showInputMessage="1" showErrorMessage="1" errorTitle="Erro de Seleção" error="Selecione um valor válido da lista." promptTitle="Tipos de Perfil" prompt="Selecione o perfil adequado." sqref="C27" xr:uid="{9EFCCAF2-C9C7-4E74-AD22-FDE7747AD08C}">
      <formula1>"CONSERVADOR, MODERADO, AGRESSIVO"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738A-6D51-4C1A-81EA-BF9F7F15F785}">
  <dimension ref="A4:D22"/>
  <sheetViews>
    <sheetView workbookViewId="0">
      <selection activeCell="D22" sqref="D22"/>
    </sheetView>
  </sheetViews>
  <sheetFormatPr defaultRowHeight="14.5" x14ac:dyDescent="0.35"/>
  <cols>
    <col min="1" max="1" width="31.26953125" bestFit="1" customWidth="1"/>
    <col min="2" max="2" width="13.81640625" bestFit="1" customWidth="1"/>
    <col min="3" max="3" width="17.453125" bestFit="1" customWidth="1"/>
    <col min="4" max="4" width="10.08984375" bestFit="1" customWidth="1"/>
  </cols>
  <sheetData>
    <row r="4" spans="1:4" x14ac:dyDescent="0.35">
      <c r="A4" s="46" t="s">
        <v>39</v>
      </c>
      <c r="B4" s="46" t="s">
        <v>26</v>
      </c>
      <c r="C4" s="46" t="s">
        <v>27</v>
      </c>
      <c r="D4" s="48" t="s">
        <v>28</v>
      </c>
    </row>
    <row r="5" spans="1:4" x14ac:dyDescent="0.35">
      <c r="A5" t="str">
        <f>B5&amp;"-"&amp;C5</f>
        <v>CONSERVADOR-PAPEL</v>
      </c>
      <c r="B5" t="s">
        <v>24</v>
      </c>
      <c r="C5" t="s">
        <v>30</v>
      </c>
      <c r="D5" s="12">
        <v>0.3</v>
      </c>
    </row>
    <row r="6" spans="1:4" x14ac:dyDescent="0.35">
      <c r="A6" t="str">
        <f t="shared" ref="A6:A22" si="0">B6&amp;"-"&amp;C6</f>
        <v>CONSERVADOR-TIJOLO</v>
      </c>
      <c r="B6" t="s">
        <v>24</v>
      </c>
      <c r="C6" t="s">
        <v>31</v>
      </c>
      <c r="D6" s="12">
        <v>0.5</v>
      </c>
    </row>
    <row r="7" spans="1:4" x14ac:dyDescent="0.35">
      <c r="A7" t="str">
        <f t="shared" si="0"/>
        <v>CONSERVADOR-HÍBRIDOS</v>
      </c>
      <c r="B7" t="s">
        <v>24</v>
      </c>
      <c r="C7" t="s">
        <v>32</v>
      </c>
      <c r="D7" s="12">
        <v>0.1</v>
      </c>
    </row>
    <row r="8" spans="1:4" x14ac:dyDescent="0.35">
      <c r="A8" t="str">
        <f t="shared" si="0"/>
        <v>CONSERVADOR-FOFs</v>
      </c>
      <c r="B8" t="s">
        <v>24</v>
      </c>
      <c r="C8" t="s">
        <v>33</v>
      </c>
      <c r="D8" s="12">
        <v>0.1</v>
      </c>
    </row>
    <row r="9" spans="1:4" x14ac:dyDescent="0.35">
      <c r="A9" t="str">
        <f t="shared" si="0"/>
        <v>CONSERVADOR-DESENVOLVIMENTO</v>
      </c>
      <c r="B9" t="s">
        <v>24</v>
      </c>
      <c r="C9" t="s">
        <v>34</v>
      </c>
      <c r="D9" s="12">
        <v>0</v>
      </c>
    </row>
    <row r="10" spans="1:4" ht="15" thickBot="1" x14ac:dyDescent="0.4">
      <c r="A10" s="5" t="str">
        <f t="shared" si="0"/>
        <v>CONSERVADOR-HOTELARIAS</v>
      </c>
      <c r="B10" s="5" t="s">
        <v>24</v>
      </c>
      <c r="C10" s="5" t="s">
        <v>35</v>
      </c>
      <c r="D10" s="49">
        <v>0</v>
      </c>
    </row>
    <row r="11" spans="1:4" x14ac:dyDescent="0.35">
      <c r="A11" t="str">
        <f t="shared" si="0"/>
        <v>MODERADO-PAPEL</v>
      </c>
      <c r="B11" t="s">
        <v>37</v>
      </c>
      <c r="C11" t="s">
        <v>30</v>
      </c>
      <c r="D11" s="12">
        <v>0.32</v>
      </c>
    </row>
    <row r="12" spans="1:4" x14ac:dyDescent="0.35">
      <c r="A12" t="str">
        <f t="shared" si="0"/>
        <v>MODERADO-TIJOLO</v>
      </c>
      <c r="B12" t="s">
        <v>37</v>
      </c>
      <c r="C12" t="s">
        <v>31</v>
      </c>
      <c r="D12" s="12">
        <v>0.4</v>
      </c>
    </row>
    <row r="13" spans="1:4" x14ac:dyDescent="0.35">
      <c r="A13" t="str">
        <f t="shared" si="0"/>
        <v>MODERADO-HÍBRIDOS</v>
      </c>
      <c r="B13" t="s">
        <v>37</v>
      </c>
      <c r="C13" t="s">
        <v>32</v>
      </c>
      <c r="D13" s="12">
        <v>0.08</v>
      </c>
    </row>
    <row r="14" spans="1:4" x14ac:dyDescent="0.35">
      <c r="A14" t="str">
        <f t="shared" si="0"/>
        <v>MODERADO-FOFs</v>
      </c>
      <c r="B14" t="s">
        <v>37</v>
      </c>
      <c r="C14" t="s">
        <v>33</v>
      </c>
      <c r="D14" s="12">
        <v>0.1</v>
      </c>
    </row>
    <row r="15" spans="1:4" x14ac:dyDescent="0.35">
      <c r="A15" t="str">
        <f t="shared" si="0"/>
        <v>MODERADO-DESENVOLVIMENTO</v>
      </c>
      <c r="B15" t="s">
        <v>37</v>
      </c>
      <c r="C15" t="s">
        <v>34</v>
      </c>
      <c r="D15" s="12">
        <v>0.1</v>
      </c>
    </row>
    <row r="16" spans="1:4" ht="15" thickBot="1" x14ac:dyDescent="0.4">
      <c r="A16" s="5" t="str">
        <f t="shared" si="0"/>
        <v>MODERADO-HOTELARIAS</v>
      </c>
      <c r="B16" s="5" t="s">
        <v>37</v>
      </c>
      <c r="C16" s="5" t="s">
        <v>35</v>
      </c>
      <c r="D16" s="49">
        <v>0.1</v>
      </c>
    </row>
    <row r="17" spans="1:4" x14ac:dyDescent="0.35">
      <c r="A17" t="str">
        <f t="shared" si="0"/>
        <v>AGRESSIVO-PAPEL</v>
      </c>
      <c r="B17" t="s">
        <v>38</v>
      </c>
      <c r="C17" t="s">
        <v>30</v>
      </c>
      <c r="D17" s="12">
        <v>0.5</v>
      </c>
    </row>
    <row r="18" spans="1:4" x14ac:dyDescent="0.35">
      <c r="A18" t="str">
        <f t="shared" si="0"/>
        <v>AGRESSIVO-TIJOLO</v>
      </c>
      <c r="B18" t="s">
        <v>38</v>
      </c>
      <c r="C18" t="s">
        <v>31</v>
      </c>
      <c r="D18" s="12">
        <v>0.1</v>
      </c>
    </row>
    <row r="19" spans="1:4" x14ac:dyDescent="0.35">
      <c r="A19" t="str">
        <f t="shared" si="0"/>
        <v>AGRESSIVO-HÍBRIDOS</v>
      </c>
      <c r="B19" t="s">
        <v>38</v>
      </c>
      <c r="C19" t="s">
        <v>32</v>
      </c>
      <c r="D19" s="12">
        <v>0.05</v>
      </c>
    </row>
    <row r="20" spans="1:4" x14ac:dyDescent="0.35">
      <c r="A20" t="str">
        <f t="shared" si="0"/>
        <v>AGRESSIVO-FOFs</v>
      </c>
      <c r="B20" t="s">
        <v>38</v>
      </c>
      <c r="C20" t="s">
        <v>33</v>
      </c>
      <c r="D20" s="12">
        <v>0.05</v>
      </c>
    </row>
    <row r="21" spans="1:4" x14ac:dyDescent="0.35">
      <c r="A21" t="str">
        <f t="shared" si="0"/>
        <v>AGRESSIVO-DESENVOLVIMENTO</v>
      </c>
      <c r="B21" t="s">
        <v>38</v>
      </c>
      <c r="C21" t="s">
        <v>34</v>
      </c>
      <c r="D21" s="12">
        <v>0.2</v>
      </c>
    </row>
    <row r="22" spans="1:4" x14ac:dyDescent="0.35">
      <c r="A22" t="str">
        <f t="shared" si="0"/>
        <v>AGRESSIVO-HOTELARIAS</v>
      </c>
      <c r="B22" t="s">
        <v>38</v>
      </c>
      <c r="C22" t="s">
        <v>35</v>
      </c>
      <c r="D22" s="1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Perguntas de Negócios</vt:lpstr>
      <vt:lpstr>Simulação Investimentos</vt:lpstr>
      <vt:lpstr>Perfis</vt:lpstr>
      <vt:lpstr>aporte</vt:lpstr>
      <vt:lpstr>patr_acumul</vt:lpstr>
      <vt:lpstr>qtde_anos</vt:lpstr>
      <vt:lpstr>Rend_Cart</vt:lpstr>
      <vt:lpstr>salario</vt:lpstr>
      <vt:lpstr>Sug_invest</vt:lpstr>
      <vt:lpstr>sug_perc_renda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ESQUINES</dc:creator>
  <cp:lastModifiedBy>FABIO ESQUINES</cp:lastModifiedBy>
  <dcterms:created xsi:type="dcterms:W3CDTF">2025-06-16T21:10:59Z</dcterms:created>
  <dcterms:modified xsi:type="dcterms:W3CDTF">2025-06-16T22:54:08Z</dcterms:modified>
</cp:coreProperties>
</file>