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my\code\git_code_repository\investing\"/>
    </mc:Choice>
  </mc:AlternateContent>
  <xr:revisionPtr revIDLastSave="0" documentId="13_ncr:1_{2E2BFBCF-AACA-48F8-BB79-82F760D34ACC}" xr6:coauthVersionLast="45" xr6:coauthVersionMax="45" xr10:uidLastSave="{00000000-0000-0000-0000-000000000000}"/>
  <bookViews>
    <workbookView xWindow="6429" yWindow="5803" windowWidth="22320" windowHeight="10508" activeTab="1" xr2:uid="{00000000-000D-0000-FFFF-FFFF00000000}"/>
  </bookViews>
  <sheets>
    <sheet name="Settings" sheetId="6" r:id="rId1"/>
    <sheet name="Financial Status" sheetId="8" r:id="rId2"/>
    <sheet name="Salary" sheetId="2" r:id="rId3"/>
    <sheet name="Expenses" sheetId="5" r:id="rId4"/>
    <sheet name="Investment" sheetId="4" r:id="rId5"/>
    <sheet name="Housing" sheetId="7" r:id="rId6"/>
    <sheet name="AirBNB" sheetId="9" r:id="rId7"/>
    <sheet name="ELP25" sheetId="10" r:id="rId8"/>
    <sheet name="ELP25 (2)" sheetId="12" r:id="rId9"/>
    <sheet name="ELP25 (3)" sheetId="13" r:id="rId10"/>
    <sheet name="ELP25 (4)" sheetId="14" r:id="rId11"/>
    <sheet name="Other income" sheetId="11" r:id="rId12"/>
    <sheet name="Rent_out" sheetId="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8" l="1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N8" i="8"/>
  <c r="N7" i="8"/>
  <c r="N6" i="8"/>
  <c r="O7" i="8" s="1"/>
  <c r="M7" i="8"/>
  <c r="O6" i="8"/>
  <c r="M6" i="8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7" i="7"/>
  <c r="N43" i="7"/>
  <c r="O43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7" i="7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J5" i="14"/>
  <c r="J4" i="14"/>
  <c r="K4" i="14" s="1"/>
  <c r="K3" i="14"/>
  <c r="J3" i="14"/>
  <c r="S33" i="7"/>
  <c r="S34" i="7"/>
  <c r="S35" i="7"/>
  <c r="S36" i="7"/>
  <c r="S37" i="7"/>
  <c r="S38" i="7"/>
  <c r="S39" i="7"/>
  <c r="S40" i="7"/>
  <c r="S41" i="7"/>
  <c r="S42" i="7"/>
  <c r="S43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6" i="7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J5" i="13"/>
  <c r="K4" i="13"/>
  <c r="J4" i="13"/>
  <c r="K3" i="13"/>
  <c r="J3" i="13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5" i="8"/>
  <c r="F5" i="8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5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" i="7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10" i="12"/>
  <c r="K9" i="12"/>
  <c r="K8" i="12"/>
  <c r="K7" i="12"/>
  <c r="K6" i="12"/>
  <c r="K5" i="12"/>
  <c r="J5" i="12"/>
  <c r="K4" i="12"/>
  <c r="J4" i="12"/>
  <c r="K3" i="12"/>
  <c r="J3" i="12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6" i="10"/>
  <c r="K5" i="10"/>
  <c r="K4" i="10"/>
  <c r="K3" i="10"/>
  <c r="J5" i="10"/>
  <c r="J4" i="10"/>
  <c r="J3" i="10"/>
  <c r="R5" i="8"/>
  <c r="T5" i="8" s="1"/>
  <c r="E5" i="8"/>
  <c r="J6" i="8"/>
  <c r="K5" i="8"/>
  <c r="J5" i="8"/>
  <c r="B42" i="9"/>
  <c r="B43" i="9"/>
  <c r="C43" i="7" s="1"/>
  <c r="H43" i="7" s="1"/>
  <c r="B33" i="9"/>
  <c r="B34" i="9" s="1"/>
  <c r="C42" i="7"/>
  <c r="H42" i="7" s="1"/>
  <c r="Q5" i="7"/>
  <c r="R5" i="7" s="1"/>
  <c r="Q6" i="7"/>
  <c r="Q7" i="7"/>
  <c r="R7" i="7" s="1"/>
  <c r="S7" i="7" s="1"/>
  <c r="Q8" i="7"/>
  <c r="R8" i="7" s="1"/>
  <c r="S8" i="7" s="1"/>
  <c r="Q9" i="7"/>
  <c r="R9" i="7" s="1"/>
  <c r="S9" i="7" s="1"/>
  <c r="Q10" i="7"/>
  <c r="Q11" i="7"/>
  <c r="R11" i="7" s="1"/>
  <c r="S11" i="7" s="1"/>
  <c r="Q12" i="7"/>
  <c r="R12" i="7" s="1"/>
  <c r="S12" i="7" s="1"/>
  <c r="Q13" i="7"/>
  <c r="Q14" i="7"/>
  <c r="Q15" i="7"/>
  <c r="R15" i="7" s="1"/>
  <c r="S15" i="7" s="1"/>
  <c r="Q16" i="7"/>
  <c r="R16" i="7" s="1"/>
  <c r="S16" i="7" s="1"/>
  <c r="Q17" i="7"/>
  <c r="Q18" i="7"/>
  <c r="Q19" i="7"/>
  <c r="R19" i="7" s="1"/>
  <c r="S19" i="7" s="1"/>
  <c r="Q20" i="7"/>
  <c r="R20" i="7" s="1"/>
  <c r="S20" i="7" s="1"/>
  <c r="Q21" i="7"/>
  <c r="R21" i="7" s="1"/>
  <c r="Q22" i="7"/>
  <c r="Q23" i="7"/>
  <c r="R23" i="7" s="1"/>
  <c r="S23" i="7" s="1"/>
  <c r="Q24" i="7"/>
  <c r="R24" i="7" s="1"/>
  <c r="S24" i="7" s="1"/>
  <c r="Q25" i="7"/>
  <c r="R25" i="7" s="1"/>
  <c r="S25" i="7" s="1"/>
  <c r="Q26" i="7"/>
  <c r="Q27" i="7"/>
  <c r="R27" i="7" s="1"/>
  <c r="S27" i="7" s="1"/>
  <c r="Q28" i="7"/>
  <c r="R28" i="7" s="1"/>
  <c r="S28" i="7" s="1"/>
  <c r="Q29" i="7"/>
  <c r="Q30" i="7"/>
  <c r="Q31" i="7"/>
  <c r="R31" i="7" s="1"/>
  <c r="S31" i="7" s="1"/>
  <c r="Q32" i="7"/>
  <c r="R32" i="7" s="1"/>
  <c r="S32" i="7" s="1"/>
  <c r="Q33" i="7"/>
  <c r="P35" i="8" s="1"/>
  <c r="F35" i="8" s="1"/>
  <c r="Q34" i="7"/>
  <c r="Q35" i="7"/>
  <c r="Q36" i="7"/>
  <c r="Q37" i="7"/>
  <c r="Q38" i="7"/>
  <c r="Q39" i="7"/>
  <c r="Q40" i="7"/>
  <c r="Q41" i="7"/>
  <c r="Q42" i="7"/>
  <c r="Q43" i="7"/>
  <c r="Q4" i="7"/>
  <c r="K4" i="7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L43" i="7" s="1"/>
  <c r="M43" i="7" s="1"/>
  <c r="C4" i="7"/>
  <c r="H4" i="7" s="1"/>
  <c r="C5" i="7"/>
  <c r="H5" i="7" s="1"/>
  <c r="C6" i="7"/>
  <c r="H6" i="7" s="1"/>
  <c r="C7" i="7"/>
  <c r="C8" i="7"/>
  <c r="C9" i="7"/>
  <c r="H9" i="7" s="1"/>
  <c r="C10" i="7"/>
  <c r="H10" i="7" s="1"/>
  <c r="C11" i="7"/>
  <c r="C12" i="7"/>
  <c r="C13" i="7"/>
  <c r="H13" i="7" s="1"/>
  <c r="C14" i="7"/>
  <c r="H14" i="7" s="1"/>
  <c r="C15" i="7"/>
  <c r="C16" i="7"/>
  <c r="C17" i="7"/>
  <c r="H17" i="7" s="1"/>
  <c r="C18" i="7"/>
  <c r="H18" i="7" s="1"/>
  <c r="C19" i="7"/>
  <c r="C20" i="7"/>
  <c r="C21" i="7"/>
  <c r="H21" i="7" s="1"/>
  <c r="C22" i="7"/>
  <c r="H22" i="7" s="1"/>
  <c r="C23" i="7"/>
  <c r="C24" i="7"/>
  <c r="C25" i="7"/>
  <c r="H25" i="7" s="1"/>
  <c r="C26" i="7"/>
  <c r="H26" i="7" s="1"/>
  <c r="C27" i="7"/>
  <c r="C28" i="7"/>
  <c r="C29" i="7"/>
  <c r="H29" i="7" s="1"/>
  <c r="C30" i="7"/>
  <c r="H30" i="7" s="1"/>
  <c r="C31" i="7"/>
  <c r="C32" i="7"/>
  <c r="C3" i="7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4" i="9"/>
  <c r="B43" i="5"/>
  <c r="B25" i="5"/>
  <c r="B26" i="5"/>
  <c r="G28" i="8" s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5" i="8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4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5" i="2"/>
  <c r="O8" i="8" l="1"/>
  <c r="P34" i="8"/>
  <c r="F34" i="8" s="1"/>
  <c r="P18" i="8"/>
  <c r="F18" i="8" s="1"/>
  <c r="P6" i="8"/>
  <c r="F6" i="8" s="1"/>
  <c r="H32" i="7"/>
  <c r="H28" i="7"/>
  <c r="H24" i="7"/>
  <c r="H20" i="7"/>
  <c r="H16" i="7"/>
  <c r="H12" i="7"/>
  <c r="H8" i="7"/>
  <c r="D10" i="8" s="1"/>
  <c r="O29" i="7"/>
  <c r="H31" i="7"/>
  <c r="H27" i="7"/>
  <c r="H23" i="7"/>
  <c r="H19" i="7"/>
  <c r="H15" i="7"/>
  <c r="H11" i="7"/>
  <c r="H7" i="7"/>
  <c r="O4" i="7"/>
  <c r="R6" i="8" s="1"/>
  <c r="T6" i="8" s="1"/>
  <c r="D20" i="8"/>
  <c r="H3" i="7"/>
  <c r="D5" i="8" s="1"/>
  <c r="P13" i="8"/>
  <c r="F13" i="8" s="1"/>
  <c r="S21" i="7"/>
  <c r="P23" i="8" s="1"/>
  <c r="F23" i="8" s="1"/>
  <c r="P33" i="8"/>
  <c r="F33" i="8" s="1"/>
  <c r="P27" i="8"/>
  <c r="F27" i="8" s="1"/>
  <c r="P22" i="8"/>
  <c r="F22" i="8" s="1"/>
  <c r="P17" i="8"/>
  <c r="F17" i="8" s="1"/>
  <c r="P11" i="8"/>
  <c r="F11" i="8" s="1"/>
  <c r="P7" i="8"/>
  <c r="F7" i="8" s="1"/>
  <c r="P29" i="8"/>
  <c r="F29" i="8" s="1"/>
  <c r="P26" i="8"/>
  <c r="F26" i="8" s="1"/>
  <c r="P21" i="8"/>
  <c r="F21" i="8" s="1"/>
  <c r="P10" i="8"/>
  <c r="F10" i="8" s="1"/>
  <c r="P30" i="8"/>
  <c r="F30" i="8" s="1"/>
  <c r="P25" i="8"/>
  <c r="F25" i="8" s="1"/>
  <c r="P14" i="8"/>
  <c r="F14" i="8" s="1"/>
  <c r="P9" i="8"/>
  <c r="F9" i="8" s="1"/>
  <c r="D6" i="8"/>
  <c r="L37" i="7"/>
  <c r="L21" i="7"/>
  <c r="L33" i="7"/>
  <c r="M33" i="7" s="1"/>
  <c r="N33" i="7" s="1"/>
  <c r="L17" i="7"/>
  <c r="M17" i="7" s="1"/>
  <c r="N17" i="7" s="1"/>
  <c r="L29" i="7"/>
  <c r="M29" i="7" s="1"/>
  <c r="N29" i="7" s="1"/>
  <c r="L13" i="7"/>
  <c r="M13" i="7" s="1"/>
  <c r="N13" i="7" s="1"/>
  <c r="R13" i="7"/>
  <c r="S13" i="7" s="1"/>
  <c r="R29" i="7"/>
  <c r="S29" i="7" s="1"/>
  <c r="D32" i="8"/>
  <c r="D28" i="8"/>
  <c r="D24" i="8"/>
  <c r="D16" i="8"/>
  <c r="D12" i="8"/>
  <c r="D8" i="8"/>
  <c r="L41" i="7"/>
  <c r="M41" i="7" s="1"/>
  <c r="N41" i="7" s="1"/>
  <c r="L25" i="7"/>
  <c r="M25" i="7" s="1"/>
  <c r="N25" i="7" s="1"/>
  <c r="L9" i="7"/>
  <c r="M9" i="7" s="1"/>
  <c r="N9" i="7" s="1"/>
  <c r="R17" i="7"/>
  <c r="S17" i="7" s="1"/>
  <c r="D34" i="8"/>
  <c r="D30" i="8"/>
  <c r="D26" i="8"/>
  <c r="D22" i="8"/>
  <c r="D18" i="8"/>
  <c r="D14" i="8"/>
  <c r="L5" i="7"/>
  <c r="O5" i="7" s="1"/>
  <c r="R7" i="8" s="1"/>
  <c r="T7" i="8" s="1"/>
  <c r="L40" i="7"/>
  <c r="M40" i="7" s="1"/>
  <c r="N40" i="7" s="1"/>
  <c r="L36" i="7"/>
  <c r="M36" i="7" s="1"/>
  <c r="N36" i="7" s="1"/>
  <c r="L32" i="7"/>
  <c r="L28" i="7"/>
  <c r="M28" i="7" s="1"/>
  <c r="N28" i="7" s="1"/>
  <c r="L24" i="7"/>
  <c r="M24" i="7" s="1"/>
  <c r="N24" i="7" s="1"/>
  <c r="L20" i="7"/>
  <c r="M20" i="7" s="1"/>
  <c r="N20" i="7" s="1"/>
  <c r="L16" i="7"/>
  <c r="L12" i="7"/>
  <c r="M12" i="7" s="1"/>
  <c r="N12" i="7" s="1"/>
  <c r="L8" i="7"/>
  <c r="M8" i="7" s="1"/>
  <c r="N8" i="7" s="1"/>
  <c r="R6" i="7"/>
  <c r="R10" i="7"/>
  <c r="S10" i="7" s="1"/>
  <c r="P12" i="8" s="1"/>
  <c r="F12" i="8" s="1"/>
  <c r="R14" i="7"/>
  <c r="S14" i="7" s="1"/>
  <c r="P16" i="8" s="1"/>
  <c r="F16" i="8" s="1"/>
  <c r="R18" i="7"/>
  <c r="S18" i="7" s="1"/>
  <c r="P20" i="8" s="1"/>
  <c r="F20" i="8" s="1"/>
  <c r="R22" i="7"/>
  <c r="S22" i="7" s="1"/>
  <c r="P24" i="8" s="1"/>
  <c r="F24" i="8" s="1"/>
  <c r="R26" i="7"/>
  <c r="S26" i="7" s="1"/>
  <c r="P28" i="8" s="1"/>
  <c r="F28" i="8" s="1"/>
  <c r="R30" i="7"/>
  <c r="S30" i="7" s="1"/>
  <c r="P32" i="8" s="1"/>
  <c r="F32" i="8" s="1"/>
  <c r="D33" i="8"/>
  <c r="D29" i="8"/>
  <c r="D25" i="8"/>
  <c r="D21" i="8"/>
  <c r="D17" i="8"/>
  <c r="D13" i="8"/>
  <c r="D9" i="8"/>
  <c r="D31" i="8"/>
  <c r="D27" i="8"/>
  <c r="D23" i="8"/>
  <c r="D19" i="8"/>
  <c r="D15" i="8"/>
  <c r="D11" i="8"/>
  <c r="L39" i="7"/>
  <c r="L35" i="7"/>
  <c r="L31" i="7"/>
  <c r="L27" i="7"/>
  <c r="L23" i="7"/>
  <c r="L19" i="7"/>
  <c r="L15" i="7"/>
  <c r="L11" i="7"/>
  <c r="L7" i="7"/>
  <c r="L42" i="7"/>
  <c r="M42" i="7" s="1"/>
  <c r="N42" i="7" s="1"/>
  <c r="L38" i="7"/>
  <c r="M38" i="7" s="1"/>
  <c r="N38" i="7" s="1"/>
  <c r="L34" i="7"/>
  <c r="M34" i="7" s="1"/>
  <c r="N34" i="7" s="1"/>
  <c r="L30" i="7"/>
  <c r="M30" i="7" s="1"/>
  <c r="L26" i="7"/>
  <c r="M26" i="7" s="1"/>
  <c r="L22" i="7"/>
  <c r="M22" i="7" s="1"/>
  <c r="L18" i="7"/>
  <c r="M18" i="7" s="1"/>
  <c r="L14" i="7"/>
  <c r="L10" i="7"/>
  <c r="L6" i="7"/>
  <c r="D7" i="8"/>
  <c r="C34" i="7"/>
  <c r="H34" i="7" s="1"/>
  <c r="B35" i="9"/>
  <c r="C33" i="7"/>
  <c r="B27" i="5"/>
  <c r="O9" i="8" l="1"/>
  <c r="N9" i="8" s="1"/>
  <c r="R24" i="8"/>
  <c r="N22" i="7"/>
  <c r="M31" i="7"/>
  <c r="N31" i="7" s="1"/>
  <c r="O12" i="7"/>
  <c r="R14" i="8" s="1"/>
  <c r="T14" i="8" s="1"/>
  <c r="O28" i="7"/>
  <c r="M10" i="7"/>
  <c r="R28" i="8"/>
  <c r="N26" i="7"/>
  <c r="M19" i="7"/>
  <c r="N19" i="7" s="1"/>
  <c r="M35" i="7"/>
  <c r="N35" i="7" s="1"/>
  <c r="O9" i="7"/>
  <c r="O25" i="7"/>
  <c r="O41" i="7"/>
  <c r="O22" i="7"/>
  <c r="O26" i="7"/>
  <c r="M14" i="7"/>
  <c r="M7" i="7"/>
  <c r="N7" i="7" s="1"/>
  <c r="O7" i="7"/>
  <c r="M39" i="7"/>
  <c r="N39" i="7" s="1"/>
  <c r="O39" i="7"/>
  <c r="O20" i="7"/>
  <c r="O36" i="7"/>
  <c r="O13" i="7"/>
  <c r="O30" i="7"/>
  <c r="R32" i="8" s="1"/>
  <c r="T32" i="8" s="1"/>
  <c r="O34" i="7"/>
  <c r="M15" i="7"/>
  <c r="N15" i="7" s="1"/>
  <c r="O15" i="7"/>
  <c r="N30" i="7"/>
  <c r="M23" i="7"/>
  <c r="N23" i="7" s="1"/>
  <c r="O23" i="7"/>
  <c r="R25" i="8" s="1"/>
  <c r="T25" i="8" s="1"/>
  <c r="N18" i="7"/>
  <c r="O18" i="7" s="1"/>
  <c r="R20" i="8" s="1"/>
  <c r="T20" i="8" s="1"/>
  <c r="O27" i="7"/>
  <c r="R29" i="8" s="1"/>
  <c r="T29" i="8" s="1"/>
  <c r="O8" i="7"/>
  <c r="O24" i="7"/>
  <c r="O40" i="7"/>
  <c r="O17" i="7"/>
  <c r="O33" i="7"/>
  <c r="O38" i="7"/>
  <c r="O42" i="7"/>
  <c r="I5" i="8"/>
  <c r="H5" i="8"/>
  <c r="H33" i="7"/>
  <c r="D35" i="8" s="1"/>
  <c r="P15" i="8"/>
  <c r="F15" i="8" s="1"/>
  <c r="R30" i="8"/>
  <c r="T30" i="8" s="1"/>
  <c r="R27" i="8"/>
  <c r="T27" i="8" s="1"/>
  <c r="R15" i="8"/>
  <c r="R9" i="8"/>
  <c r="T9" i="8" s="1"/>
  <c r="M11" i="7"/>
  <c r="S6" i="7"/>
  <c r="P8" i="8"/>
  <c r="F8" i="8" s="1"/>
  <c r="M16" i="7"/>
  <c r="M32" i="7"/>
  <c r="M37" i="7"/>
  <c r="R10" i="8"/>
  <c r="T10" i="8" s="1"/>
  <c r="R31" i="8"/>
  <c r="R17" i="8"/>
  <c r="T17" i="8" s="1"/>
  <c r="M27" i="7"/>
  <c r="N27" i="7" s="1"/>
  <c r="R22" i="8"/>
  <c r="T22" i="8" s="1"/>
  <c r="M6" i="7"/>
  <c r="O6" i="7" s="1"/>
  <c r="R8" i="8" s="1"/>
  <c r="T24" i="8"/>
  <c r="R35" i="8"/>
  <c r="T35" i="8" s="1"/>
  <c r="P19" i="8"/>
  <c r="F19" i="8" s="1"/>
  <c r="T28" i="8"/>
  <c r="M21" i="7"/>
  <c r="R19" i="8"/>
  <c r="R26" i="8"/>
  <c r="T26" i="8" s="1"/>
  <c r="R11" i="8"/>
  <c r="T11" i="8" s="1"/>
  <c r="P31" i="8"/>
  <c r="F31" i="8" s="1"/>
  <c r="L5" i="8"/>
  <c r="E6" i="8" s="1"/>
  <c r="C35" i="7"/>
  <c r="H35" i="7" s="1"/>
  <c r="B36" i="9"/>
  <c r="G29" i="8"/>
  <c r="B28" i="5"/>
  <c r="S8" i="3"/>
  <c r="R9" i="3"/>
  <c r="S9" i="3" s="1"/>
  <c r="T9" i="3"/>
  <c r="Q10" i="3" s="1"/>
  <c r="E8" i="3"/>
  <c r="I8" i="3" s="1"/>
  <c r="H8" i="3"/>
  <c r="E39" i="3"/>
  <c r="F39" i="3" s="1"/>
  <c r="H39" i="3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D4" i="2"/>
  <c r="B4" i="2"/>
  <c r="C4" i="2"/>
  <c r="O10" i="8" l="1"/>
  <c r="N10" i="8" s="1"/>
  <c r="T15" i="8"/>
  <c r="O10" i="7"/>
  <c r="N21" i="7"/>
  <c r="O21" i="7" s="1"/>
  <c r="R23" i="8" s="1"/>
  <c r="T23" i="8" s="1"/>
  <c r="N32" i="7"/>
  <c r="N14" i="7"/>
  <c r="O14" i="7" s="1"/>
  <c r="R16" i="8" s="1"/>
  <c r="T16" i="8" s="1"/>
  <c r="O19" i="7"/>
  <c r="R21" i="8" s="1"/>
  <c r="T21" i="8" s="1"/>
  <c r="O31" i="7"/>
  <c r="R33" i="8" s="1"/>
  <c r="T33" i="8" s="1"/>
  <c r="N37" i="7"/>
  <c r="O37" i="7" s="1"/>
  <c r="N16" i="7"/>
  <c r="N11" i="7"/>
  <c r="O11" i="7" s="1"/>
  <c r="R13" i="8" s="1"/>
  <c r="T13" i="8" s="1"/>
  <c r="R12" i="8"/>
  <c r="T12" i="8" s="1"/>
  <c r="N10" i="7"/>
  <c r="O32" i="7"/>
  <c r="R34" i="8" s="1"/>
  <c r="T34" i="8" s="1"/>
  <c r="O35" i="7"/>
  <c r="O16" i="7"/>
  <c r="R18" i="8" s="1"/>
  <c r="T18" i="8" s="1"/>
  <c r="T19" i="8"/>
  <c r="T31" i="8"/>
  <c r="T8" i="8"/>
  <c r="H6" i="8"/>
  <c r="B37" i="9"/>
  <c r="C36" i="7"/>
  <c r="H36" i="7" s="1"/>
  <c r="B29" i="5"/>
  <c r="G30" i="8"/>
  <c r="R10" i="3"/>
  <c r="R11" i="3" s="1"/>
  <c r="R12" i="3" s="1"/>
  <c r="D5" i="2"/>
  <c r="K8" i="3"/>
  <c r="L8" i="3" s="1"/>
  <c r="J39" i="3"/>
  <c r="E40" i="3" s="1"/>
  <c r="I40" i="3" s="1"/>
  <c r="I39" i="3"/>
  <c r="K39" i="3" s="1"/>
  <c r="L39" i="3" s="1"/>
  <c r="H55" i="3"/>
  <c r="T10" i="3"/>
  <c r="Q11" i="3" s="1"/>
  <c r="F40" i="3"/>
  <c r="G39" i="3"/>
  <c r="F8" i="3"/>
  <c r="H9" i="3"/>
  <c r="J8" i="3"/>
  <c r="E9" i="3" s="1"/>
  <c r="O11" i="8" l="1"/>
  <c r="N11" i="8" s="1"/>
  <c r="L6" i="8"/>
  <c r="E7" i="8" s="1"/>
  <c r="B38" i="9"/>
  <c r="C37" i="7"/>
  <c r="H37" i="7" s="1"/>
  <c r="B30" i="5"/>
  <c r="G31" i="8"/>
  <c r="J40" i="3"/>
  <c r="E41" i="3" s="1"/>
  <c r="I41" i="3" s="1"/>
  <c r="S10" i="3"/>
  <c r="T11" i="3"/>
  <c r="Q12" i="3" s="1"/>
  <c r="S11" i="3"/>
  <c r="R13" i="3"/>
  <c r="H10" i="3"/>
  <c r="F9" i="3"/>
  <c r="G8" i="3"/>
  <c r="I9" i="3"/>
  <c r="K9" i="3" s="1"/>
  <c r="J9" i="3"/>
  <c r="E10" i="3" s="1"/>
  <c r="H56" i="3"/>
  <c r="K40" i="3"/>
  <c r="L40" i="3" s="1"/>
  <c r="F41" i="3"/>
  <c r="G40" i="3"/>
  <c r="D6" i="2"/>
  <c r="O12" i="8" l="1"/>
  <c r="N12" i="8" s="1"/>
  <c r="C38" i="7"/>
  <c r="H38" i="7" s="1"/>
  <c r="B39" i="9"/>
  <c r="G32" i="8"/>
  <c r="B31" i="5"/>
  <c r="J41" i="3"/>
  <c r="E42" i="3" s="1"/>
  <c r="I42" i="3" s="1"/>
  <c r="I10" i="3"/>
  <c r="K10" i="3" s="1"/>
  <c r="J10" i="3"/>
  <c r="E11" i="3" s="1"/>
  <c r="T12" i="3"/>
  <c r="Q13" i="3" s="1"/>
  <c r="S12" i="3"/>
  <c r="H11" i="3"/>
  <c r="G9" i="3"/>
  <c r="F10" i="3"/>
  <c r="H57" i="3"/>
  <c r="L9" i="3"/>
  <c r="K41" i="3"/>
  <c r="L41" i="3" s="1"/>
  <c r="F42" i="3"/>
  <c r="G41" i="3"/>
  <c r="R14" i="3"/>
  <c r="D7" i="2"/>
  <c r="O13" i="8" l="1"/>
  <c r="N13" i="8" s="1"/>
  <c r="C39" i="7"/>
  <c r="H39" i="7" s="1"/>
  <c r="B40" i="9"/>
  <c r="G33" i="8"/>
  <c r="B32" i="5"/>
  <c r="J42" i="3"/>
  <c r="E43" i="3" s="1"/>
  <c r="I43" i="3" s="1"/>
  <c r="I11" i="3"/>
  <c r="K11" i="3" s="1"/>
  <c r="L11" i="3" s="1"/>
  <c r="J11" i="3"/>
  <c r="E12" i="3" s="1"/>
  <c r="T13" i="3"/>
  <c r="Q14" i="3" s="1"/>
  <c r="F43" i="3"/>
  <c r="G42" i="3"/>
  <c r="L10" i="3"/>
  <c r="H12" i="3"/>
  <c r="K42" i="3"/>
  <c r="L42" i="3" s="1"/>
  <c r="H58" i="3"/>
  <c r="F11" i="3"/>
  <c r="G10" i="3"/>
  <c r="S13" i="3"/>
  <c r="R15" i="3"/>
  <c r="D8" i="2"/>
  <c r="O14" i="8" l="1"/>
  <c r="N14" i="8" s="1"/>
  <c r="B41" i="9"/>
  <c r="C41" i="7" s="1"/>
  <c r="H41" i="7" s="1"/>
  <c r="C40" i="7"/>
  <c r="H40" i="7" s="1"/>
  <c r="B33" i="5"/>
  <c r="G34" i="8"/>
  <c r="J43" i="3"/>
  <c r="E44" i="3" s="1"/>
  <c r="J44" i="3" s="1"/>
  <c r="E45" i="3" s="1"/>
  <c r="T14" i="3"/>
  <c r="Q15" i="3" s="1"/>
  <c r="S14" i="3"/>
  <c r="I12" i="3"/>
  <c r="K12" i="3" s="1"/>
  <c r="J12" i="3"/>
  <c r="E13" i="3" s="1"/>
  <c r="G11" i="3"/>
  <c r="F12" i="3"/>
  <c r="H59" i="3"/>
  <c r="K43" i="3"/>
  <c r="L43" i="3" s="1"/>
  <c r="F44" i="3"/>
  <c r="G43" i="3"/>
  <c r="H13" i="3"/>
  <c r="R16" i="3"/>
  <c r="D9" i="2"/>
  <c r="O15" i="8" l="1"/>
  <c r="N15" i="8" s="1"/>
  <c r="B34" i="5"/>
  <c r="G35" i="8"/>
  <c r="I44" i="3"/>
  <c r="K44" i="3" s="1"/>
  <c r="L44" i="3" s="1"/>
  <c r="I45" i="3"/>
  <c r="J45" i="3"/>
  <c r="E46" i="3" s="1"/>
  <c r="T15" i="3"/>
  <c r="Q16" i="3" s="1"/>
  <c r="S15" i="3"/>
  <c r="I13" i="3"/>
  <c r="K13" i="3" s="1"/>
  <c r="J13" i="3"/>
  <c r="E14" i="3" s="1"/>
  <c r="R17" i="3"/>
  <c r="H60" i="3"/>
  <c r="F13" i="3"/>
  <c r="G12" i="3"/>
  <c r="H14" i="3"/>
  <c r="L12" i="3"/>
  <c r="F45" i="3"/>
  <c r="G44" i="3"/>
  <c r="D10" i="2"/>
  <c r="O16" i="8" l="1"/>
  <c r="N16" i="8" s="1"/>
  <c r="B35" i="5"/>
  <c r="I46" i="3"/>
  <c r="J46" i="3"/>
  <c r="E47" i="3" s="1"/>
  <c r="F46" i="3"/>
  <c r="G45" i="3"/>
  <c r="T16" i="3"/>
  <c r="Q17" i="3" s="1"/>
  <c r="S16" i="3"/>
  <c r="L13" i="3"/>
  <c r="R18" i="3"/>
  <c r="K45" i="3"/>
  <c r="L45" i="3" s="1"/>
  <c r="I14" i="3"/>
  <c r="K14" i="3" s="1"/>
  <c r="J14" i="3"/>
  <c r="E15" i="3" s="1"/>
  <c r="G13" i="3"/>
  <c r="F14" i="3"/>
  <c r="H15" i="3"/>
  <c r="D11" i="2"/>
  <c r="O17" i="8" l="1"/>
  <c r="N17" i="8" s="1"/>
  <c r="B36" i="5"/>
  <c r="T17" i="3"/>
  <c r="Q18" i="3" s="1"/>
  <c r="S18" i="3" s="1"/>
  <c r="S17" i="3"/>
  <c r="I47" i="3"/>
  <c r="J47" i="3"/>
  <c r="E48" i="3" s="1"/>
  <c r="I15" i="3"/>
  <c r="K15" i="3" s="1"/>
  <c r="L15" i="3" s="1"/>
  <c r="J15" i="3"/>
  <c r="E16" i="3" s="1"/>
  <c r="L14" i="3"/>
  <c r="F47" i="3"/>
  <c r="G46" i="3"/>
  <c r="F15" i="3"/>
  <c r="G14" i="3"/>
  <c r="H16" i="3"/>
  <c r="R19" i="3"/>
  <c r="K46" i="3"/>
  <c r="L46" i="3" s="1"/>
  <c r="D12" i="2"/>
  <c r="O18" i="8" l="1"/>
  <c r="N18" i="8" s="1"/>
  <c r="B37" i="5"/>
  <c r="I48" i="3"/>
  <c r="J48" i="3"/>
  <c r="E49" i="3" s="1"/>
  <c r="I16" i="3"/>
  <c r="K16" i="3" s="1"/>
  <c r="J16" i="3"/>
  <c r="E17" i="3" s="1"/>
  <c r="G15" i="3"/>
  <c r="F16" i="3"/>
  <c r="K47" i="3"/>
  <c r="L47" i="3" s="1"/>
  <c r="F48" i="3"/>
  <c r="G47" i="3"/>
  <c r="R20" i="3"/>
  <c r="T18" i="3"/>
  <c r="Q19" i="3" s="1"/>
  <c r="H17" i="3"/>
  <c r="D13" i="2"/>
  <c r="O19" i="8" l="1"/>
  <c r="N19" i="8" s="1"/>
  <c r="B38" i="5"/>
  <c r="T19" i="3"/>
  <c r="Q20" i="3" s="1"/>
  <c r="S20" i="3" s="1"/>
  <c r="S19" i="3"/>
  <c r="I49" i="3"/>
  <c r="J49" i="3"/>
  <c r="E50" i="3" s="1"/>
  <c r="F17" i="3"/>
  <c r="G16" i="3"/>
  <c r="R21" i="3"/>
  <c r="I17" i="3"/>
  <c r="K17" i="3" s="1"/>
  <c r="L17" i="3" s="1"/>
  <c r="J17" i="3"/>
  <c r="E18" i="3" s="1"/>
  <c r="H18" i="3"/>
  <c r="K48" i="3"/>
  <c r="L48" i="3" s="1"/>
  <c r="F49" i="3"/>
  <c r="G48" i="3"/>
  <c r="L16" i="3"/>
  <c r="D14" i="2"/>
  <c r="O20" i="8" l="1"/>
  <c r="N20" i="8" s="1"/>
  <c r="B39" i="5"/>
  <c r="I50" i="3"/>
  <c r="J50" i="3"/>
  <c r="E51" i="3" s="1"/>
  <c r="I18" i="3"/>
  <c r="K18" i="3" s="1"/>
  <c r="J18" i="3"/>
  <c r="E19" i="3" s="1"/>
  <c r="G17" i="3"/>
  <c r="F18" i="3"/>
  <c r="T20" i="3"/>
  <c r="Q21" i="3" s="1"/>
  <c r="H19" i="3"/>
  <c r="K49" i="3"/>
  <c r="L49" i="3" s="1"/>
  <c r="F50" i="3"/>
  <c r="G49" i="3"/>
  <c r="R22" i="3"/>
  <c r="D15" i="2"/>
  <c r="O21" i="8" l="1"/>
  <c r="N21" i="8" s="1"/>
  <c r="B40" i="5"/>
  <c r="T21" i="3"/>
  <c r="Q22" i="3" s="1"/>
  <c r="S21" i="3"/>
  <c r="I51" i="3"/>
  <c r="J51" i="3"/>
  <c r="E52" i="3" s="1"/>
  <c r="I19" i="3"/>
  <c r="K19" i="3" s="1"/>
  <c r="L19" i="3" s="1"/>
  <c r="J19" i="3"/>
  <c r="E20" i="3" s="1"/>
  <c r="F51" i="3"/>
  <c r="G50" i="3"/>
  <c r="F19" i="3"/>
  <c r="G18" i="3"/>
  <c r="H20" i="3"/>
  <c r="K50" i="3"/>
  <c r="L50" i="3" s="1"/>
  <c r="L18" i="3"/>
  <c r="R23" i="3"/>
  <c r="D16" i="2"/>
  <c r="O22" i="8" l="1"/>
  <c r="N22" i="8" s="1"/>
  <c r="B41" i="5"/>
  <c r="I52" i="3"/>
  <c r="J52" i="3"/>
  <c r="E53" i="3" s="1"/>
  <c r="T22" i="3"/>
  <c r="Q23" i="3" s="1"/>
  <c r="S22" i="3"/>
  <c r="H21" i="3"/>
  <c r="G19" i="3"/>
  <c r="F20" i="3"/>
  <c r="I20" i="3"/>
  <c r="K20" i="3" s="1"/>
  <c r="L20" i="3" s="1"/>
  <c r="J20" i="3"/>
  <c r="E21" i="3" s="1"/>
  <c r="R24" i="3"/>
  <c r="F52" i="3"/>
  <c r="G51" i="3"/>
  <c r="K51" i="3"/>
  <c r="L51" i="3" s="1"/>
  <c r="D17" i="2"/>
  <c r="O23" i="8" l="1"/>
  <c r="N23" i="8" s="1"/>
  <c r="B42" i="5"/>
  <c r="I53" i="3"/>
  <c r="J53" i="3"/>
  <c r="E54" i="3" s="1"/>
  <c r="T23" i="3"/>
  <c r="Q24" i="3" s="1"/>
  <c r="S23" i="3"/>
  <c r="F21" i="3"/>
  <c r="G20" i="3"/>
  <c r="R25" i="3"/>
  <c r="K52" i="3"/>
  <c r="L52" i="3" s="1"/>
  <c r="I21" i="3"/>
  <c r="K21" i="3" s="1"/>
  <c r="J21" i="3"/>
  <c r="E22" i="3" s="1"/>
  <c r="F53" i="3"/>
  <c r="G52" i="3"/>
  <c r="H22" i="3"/>
  <c r="D18" i="2"/>
  <c r="O24" i="8" l="1"/>
  <c r="N24" i="8" s="1"/>
  <c r="I22" i="3"/>
  <c r="K22" i="3" s="1"/>
  <c r="L22" i="3" s="1"/>
  <c r="J22" i="3"/>
  <c r="E23" i="3" s="1"/>
  <c r="I54" i="3"/>
  <c r="J54" i="3"/>
  <c r="E55" i="3" s="1"/>
  <c r="F54" i="3"/>
  <c r="G53" i="3"/>
  <c r="G21" i="3"/>
  <c r="F22" i="3"/>
  <c r="T24" i="3"/>
  <c r="Q25" i="3" s="1"/>
  <c r="H23" i="3"/>
  <c r="L21" i="3"/>
  <c r="S24" i="3"/>
  <c r="K53" i="3"/>
  <c r="L53" i="3" s="1"/>
  <c r="R26" i="3"/>
  <c r="D19" i="2"/>
  <c r="N25" i="8" l="1"/>
  <c r="O25" i="8"/>
  <c r="I23" i="3"/>
  <c r="K23" i="3" s="1"/>
  <c r="L23" i="3" s="1"/>
  <c r="J23" i="3"/>
  <c r="E24" i="3" s="1"/>
  <c r="I55" i="3"/>
  <c r="J55" i="3"/>
  <c r="E56" i="3" s="1"/>
  <c r="T25" i="3"/>
  <c r="Q26" i="3" s="1"/>
  <c r="S25" i="3"/>
  <c r="R27" i="3"/>
  <c r="H24" i="3"/>
  <c r="K54" i="3"/>
  <c r="L54" i="3" s="1"/>
  <c r="F23" i="3"/>
  <c r="G22" i="3"/>
  <c r="F55" i="3"/>
  <c r="G54" i="3"/>
  <c r="D20" i="2"/>
  <c r="O26" i="8" l="1"/>
  <c r="N26" i="8" s="1"/>
  <c r="I56" i="3"/>
  <c r="J56" i="3"/>
  <c r="E57" i="3" s="1"/>
  <c r="I24" i="3"/>
  <c r="K24" i="3" s="1"/>
  <c r="J24" i="3"/>
  <c r="E25" i="3" s="1"/>
  <c r="T26" i="3"/>
  <c r="Q27" i="3" s="1"/>
  <c r="H25" i="3"/>
  <c r="K55" i="3"/>
  <c r="L55" i="3" s="1"/>
  <c r="R28" i="3"/>
  <c r="F56" i="3"/>
  <c r="G55" i="3"/>
  <c r="S26" i="3"/>
  <c r="G23" i="3"/>
  <c r="F24" i="3"/>
  <c r="D21" i="2"/>
  <c r="O27" i="8" l="1"/>
  <c r="N27" i="8" s="1"/>
  <c r="T27" i="3"/>
  <c r="Q28" i="3" s="1"/>
  <c r="S28" i="3" s="1"/>
  <c r="S27" i="3"/>
  <c r="I25" i="3"/>
  <c r="K25" i="3" s="1"/>
  <c r="L25" i="3" s="1"/>
  <c r="J25" i="3"/>
  <c r="E26" i="3" s="1"/>
  <c r="I57" i="3"/>
  <c r="J57" i="3"/>
  <c r="E58" i="3" s="1"/>
  <c r="R29" i="3"/>
  <c r="F25" i="3"/>
  <c r="G24" i="3"/>
  <c r="F57" i="3"/>
  <c r="G56" i="3"/>
  <c r="L24" i="3"/>
  <c r="K56" i="3"/>
  <c r="L56" i="3" s="1"/>
  <c r="H26" i="3"/>
  <c r="D22" i="2"/>
  <c r="O28" i="8" l="1"/>
  <c r="N28" i="8" s="1"/>
  <c r="I26" i="3"/>
  <c r="K26" i="3" s="1"/>
  <c r="L26" i="3" s="1"/>
  <c r="J26" i="3"/>
  <c r="E27" i="3" s="1"/>
  <c r="K57" i="3"/>
  <c r="L57" i="3" s="1"/>
  <c r="I58" i="3"/>
  <c r="J58" i="3"/>
  <c r="E59" i="3" s="1"/>
  <c r="F58" i="3"/>
  <c r="G57" i="3"/>
  <c r="T28" i="3"/>
  <c r="Q29" i="3" s="1"/>
  <c r="H27" i="3"/>
  <c r="G25" i="3"/>
  <c r="F26" i="3"/>
  <c r="D23" i="2"/>
  <c r="O29" i="8" l="1"/>
  <c r="N29" i="8" s="1"/>
  <c r="I59" i="3"/>
  <c r="J59" i="3"/>
  <c r="E60" i="3" s="1"/>
  <c r="I27" i="3"/>
  <c r="K27" i="3" s="1"/>
  <c r="L27" i="3" s="1"/>
  <c r="J27" i="3"/>
  <c r="E28" i="3" s="1"/>
  <c r="T29" i="3"/>
  <c r="S29" i="3"/>
  <c r="S31" i="3" s="1"/>
  <c r="K58" i="3"/>
  <c r="L58" i="3" s="1"/>
  <c r="F27" i="3"/>
  <c r="G26" i="3"/>
  <c r="H28" i="3"/>
  <c r="F59" i="3"/>
  <c r="G58" i="3"/>
  <c r="D24" i="2"/>
  <c r="D25" i="2"/>
  <c r="N30" i="8" l="1"/>
  <c r="O30" i="8"/>
  <c r="I28" i="3"/>
  <c r="K28" i="3" s="1"/>
  <c r="L28" i="3" s="1"/>
  <c r="J28" i="3"/>
  <c r="E29" i="3" s="1"/>
  <c r="I60" i="3"/>
  <c r="J60" i="3"/>
  <c r="G27" i="3"/>
  <c r="F28" i="3"/>
  <c r="H29" i="3"/>
  <c r="K59" i="3"/>
  <c r="L59" i="3" s="1"/>
  <c r="F60" i="3"/>
  <c r="G60" i="3" s="1"/>
  <c r="G62" i="3" s="1"/>
  <c r="G59" i="3"/>
  <c r="N31" i="8" l="1"/>
  <c r="O31" i="8"/>
  <c r="I29" i="3"/>
  <c r="K29" i="3" s="1"/>
  <c r="J29" i="3"/>
  <c r="F29" i="3"/>
  <c r="G29" i="3" s="1"/>
  <c r="G31" i="3" s="1"/>
  <c r="G28" i="3"/>
  <c r="K60" i="3"/>
  <c r="L60" i="3" s="1"/>
  <c r="L62" i="3" s="1"/>
  <c r="M62" i="3" s="1"/>
  <c r="O32" i="8" l="1"/>
  <c r="N32" i="8" s="1"/>
  <c r="L29" i="3"/>
  <c r="L31" i="3" s="1"/>
  <c r="M31" i="3" s="1"/>
  <c r="N33" i="8" l="1"/>
  <c r="O33" i="8"/>
  <c r="O34" i="8" l="1"/>
  <c r="N34" i="8" s="1"/>
  <c r="O35" i="8" l="1"/>
  <c r="N35" i="8" s="1"/>
  <c r="H7" i="8" l="1"/>
  <c r="L7" i="8" s="1"/>
  <c r="M8" i="8" s="1"/>
  <c r="E8" i="8" l="1"/>
  <c r="H8" i="8" l="1"/>
  <c r="L8" i="8" l="1"/>
  <c r="E9" i="8" l="1"/>
  <c r="M9" i="8"/>
  <c r="H9" i="8" l="1"/>
  <c r="L9" i="8" s="1"/>
  <c r="E10" i="8" s="1"/>
  <c r="H10" i="8" l="1"/>
  <c r="L10" i="8" s="1"/>
  <c r="M11" i="8" s="1"/>
  <c r="M10" i="8"/>
  <c r="E11" i="8" l="1"/>
  <c r="H11" i="8"/>
  <c r="L11" i="8" s="1"/>
  <c r="M12" i="8" s="1"/>
  <c r="E12" i="8" l="1"/>
  <c r="H12" i="8" l="1"/>
  <c r="L12" i="8" s="1"/>
  <c r="M13" i="8" s="1"/>
  <c r="E13" i="8" l="1"/>
  <c r="H13" i="8" l="1"/>
  <c r="L13" i="8" s="1"/>
  <c r="M14" i="8" s="1"/>
  <c r="E14" i="8" l="1"/>
  <c r="H14" i="8" l="1"/>
  <c r="L14" i="8" s="1"/>
  <c r="M15" i="8" s="1"/>
  <c r="E15" i="8" l="1"/>
  <c r="H15" i="8" l="1"/>
  <c r="L15" i="8" l="1"/>
  <c r="E16" i="8" l="1"/>
  <c r="M16" i="8"/>
  <c r="H16" i="8"/>
  <c r="L16" i="8" l="1"/>
  <c r="E17" i="8" l="1"/>
  <c r="H17" i="8" s="1"/>
  <c r="L17" i="8" s="1"/>
  <c r="M17" i="8"/>
  <c r="E18" i="8" l="1"/>
  <c r="M18" i="8"/>
  <c r="H18" i="8" l="1"/>
  <c r="L18" i="8" s="1"/>
  <c r="E19" i="8" s="1"/>
  <c r="H19" i="8" l="1"/>
  <c r="L19" i="8" s="1"/>
  <c r="M20" i="8" s="1"/>
  <c r="M19" i="8"/>
  <c r="E20" i="8" l="1"/>
  <c r="H20" i="8" s="1"/>
  <c r="L20" i="8" s="1"/>
  <c r="E21" i="8" l="1"/>
  <c r="H21" i="8" s="1"/>
  <c r="L21" i="8" s="1"/>
  <c r="M22" i="8" s="1"/>
  <c r="M21" i="8"/>
  <c r="E22" i="8" l="1"/>
  <c r="H22" i="8" l="1"/>
  <c r="L22" i="8" l="1"/>
  <c r="E23" i="8" l="1"/>
  <c r="H23" i="8" s="1"/>
  <c r="M23" i="8"/>
  <c r="L23" i="8" l="1"/>
  <c r="E24" i="8" l="1"/>
  <c r="H24" i="8" s="1"/>
  <c r="L24" i="8" s="1"/>
  <c r="M24" i="8"/>
  <c r="E25" i="8" l="1"/>
  <c r="M25" i="8"/>
  <c r="H25" i="8" l="1"/>
  <c r="L25" i="8" s="1"/>
  <c r="E26" i="8" l="1"/>
  <c r="H26" i="8" s="1"/>
  <c r="L26" i="8" s="1"/>
  <c r="M26" i="8"/>
  <c r="E27" i="8" l="1"/>
  <c r="H27" i="8" s="1"/>
  <c r="L27" i="8" s="1"/>
  <c r="M28" i="8" s="1"/>
  <c r="M27" i="8"/>
  <c r="E28" i="8" l="1"/>
  <c r="H28" i="8" l="1"/>
  <c r="L28" i="8" s="1"/>
  <c r="M29" i="8" s="1"/>
  <c r="E29" i="8" l="1"/>
  <c r="H29" i="8" s="1"/>
  <c r="L29" i="8" l="1"/>
  <c r="E30" i="8" l="1"/>
  <c r="M30" i="8"/>
  <c r="H30" i="8" l="1"/>
  <c r="L30" i="8" s="1"/>
  <c r="M31" i="8" s="1"/>
  <c r="E31" i="8" l="1"/>
  <c r="H31" i="8" s="1"/>
  <c r="L31" i="8" s="1"/>
  <c r="M32" i="8" s="1"/>
  <c r="E32" i="8" l="1"/>
  <c r="H32" i="8"/>
  <c r="L32" i="8" s="1"/>
  <c r="E33" i="8" s="1"/>
  <c r="M33" i="8" l="1"/>
  <c r="H33" i="8"/>
  <c r="L33" i="8" s="1"/>
  <c r="M34" i="8" s="1"/>
  <c r="E34" i="8" l="1"/>
  <c r="H34" i="8" s="1"/>
  <c r="L34" i="8" s="1"/>
  <c r="E35" i="8" s="1"/>
  <c r="M35" i="8" l="1"/>
  <c r="E37" i="8"/>
  <c r="H35" i="8"/>
  <c r="L35" i="8" s="1"/>
</calcChain>
</file>

<file path=xl/sharedStrings.xml><?xml version="1.0" encoding="utf-8"?>
<sst xmlns="http://schemas.openxmlformats.org/spreadsheetml/2006/main" count="156" uniqueCount="84">
  <si>
    <t>net salary</t>
  </si>
  <si>
    <t>airBNB (after tax)</t>
  </si>
  <si>
    <t>konverterings
gevinst</t>
  </si>
  <si>
    <t xml:space="preserve">UDLEJNINGSBOLIG 2
</t>
  </si>
  <si>
    <t>pris</t>
  </si>
  <si>
    <t>netto
 afkast</t>
  </si>
  <si>
    <t xml:space="preserve">rente </t>
  </si>
  <si>
    <t>Olsbæk Strandvej 56c</t>
  </si>
  <si>
    <t>3 LEJLIGHEDER 
I SAMME EJENDOM</t>
  </si>
  <si>
    <t>Lån</t>
  </si>
  <si>
    <t>Ejendomsværdi</t>
  </si>
  <si>
    <t>Friværdi</t>
  </si>
  <si>
    <t>Leje</t>
  </si>
  <si>
    <t>renter</t>
  </si>
  <si>
    <t>konverterings
 gevinst</t>
  </si>
  <si>
    <t>Resultat</t>
  </si>
  <si>
    <t>Konverterings
gevinst</t>
  </si>
  <si>
    <t>RESULTAT</t>
  </si>
  <si>
    <t>netto afkast</t>
  </si>
  <si>
    <t>SKAT</t>
  </si>
  <si>
    <t>Living.
Expenses</t>
  </si>
  <si>
    <t>Thanh</t>
  </si>
  <si>
    <t>Lasse</t>
  </si>
  <si>
    <t>Net Salary</t>
  </si>
  <si>
    <t>Settings</t>
  </si>
  <si>
    <t>salary growth rate</t>
  </si>
  <si>
    <t>living expense growth rrate</t>
  </si>
  <si>
    <t>When can we
 retire from 
salary work?</t>
  </si>
  <si>
    <t>when income from other sources cover living expenses</t>
  </si>
  <si>
    <t>Salary
 income</t>
  </si>
  <si>
    <t>Housing 
income</t>
  </si>
  <si>
    <t>Living
expenses</t>
  </si>
  <si>
    <t>Total</t>
  </si>
  <si>
    <t>BALANCE</t>
  </si>
  <si>
    <t>FINANCE</t>
  </si>
  <si>
    <t>Savings
DK</t>
  </si>
  <si>
    <t>RK 
DK</t>
  </si>
  <si>
    <t>SAVINGS
NO (nok)</t>
  </si>
  <si>
    <t>HOUSE
VALUES</t>
  </si>
  <si>
    <t>AirBNB</t>
  </si>
  <si>
    <t>ELP25</t>
  </si>
  <si>
    <t>year</t>
  </si>
  <si>
    <t>mortgage</t>
  </si>
  <si>
    <t>mortgage_interest</t>
  </si>
  <si>
    <t>rent_yy</t>
  </si>
  <si>
    <t>expenses_yy</t>
  </si>
  <si>
    <t>balance</t>
  </si>
  <si>
    <t>corp_profit</t>
  </si>
  <si>
    <t>corp_income_tax</t>
  </si>
  <si>
    <t>corp_downpay</t>
  </si>
  <si>
    <t>Year</t>
  </si>
  <si>
    <t>airBNB income growth</t>
  </si>
  <si>
    <t>income</t>
  </si>
  <si>
    <t>value</t>
  </si>
  <si>
    <t>Egelykkeparken 25C1</t>
  </si>
  <si>
    <t>house price growth</t>
  </si>
  <si>
    <t>loan</t>
  </si>
  <si>
    <t>note</t>
  </si>
  <si>
    <t>housing
 income</t>
  </si>
  <si>
    <t>IN</t>
  </si>
  <si>
    <t>OUT</t>
  </si>
  <si>
    <t>afstemning</t>
  </si>
  <si>
    <t>Køb ELP25C1</t>
  </si>
  <si>
    <t>Transactions</t>
  </si>
  <si>
    <t>Inv
income
DK</t>
  </si>
  <si>
    <t>Inv
income
NO (nok)</t>
  </si>
  <si>
    <t>ELP25_2</t>
  </si>
  <si>
    <t>TOTAL</t>
  </si>
  <si>
    <t>Køb ELP25_2</t>
  </si>
  <si>
    <t>after tax</t>
  </si>
  <si>
    <t>deduction</t>
  </si>
  <si>
    <t>RK
OLSBÆK
STRVEJ 56C</t>
  </si>
  <si>
    <t>VALUE
OLSBÆK
STRVEJ 56C</t>
  </si>
  <si>
    <t>other 
income
konvertering</t>
  </si>
  <si>
    <t>return on inv.after tax</t>
  </si>
  <si>
    <t>return on konvertering</t>
  </si>
  <si>
    <t>tax 40%</t>
  </si>
  <si>
    <t>Salary trigger</t>
  </si>
  <si>
    <t>ELP25_3</t>
  </si>
  <si>
    <t>Økonomisk
Frihed</t>
  </si>
  <si>
    <t>FRIVÆRDI</t>
  </si>
  <si>
    <t>Investment
income
DK</t>
  </si>
  <si>
    <t>Køb ELP25_3</t>
  </si>
  <si>
    <t>Køb ELP25_4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</si>
</sst>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1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scheme val="minor"/>
    </font>
    <font>
      <sz val="8"/>
      <color rgb="FFFF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6">
    <xf numFmtId="0" fontId="0" fillId="0" borderId="0" xfId="0" applyFont="1" applyAlignment="1"/>
    <xf numFmtId="3" fontId="1" fillId="0" borderId="0" xfId="0" applyNumberFormat="1" applyFo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/>
    <xf numFmtId="3" fontId="2" fillId="0" borderId="0" xfId="0" applyNumberFormat="1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4" fillId="2" borderId="1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4" xfId="0" applyFont="1" applyFill="1" applyBorder="1"/>
    <xf numFmtId="3" fontId="3" fillId="2" borderId="4" xfId="0" applyNumberFormat="1" applyFont="1" applyFill="1" applyBorder="1" applyAlignment="1"/>
    <xf numFmtId="0" fontId="4" fillId="2" borderId="4" xfId="0" applyFont="1" applyFill="1" applyBorder="1" applyAlignment="1"/>
    <xf numFmtId="0" fontId="4" fillId="0" borderId="0" xfId="0" applyFont="1" applyAlignment="1"/>
    <xf numFmtId="0" fontId="4" fillId="0" borderId="0" xfId="0" applyFont="1"/>
    <xf numFmtId="3" fontId="4" fillId="2" borderId="4" xfId="0" applyNumberFormat="1" applyFont="1" applyFill="1" applyBorder="1" applyAlignment="1"/>
    <xf numFmtId="3" fontId="4" fillId="0" borderId="0" xfId="0" applyNumberFormat="1" applyFont="1"/>
    <xf numFmtId="3" fontId="3" fillId="0" borderId="0" xfId="0" applyNumberFormat="1" applyFont="1"/>
    <xf numFmtId="3" fontId="5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4" fillId="2" borderId="2" xfId="0" applyFont="1" applyFill="1" applyBorder="1"/>
    <xf numFmtId="0" fontId="4" fillId="2" borderId="4" xfId="0" applyFont="1" applyFill="1" applyBorder="1"/>
    <xf numFmtId="0" fontId="2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166" fontId="8" fillId="0" borderId="0" xfId="1" applyNumberFormat="1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3" fontId="10" fillId="0" borderId="0" xfId="0" applyNumberFormat="1" applyFont="1" applyAlignment="1"/>
    <xf numFmtId="3" fontId="11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 applyAlignment="1"/>
    <xf numFmtId="166" fontId="12" fillId="0" borderId="5" xfId="1" applyNumberFormat="1" applyFont="1" applyBorder="1" applyAlignment="1">
      <alignment horizontal="center" vertical="top"/>
    </xf>
    <xf numFmtId="166" fontId="8" fillId="0" borderId="0" xfId="1" applyNumberFormat="1" applyFont="1"/>
    <xf numFmtId="166" fontId="8" fillId="0" borderId="0" xfId="0" applyNumberFormat="1" applyFont="1" applyAlignment="1"/>
    <xf numFmtId="166" fontId="8" fillId="0" borderId="0" xfId="1" applyNumberFormat="1" applyFont="1" applyAlignment="1">
      <alignment horizontal="center" vertical="center" wrapText="1"/>
    </xf>
    <xf numFmtId="3" fontId="13" fillId="0" borderId="0" xfId="0" applyNumberFormat="1" applyFont="1" applyAlignment="1"/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sentati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CC74-17BD-47D8-BE92-CAEB687F851E}">
  <dimension ref="A2:E8"/>
  <sheetViews>
    <sheetView workbookViewId="0">
      <selection activeCell="B9" sqref="B9"/>
    </sheetView>
  </sheetViews>
  <sheetFormatPr defaultRowHeight="10.3" x14ac:dyDescent="0.25"/>
  <cols>
    <col min="1" max="1" width="13.3046875" style="29" customWidth="1"/>
    <col min="2" max="3" width="9.23046875" style="30"/>
    <col min="4" max="4" width="18.921875" style="30" customWidth="1"/>
    <col min="5" max="5" width="12.69140625" style="30" customWidth="1"/>
    <col min="6" max="16384" width="9.23046875" style="30"/>
  </cols>
  <sheetData>
    <row r="2" spans="1:5" x14ac:dyDescent="0.25">
      <c r="A2" s="29" t="s">
        <v>24</v>
      </c>
    </row>
    <row r="3" spans="1:5" ht="41.15" x14ac:dyDescent="0.25">
      <c r="A3" s="29" t="s">
        <v>25</v>
      </c>
      <c r="B3" s="30">
        <v>0.02</v>
      </c>
      <c r="D3" s="29" t="s">
        <v>27</v>
      </c>
      <c r="E3" s="29" t="s">
        <v>28</v>
      </c>
    </row>
    <row r="4" spans="1:5" ht="20.6" x14ac:dyDescent="0.25">
      <c r="A4" s="29" t="s">
        <v>26</v>
      </c>
      <c r="B4" s="30">
        <v>0.02</v>
      </c>
    </row>
    <row r="5" spans="1:5" ht="20.6" x14ac:dyDescent="0.25">
      <c r="A5" s="29" t="s">
        <v>51</v>
      </c>
      <c r="B5" s="30">
        <v>0.03</v>
      </c>
    </row>
    <row r="6" spans="1:5" x14ac:dyDescent="0.25">
      <c r="A6" s="29" t="s">
        <v>55</v>
      </c>
      <c r="B6" s="30">
        <v>0.02</v>
      </c>
    </row>
    <row r="7" spans="1:5" ht="20.6" x14ac:dyDescent="0.25">
      <c r="A7" s="29" t="s">
        <v>74</v>
      </c>
      <c r="B7" s="30">
        <v>0.04</v>
      </c>
    </row>
    <row r="8" spans="1:5" ht="20.6" x14ac:dyDescent="0.25">
      <c r="A8" s="29" t="s">
        <v>75</v>
      </c>
      <c r="B8" s="30">
        <v>0.02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C930-9CFC-48B3-8AFF-5DBA57D9CA0A}">
  <dimension ref="A2:U45"/>
  <sheetViews>
    <sheetView tabSelected="1" workbookViewId="0">
      <selection activeCell="I5" sqref="I5:I35"/>
    </sheetView>
  </sheetViews>
  <sheetFormatPr defaultRowHeight="10.3" x14ac:dyDescent="0.25"/>
  <cols>
    <col min="1" max="1" width="9.23046875" style="30"/>
    <col min="2" max="2" width="4.07421875" style="30" bestFit="1" customWidth="1"/>
    <col min="3" max="3" width="9.15234375" style="30" bestFit="1" customWidth="1"/>
    <col min="4" max="4" width="7.07421875" style="30" bestFit="1" customWidth="1"/>
    <col min="5" max="5" width="9.15234375" style="30" bestFit="1" customWidth="1"/>
    <col min="6" max="6" width="11.84375" style="30" customWidth="1"/>
    <col min="7" max="7" width="7.61328125" style="30" bestFit="1" customWidth="1"/>
    <col min="8" max="8" width="8.3046875" style="30" bestFit="1" customWidth="1"/>
    <col min="9" max="11" width="9.23046875" style="30"/>
    <col min="12" max="12" width="9.15234375" style="30" bestFit="1" customWidth="1"/>
    <col min="13" max="13" width="7.4609375" style="30" customWidth="1"/>
    <col min="14" max="16384" width="9.23046875" style="30"/>
  </cols>
  <sheetData>
    <row r="2" spans="1:21" x14ac:dyDescent="0.25">
      <c r="C2" s="39" t="s">
        <v>33</v>
      </c>
      <c r="D2" s="39"/>
      <c r="E2" s="39"/>
      <c r="F2" s="39"/>
      <c r="G2" s="39"/>
      <c r="H2" s="39"/>
      <c r="J2" s="31" t="s">
        <v>63</v>
      </c>
      <c r="K2" s="31" t="s">
        <v>63</v>
      </c>
      <c r="L2" s="31" t="s">
        <v>34</v>
      </c>
    </row>
    <row r="3" spans="1:21" x14ac:dyDescent="0.25">
      <c r="C3" s="38"/>
      <c r="D3" s="38">
        <v>1</v>
      </c>
      <c r="E3" s="38">
        <v>1</v>
      </c>
      <c r="F3" s="38">
        <v>1</v>
      </c>
      <c r="G3" s="38"/>
      <c r="H3" s="38"/>
      <c r="J3" s="31"/>
      <c r="K3" s="31"/>
      <c r="L3" s="31"/>
    </row>
    <row r="4" spans="1:21" s="37" customFormat="1" ht="41.15" x14ac:dyDescent="0.25">
      <c r="A4" s="37" t="s">
        <v>77</v>
      </c>
      <c r="C4" s="37" t="s">
        <v>29</v>
      </c>
      <c r="D4" s="37" t="s">
        <v>30</v>
      </c>
      <c r="E4" s="37" t="s">
        <v>81</v>
      </c>
      <c r="F4" s="37" t="s">
        <v>73</v>
      </c>
      <c r="G4" s="37" t="s">
        <v>31</v>
      </c>
      <c r="H4" s="37" t="s">
        <v>32</v>
      </c>
      <c r="I4" s="37" t="s">
        <v>79</v>
      </c>
      <c r="J4" s="31" t="s">
        <v>59</v>
      </c>
      <c r="K4" s="31" t="s">
        <v>60</v>
      </c>
      <c r="L4" s="37" t="s">
        <v>35</v>
      </c>
      <c r="M4" s="37" t="s">
        <v>64</v>
      </c>
      <c r="N4" s="37" t="s">
        <v>37</v>
      </c>
      <c r="O4" s="37" t="s">
        <v>65</v>
      </c>
      <c r="P4" s="37" t="s">
        <v>36</v>
      </c>
      <c r="Q4" s="37" t="s">
        <v>71</v>
      </c>
      <c r="R4" s="37" t="s">
        <v>38</v>
      </c>
      <c r="S4" s="37" t="s">
        <v>72</v>
      </c>
      <c r="T4" s="37" t="s">
        <v>80</v>
      </c>
      <c r="U4" s="37" t="s">
        <v>57</v>
      </c>
    </row>
    <row r="5" spans="1:21" x14ac:dyDescent="0.25">
      <c r="A5" s="30">
        <v>1</v>
      </c>
      <c r="B5" s="30">
        <v>2020</v>
      </c>
      <c r="C5" s="32">
        <f>A5*Salary!D4</f>
        <v>780000</v>
      </c>
      <c r="D5" s="32">
        <f>Housing!H3</f>
        <v>70000</v>
      </c>
      <c r="E5" s="32">
        <f>0</f>
        <v>0</v>
      </c>
      <c r="F5" s="43">
        <f>SUM(P5:Q5)*Settings!$B$8</f>
        <v>56000</v>
      </c>
      <c r="G5" s="45">
        <f>Expenses!B3</f>
        <v>400000</v>
      </c>
      <c r="H5" s="43">
        <f>SUM(C5:F5)-G5</f>
        <v>506000</v>
      </c>
      <c r="I5" s="43">
        <f>SUM(D5:F5)-G5</f>
        <v>-274000</v>
      </c>
      <c r="J5" s="43">
        <f>0</f>
        <v>0</v>
      </c>
      <c r="K5" s="43">
        <f>-100000</f>
        <v>-100000</v>
      </c>
      <c r="L5" s="43">
        <f>H5+J5+K5</f>
        <v>406000</v>
      </c>
      <c r="M5" s="43"/>
      <c r="N5" s="43">
        <v>400000</v>
      </c>
      <c r="O5" s="43"/>
      <c r="P5" s="43"/>
      <c r="Q5" s="43">
        <v>2800000</v>
      </c>
      <c r="R5" s="43">
        <f>Housing!O3</f>
        <v>0</v>
      </c>
      <c r="S5" s="43">
        <v>4300000</v>
      </c>
      <c r="T5" s="43">
        <f>SUM(R5:S5)-SUM(P5:Q5)</f>
        <v>1500000</v>
      </c>
      <c r="U5" s="30" t="s">
        <v>61</v>
      </c>
    </row>
    <row r="6" spans="1:21" x14ac:dyDescent="0.25">
      <c r="A6" s="30">
        <v>1</v>
      </c>
      <c r="B6" s="30">
        <v>2021</v>
      </c>
      <c r="C6" s="32">
        <f>A6*Salary!D5</f>
        <v>795600</v>
      </c>
      <c r="D6" s="32">
        <f>Housing!H4</f>
        <v>117371.79999999999</v>
      </c>
      <c r="E6" s="32">
        <f>L5*(Settings!$B$7)</f>
        <v>16240</v>
      </c>
      <c r="F6" s="43">
        <f>SUM(P6:Q6)*Settings!$B$8</f>
        <v>94900</v>
      </c>
      <c r="G6" s="45">
        <f>Expenses!B4</f>
        <v>408000</v>
      </c>
      <c r="H6" s="43">
        <f t="shared" ref="H6:H35" si="0">SUM(C6:F6)-G6</f>
        <v>616111.80000000005</v>
      </c>
      <c r="I6" s="43">
        <f t="shared" ref="I6:I35" si="1">SUM(D6:F6)-G6</f>
        <v>-179488.2</v>
      </c>
      <c r="J6" s="43">
        <f>0</f>
        <v>0</v>
      </c>
      <c r="K6" s="43">
        <v>-250000</v>
      </c>
      <c r="L6" s="43">
        <f>H6+J6+K6+L5</f>
        <v>772111.8</v>
      </c>
      <c r="M6" s="43">
        <f>L5*(Settings!$B$7)</f>
        <v>16240</v>
      </c>
      <c r="N6" s="43">
        <f>N5+O6</f>
        <v>416000</v>
      </c>
      <c r="O6" s="43">
        <f>N5*(Settings!$B$7)</f>
        <v>16000</v>
      </c>
      <c r="P6" s="43">
        <f>Housing!U4</f>
        <v>1945000</v>
      </c>
      <c r="Q6" s="43">
        <v>2800000</v>
      </c>
      <c r="R6" s="43">
        <f>Housing!O4</f>
        <v>2195000</v>
      </c>
      <c r="S6" s="43">
        <f>(1+Settings!$B$6)*S5</f>
        <v>4386000</v>
      </c>
      <c r="T6" s="43">
        <f t="shared" ref="T6:T35" si="2">SUM(R6:S6)-SUM(P6:Q6)</f>
        <v>1836000</v>
      </c>
      <c r="U6" s="30" t="s">
        <v>62</v>
      </c>
    </row>
    <row r="7" spans="1:21" x14ac:dyDescent="0.25">
      <c r="A7" s="30">
        <v>1</v>
      </c>
      <c r="B7" s="30">
        <v>2022</v>
      </c>
      <c r="C7" s="32">
        <f>A7*Salary!D6</f>
        <v>811512</v>
      </c>
      <c r="D7" s="32">
        <f>Housing!H5</f>
        <v>166943.19999999998</v>
      </c>
      <c r="E7" s="32">
        <f>L6*(Settings!$B$7)</f>
        <v>30884.472000000002</v>
      </c>
      <c r="F7" s="43">
        <f>SUM(P7:Q7)*Settings!$B$8</f>
        <v>134967</v>
      </c>
      <c r="G7" s="45">
        <f>Expenses!B5</f>
        <v>416160</v>
      </c>
      <c r="H7" s="43">
        <f t="shared" si="0"/>
        <v>728146.67199999979</v>
      </c>
      <c r="I7" s="43">
        <f t="shared" si="1"/>
        <v>-83365.32799999998</v>
      </c>
      <c r="J7" s="43">
        <v>0</v>
      </c>
      <c r="K7" s="43">
        <v>-250000</v>
      </c>
      <c r="L7" s="43">
        <f t="shared" ref="L7:L35" si="3">H7+J7+K7+L6</f>
        <v>1250258.4719999998</v>
      </c>
      <c r="M7" s="43">
        <f>L6*(Settings!$B$7)</f>
        <v>30884.472000000002</v>
      </c>
      <c r="N7" s="43">
        <f>N6+O7</f>
        <v>432640</v>
      </c>
      <c r="O7" s="43">
        <f>N6*(Settings!$B$7)</f>
        <v>16640</v>
      </c>
      <c r="P7" s="43">
        <f>Housing!U5</f>
        <v>3948350</v>
      </c>
      <c r="Q7" s="43">
        <v>2800000</v>
      </c>
      <c r="R7" s="43">
        <f>Housing!O5</f>
        <v>4477800</v>
      </c>
      <c r="S7" s="43">
        <f>(1+Settings!$B$6)*S6</f>
        <v>4473720</v>
      </c>
      <c r="T7" s="43">
        <f t="shared" si="2"/>
        <v>2203170</v>
      </c>
      <c r="U7" s="30" t="s">
        <v>68</v>
      </c>
    </row>
    <row r="8" spans="1:21" x14ac:dyDescent="0.25">
      <c r="A8" s="30">
        <v>1</v>
      </c>
      <c r="B8" s="30">
        <v>2023</v>
      </c>
      <c r="C8" s="32">
        <f>A8*Salary!D7</f>
        <v>827742.24</v>
      </c>
      <c r="D8" s="32">
        <f>Housing!H6</f>
        <v>218781.63999999998</v>
      </c>
      <c r="E8" s="32">
        <f>L7*(Settings!$B$7)</f>
        <v>50010.338879999996</v>
      </c>
      <c r="F8" s="43">
        <f>SUM(P8:Q8)*Settings!$B$8</f>
        <v>176236.01</v>
      </c>
      <c r="G8" s="45">
        <f>Expenses!B6</f>
        <v>424483.2</v>
      </c>
      <c r="H8" s="43">
        <f t="shared" si="0"/>
        <v>848287.02888000011</v>
      </c>
      <c r="I8" s="43">
        <f t="shared" si="1"/>
        <v>20544.788879999949</v>
      </c>
      <c r="J8" s="43"/>
      <c r="K8" s="43">
        <v>-250000</v>
      </c>
      <c r="L8" s="43">
        <f t="shared" si="3"/>
        <v>1848545.5008799999</v>
      </c>
      <c r="M8" s="43">
        <f>L7*(Settings!$B$7)</f>
        <v>50010.338879999996</v>
      </c>
      <c r="N8" s="43">
        <f t="shared" ref="N8:N35" si="4">N7+O8</f>
        <v>449945.59999999998</v>
      </c>
      <c r="O8" s="43">
        <f>N7*(Settings!$B$7)</f>
        <v>17305.599999999999</v>
      </c>
      <c r="P8" s="43">
        <f>Housing!U6</f>
        <v>6011800.5</v>
      </c>
      <c r="Q8" s="43">
        <v>2800000</v>
      </c>
      <c r="R8" s="43">
        <f>Housing!O6</f>
        <v>6851034</v>
      </c>
      <c r="S8" s="43">
        <f>(1+Settings!$B$6)*S7</f>
        <v>4563194.4000000004</v>
      </c>
      <c r="T8" s="43">
        <f t="shared" si="2"/>
        <v>2602427.9000000004</v>
      </c>
      <c r="U8" s="30" t="s">
        <v>82</v>
      </c>
    </row>
    <row r="9" spans="1:21" x14ac:dyDescent="0.25">
      <c r="B9" s="30">
        <v>2024</v>
      </c>
      <c r="C9" s="32">
        <f>A9*Salary!D8</f>
        <v>0</v>
      </c>
      <c r="D9" s="32">
        <f>Housing!H7</f>
        <v>252304.56669999997</v>
      </c>
      <c r="E9" s="32">
        <f>L8*(Settings!$B$7)</f>
        <v>73941.820035199999</v>
      </c>
      <c r="F9" s="43">
        <f>SUM(P9:Q9)*Settings!$B$8</f>
        <v>218743.09030000001</v>
      </c>
      <c r="G9" s="45">
        <f>Expenses!B7</f>
        <v>432972.864</v>
      </c>
      <c r="H9" s="43">
        <f t="shared" si="0"/>
        <v>112016.61303519999</v>
      </c>
      <c r="I9" s="43">
        <f t="shared" si="1"/>
        <v>112016.61303519999</v>
      </c>
      <c r="J9" s="43"/>
      <c r="K9" s="43">
        <v>-250000</v>
      </c>
      <c r="L9" s="43">
        <f t="shared" si="3"/>
        <v>1710562.1139151999</v>
      </c>
      <c r="M9" s="43">
        <f>L8*(Settings!$B$7)</f>
        <v>73941.820035199999</v>
      </c>
      <c r="N9" s="43">
        <f t="shared" si="4"/>
        <v>467943.424</v>
      </c>
      <c r="O9" s="43">
        <f>N8*(Settings!$B$7)</f>
        <v>17997.824000000001</v>
      </c>
      <c r="P9" s="43">
        <f>Housing!U7</f>
        <v>8137154.5150000006</v>
      </c>
      <c r="Q9" s="43">
        <v>2800000</v>
      </c>
      <c r="R9" s="43">
        <f>Housing!O7</f>
        <v>9317406.2400000002</v>
      </c>
      <c r="S9" s="43">
        <f>(1+Settings!$B$6)*S8</f>
        <v>4654458.2880000006</v>
      </c>
      <c r="T9" s="43">
        <f t="shared" si="2"/>
        <v>3034710.0130000003</v>
      </c>
      <c r="U9" s="30" t="s">
        <v>83</v>
      </c>
    </row>
    <row r="10" spans="1:21" x14ac:dyDescent="0.25">
      <c r="B10" s="30">
        <v>2025</v>
      </c>
      <c r="C10" s="32">
        <f>A10*Salary!D9</f>
        <v>0</v>
      </c>
      <c r="D10" s="32">
        <f>Housing!H8</f>
        <v>242345.93520099999</v>
      </c>
      <c r="E10" s="32">
        <f>L9*(Settings!$B$7)</f>
        <v>68422.484556607989</v>
      </c>
      <c r="F10" s="43">
        <f>SUM(P10:Q10)*Settings!$B$8</f>
        <v>218743.09030000001</v>
      </c>
      <c r="G10" s="45">
        <f>Expenses!B8</f>
        <v>441632.32128000003</v>
      </c>
      <c r="H10" s="43">
        <f t="shared" si="0"/>
        <v>87879.188777607982</v>
      </c>
      <c r="I10" s="43">
        <f t="shared" si="1"/>
        <v>87879.188777607982</v>
      </c>
      <c r="J10" s="43"/>
      <c r="K10" s="43"/>
      <c r="L10" s="43">
        <f t="shared" si="3"/>
        <v>1798441.3026928077</v>
      </c>
      <c r="M10" s="43">
        <f>L9*(Settings!$B$7)</f>
        <v>68422.484556607989</v>
      </c>
      <c r="N10" s="43">
        <f t="shared" si="4"/>
        <v>486661.16096000001</v>
      </c>
      <c r="O10" s="43">
        <f>N9*(Settings!$B$7)</f>
        <v>18717.736960000002</v>
      </c>
      <c r="P10" s="43">
        <f>Housing!U8</f>
        <v>8137154.5150000006</v>
      </c>
      <c r="Q10" s="43">
        <v>2800000</v>
      </c>
      <c r="R10" s="43">
        <f>Housing!O8</f>
        <v>9503754.3648000006</v>
      </c>
      <c r="S10" s="43">
        <f>(1+Settings!$B$6)*S9</f>
        <v>4747547.4537600009</v>
      </c>
      <c r="T10" s="43">
        <f t="shared" si="2"/>
        <v>3314147.3035599999</v>
      </c>
    </row>
    <row r="11" spans="1:21" x14ac:dyDescent="0.25">
      <c r="B11" s="30">
        <v>2026</v>
      </c>
      <c r="C11" s="32">
        <f>A11*Salary!D10</f>
        <v>0</v>
      </c>
      <c r="D11" s="32">
        <f>Housing!H9</f>
        <v>232097.01075702999</v>
      </c>
      <c r="E11" s="32">
        <f>L10*(Settings!$B$7)</f>
        <v>71937.652107712318</v>
      </c>
      <c r="F11" s="43">
        <f>SUM(P11:Q11)*Settings!$B$8</f>
        <v>218743.09030000001</v>
      </c>
      <c r="G11" s="45">
        <f>Expenses!B9</f>
        <v>450464.96770560002</v>
      </c>
      <c r="H11" s="43">
        <f t="shared" si="0"/>
        <v>72312.785459142353</v>
      </c>
      <c r="I11" s="43">
        <f t="shared" si="1"/>
        <v>72312.785459142353</v>
      </c>
      <c r="J11" s="43"/>
      <c r="K11" s="43"/>
      <c r="L11" s="43">
        <f t="shared" si="3"/>
        <v>1870754.0881519502</v>
      </c>
      <c r="M11" s="43">
        <f>L10*(Settings!$B$7)</f>
        <v>71937.652107712318</v>
      </c>
      <c r="N11" s="43">
        <f t="shared" si="4"/>
        <v>506127.60739840002</v>
      </c>
      <c r="O11" s="43">
        <f>N10*(Settings!$B$7)</f>
        <v>19466.446438400002</v>
      </c>
      <c r="P11" s="43">
        <f>Housing!U9</f>
        <v>8137154.5150000006</v>
      </c>
      <c r="Q11" s="43">
        <v>2800000</v>
      </c>
      <c r="R11" s="43">
        <f>Housing!O9</f>
        <v>9693829.4520960003</v>
      </c>
      <c r="S11" s="43">
        <f>(1+Settings!$B$6)*S10</f>
        <v>4842498.4028352005</v>
      </c>
      <c r="T11" s="43">
        <f t="shared" si="2"/>
        <v>3599173.3399312012</v>
      </c>
    </row>
    <row r="12" spans="1:21" x14ac:dyDescent="0.25">
      <c r="B12" s="30">
        <v>2027</v>
      </c>
      <c r="C12" s="32">
        <f>A12*Salary!D11</f>
        <v>0</v>
      </c>
      <c r="D12" s="32">
        <f>Housing!H10</f>
        <v>221548.97057974088</v>
      </c>
      <c r="E12" s="32">
        <f>L11*(Settings!$B$7)</f>
        <v>74830.163526078002</v>
      </c>
      <c r="F12" s="43">
        <f>SUM(P12:Q12)*Settings!$B$8</f>
        <v>218743.09030000001</v>
      </c>
      <c r="G12" s="45">
        <f>Expenses!B10</f>
        <v>459474.26705971203</v>
      </c>
      <c r="H12" s="43">
        <f t="shared" si="0"/>
        <v>55647.957346106821</v>
      </c>
      <c r="I12" s="43">
        <f t="shared" si="1"/>
        <v>55647.957346106821</v>
      </c>
      <c r="J12" s="43"/>
      <c r="K12" s="43"/>
      <c r="L12" s="43">
        <f t="shared" si="3"/>
        <v>1926402.045498057</v>
      </c>
      <c r="M12" s="43">
        <f>L11*(Settings!$B$7)</f>
        <v>74830.163526078002</v>
      </c>
      <c r="N12" s="43">
        <f t="shared" si="4"/>
        <v>526372.71169433603</v>
      </c>
      <c r="O12" s="43">
        <f>N11*(Settings!$B$7)</f>
        <v>20245.104295936002</v>
      </c>
      <c r="P12" s="43">
        <f>Housing!U10</f>
        <v>8137154.5150000006</v>
      </c>
      <c r="Q12" s="43">
        <v>2800000</v>
      </c>
      <c r="R12" s="43">
        <f>Housing!O10</f>
        <v>9887706.0411379207</v>
      </c>
      <c r="S12" s="43">
        <f>(1+Settings!$B$6)*S11</f>
        <v>4939348.3708919045</v>
      </c>
      <c r="T12" s="43">
        <f t="shared" si="2"/>
        <v>3889899.8970298246</v>
      </c>
    </row>
    <row r="13" spans="1:21" x14ac:dyDescent="0.25">
      <c r="B13" s="30">
        <v>2028</v>
      </c>
      <c r="C13" s="32">
        <f>A13*Salary!D12</f>
        <v>0</v>
      </c>
      <c r="D13" s="32">
        <f>Housing!H11</f>
        <v>231345.50569713314</v>
      </c>
      <c r="E13" s="32">
        <f>L12*(Settings!$B$7)</f>
        <v>77056.081819922285</v>
      </c>
      <c r="F13" s="43">
        <f>SUM(P13:Q13)*Settings!$B$8</f>
        <v>218743.09030000001</v>
      </c>
      <c r="G13" s="45">
        <f>Expenses!B11</f>
        <v>468663.75240090629</v>
      </c>
      <c r="H13" s="43">
        <f t="shared" si="0"/>
        <v>58480.925416149199</v>
      </c>
      <c r="I13" s="43">
        <f t="shared" si="1"/>
        <v>58480.925416149199</v>
      </c>
      <c r="J13" s="43"/>
      <c r="K13" s="43"/>
      <c r="L13" s="43">
        <f t="shared" si="3"/>
        <v>1984882.9709142062</v>
      </c>
      <c r="M13" s="43">
        <f>L12*(Settings!$B$7)</f>
        <v>77056.081819922285</v>
      </c>
      <c r="N13" s="43">
        <f t="shared" si="4"/>
        <v>547427.6201621095</v>
      </c>
      <c r="O13" s="43">
        <f>N12*(Settings!$B$7)</f>
        <v>21054.908467773443</v>
      </c>
      <c r="P13" s="43">
        <f>Housing!U11</f>
        <v>8137154.5150000006</v>
      </c>
      <c r="Q13" s="43">
        <v>2800000</v>
      </c>
      <c r="R13" s="43">
        <f>Housing!O11</f>
        <v>10085460.16196068</v>
      </c>
      <c r="S13" s="43">
        <f>(1+Settings!$B$6)*S12</f>
        <v>5038135.3383097425</v>
      </c>
      <c r="T13" s="43">
        <f t="shared" si="2"/>
        <v>4186440.985270422</v>
      </c>
    </row>
    <row r="14" spans="1:21" x14ac:dyDescent="0.25">
      <c r="B14" s="30">
        <v>2029</v>
      </c>
      <c r="C14" s="32">
        <f>A14*Salary!D13</f>
        <v>0</v>
      </c>
      <c r="D14" s="32">
        <f>Housing!H12</f>
        <v>241444.52286804712</v>
      </c>
      <c r="E14" s="32">
        <f>L13*(Settings!$B$7)</f>
        <v>79395.318836568258</v>
      </c>
      <c r="F14" s="43">
        <f>SUM(P14:Q14)*Settings!$B$8</f>
        <v>218743.09030000001</v>
      </c>
      <c r="G14" s="45">
        <f>Expenses!B12</f>
        <v>478037.02744892443</v>
      </c>
      <c r="H14" s="43">
        <f t="shared" si="0"/>
        <v>61545.904555690999</v>
      </c>
      <c r="I14" s="43">
        <f t="shared" si="1"/>
        <v>61545.904555690999</v>
      </c>
      <c r="J14" s="43"/>
      <c r="K14" s="43"/>
      <c r="L14" s="43">
        <f t="shared" si="3"/>
        <v>2046428.8754698972</v>
      </c>
      <c r="M14" s="43">
        <f>L13*(Settings!$B$7)</f>
        <v>79395.318836568258</v>
      </c>
      <c r="N14" s="43">
        <f t="shared" si="4"/>
        <v>569324.72496859392</v>
      </c>
      <c r="O14" s="43">
        <f>N13*(Settings!$B$7)</f>
        <v>21897.104806484382</v>
      </c>
      <c r="P14" s="43">
        <f>Housing!U12</f>
        <v>8137154.5150000006</v>
      </c>
      <c r="Q14" s="43">
        <v>2800000</v>
      </c>
      <c r="R14" s="43">
        <f>Housing!O12</f>
        <v>10287169.365199894</v>
      </c>
      <c r="S14" s="43">
        <f>(1+Settings!$B$6)*S13</f>
        <v>5138898.0450759372</v>
      </c>
      <c r="T14" s="43">
        <f t="shared" si="2"/>
        <v>4488912.8952758312</v>
      </c>
    </row>
    <row r="15" spans="1:21" x14ac:dyDescent="0.25">
      <c r="B15" s="30">
        <v>2030</v>
      </c>
      <c r="C15" s="32">
        <f>A15*Salary!D14</f>
        <v>0</v>
      </c>
      <c r="D15" s="32">
        <f>Housing!H13</f>
        <v>251855.54655408853</v>
      </c>
      <c r="E15" s="32">
        <f>L14*(Settings!$B$7)</f>
        <v>81857.155018795893</v>
      </c>
      <c r="F15" s="43">
        <f>SUM(P15:Q15)*Settings!$B$8</f>
        <v>218743.09030000001</v>
      </c>
      <c r="G15" s="45">
        <f>Expenses!B13</f>
        <v>487597.76799790293</v>
      </c>
      <c r="H15" s="43">
        <f t="shared" si="0"/>
        <v>64858.023874981562</v>
      </c>
      <c r="I15" s="43">
        <f t="shared" si="1"/>
        <v>64858.023874981562</v>
      </c>
      <c r="J15" s="43"/>
      <c r="K15" s="43"/>
      <c r="L15" s="43">
        <f t="shared" si="3"/>
        <v>2111286.8993448787</v>
      </c>
      <c r="M15" s="43">
        <f>L14*(Settings!$B$7)</f>
        <v>81857.155018795893</v>
      </c>
      <c r="N15" s="43">
        <f t="shared" si="4"/>
        <v>592097.71396733762</v>
      </c>
      <c r="O15" s="43">
        <f>N14*(Settings!$B$7)</f>
        <v>22772.988998743756</v>
      </c>
      <c r="P15" s="43">
        <f>Housing!U13</f>
        <v>8137154.5150000006</v>
      </c>
      <c r="Q15" s="43">
        <v>2800000</v>
      </c>
      <c r="R15" s="43">
        <f>Housing!O13</f>
        <v>10492912.752503892</v>
      </c>
      <c r="S15" s="43">
        <f>(1+Settings!$B$6)*S14</f>
        <v>5241676.0059774565</v>
      </c>
      <c r="T15" s="43">
        <f t="shared" si="2"/>
        <v>4797434.2434813492</v>
      </c>
    </row>
    <row r="16" spans="1:21" x14ac:dyDescent="0.25">
      <c r="B16" s="30">
        <v>2031</v>
      </c>
      <c r="C16" s="32">
        <f>A16*Salary!D15</f>
        <v>0</v>
      </c>
      <c r="D16" s="32">
        <f>Housing!H14</f>
        <v>262588.17095071118</v>
      </c>
      <c r="E16" s="32">
        <f>L15*(Settings!$B$7)</f>
        <v>84451.475973795154</v>
      </c>
      <c r="F16" s="43">
        <f>SUM(P16:Q16)*Settings!$B$8</f>
        <v>218743.09030000001</v>
      </c>
      <c r="G16" s="45">
        <f>Expenses!B14</f>
        <v>497349.72335786099</v>
      </c>
      <c r="H16" s="43">
        <f t="shared" si="0"/>
        <v>68433.013866645342</v>
      </c>
      <c r="I16" s="43">
        <f t="shared" si="1"/>
        <v>68433.013866645342</v>
      </c>
      <c r="J16" s="43"/>
      <c r="K16" s="43"/>
      <c r="L16" s="43">
        <f t="shared" si="3"/>
        <v>2179719.913211524</v>
      </c>
      <c r="M16" s="43">
        <f>L15*(Settings!$B$7)</f>
        <v>84451.475973795154</v>
      </c>
      <c r="N16" s="43">
        <f t="shared" si="4"/>
        <v>615781.6225260311</v>
      </c>
      <c r="O16" s="43">
        <f>N15*(Settings!$B$7)</f>
        <v>23683.908558693507</v>
      </c>
      <c r="P16" s="43">
        <f>Housing!U14</f>
        <v>8137154.5150000006</v>
      </c>
      <c r="Q16" s="43">
        <v>2800000</v>
      </c>
      <c r="R16" s="43">
        <f>Housing!O14</f>
        <v>10702771.00755397</v>
      </c>
      <c r="S16" s="43">
        <f>(1+Settings!$B$6)*S15</f>
        <v>5346509.5260970052</v>
      </c>
      <c r="T16" s="43">
        <f t="shared" si="2"/>
        <v>5112126.0186509751</v>
      </c>
    </row>
    <row r="17" spans="2:20" x14ac:dyDescent="0.25">
      <c r="B17" s="30">
        <v>2032</v>
      </c>
      <c r="C17" s="32">
        <f>A17*Salary!D16</f>
        <v>0</v>
      </c>
      <c r="D17" s="32">
        <f>Housing!H15</f>
        <v>273652.66207923251</v>
      </c>
      <c r="E17" s="32">
        <f>L16*(Settings!$B$7)</f>
        <v>87188.796528460967</v>
      </c>
      <c r="F17" s="43">
        <f>SUM(P17:Q17)*Settings!$B$8</f>
        <v>218743.09030000001</v>
      </c>
      <c r="G17" s="45">
        <f>Expenses!B15</f>
        <v>507296.71782501822</v>
      </c>
      <c r="H17" s="43">
        <f t="shared" si="0"/>
        <v>72287.831082675257</v>
      </c>
      <c r="I17" s="43">
        <f t="shared" si="1"/>
        <v>72287.831082675257</v>
      </c>
      <c r="J17" s="43"/>
      <c r="K17" s="43"/>
      <c r="L17" s="43">
        <f t="shared" si="3"/>
        <v>2252007.7442941992</v>
      </c>
      <c r="M17" s="43">
        <f>L16*(Settings!$B$7)</f>
        <v>87188.796528460967</v>
      </c>
      <c r="N17" s="43">
        <f t="shared" si="4"/>
        <v>640412.88742707239</v>
      </c>
      <c r="O17" s="43">
        <f>N16*(Settings!$B$7)</f>
        <v>24631.264901041246</v>
      </c>
      <c r="P17" s="43">
        <f>Housing!U15</f>
        <v>8137154.5150000006</v>
      </c>
      <c r="Q17" s="43">
        <v>2800000</v>
      </c>
      <c r="R17" s="43">
        <f>Housing!O15</f>
        <v>10916826.42770505</v>
      </c>
      <c r="S17" s="43">
        <f>(1+Settings!$B$6)*S16</f>
        <v>5453439.7166189458</v>
      </c>
      <c r="T17" s="43">
        <f t="shared" si="2"/>
        <v>5433111.6293239947</v>
      </c>
    </row>
    <row r="18" spans="2:20" x14ac:dyDescent="0.25">
      <c r="B18" s="30">
        <v>2033</v>
      </c>
      <c r="C18" s="32">
        <f>A18*Salary!D17</f>
        <v>0</v>
      </c>
      <c r="D18" s="32">
        <f>Housing!H16</f>
        <v>285057.55994160951</v>
      </c>
      <c r="E18" s="32">
        <f>L17*(Settings!$B$7)</f>
        <v>90080.309771767963</v>
      </c>
      <c r="F18" s="43">
        <f>SUM(P18:Q18)*Settings!$B$8</f>
        <v>218743.09030000001</v>
      </c>
      <c r="G18" s="45">
        <f>Expenses!B16</f>
        <v>517442.65218151861</v>
      </c>
      <c r="H18" s="43">
        <f t="shared" si="0"/>
        <v>76438.307831858867</v>
      </c>
      <c r="I18" s="43">
        <f t="shared" si="1"/>
        <v>76438.307831858867</v>
      </c>
      <c r="J18" s="43"/>
      <c r="K18" s="43"/>
      <c r="L18" s="43">
        <f t="shared" si="3"/>
        <v>2328446.0521260579</v>
      </c>
      <c r="M18" s="43">
        <f>L17*(Settings!$B$7)</f>
        <v>90080.309771767963</v>
      </c>
      <c r="N18" s="43">
        <f t="shared" si="4"/>
        <v>666029.40292415523</v>
      </c>
      <c r="O18" s="43">
        <f>N17*(Settings!$B$7)</f>
        <v>25616.515497082895</v>
      </c>
      <c r="P18" s="43">
        <f>Housing!U16</f>
        <v>8137154.5150000006</v>
      </c>
      <c r="Q18" s="43">
        <v>2800000</v>
      </c>
      <c r="R18" s="43">
        <f>Housing!O16</f>
        <v>11135162.95625915</v>
      </c>
      <c r="S18" s="43">
        <f>(1+Settings!$B$6)*S17</f>
        <v>5562508.5109513253</v>
      </c>
      <c r="T18" s="43">
        <f t="shared" si="2"/>
        <v>5760516.9522104748</v>
      </c>
    </row>
    <row r="19" spans="2:20" x14ac:dyDescent="0.25">
      <c r="B19" s="30">
        <v>2034</v>
      </c>
      <c r="C19" s="32">
        <f>A19*Salary!D18</f>
        <v>0</v>
      </c>
      <c r="D19" s="32">
        <f>Housing!H17</f>
        <v>296814.48073985783</v>
      </c>
      <c r="E19" s="32">
        <f>L18*(Settings!$B$7)</f>
        <v>93137.842085042314</v>
      </c>
      <c r="F19" s="43">
        <f>SUM(P19:Q19)*Settings!$B$8</f>
        <v>218743.09030000001</v>
      </c>
      <c r="G19" s="45">
        <f>Expenses!B17</f>
        <v>527791.50522514898</v>
      </c>
      <c r="H19" s="43">
        <f t="shared" si="0"/>
        <v>80903.907899751212</v>
      </c>
      <c r="I19" s="43">
        <f t="shared" si="1"/>
        <v>80903.907899751212</v>
      </c>
      <c r="J19" s="43"/>
      <c r="K19" s="43"/>
      <c r="L19" s="43">
        <f t="shared" si="3"/>
        <v>2409349.9600258092</v>
      </c>
      <c r="M19" s="43">
        <f>L18*(Settings!$B$7)</f>
        <v>93137.842085042314</v>
      </c>
      <c r="N19" s="43">
        <f t="shared" si="4"/>
        <v>692670.57904112141</v>
      </c>
      <c r="O19" s="43">
        <f>N18*(Settings!$B$7)</f>
        <v>26641.17611696621</v>
      </c>
      <c r="P19" s="43">
        <f>Housing!U17</f>
        <v>8137154.5150000006</v>
      </c>
      <c r="Q19" s="43">
        <v>2800000</v>
      </c>
      <c r="R19" s="43">
        <f>Housing!O17</f>
        <v>11357866.215384332</v>
      </c>
      <c r="S19" s="43">
        <f>(1+Settings!$B$6)*S18</f>
        <v>5673758.6811703518</v>
      </c>
      <c r="T19" s="43">
        <f t="shared" si="2"/>
        <v>6094470.3815546855</v>
      </c>
    </row>
    <row r="20" spans="2:20" x14ac:dyDescent="0.25">
      <c r="B20" s="30">
        <v>2035</v>
      </c>
      <c r="C20" s="32">
        <f>A20*Salary!D19</f>
        <v>0</v>
      </c>
      <c r="D20" s="32">
        <f>Housing!H18</f>
        <v>308933.9191620535</v>
      </c>
      <c r="E20" s="32">
        <f>L19*(Settings!$B$7)</f>
        <v>96373.998401032368</v>
      </c>
      <c r="F20" s="43">
        <f>SUM(P20:Q20)*Settings!$B$8</f>
        <v>218743.09030000001</v>
      </c>
      <c r="G20" s="45">
        <f>Expenses!B18</f>
        <v>538347.33532965195</v>
      </c>
      <c r="H20" s="43">
        <f t="shared" si="0"/>
        <v>85703.672533433884</v>
      </c>
      <c r="I20" s="43">
        <f t="shared" si="1"/>
        <v>85703.672533433884</v>
      </c>
      <c r="J20" s="43"/>
      <c r="K20" s="43"/>
      <c r="L20" s="43">
        <f t="shared" si="3"/>
        <v>2495053.6325592431</v>
      </c>
      <c r="M20" s="43">
        <f>L19*(Settings!$B$7)</f>
        <v>96373.998401032368</v>
      </c>
      <c r="N20" s="43">
        <f t="shared" si="4"/>
        <v>720377.40220276627</v>
      </c>
      <c r="O20" s="43">
        <f>N19*(Settings!$B$7)</f>
        <v>27706.823161644857</v>
      </c>
      <c r="P20" s="43">
        <f>Housing!U18</f>
        <v>8137154.5150000006</v>
      </c>
      <c r="Q20" s="43">
        <v>2800000</v>
      </c>
      <c r="R20" s="43">
        <f>Housing!O18</f>
        <v>11585023.53969202</v>
      </c>
      <c r="S20" s="43">
        <f>(1+Settings!$B$6)*S19</f>
        <v>5787233.8547937591</v>
      </c>
      <c r="T20" s="43">
        <f t="shared" si="2"/>
        <v>6435102.8794857785</v>
      </c>
    </row>
    <row r="21" spans="2:20" x14ac:dyDescent="0.25">
      <c r="B21" s="30">
        <v>2036</v>
      </c>
      <c r="C21" s="32">
        <f>A21*Salary!D20</f>
        <v>0</v>
      </c>
      <c r="D21" s="32">
        <f>Housing!H19</f>
        <v>321426.45073691517</v>
      </c>
      <c r="E21" s="32">
        <f>L20*(Settings!$B$7)</f>
        <v>99802.145302369725</v>
      </c>
      <c r="F21" s="43">
        <f>SUM(P21:Q21)*Settings!$B$8</f>
        <v>218743.09030000001</v>
      </c>
      <c r="G21" s="45">
        <f>Expenses!B19</f>
        <v>549114.28203624499</v>
      </c>
      <c r="H21" s="43">
        <f t="shared" si="0"/>
        <v>90857.40430303989</v>
      </c>
      <c r="I21" s="43">
        <f t="shared" si="1"/>
        <v>90857.40430303989</v>
      </c>
      <c r="J21" s="43"/>
      <c r="K21" s="43"/>
      <c r="L21" s="43">
        <f t="shared" si="3"/>
        <v>2585911.036862283</v>
      </c>
      <c r="M21" s="43">
        <f>L20*(Settings!$B$7)</f>
        <v>99802.145302369725</v>
      </c>
      <c r="N21" s="43">
        <f t="shared" si="4"/>
        <v>749192.49829087697</v>
      </c>
      <c r="O21" s="43">
        <f>N20*(Settings!$B$7)</f>
        <v>28815.096088110651</v>
      </c>
      <c r="P21" s="43">
        <f>Housing!U19</f>
        <v>8137154.5150000006</v>
      </c>
      <c r="Q21" s="43">
        <v>2800000</v>
      </c>
      <c r="R21" s="43">
        <f>Housing!O19</f>
        <v>11816724.010485861</v>
      </c>
      <c r="S21" s="43">
        <f>(1+Settings!$B$6)*S20</f>
        <v>5902978.5318896342</v>
      </c>
      <c r="T21" s="43">
        <f t="shared" si="2"/>
        <v>6782548.0273754969</v>
      </c>
    </row>
    <row r="22" spans="2:20" x14ac:dyDescent="0.25">
      <c r="B22" s="30">
        <v>2037</v>
      </c>
      <c r="C22" s="32">
        <f>A22*Salary!D21</f>
        <v>0</v>
      </c>
      <c r="D22" s="32">
        <f>Housing!H20</f>
        <v>334305.1342590226</v>
      </c>
      <c r="E22" s="32">
        <f>L21*(Settings!$B$7)</f>
        <v>103436.44147449132</v>
      </c>
      <c r="F22" s="43">
        <f>SUM(P22:Q22)*Settings!$B$8</f>
        <v>218743.09030000001</v>
      </c>
      <c r="G22" s="45">
        <f>Expenses!B20</f>
        <v>560096.56767696992</v>
      </c>
      <c r="H22" s="43">
        <f t="shared" si="0"/>
        <v>96388.09835654404</v>
      </c>
      <c r="I22" s="43">
        <f t="shared" si="1"/>
        <v>96388.09835654404</v>
      </c>
      <c r="J22" s="43"/>
      <c r="K22" s="43"/>
      <c r="L22" s="43">
        <f t="shared" si="3"/>
        <v>2682299.1352188271</v>
      </c>
      <c r="M22" s="43">
        <f>L21*(Settings!$B$7)</f>
        <v>103436.44147449132</v>
      </c>
      <c r="N22" s="43">
        <f t="shared" si="4"/>
        <v>779160.19822251203</v>
      </c>
      <c r="O22" s="43">
        <f>N21*(Settings!$B$7)</f>
        <v>29967.699931635081</v>
      </c>
      <c r="P22" s="43">
        <f>Housing!U20</f>
        <v>8137154.5150000006</v>
      </c>
      <c r="Q22" s="43">
        <v>2800000</v>
      </c>
      <c r="R22" s="43">
        <f>Housing!O20</f>
        <v>12053058.490695579</v>
      </c>
      <c r="S22" s="43">
        <f>(1+Settings!$B$6)*S21</f>
        <v>6021038.1025274266</v>
      </c>
      <c r="T22" s="43">
        <f t="shared" si="2"/>
        <v>7136942.0782230049</v>
      </c>
    </row>
    <row r="23" spans="2:20" x14ac:dyDescent="0.25">
      <c r="B23" s="30">
        <v>2038</v>
      </c>
      <c r="C23" s="32">
        <f>A23*Salary!D22</f>
        <v>0</v>
      </c>
      <c r="D23" s="32">
        <f>Housing!H21</f>
        <v>347579.5142867933</v>
      </c>
      <c r="E23" s="32">
        <f>L22*(Settings!$B$7)</f>
        <v>107291.96540875308</v>
      </c>
      <c r="F23" s="43">
        <f>SUM(P23:Q23)*Settings!$B$8</f>
        <v>218743.09030000001</v>
      </c>
      <c r="G23" s="45">
        <f>Expenses!B21</f>
        <v>571298.49903050938</v>
      </c>
      <c r="H23" s="43">
        <f t="shared" si="0"/>
        <v>102316.07096503698</v>
      </c>
      <c r="I23" s="43">
        <f t="shared" si="1"/>
        <v>102316.07096503698</v>
      </c>
      <c r="J23" s="43"/>
      <c r="K23" s="43"/>
      <c r="L23" s="43">
        <f t="shared" si="3"/>
        <v>2784615.2061838638</v>
      </c>
      <c r="M23" s="43">
        <f>L22*(Settings!$B$7)</f>
        <v>107291.96540875308</v>
      </c>
      <c r="N23" s="43">
        <f t="shared" si="4"/>
        <v>810326.60615141247</v>
      </c>
      <c r="O23" s="43">
        <f>N22*(Settings!$B$7)</f>
        <v>31166.40792890048</v>
      </c>
      <c r="P23" s="43">
        <f>Housing!U21</f>
        <v>8137154.5150000006</v>
      </c>
      <c r="Q23" s="43">
        <v>2800000</v>
      </c>
      <c r="R23" s="43">
        <f>Housing!O21</f>
        <v>12294119.660509491</v>
      </c>
      <c r="S23" s="43">
        <f>(1+Settings!$B$6)*S22</f>
        <v>6141458.8645779751</v>
      </c>
      <c r="T23" s="43">
        <f t="shared" si="2"/>
        <v>7498424.0100874677</v>
      </c>
    </row>
    <row r="24" spans="2:20" x14ac:dyDescent="0.25">
      <c r="B24" s="30">
        <v>2039</v>
      </c>
      <c r="C24" s="32">
        <f>A24*Salary!D23</f>
        <v>0</v>
      </c>
      <c r="D24" s="32">
        <f>Housing!H22</f>
        <v>361262.8237153971</v>
      </c>
      <c r="E24" s="32">
        <f>L23*(Settings!$B$7)</f>
        <v>111384.60824735455</v>
      </c>
      <c r="F24" s="43">
        <f>SUM(P24:Q24)*Settings!$B$8</f>
        <v>218743.09030000001</v>
      </c>
      <c r="G24" s="45">
        <f>Expenses!B22</f>
        <v>582724.46901111957</v>
      </c>
      <c r="H24" s="43">
        <f t="shared" si="0"/>
        <v>108666.05325163214</v>
      </c>
      <c r="I24" s="43">
        <f t="shared" si="1"/>
        <v>108666.05325163214</v>
      </c>
      <c r="J24" s="43"/>
      <c r="K24" s="43"/>
      <c r="L24" s="43">
        <f t="shared" si="3"/>
        <v>2893281.2594354958</v>
      </c>
      <c r="M24" s="43">
        <f>L23*(Settings!$B$7)</f>
        <v>111384.60824735455</v>
      </c>
      <c r="N24" s="43">
        <f t="shared" si="4"/>
        <v>842739.67039746896</v>
      </c>
      <c r="O24" s="43">
        <f>N23*(Settings!$B$7)</f>
        <v>32413.0642460565</v>
      </c>
      <c r="P24" s="43">
        <f>Housing!U22</f>
        <v>8137154.5150000006</v>
      </c>
      <c r="Q24" s="43">
        <v>2800000</v>
      </c>
      <c r="R24" s="43">
        <f>Housing!O22</f>
        <v>12540002.053719681</v>
      </c>
      <c r="S24" s="43">
        <f>(1+Settings!$B$6)*S23</f>
        <v>6264288.0418695351</v>
      </c>
      <c r="T24" s="43">
        <f t="shared" si="2"/>
        <v>7867135.5805892162</v>
      </c>
    </row>
    <row r="25" spans="2:20" x14ac:dyDescent="0.25">
      <c r="B25" s="30">
        <v>2040</v>
      </c>
      <c r="C25" s="32">
        <f>A25*Salary!D24</f>
        <v>0</v>
      </c>
      <c r="D25" s="32">
        <f>Housing!H23</f>
        <v>375368.38642685895</v>
      </c>
      <c r="E25" s="32">
        <f>L24*(Settings!$B$7)</f>
        <v>115731.25037741984</v>
      </c>
      <c r="F25" s="43">
        <f>SUM(P25:Q25)*Settings!$B$8</f>
        <v>218743.09030000001</v>
      </c>
      <c r="G25" s="45">
        <f>Expenses!B23</f>
        <v>594378.95839134196</v>
      </c>
      <c r="H25" s="43">
        <f t="shared" si="0"/>
        <v>115463.7687129369</v>
      </c>
      <c r="I25" s="43">
        <f t="shared" si="1"/>
        <v>115463.7687129369</v>
      </c>
      <c r="J25" s="43"/>
      <c r="K25" s="43"/>
      <c r="L25" s="43">
        <f t="shared" si="3"/>
        <v>3008745.0281484327</v>
      </c>
      <c r="M25" s="43">
        <f>L24*(Settings!$B$7)</f>
        <v>115731.25037741984</v>
      </c>
      <c r="N25" s="43">
        <f t="shared" si="4"/>
        <v>876449.25721336773</v>
      </c>
      <c r="O25" s="43">
        <f>N24*(Settings!$B$7)</f>
        <v>33709.586815898758</v>
      </c>
      <c r="P25" s="43">
        <f>Housing!U23</f>
        <v>8137154.5150000006</v>
      </c>
      <c r="Q25" s="43">
        <v>2800000</v>
      </c>
      <c r="R25" s="43">
        <f>Housing!O23</f>
        <v>12790802.094794074</v>
      </c>
      <c r="S25" s="43">
        <f>(1+Settings!$B$6)*S24</f>
        <v>6389573.8027069261</v>
      </c>
      <c r="T25" s="43">
        <f t="shared" si="2"/>
        <v>8243221.3825009987</v>
      </c>
    </row>
    <row r="26" spans="2:20" x14ac:dyDescent="0.25">
      <c r="B26" s="30">
        <v>2041</v>
      </c>
      <c r="C26" s="32">
        <f>A26*Salary!D25</f>
        <v>0</v>
      </c>
      <c r="D26" s="32">
        <f>Housing!H24</f>
        <v>389907.82001966471</v>
      </c>
      <c r="E26" s="32">
        <f>L25*(Settings!$B$7)</f>
        <v>120349.80112593732</v>
      </c>
      <c r="F26" s="43">
        <f>SUM(P26:Q26)*Settings!$B$8</f>
        <v>218743.09030000001</v>
      </c>
      <c r="G26" s="45">
        <f>Expenses!B24</f>
        <v>606266.53755916876</v>
      </c>
      <c r="H26" s="43">
        <f t="shared" si="0"/>
        <v>122734.17388643324</v>
      </c>
      <c r="I26" s="43">
        <f t="shared" si="1"/>
        <v>122734.17388643324</v>
      </c>
      <c r="J26" s="43"/>
      <c r="K26" s="43"/>
      <c r="L26" s="43">
        <f t="shared" si="3"/>
        <v>3131479.202034866</v>
      </c>
      <c r="M26" s="43">
        <f>L25*(Settings!$B$7)</f>
        <v>120349.80112593732</v>
      </c>
      <c r="N26" s="43">
        <f t="shared" si="4"/>
        <v>911507.2275019025</v>
      </c>
      <c r="O26" s="43">
        <f>N25*(Settings!$B$7)</f>
        <v>35057.970288534707</v>
      </c>
      <c r="P26" s="43">
        <f>Housing!U24</f>
        <v>8137154.5150000006</v>
      </c>
      <c r="Q26" s="43">
        <v>2800000</v>
      </c>
      <c r="R26" s="43">
        <f>Housing!O24</f>
        <v>13046618.136689955</v>
      </c>
      <c r="S26" s="43">
        <f>(1+Settings!$B$6)*S25</f>
        <v>6517365.2787610646</v>
      </c>
      <c r="T26" s="43">
        <f t="shared" si="2"/>
        <v>8626828.9004510194</v>
      </c>
    </row>
    <row r="27" spans="2:20" x14ac:dyDescent="0.25">
      <c r="B27" s="30">
        <v>2042</v>
      </c>
      <c r="C27" s="32">
        <f>A27*Salary!D26</f>
        <v>0</v>
      </c>
      <c r="D27" s="32">
        <f>Housing!H25</f>
        <v>404895.23862025462</v>
      </c>
      <c r="E27" s="32">
        <f>L26*(Settings!$B$7)</f>
        <v>125259.16808139464</v>
      </c>
      <c r="F27" s="43">
        <f>SUM(P27:Q27)*Settings!$B$8</f>
        <v>218743.09030000001</v>
      </c>
      <c r="G27" s="45">
        <f>Expenses!B25</f>
        <v>618391.86831035221</v>
      </c>
      <c r="H27" s="43">
        <f t="shared" si="0"/>
        <v>130505.62869129714</v>
      </c>
      <c r="I27" s="43">
        <f t="shared" si="1"/>
        <v>130505.62869129714</v>
      </c>
      <c r="J27" s="43"/>
      <c r="K27" s="43"/>
      <c r="L27" s="43">
        <f t="shared" si="3"/>
        <v>3261984.830726163</v>
      </c>
      <c r="M27" s="43">
        <f>L26*(Settings!$B$7)</f>
        <v>125259.16808139464</v>
      </c>
      <c r="N27" s="43">
        <f t="shared" si="4"/>
        <v>947967.51660197857</v>
      </c>
      <c r="O27" s="43">
        <f>N26*(Settings!$B$7)</f>
        <v>36460.289100076101</v>
      </c>
      <c r="P27" s="43">
        <f>Housing!U25</f>
        <v>8137154.5150000006</v>
      </c>
      <c r="Q27" s="43">
        <v>2800000</v>
      </c>
      <c r="R27" s="43">
        <f>Housing!O25</f>
        <v>13307550.499423755</v>
      </c>
      <c r="S27" s="43">
        <f>(1+Settings!$B$6)*S26</f>
        <v>6647712.5843362864</v>
      </c>
      <c r="T27" s="43">
        <f t="shared" si="2"/>
        <v>9018108.5687600411</v>
      </c>
    </row>
    <row r="28" spans="2:20" x14ac:dyDescent="0.25">
      <c r="B28" s="30">
        <v>2043</v>
      </c>
      <c r="C28" s="32">
        <f>A28*Salary!D27</f>
        <v>0</v>
      </c>
      <c r="D28" s="32">
        <f>Housing!H26</f>
        <v>420343.6557788623</v>
      </c>
      <c r="E28" s="32">
        <f>L27*(Settings!$B$7)</f>
        <v>130479.39322904652</v>
      </c>
      <c r="F28" s="43">
        <f>SUM(P28:Q28)*Settings!$B$8</f>
        <v>218743.09030000001</v>
      </c>
      <c r="G28" s="45">
        <f>Expenses!B26</f>
        <v>630759.70567655924</v>
      </c>
      <c r="H28" s="43">
        <f t="shared" si="0"/>
        <v>138806.43363134959</v>
      </c>
      <c r="I28" s="43">
        <f t="shared" si="1"/>
        <v>138806.43363134959</v>
      </c>
      <c r="J28" s="43"/>
      <c r="K28" s="43"/>
      <c r="L28" s="43">
        <f t="shared" si="3"/>
        <v>3400791.2643575128</v>
      </c>
      <c r="M28" s="43">
        <f>L27*(Settings!$B$7)</f>
        <v>130479.39322904652</v>
      </c>
      <c r="N28" s="43">
        <f t="shared" si="4"/>
        <v>985886.21726605773</v>
      </c>
      <c r="O28" s="43">
        <f>N27*(Settings!$B$7)</f>
        <v>37918.700664079144</v>
      </c>
      <c r="P28" s="43">
        <f>Housing!U26</f>
        <v>8137154.5150000006</v>
      </c>
      <c r="Q28" s="43">
        <v>2800000</v>
      </c>
      <c r="R28" s="43">
        <f>Housing!O26</f>
        <v>13573701.509412231</v>
      </c>
      <c r="S28" s="43">
        <f>(1+Settings!$B$6)*S27</f>
        <v>6780666.8360230122</v>
      </c>
      <c r="T28" s="43">
        <f t="shared" si="2"/>
        <v>9417213.8304352425</v>
      </c>
    </row>
    <row r="29" spans="2:20" x14ac:dyDescent="0.25">
      <c r="B29" s="30">
        <v>2044</v>
      </c>
      <c r="C29" s="32">
        <f>A29*Salary!D28</f>
        <v>0</v>
      </c>
      <c r="D29" s="32">
        <f>Housing!H27</f>
        <v>436266.78745222825</v>
      </c>
      <c r="E29" s="32">
        <f>L28*(Settings!$B$7)</f>
        <v>136031.65057430053</v>
      </c>
      <c r="F29" s="43">
        <f>SUM(P29:Q29)*Settings!$B$8</f>
        <v>218743.09030000001</v>
      </c>
      <c r="G29" s="45">
        <f>Expenses!B27</f>
        <v>643374.89979009039</v>
      </c>
      <c r="H29" s="43">
        <f t="shared" si="0"/>
        <v>147666.62853643845</v>
      </c>
      <c r="I29" s="43">
        <f t="shared" si="1"/>
        <v>147666.62853643845</v>
      </c>
      <c r="J29" s="43"/>
      <c r="K29" s="43"/>
      <c r="L29" s="43">
        <f t="shared" si="3"/>
        <v>3548457.8928939514</v>
      </c>
      <c r="M29" s="43">
        <f>L28*(Settings!$B$7)</f>
        <v>136031.65057430053</v>
      </c>
      <c r="N29" s="43">
        <f t="shared" si="4"/>
        <v>1025321.6659567</v>
      </c>
      <c r="O29" s="43">
        <f>N28*(Settings!$B$7)</f>
        <v>39435.448690642312</v>
      </c>
      <c r="P29" s="43">
        <f>Housing!U27</f>
        <v>8137154.5150000006</v>
      </c>
      <c r="Q29" s="43">
        <v>2800000</v>
      </c>
      <c r="R29" s="43">
        <f>Housing!O27</f>
        <v>13845175.539600477</v>
      </c>
      <c r="S29" s="43">
        <f>(1+Settings!$B$6)*S28</f>
        <v>6916280.1727434723</v>
      </c>
      <c r="T29" s="43">
        <f t="shared" si="2"/>
        <v>9824301.1973439492</v>
      </c>
    </row>
    <row r="30" spans="2:20" x14ac:dyDescent="0.25">
      <c r="B30" s="30">
        <v>2045</v>
      </c>
      <c r="C30" s="32">
        <f>A30*Salary!D29</f>
        <v>0</v>
      </c>
      <c r="D30" s="32">
        <f>Housing!H28</f>
        <v>452679.0550757951</v>
      </c>
      <c r="E30" s="32">
        <f>L29*(Settings!$B$7)</f>
        <v>141938.31571575807</v>
      </c>
      <c r="F30" s="43">
        <f>SUM(P30:Q30)*Settings!$B$8</f>
        <v>218743.09030000001</v>
      </c>
      <c r="G30" s="45">
        <f>Expenses!B28</f>
        <v>656242.39778589224</v>
      </c>
      <c r="H30" s="43">
        <f t="shared" si="0"/>
        <v>157118.06330566097</v>
      </c>
      <c r="I30" s="43">
        <f t="shared" si="1"/>
        <v>157118.06330566097</v>
      </c>
      <c r="J30" s="43"/>
      <c r="K30" s="43"/>
      <c r="L30" s="43">
        <f t="shared" si="3"/>
        <v>3705575.9561996125</v>
      </c>
      <c r="M30" s="43">
        <f>L29*(Settings!$B$7)</f>
        <v>141938.31571575807</v>
      </c>
      <c r="N30" s="43">
        <f t="shared" si="4"/>
        <v>1066334.5325949681</v>
      </c>
      <c r="O30" s="43">
        <f>N29*(Settings!$B$7)</f>
        <v>41012.866638268002</v>
      </c>
      <c r="P30" s="43">
        <f>Housing!U28</f>
        <v>8137154.5150000006</v>
      </c>
      <c r="Q30" s="43">
        <v>2800000</v>
      </c>
      <c r="R30" s="43">
        <f>Housing!O28</f>
        <v>14122079.050392486</v>
      </c>
      <c r="S30" s="43">
        <f>(1+Settings!$B$6)*S29</f>
        <v>7054605.7761983415</v>
      </c>
      <c r="T30" s="43">
        <f t="shared" si="2"/>
        <v>10239530.311590828</v>
      </c>
    </row>
    <row r="31" spans="2:20" x14ac:dyDescent="0.25">
      <c r="B31" s="30">
        <v>2046</v>
      </c>
      <c r="C31" s="32">
        <f>A31*Salary!D30</f>
        <v>0</v>
      </c>
      <c r="D31" s="32">
        <f>Housing!H29</f>
        <v>469596.18872806896</v>
      </c>
      <c r="E31" s="32">
        <f>L30*(Settings!$B$7)</f>
        <v>148223.03824798451</v>
      </c>
      <c r="F31" s="43">
        <f>SUM(P31:Q31)*Settings!$B$8</f>
        <v>218743.09030000001</v>
      </c>
      <c r="G31" s="45">
        <f>Expenses!B29</f>
        <v>669367.24574161007</v>
      </c>
      <c r="H31" s="43">
        <f t="shared" si="0"/>
        <v>167195.07153444341</v>
      </c>
      <c r="I31" s="43">
        <f t="shared" si="1"/>
        <v>167195.07153444341</v>
      </c>
      <c r="J31" s="43"/>
      <c r="K31" s="43"/>
      <c r="L31" s="43">
        <f t="shared" si="3"/>
        <v>3872771.0277340561</v>
      </c>
      <c r="M31" s="43">
        <f>L30*(Settings!$B$7)</f>
        <v>148223.03824798451</v>
      </c>
      <c r="N31" s="43">
        <f t="shared" si="4"/>
        <v>1108987.9138987667</v>
      </c>
      <c r="O31" s="43">
        <f>N30*(Settings!$B$7)</f>
        <v>42653.381303798727</v>
      </c>
      <c r="P31" s="43">
        <f>Housing!U29</f>
        <v>8137154.5150000006</v>
      </c>
      <c r="Q31" s="43">
        <v>2800000</v>
      </c>
      <c r="R31" s="43">
        <f>Housing!O29</f>
        <v>14404520.631400336</v>
      </c>
      <c r="S31" s="43">
        <f>(1+Settings!$B$6)*S30</f>
        <v>7195697.8917223085</v>
      </c>
      <c r="T31" s="43">
        <f t="shared" si="2"/>
        <v>10663064.008122645</v>
      </c>
    </row>
    <row r="32" spans="2:20" x14ac:dyDescent="0.25">
      <c r="B32" s="30">
        <v>2047</v>
      </c>
      <c r="C32" s="32">
        <f>A32*Salary!D31</f>
        <v>0</v>
      </c>
      <c r="D32" s="32">
        <f>Housing!H30</f>
        <v>487033.43038991099</v>
      </c>
      <c r="E32" s="32">
        <f>L31*(Settings!$B$7)</f>
        <v>154910.84110936226</v>
      </c>
      <c r="F32" s="43">
        <f>SUM(P32:Q32)*Settings!$B$8</f>
        <v>218743.09030000001</v>
      </c>
      <c r="G32" s="45">
        <f>Expenses!B30</f>
        <v>682754.59065644233</v>
      </c>
      <c r="H32" s="43">
        <f t="shared" si="0"/>
        <v>177932.77114283096</v>
      </c>
      <c r="I32" s="43">
        <f t="shared" si="1"/>
        <v>177932.77114283096</v>
      </c>
      <c r="J32" s="43"/>
      <c r="K32" s="43"/>
      <c r="L32" s="43">
        <f t="shared" si="3"/>
        <v>4050703.7988768872</v>
      </c>
      <c r="M32" s="43">
        <f>L31*(Settings!$B$7)</f>
        <v>154910.84110936226</v>
      </c>
      <c r="N32" s="43">
        <f t="shared" si="4"/>
        <v>1153347.4304547175</v>
      </c>
      <c r="O32" s="43">
        <f>N31*(Settings!$B$7)</f>
        <v>44359.516555950671</v>
      </c>
      <c r="P32" s="43">
        <f>Housing!U30</f>
        <v>8137154.5150000006</v>
      </c>
      <c r="Q32" s="43">
        <v>2800000</v>
      </c>
      <c r="R32" s="43">
        <f>Housing!O30</f>
        <v>14692611.044028342</v>
      </c>
      <c r="S32" s="43">
        <f>(1+Settings!$B$6)*S31</f>
        <v>7339611.8495567543</v>
      </c>
      <c r="T32" s="43">
        <f t="shared" si="2"/>
        <v>11095068.378585096</v>
      </c>
    </row>
    <row r="33" spans="2:20" x14ac:dyDescent="0.25">
      <c r="B33" s="30">
        <v>2048</v>
      </c>
      <c r="C33" s="32">
        <f>A33*Salary!D32</f>
        <v>0</v>
      </c>
      <c r="D33" s="32">
        <f>Housing!H31</f>
        <v>505006.13730160834</v>
      </c>
      <c r="E33" s="32">
        <f>L32*(Settings!$B$7)</f>
        <v>162028.1519550755</v>
      </c>
      <c r="F33" s="43">
        <f>SUM(P33:Q33)*Settings!$B$8</f>
        <v>218743.09030000001</v>
      </c>
      <c r="G33" s="45">
        <f>Expenses!B31</f>
        <v>696409.68246957124</v>
      </c>
      <c r="H33" s="43">
        <f t="shared" si="0"/>
        <v>189367.69708711258</v>
      </c>
      <c r="I33" s="43">
        <f t="shared" si="1"/>
        <v>189367.69708711258</v>
      </c>
      <c r="J33" s="43"/>
      <c r="K33" s="43"/>
      <c r="L33" s="43">
        <f t="shared" si="3"/>
        <v>4240071.495964</v>
      </c>
      <c r="M33" s="43">
        <f>L32*(Settings!$B$7)</f>
        <v>162028.1519550755</v>
      </c>
      <c r="N33" s="43">
        <f t="shared" si="4"/>
        <v>1199481.3276729062</v>
      </c>
      <c r="O33" s="43">
        <f>N32*(Settings!$B$7)</f>
        <v>46133.8972181887</v>
      </c>
      <c r="P33" s="43">
        <f>Housing!U31</f>
        <v>8137154.5150000006</v>
      </c>
      <c r="Q33" s="43">
        <v>2800000</v>
      </c>
      <c r="R33" s="43">
        <f>Housing!O31</f>
        <v>14986463.26490891</v>
      </c>
      <c r="S33" s="43">
        <f>(1+Settings!$B$6)*S32</f>
        <v>7486404.0865478897</v>
      </c>
      <c r="T33" s="43">
        <f t="shared" si="2"/>
        <v>11535712.836456798</v>
      </c>
    </row>
    <row r="34" spans="2:20" x14ac:dyDescent="0.25">
      <c r="B34" s="30">
        <v>2049</v>
      </c>
      <c r="C34" s="32">
        <f>A34*Salary!D33</f>
        <v>0</v>
      </c>
      <c r="D34" s="32">
        <f>Housing!H32</f>
        <v>523531.5854206566</v>
      </c>
      <c r="E34" s="32">
        <f>L33*(Settings!$B$7)</f>
        <v>169602.85983855999</v>
      </c>
      <c r="F34" s="43">
        <f>SUM(P34:Q34)*Settings!$B$8</f>
        <v>218743.09030000001</v>
      </c>
      <c r="G34" s="45">
        <f>Expenses!B32</f>
        <v>710337.87611896265</v>
      </c>
      <c r="H34" s="43">
        <f t="shared" si="0"/>
        <v>201539.65944025398</v>
      </c>
      <c r="I34" s="43">
        <f t="shared" si="1"/>
        <v>201539.65944025398</v>
      </c>
      <c r="J34" s="43"/>
      <c r="K34" s="43"/>
      <c r="L34" s="43">
        <f t="shared" si="3"/>
        <v>4441611.1554042539</v>
      </c>
      <c r="M34" s="43">
        <f>L33*(Settings!$B$7)</f>
        <v>169602.85983855999</v>
      </c>
      <c r="N34" s="43">
        <f t="shared" si="4"/>
        <v>1247460.5807798225</v>
      </c>
      <c r="O34" s="43">
        <f>N33*(Settings!$B$7)</f>
        <v>47979.253106916251</v>
      </c>
      <c r="P34" s="43">
        <f>Housing!U32</f>
        <v>8137154.5150000006</v>
      </c>
      <c r="Q34" s="43">
        <v>2800000</v>
      </c>
      <c r="R34" s="43">
        <f>Housing!O32</f>
        <v>15286192.530207088</v>
      </c>
      <c r="S34" s="43">
        <f>(1+Settings!$B$6)*S33</f>
        <v>7636132.1682788478</v>
      </c>
      <c r="T34" s="43">
        <f t="shared" si="2"/>
        <v>11985170.183485936</v>
      </c>
    </row>
    <row r="35" spans="2:20" x14ac:dyDescent="0.25">
      <c r="B35" s="30">
        <v>2050</v>
      </c>
      <c r="C35" s="32">
        <f>A35*Salary!D34</f>
        <v>0</v>
      </c>
      <c r="D35" s="32">
        <f>Housing!H33</f>
        <v>542625.97298327624</v>
      </c>
      <c r="E35" s="32">
        <f>L34*(Settings!$B$7)</f>
        <v>177664.44621617015</v>
      </c>
      <c r="F35" s="43">
        <f>SUM(P35:Q35)*Settings!$B$8</f>
        <v>56000</v>
      </c>
      <c r="G35" s="45">
        <f>Expenses!B33</f>
        <v>724544.63364134193</v>
      </c>
      <c r="H35" s="43">
        <f t="shared" si="0"/>
        <v>51745.785558104515</v>
      </c>
      <c r="I35" s="43">
        <f t="shared" si="1"/>
        <v>51745.785558104515</v>
      </c>
      <c r="J35" s="43"/>
      <c r="K35" s="43"/>
      <c r="L35" s="43">
        <f t="shared" si="3"/>
        <v>4493356.9409623584</v>
      </c>
      <c r="M35" s="43">
        <f>L34*(Settings!$B$7)</f>
        <v>177664.44621617015</v>
      </c>
      <c r="N35" s="43">
        <f t="shared" si="4"/>
        <v>1297359.0040110154</v>
      </c>
      <c r="O35" s="43">
        <f>N34*(Settings!$B$7)</f>
        <v>49898.423231192901</v>
      </c>
      <c r="P35" s="43">
        <f>Housing!U33</f>
        <v>0</v>
      </c>
      <c r="Q35" s="43">
        <v>2800000</v>
      </c>
      <c r="R35" s="43">
        <f>Housing!O33</f>
        <v>15591916.380811229</v>
      </c>
      <c r="S35" s="43">
        <f>(1+Settings!$B$6)*S34</f>
        <v>7788854.8116444247</v>
      </c>
      <c r="T35" s="43">
        <f t="shared" si="2"/>
        <v>20580771.192455653</v>
      </c>
    </row>
    <row r="36" spans="2:20" x14ac:dyDescent="0.25">
      <c r="C36" s="32"/>
      <c r="D36" s="32"/>
      <c r="G36" s="40"/>
      <c r="H36" s="43"/>
    </row>
    <row r="37" spans="2:20" x14ac:dyDescent="0.25">
      <c r="C37" s="32"/>
      <c r="D37" s="32"/>
      <c r="E37" s="43">
        <f>SUM(E5:E36)</f>
        <v>3079941.9864449617</v>
      </c>
      <c r="F37" s="43"/>
      <c r="G37" s="40"/>
      <c r="H37" s="43"/>
    </row>
    <row r="38" spans="2:20" x14ac:dyDescent="0.25">
      <c r="C38" s="32"/>
      <c r="D38" s="32"/>
      <c r="G38" s="40"/>
      <c r="H38" s="43"/>
    </row>
    <row r="39" spans="2:20" x14ac:dyDescent="0.25">
      <c r="C39" s="32"/>
      <c r="D39" s="32"/>
      <c r="G39" s="40"/>
      <c r="H39" s="43"/>
    </row>
    <row r="40" spans="2:20" x14ac:dyDescent="0.25">
      <c r="C40" s="32"/>
      <c r="D40" s="32"/>
      <c r="G40" s="40"/>
      <c r="H40" s="43"/>
    </row>
    <row r="41" spans="2:20" x14ac:dyDescent="0.25">
      <c r="C41" s="32"/>
      <c r="D41" s="32"/>
      <c r="G41" s="40"/>
      <c r="H41" s="43"/>
    </row>
    <row r="42" spans="2:20" x14ac:dyDescent="0.25">
      <c r="C42" s="32"/>
      <c r="D42" s="32"/>
      <c r="G42" s="40"/>
      <c r="H42" s="43"/>
    </row>
    <row r="43" spans="2:20" x14ac:dyDescent="0.25">
      <c r="C43" s="32"/>
      <c r="D43" s="32"/>
      <c r="G43" s="40"/>
      <c r="H43" s="43"/>
    </row>
    <row r="44" spans="2:20" x14ac:dyDescent="0.25">
      <c r="C44" s="32"/>
      <c r="D44" s="32"/>
      <c r="G44" s="40"/>
      <c r="H44" s="43"/>
    </row>
    <row r="45" spans="2:20" x14ac:dyDescent="0.25">
      <c r="C45" s="32"/>
      <c r="D45" s="32"/>
      <c r="G45" s="40"/>
      <c r="H45" s="43"/>
    </row>
  </sheetData>
  <mergeCells count="1">
    <mergeCell ref="C2:H2"/>
  </mergeCells>
  <phoneticPr fontId="14" type="noConversion"/>
  <conditionalFormatting sqref="I5:I35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  <headerFooter>
    <oddFooter>&amp;C&amp;1#&amp;"Calibri"&amp;10&amp;K000000Confidential</oddFooter>
  </headerFooter>
  <ignoredErrors>
    <ignoredError sqref="N6:N7 N8:N22 N23:N3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25"/>
  <sheetViews>
    <sheetView workbookViewId="0">
      <selection activeCell="D4" sqref="A2:D25"/>
    </sheetView>
  </sheetViews>
  <sheetFormatPr defaultColWidth="14.4609375" defaultRowHeight="15.75" customHeight="1" x14ac:dyDescent="0.3"/>
  <cols>
    <col min="2" max="3" width="8.53515625" bestFit="1" customWidth="1"/>
    <col min="4" max="4" width="10" bestFit="1" customWidth="1"/>
  </cols>
  <sheetData>
    <row r="2" spans="1:4" ht="15.75" customHeight="1" x14ac:dyDescent="0.3">
      <c r="A2" s="30"/>
      <c r="B2" s="30" t="s">
        <v>0</v>
      </c>
      <c r="C2" s="30" t="s">
        <v>0</v>
      </c>
      <c r="D2" s="30"/>
    </row>
    <row r="3" spans="1:4" ht="15.75" customHeight="1" x14ac:dyDescent="0.3">
      <c r="A3" s="30"/>
      <c r="B3" s="30" t="s">
        <v>21</v>
      </c>
      <c r="C3" s="30" t="s">
        <v>22</v>
      </c>
      <c r="D3" s="31" t="s">
        <v>23</v>
      </c>
    </row>
    <row r="4" spans="1:4" ht="15.75" customHeight="1" x14ac:dyDescent="0.3">
      <c r="A4" s="30">
        <v>2020</v>
      </c>
      <c r="B4" s="32">
        <f>12*31000</f>
        <v>372000</v>
      </c>
      <c r="C4" s="32">
        <f>12*34000</f>
        <v>408000</v>
      </c>
      <c r="D4" s="32">
        <f>SUM(B4:C4)</f>
        <v>780000</v>
      </c>
    </row>
    <row r="5" spans="1:4" ht="15.75" customHeight="1" x14ac:dyDescent="0.3">
      <c r="A5" s="30">
        <v>2021</v>
      </c>
      <c r="B5" s="32">
        <f>(1+Settings!$B$3)*B4</f>
        <v>379440</v>
      </c>
      <c r="C5" s="32">
        <f>(1+Settings!$B$3)*C4</f>
        <v>416160</v>
      </c>
      <c r="D5" s="32">
        <f>SUM(B5:C5)</f>
        <v>795600</v>
      </c>
    </row>
    <row r="6" spans="1:4" ht="15.75" customHeight="1" x14ac:dyDescent="0.3">
      <c r="A6" s="30">
        <v>2022</v>
      </c>
      <c r="B6" s="32">
        <f>(1+Settings!$B$3)*B5</f>
        <v>387028.8</v>
      </c>
      <c r="C6" s="32">
        <f>(1+Settings!$B$3)*C5</f>
        <v>424483.2</v>
      </c>
      <c r="D6" s="32">
        <f>SUM(B6:C6)</f>
        <v>811512</v>
      </c>
    </row>
    <row r="7" spans="1:4" ht="15.75" customHeight="1" x14ac:dyDescent="0.3">
      <c r="A7" s="30">
        <v>2023</v>
      </c>
      <c r="B7" s="32">
        <f>(1+Settings!$B$3)*B6</f>
        <v>394769.37599999999</v>
      </c>
      <c r="C7" s="32">
        <f>(1+Settings!$B$3)*C6</f>
        <v>432972.864</v>
      </c>
      <c r="D7" s="32">
        <f>SUM(B7:C7)</f>
        <v>827742.24</v>
      </c>
    </row>
    <row r="8" spans="1:4" ht="15.75" customHeight="1" x14ac:dyDescent="0.3">
      <c r="A8" s="30">
        <v>2024</v>
      </c>
      <c r="B8" s="32">
        <f>(1+Settings!$B$3)*B7</f>
        <v>402664.76351999998</v>
      </c>
      <c r="C8" s="32">
        <f>(1+Settings!$B$3)*C7</f>
        <v>441632.32128000003</v>
      </c>
      <c r="D8" s="32">
        <f>SUM(B8:C8)</f>
        <v>844297.08480000007</v>
      </c>
    </row>
    <row r="9" spans="1:4" ht="15.75" customHeight="1" x14ac:dyDescent="0.3">
      <c r="A9" s="30">
        <v>2025</v>
      </c>
      <c r="B9" s="32">
        <f>(1+Settings!$B$3)*B8</f>
        <v>410718.05879039998</v>
      </c>
      <c r="C9" s="32">
        <f>(1+Settings!$B$3)*C8</f>
        <v>450464.96770560002</v>
      </c>
      <c r="D9" s="32">
        <f>SUM(B9:C9)</f>
        <v>861183.02649600001</v>
      </c>
    </row>
    <row r="10" spans="1:4" ht="15.75" customHeight="1" x14ac:dyDescent="0.3">
      <c r="A10" s="30">
        <v>2026</v>
      </c>
      <c r="B10" s="32">
        <f>(1+Settings!$B$3)*B9</f>
        <v>418932.41996620799</v>
      </c>
      <c r="C10" s="32">
        <f>(1+Settings!$B$3)*C9</f>
        <v>459474.26705971203</v>
      </c>
      <c r="D10" s="32">
        <f>SUM(B10:C10)</f>
        <v>878406.68702592002</v>
      </c>
    </row>
    <row r="11" spans="1:4" ht="15.75" customHeight="1" x14ac:dyDescent="0.3">
      <c r="A11" s="30">
        <v>2027</v>
      </c>
      <c r="B11" s="32">
        <f>(1+Settings!$B$3)*B10</f>
        <v>427311.06836553215</v>
      </c>
      <c r="C11" s="32">
        <f>(1+Settings!$B$3)*C10</f>
        <v>468663.75240090629</v>
      </c>
      <c r="D11" s="32">
        <f>SUM(B11:C11)</f>
        <v>895974.8207664385</v>
      </c>
    </row>
    <row r="12" spans="1:4" ht="15.75" customHeight="1" x14ac:dyDescent="0.3">
      <c r="A12" s="30">
        <v>2028</v>
      </c>
      <c r="B12" s="32">
        <f>(1+Settings!$B$3)*B11</f>
        <v>435857.28973284282</v>
      </c>
      <c r="C12" s="32">
        <f>(1+Settings!$B$3)*C11</f>
        <v>478037.02744892443</v>
      </c>
      <c r="D12" s="32">
        <f>SUM(B12:C12)</f>
        <v>913894.3171817672</v>
      </c>
    </row>
    <row r="13" spans="1:4" ht="15.75" customHeight="1" x14ac:dyDescent="0.3">
      <c r="A13" s="30">
        <v>2029</v>
      </c>
      <c r="B13" s="32">
        <f>(1+Settings!$B$3)*B12</f>
        <v>444574.43552749971</v>
      </c>
      <c r="C13" s="32">
        <f>(1+Settings!$B$3)*C12</f>
        <v>487597.76799790293</v>
      </c>
      <c r="D13" s="32">
        <f>SUM(B13:C13)</f>
        <v>932172.20352540258</v>
      </c>
    </row>
    <row r="14" spans="1:4" ht="15.75" customHeight="1" x14ac:dyDescent="0.3">
      <c r="A14" s="30">
        <v>2030</v>
      </c>
      <c r="B14" s="32">
        <f>(1+Settings!$B$3)*B13</f>
        <v>453465.92423804972</v>
      </c>
      <c r="C14" s="32">
        <f>(1+Settings!$B$3)*C13</f>
        <v>497349.72335786099</v>
      </c>
      <c r="D14" s="32">
        <f>SUM(B14:C14)</f>
        <v>950815.6475959107</v>
      </c>
    </row>
    <row r="15" spans="1:4" ht="15.75" customHeight="1" x14ac:dyDescent="0.3">
      <c r="A15" s="30">
        <v>2031</v>
      </c>
      <c r="B15" s="32">
        <f>(1+Settings!$B$3)*B14</f>
        <v>462535.24272281071</v>
      </c>
      <c r="C15" s="32">
        <f>(1+Settings!$B$3)*C14</f>
        <v>507296.71782501822</v>
      </c>
      <c r="D15" s="32">
        <f>SUM(B15:C15)</f>
        <v>969831.96054782893</v>
      </c>
    </row>
    <row r="16" spans="1:4" ht="15.75" customHeight="1" x14ac:dyDescent="0.3">
      <c r="A16" s="30">
        <v>2032</v>
      </c>
      <c r="B16" s="32">
        <f>(1+Settings!$B$3)*B15</f>
        <v>471785.94757726695</v>
      </c>
      <c r="C16" s="32">
        <f>(1+Settings!$B$3)*C15</f>
        <v>517442.65218151861</v>
      </c>
      <c r="D16" s="32">
        <f>SUM(B16:C16)</f>
        <v>989228.59975878557</v>
      </c>
    </row>
    <row r="17" spans="1:4" ht="15.75" customHeight="1" x14ac:dyDescent="0.3">
      <c r="A17" s="30">
        <v>2033</v>
      </c>
      <c r="B17" s="32">
        <f>(1+Settings!$B$3)*B16</f>
        <v>481221.66652881232</v>
      </c>
      <c r="C17" s="32">
        <f>(1+Settings!$B$3)*C16</f>
        <v>527791.50522514898</v>
      </c>
      <c r="D17" s="32">
        <f>SUM(B17:C17)</f>
        <v>1009013.1717539614</v>
      </c>
    </row>
    <row r="18" spans="1:4" ht="15.75" customHeight="1" x14ac:dyDescent="0.3">
      <c r="A18" s="30">
        <v>2034</v>
      </c>
      <c r="B18" s="32">
        <f>(1+Settings!$B$3)*B17</f>
        <v>490846.09985938855</v>
      </c>
      <c r="C18" s="32">
        <f>(1+Settings!$B$3)*C17</f>
        <v>538347.33532965195</v>
      </c>
      <c r="D18" s="32">
        <f>SUM(B18:C18)</f>
        <v>1029193.4351890405</v>
      </c>
    </row>
    <row r="19" spans="1:4" ht="15.75" customHeight="1" x14ac:dyDescent="0.3">
      <c r="A19" s="30">
        <v>2035</v>
      </c>
      <c r="B19" s="32">
        <f>(1+Settings!$B$3)*B18</f>
        <v>500663.02185657632</v>
      </c>
      <c r="C19" s="32">
        <f>(1+Settings!$B$3)*C18</f>
        <v>549114.28203624499</v>
      </c>
      <c r="D19" s="32">
        <f>SUM(B19:C19)</f>
        <v>1049777.3038928213</v>
      </c>
    </row>
    <row r="20" spans="1:4" ht="15.75" customHeight="1" x14ac:dyDescent="0.3">
      <c r="A20" s="30">
        <v>2036</v>
      </c>
      <c r="B20" s="32">
        <f>(1+Settings!$B$3)*B19</f>
        <v>510676.28229370783</v>
      </c>
      <c r="C20" s="32">
        <f>(1+Settings!$B$3)*C19</f>
        <v>560096.56767696992</v>
      </c>
      <c r="D20" s="32">
        <f>SUM(B20:C20)</f>
        <v>1070772.8499706779</v>
      </c>
    </row>
    <row r="21" spans="1:4" ht="15.75" customHeight="1" x14ac:dyDescent="0.3">
      <c r="A21" s="30">
        <v>2037</v>
      </c>
      <c r="B21" s="32">
        <f>(1+Settings!$B$3)*B20</f>
        <v>520889.80793958198</v>
      </c>
      <c r="C21" s="32">
        <f>(1+Settings!$B$3)*C20</f>
        <v>571298.49903050938</v>
      </c>
      <c r="D21" s="32">
        <f>SUM(B21:C21)</f>
        <v>1092188.3069700913</v>
      </c>
    </row>
    <row r="22" spans="1:4" ht="15.75" customHeight="1" x14ac:dyDescent="0.3">
      <c r="A22" s="30">
        <v>2038</v>
      </c>
      <c r="B22" s="32">
        <f>(1+Settings!$B$3)*B21</f>
        <v>531307.60409837367</v>
      </c>
      <c r="C22" s="32">
        <f>(1+Settings!$B$3)*C21</f>
        <v>582724.46901111957</v>
      </c>
      <c r="D22" s="32">
        <f>SUM(B22:C22)</f>
        <v>1114032.0731094931</v>
      </c>
    </row>
    <row r="23" spans="1:4" ht="15.75" customHeight="1" x14ac:dyDescent="0.3">
      <c r="A23" s="30">
        <v>2039</v>
      </c>
      <c r="B23" s="32">
        <f>(1+Settings!$B$3)*B22</f>
        <v>541933.75618034112</v>
      </c>
      <c r="C23" s="32">
        <f>(1+Settings!$B$3)*C22</f>
        <v>594378.95839134196</v>
      </c>
      <c r="D23" s="32">
        <f>SUM(B23:C23)</f>
        <v>1136312.7145716832</v>
      </c>
    </row>
    <row r="24" spans="1:4" ht="15.75" customHeight="1" x14ac:dyDescent="0.3">
      <c r="A24" s="30">
        <v>2040</v>
      </c>
      <c r="B24" s="32">
        <f>(1+Settings!$B$3)*B23</f>
        <v>552772.43130394793</v>
      </c>
      <c r="C24" s="32">
        <f>(1+Settings!$B$3)*C23</f>
        <v>606266.53755916876</v>
      </c>
      <c r="D24" s="32">
        <f>SUM(B24:C24)</f>
        <v>1159038.9688631166</v>
      </c>
    </row>
    <row r="25" spans="1:4" ht="15.75" customHeight="1" x14ac:dyDescent="0.3">
      <c r="A25" s="30">
        <v>2041</v>
      </c>
      <c r="B25" s="32">
        <f>(1+Settings!$B$3)*B24</f>
        <v>563827.87993002695</v>
      </c>
      <c r="C25" s="32">
        <f>(1+Settings!$B$3)*C24</f>
        <v>618391.86831035221</v>
      </c>
      <c r="D25" s="32">
        <f>SUM(B25:C25)</f>
        <v>1182219.7482403792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CDFF-7DB4-445D-A2B5-921DBBA20450}">
  <dimension ref="A2:B43"/>
  <sheetViews>
    <sheetView topLeftCell="A21" workbookViewId="0">
      <selection activeCell="A24" sqref="A24:B43"/>
    </sheetView>
  </sheetViews>
  <sheetFormatPr defaultRowHeight="12.45" x14ac:dyDescent="0.3"/>
  <sheetData>
    <row r="2" spans="1:2" ht="21" x14ac:dyDescent="0.3">
      <c r="A2" s="30"/>
      <c r="B2" s="33" t="s">
        <v>20</v>
      </c>
    </row>
    <row r="3" spans="1:2" x14ac:dyDescent="0.3">
      <c r="A3" s="34">
        <v>2020</v>
      </c>
      <c r="B3" s="35">
        <v>400000</v>
      </c>
    </row>
    <row r="4" spans="1:2" x14ac:dyDescent="0.3">
      <c r="A4" s="34">
        <v>2021</v>
      </c>
      <c r="B4" s="36">
        <f>B3*(Settings!$B$4+1)</f>
        <v>408000</v>
      </c>
    </row>
    <row r="5" spans="1:2" x14ac:dyDescent="0.3">
      <c r="A5" s="34">
        <v>2022</v>
      </c>
      <c r="B5" s="36">
        <f>B4*(Settings!$B$4+1)</f>
        <v>416160</v>
      </c>
    </row>
    <row r="6" spans="1:2" x14ac:dyDescent="0.3">
      <c r="A6" s="34">
        <v>2023</v>
      </c>
      <c r="B6" s="36">
        <f>B5*(Settings!$B$4+1)</f>
        <v>424483.2</v>
      </c>
    </row>
    <row r="7" spans="1:2" x14ac:dyDescent="0.3">
      <c r="A7" s="34">
        <v>2024</v>
      </c>
      <c r="B7" s="36">
        <f>B6*(Settings!$B$4+1)</f>
        <v>432972.864</v>
      </c>
    </row>
    <row r="8" spans="1:2" x14ac:dyDescent="0.3">
      <c r="A8" s="34">
        <v>2025</v>
      </c>
      <c r="B8" s="36">
        <f>B7*(Settings!$B$4+1)</f>
        <v>441632.32128000003</v>
      </c>
    </row>
    <row r="9" spans="1:2" x14ac:dyDescent="0.3">
      <c r="A9" s="34">
        <v>2026</v>
      </c>
      <c r="B9" s="36">
        <f>B8*(Settings!$B$4+1)</f>
        <v>450464.96770560002</v>
      </c>
    </row>
    <row r="10" spans="1:2" x14ac:dyDescent="0.3">
      <c r="A10" s="34">
        <v>2027</v>
      </c>
      <c r="B10" s="36">
        <f>B9*(Settings!$B$4+1)</f>
        <v>459474.26705971203</v>
      </c>
    </row>
    <row r="11" spans="1:2" x14ac:dyDescent="0.3">
      <c r="A11" s="34">
        <v>2028</v>
      </c>
      <c r="B11" s="36">
        <f>B10*(Settings!$B$4+1)</f>
        <v>468663.75240090629</v>
      </c>
    </row>
    <row r="12" spans="1:2" x14ac:dyDescent="0.3">
      <c r="A12" s="34">
        <v>2029</v>
      </c>
      <c r="B12" s="36">
        <f>B11*(Settings!$B$4+1)</f>
        <v>478037.02744892443</v>
      </c>
    </row>
    <row r="13" spans="1:2" x14ac:dyDescent="0.3">
      <c r="A13" s="34">
        <v>2030</v>
      </c>
      <c r="B13" s="36">
        <f>B12*(Settings!$B$4+1)</f>
        <v>487597.76799790293</v>
      </c>
    </row>
    <row r="14" spans="1:2" x14ac:dyDescent="0.3">
      <c r="A14" s="34">
        <v>2031</v>
      </c>
      <c r="B14" s="36">
        <f>B13*(Settings!$B$4+1)</f>
        <v>497349.72335786099</v>
      </c>
    </row>
    <row r="15" spans="1:2" x14ac:dyDescent="0.3">
      <c r="A15" s="34">
        <v>2032</v>
      </c>
      <c r="B15" s="36">
        <f>B14*(Settings!$B$4+1)</f>
        <v>507296.71782501822</v>
      </c>
    </row>
    <row r="16" spans="1:2" x14ac:dyDescent="0.3">
      <c r="A16" s="34">
        <v>2033</v>
      </c>
      <c r="B16" s="36">
        <f>B15*(Settings!$B$4+1)</f>
        <v>517442.65218151861</v>
      </c>
    </row>
    <row r="17" spans="1:2" x14ac:dyDescent="0.3">
      <c r="A17" s="34">
        <v>2034</v>
      </c>
      <c r="B17" s="36">
        <f>B16*(Settings!$B$4+1)</f>
        <v>527791.50522514898</v>
      </c>
    </row>
    <row r="18" spans="1:2" x14ac:dyDescent="0.3">
      <c r="A18" s="34">
        <v>2035</v>
      </c>
      <c r="B18" s="36">
        <f>B17*(Settings!$B$4+1)</f>
        <v>538347.33532965195</v>
      </c>
    </row>
    <row r="19" spans="1:2" x14ac:dyDescent="0.3">
      <c r="A19" s="34">
        <v>2036</v>
      </c>
      <c r="B19" s="36">
        <f>B18*(Settings!$B$4+1)</f>
        <v>549114.28203624499</v>
      </c>
    </row>
    <row r="20" spans="1:2" x14ac:dyDescent="0.3">
      <c r="A20" s="34">
        <v>2037</v>
      </c>
      <c r="B20" s="36">
        <f>B19*(Settings!$B$4+1)</f>
        <v>560096.56767696992</v>
      </c>
    </row>
    <row r="21" spans="1:2" x14ac:dyDescent="0.3">
      <c r="A21" s="34">
        <v>2038</v>
      </c>
      <c r="B21" s="36">
        <f>B20*(Settings!$B$4+1)</f>
        <v>571298.49903050938</v>
      </c>
    </row>
    <row r="22" spans="1:2" x14ac:dyDescent="0.3">
      <c r="A22" s="34">
        <v>2039</v>
      </c>
      <c r="B22" s="36">
        <f>B21*(Settings!$B$4+1)</f>
        <v>582724.46901111957</v>
      </c>
    </row>
    <row r="23" spans="1:2" x14ac:dyDescent="0.3">
      <c r="A23" s="34">
        <v>2040</v>
      </c>
      <c r="B23" s="36">
        <f>B22*(Settings!$B$4+1)</f>
        <v>594378.95839134196</v>
      </c>
    </row>
    <row r="24" spans="1:2" x14ac:dyDescent="0.3">
      <c r="A24" s="34">
        <v>2041</v>
      </c>
      <c r="B24" s="36">
        <f>B23*(Settings!$B$4+1)</f>
        <v>606266.53755916876</v>
      </c>
    </row>
    <row r="25" spans="1:2" x14ac:dyDescent="0.3">
      <c r="A25" s="34">
        <v>2042</v>
      </c>
      <c r="B25" s="36">
        <f>B24*(Settings!$B$4+1)</f>
        <v>618391.86831035221</v>
      </c>
    </row>
    <row r="26" spans="1:2" x14ac:dyDescent="0.3">
      <c r="A26" s="34">
        <v>2043</v>
      </c>
      <c r="B26" s="36">
        <f>B25*(Settings!$B$4+1)</f>
        <v>630759.70567655924</v>
      </c>
    </row>
    <row r="27" spans="1:2" x14ac:dyDescent="0.3">
      <c r="A27" s="34">
        <v>2044</v>
      </c>
      <c r="B27" s="36">
        <f>B26*(Settings!$B$4+1)</f>
        <v>643374.89979009039</v>
      </c>
    </row>
    <row r="28" spans="1:2" x14ac:dyDescent="0.3">
      <c r="A28" s="34">
        <v>2045</v>
      </c>
      <c r="B28" s="36">
        <f>B27*(Settings!$B$4+1)</f>
        <v>656242.39778589224</v>
      </c>
    </row>
    <row r="29" spans="1:2" x14ac:dyDescent="0.3">
      <c r="A29" s="34">
        <v>2046</v>
      </c>
      <c r="B29" s="36">
        <f>B28*(Settings!$B$4+1)</f>
        <v>669367.24574161007</v>
      </c>
    </row>
    <row r="30" spans="1:2" x14ac:dyDescent="0.3">
      <c r="A30" s="34">
        <v>2047</v>
      </c>
      <c r="B30" s="36">
        <f>B29*(Settings!$B$4+1)</f>
        <v>682754.59065644233</v>
      </c>
    </row>
    <row r="31" spans="1:2" x14ac:dyDescent="0.3">
      <c r="A31" s="34">
        <v>2048</v>
      </c>
      <c r="B31" s="36">
        <f>B30*(Settings!$B$4+1)</f>
        <v>696409.68246957124</v>
      </c>
    </row>
    <row r="32" spans="1:2" x14ac:dyDescent="0.3">
      <c r="A32" s="34">
        <v>2049</v>
      </c>
      <c r="B32" s="36">
        <f>B31*(Settings!$B$4+1)</f>
        <v>710337.87611896265</v>
      </c>
    </row>
    <row r="33" spans="1:2" x14ac:dyDescent="0.3">
      <c r="A33" s="34">
        <v>2050</v>
      </c>
      <c r="B33" s="36">
        <f>B32*(Settings!$B$4+1)</f>
        <v>724544.63364134193</v>
      </c>
    </row>
    <row r="34" spans="1:2" x14ac:dyDescent="0.3">
      <c r="A34" s="34">
        <v>2051</v>
      </c>
      <c r="B34" s="36">
        <f>B33*(Settings!$B$4+1)</f>
        <v>739035.52631416882</v>
      </c>
    </row>
    <row r="35" spans="1:2" x14ac:dyDescent="0.3">
      <c r="A35" s="34">
        <v>2052</v>
      </c>
      <c r="B35" s="36">
        <f>B34*(Settings!$B$4+1)</f>
        <v>753816.23684045218</v>
      </c>
    </row>
    <row r="36" spans="1:2" x14ac:dyDescent="0.3">
      <c r="A36" s="34">
        <v>2053</v>
      </c>
      <c r="B36" s="36">
        <f>B35*(Settings!$B$4+1)</f>
        <v>768892.56157726119</v>
      </c>
    </row>
    <row r="37" spans="1:2" x14ac:dyDescent="0.3">
      <c r="A37" s="34">
        <v>2054</v>
      </c>
      <c r="B37" s="36">
        <f>B36*(Settings!$B$4+1)</f>
        <v>784270.4128088064</v>
      </c>
    </row>
    <row r="38" spans="1:2" x14ac:dyDescent="0.3">
      <c r="A38" s="34">
        <v>2055</v>
      </c>
      <c r="B38" s="36">
        <f>B37*(Settings!$B$4+1)</f>
        <v>799955.82106498256</v>
      </c>
    </row>
    <row r="39" spans="1:2" x14ac:dyDescent="0.3">
      <c r="A39" s="34">
        <v>2056</v>
      </c>
      <c r="B39" s="36">
        <f>B38*(Settings!$B$4+1)</f>
        <v>815954.9374862822</v>
      </c>
    </row>
    <row r="40" spans="1:2" x14ac:dyDescent="0.3">
      <c r="A40" s="34">
        <v>2057</v>
      </c>
      <c r="B40" s="36">
        <f>B39*(Settings!$B$4+1)</f>
        <v>832274.03623600781</v>
      </c>
    </row>
    <row r="41" spans="1:2" x14ac:dyDescent="0.3">
      <c r="A41" s="34">
        <v>2058</v>
      </c>
      <c r="B41" s="36">
        <f>B40*(Settings!$B$4+1)</f>
        <v>848919.51696072798</v>
      </c>
    </row>
    <row r="42" spans="1:2" x14ac:dyDescent="0.3">
      <c r="A42" s="34">
        <v>2059</v>
      </c>
      <c r="B42" s="36">
        <f>B41*(Settings!$B$4+1)</f>
        <v>865897.90729994257</v>
      </c>
    </row>
    <row r="43" spans="1:2" x14ac:dyDescent="0.3">
      <c r="A43" s="34">
        <v>2060</v>
      </c>
      <c r="B43" s="36">
        <f>B42*(Settings!$B$4+1)</f>
        <v>883215.86544594145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14D7-218E-4F45-8E56-939B7ECD00FF}">
  <dimension ref="A1"/>
  <sheetViews>
    <sheetView workbookViewId="0"/>
  </sheetViews>
  <sheetFormatPr defaultRowHeight="12.45" x14ac:dyDescent="0.3"/>
  <sheetData/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30A1-B5A7-44E5-BE90-6913BBA35961}">
  <dimension ref="B1:U43"/>
  <sheetViews>
    <sheetView topLeftCell="E1" workbookViewId="0">
      <selection activeCell="U4" sqref="U4:U43"/>
    </sheetView>
  </sheetViews>
  <sheetFormatPr defaultRowHeight="12.45" x14ac:dyDescent="0.3"/>
  <cols>
    <col min="1" max="2" width="9.23046875" style="30"/>
    <col min="3" max="4" width="9.3046875" style="32" bestFit="1" customWidth="1"/>
    <col min="5" max="5" width="9.3046875" style="32" customWidth="1"/>
    <col min="6" max="7" width="9.23046875" style="32"/>
    <col min="9" max="10" width="9.23046875" style="30"/>
    <col min="11" max="11" width="10.3828125" style="32" bestFit="1" customWidth="1"/>
    <col min="12" max="14" width="9.23046875" style="32"/>
    <col min="15" max="16384" width="9.23046875" style="30"/>
  </cols>
  <sheetData>
    <row r="1" spans="2:21" ht="20.6" x14ac:dyDescent="0.25">
      <c r="C1" s="32" t="s">
        <v>52</v>
      </c>
      <c r="D1" s="32" t="s">
        <v>52</v>
      </c>
      <c r="E1" s="32" t="s">
        <v>52</v>
      </c>
      <c r="F1" s="32" t="s">
        <v>52</v>
      </c>
      <c r="H1" s="44" t="s">
        <v>58</v>
      </c>
      <c r="K1" s="32" t="s">
        <v>53</v>
      </c>
      <c r="L1" s="32" t="s">
        <v>53</v>
      </c>
      <c r="M1" s="32" t="s">
        <v>53</v>
      </c>
      <c r="O1" s="32" t="s">
        <v>53</v>
      </c>
      <c r="Q1" s="30" t="s">
        <v>56</v>
      </c>
      <c r="R1" s="30" t="s">
        <v>56</v>
      </c>
      <c r="S1" s="30" t="s">
        <v>56</v>
      </c>
      <c r="U1" s="30" t="s">
        <v>56</v>
      </c>
    </row>
    <row r="2" spans="2:21" x14ac:dyDescent="0.3">
      <c r="C2" s="32" t="s">
        <v>39</v>
      </c>
      <c r="D2" s="32" t="s">
        <v>40</v>
      </c>
      <c r="E2" s="32" t="s">
        <v>66</v>
      </c>
      <c r="F2" s="32" t="s">
        <v>78</v>
      </c>
      <c r="K2" s="32" t="s">
        <v>40</v>
      </c>
      <c r="L2" s="32" t="s">
        <v>66</v>
      </c>
      <c r="M2" s="30" t="s">
        <v>78</v>
      </c>
      <c r="N2" s="30"/>
      <c r="O2" s="30" t="s">
        <v>67</v>
      </c>
      <c r="Q2" s="30" t="s">
        <v>40</v>
      </c>
      <c r="R2" s="30" t="s">
        <v>66</v>
      </c>
      <c r="S2" s="30" t="s">
        <v>78</v>
      </c>
      <c r="U2" s="30" t="s">
        <v>67</v>
      </c>
    </row>
    <row r="3" spans="2:21" ht="10.3" x14ac:dyDescent="0.25">
      <c r="B3" s="30">
        <v>2020</v>
      </c>
      <c r="C3" s="32">
        <f>AirBNB!B3</f>
        <v>70000</v>
      </c>
      <c r="H3" s="32">
        <f>SUM(C3:G3)</f>
        <v>70000</v>
      </c>
    </row>
    <row r="4" spans="2:21" ht="10.3" x14ac:dyDescent="0.25">
      <c r="B4" s="30">
        <v>2021</v>
      </c>
      <c r="C4" s="32">
        <f>AirBNB!B4</f>
        <v>72100</v>
      </c>
      <c r="D4" s="32">
        <f>'ELP25'!K3</f>
        <v>45271.799999999996</v>
      </c>
      <c r="H4" s="32">
        <f t="shared" ref="H4:H43" si="0">SUM(C4:G4)</f>
        <v>117371.79999999999</v>
      </c>
      <c r="K4" s="32">
        <f>'ELP25'!B1</f>
        <v>2195000</v>
      </c>
      <c r="O4" s="43">
        <f>SUM(K4:N4)</f>
        <v>2195000</v>
      </c>
      <c r="Q4" s="32">
        <f>'ELP25'!B4</f>
        <v>1945000</v>
      </c>
      <c r="U4" s="43">
        <f>SUM(Q4:T4)</f>
        <v>1945000</v>
      </c>
    </row>
    <row r="5" spans="2:21" ht="10.3" x14ac:dyDescent="0.25">
      <c r="B5" s="30">
        <v>2022</v>
      </c>
      <c r="C5" s="32">
        <f>AirBNB!B5</f>
        <v>74263</v>
      </c>
      <c r="D5" s="32">
        <f>'ELP25'!K4</f>
        <v>47408.4</v>
      </c>
      <c r="E5" s="32">
        <f>'ELP25 (2)'!K3</f>
        <v>45271.799999999996</v>
      </c>
      <c r="H5" s="32">
        <f t="shared" si="0"/>
        <v>166943.19999999998</v>
      </c>
      <c r="K5" s="32">
        <f>K4*(1+Settings!$B$6)</f>
        <v>2238900</v>
      </c>
      <c r="L5" s="32">
        <f>K5</f>
        <v>2238900</v>
      </c>
      <c r="O5" s="43">
        <f t="shared" ref="O5:O43" si="1">SUM(K5:N5)</f>
        <v>4477800</v>
      </c>
      <c r="Q5" s="32">
        <f>'ELP25'!B5</f>
        <v>1945000</v>
      </c>
      <c r="R5" s="43">
        <f>Q5*1.03</f>
        <v>2003350</v>
      </c>
      <c r="S5" s="43"/>
      <c r="T5" s="43"/>
      <c r="U5" s="43">
        <f t="shared" ref="U5:U43" si="2">SUM(Q5:T5)</f>
        <v>3948350</v>
      </c>
    </row>
    <row r="6" spans="2:21" ht="10.3" x14ac:dyDescent="0.25">
      <c r="B6" s="30">
        <v>2023</v>
      </c>
      <c r="C6" s="32">
        <f>AirBNB!B6</f>
        <v>76490.89</v>
      </c>
      <c r="D6" s="32">
        <f>'ELP25'!K5</f>
        <v>49610.549999999996</v>
      </c>
      <c r="E6" s="32">
        <f>'ELP25 (2)'!K4</f>
        <v>47408.4</v>
      </c>
      <c r="F6" s="32">
        <f>'ELP25 (3)'!K3</f>
        <v>45271.799999999996</v>
      </c>
      <c r="H6" s="32">
        <f t="shared" si="0"/>
        <v>218781.63999999998</v>
      </c>
      <c r="K6" s="32">
        <f>K5*(1+Settings!$B$6)</f>
        <v>2283678</v>
      </c>
      <c r="L6" s="32">
        <f t="shared" ref="L6:N43" si="3">K6</f>
        <v>2283678</v>
      </c>
      <c r="M6" s="32">
        <f>L6</f>
        <v>2283678</v>
      </c>
      <c r="O6" s="43">
        <f t="shared" si="1"/>
        <v>6851034</v>
      </c>
      <c r="Q6" s="32">
        <f>'ELP25'!B6</f>
        <v>1945000</v>
      </c>
      <c r="R6" s="43">
        <f t="shared" ref="R6:S32" si="4">Q6*1.03</f>
        <v>2003350</v>
      </c>
      <c r="S6" s="43">
        <f t="shared" si="4"/>
        <v>2063450.5</v>
      </c>
      <c r="T6" s="43"/>
      <c r="U6" s="43">
        <f t="shared" si="2"/>
        <v>6011800.5</v>
      </c>
    </row>
    <row r="7" spans="2:21" ht="10.3" x14ac:dyDescent="0.25">
      <c r="B7" s="30">
        <v>2024</v>
      </c>
      <c r="C7" s="32">
        <f>AirBNB!B7</f>
        <v>78785.616699999999</v>
      </c>
      <c r="D7" s="32">
        <f>'ELP25'!K6</f>
        <v>31228.199999999997</v>
      </c>
      <c r="E7" s="32">
        <f>'ELP25 (2)'!K5</f>
        <v>49610.549999999996</v>
      </c>
      <c r="F7" s="32">
        <f>'ELP25 (3)'!K4</f>
        <v>47408.4</v>
      </c>
      <c r="G7" s="32">
        <f>'ELP25 (4)'!K3</f>
        <v>45271.799999999996</v>
      </c>
      <c r="H7" s="32">
        <f t="shared" si="0"/>
        <v>252304.56669999997</v>
      </c>
      <c r="K7" s="32">
        <f>K6*(1+Settings!$B$6)</f>
        <v>2329351.56</v>
      </c>
      <c r="L7" s="32">
        <f t="shared" si="3"/>
        <v>2329351.56</v>
      </c>
      <c r="M7" s="32">
        <f t="shared" si="3"/>
        <v>2329351.56</v>
      </c>
      <c r="N7" s="32">
        <f>M7</f>
        <v>2329351.56</v>
      </c>
      <c r="O7" s="43">
        <f t="shared" si="1"/>
        <v>9317406.2400000002</v>
      </c>
      <c r="Q7" s="32">
        <f>'ELP25'!B7</f>
        <v>1945000</v>
      </c>
      <c r="R7" s="43">
        <f t="shared" si="4"/>
        <v>2003350</v>
      </c>
      <c r="S7" s="43">
        <f t="shared" ref="S7:T7" si="5">R7*1.03</f>
        <v>2063450.5</v>
      </c>
      <c r="T7" s="43">
        <f t="shared" si="5"/>
        <v>2125354.0150000001</v>
      </c>
      <c r="U7" s="43">
        <f t="shared" si="2"/>
        <v>8137154.5150000006</v>
      </c>
    </row>
    <row r="8" spans="2:21" ht="10.3" x14ac:dyDescent="0.25">
      <c r="B8" s="30">
        <v>2025</v>
      </c>
      <c r="C8" s="32">
        <f>AirBNB!B8</f>
        <v>81149.185201</v>
      </c>
      <c r="D8" s="32">
        <f>'ELP25'!K7</f>
        <v>32949.599999999999</v>
      </c>
      <c r="E8" s="32">
        <f>'ELP25 (2)'!K6</f>
        <v>31228.199999999997</v>
      </c>
      <c r="F8" s="32">
        <f>'ELP25 (3)'!K5</f>
        <v>49610.549999999996</v>
      </c>
      <c r="G8" s="32">
        <f>'ELP25 (4)'!K4</f>
        <v>47408.4</v>
      </c>
      <c r="H8" s="32">
        <f t="shared" si="0"/>
        <v>242345.93520099999</v>
      </c>
      <c r="K8" s="32">
        <f>K7*(1+Settings!$B$6)</f>
        <v>2375938.5912000001</v>
      </c>
      <c r="L8" s="32">
        <f t="shared" si="3"/>
        <v>2375938.5912000001</v>
      </c>
      <c r="M8" s="32">
        <f t="shared" si="3"/>
        <v>2375938.5912000001</v>
      </c>
      <c r="N8" s="32">
        <f t="shared" si="3"/>
        <v>2375938.5912000001</v>
      </c>
      <c r="O8" s="43">
        <f t="shared" si="1"/>
        <v>9503754.3648000006</v>
      </c>
      <c r="Q8" s="32">
        <f>'ELP25'!B8</f>
        <v>1945000</v>
      </c>
      <c r="R8" s="43">
        <f t="shared" si="4"/>
        <v>2003350</v>
      </c>
      <c r="S8" s="43">
        <f t="shared" ref="S8:T8" si="6">R8*1.03</f>
        <v>2063450.5</v>
      </c>
      <c r="T8" s="43">
        <f t="shared" si="6"/>
        <v>2125354.0150000001</v>
      </c>
      <c r="U8" s="43">
        <f t="shared" si="2"/>
        <v>8137154.5150000006</v>
      </c>
    </row>
    <row r="9" spans="2:21" ht="10.3" x14ac:dyDescent="0.25">
      <c r="B9" s="30">
        <v>2026</v>
      </c>
      <c r="C9" s="32">
        <f>AirBNB!B9</f>
        <v>83583.660757029997</v>
      </c>
      <c r="D9" s="32">
        <f>'ELP25'!K8</f>
        <v>34725</v>
      </c>
      <c r="E9" s="32">
        <f>'ELP25 (2)'!K7</f>
        <v>32949.599999999999</v>
      </c>
      <c r="F9" s="32">
        <f>'ELP25 (3)'!K6</f>
        <v>31228.199999999997</v>
      </c>
      <c r="G9" s="32">
        <f>'ELP25 (4)'!K5</f>
        <v>49610.549999999996</v>
      </c>
      <c r="H9" s="32">
        <f t="shared" si="0"/>
        <v>232097.01075702999</v>
      </c>
      <c r="K9" s="32">
        <f>K8*(1+Settings!$B$6)</f>
        <v>2423457.3630240001</v>
      </c>
      <c r="L9" s="32">
        <f t="shared" si="3"/>
        <v>2423457.3630240001</v>
      </c>
      <c r="M9" s="32">
        <f t="shared" si="3"/>
        <v>2423457.3630240001</v>
      </c>
      <c r="N9" s="32">
        <f t="shared" si="3"/>
        <v>2423457.3630240001</v>
      </c>
      <c r="O9" s="43">
        <f t="shared" si="1"/>
        <v>9693829.4520960003</v>
      </c>
      <c r="Q9" s="32">
        <f>'ELP25'!B9</f>
        <v>1945000</v>
      </c>
      <c r="R9" s="43">
        <f t="shared" si="4"/>
        <v>2003350</v>
      </c>
      <c r="S9" s="43">
        <f t="shared" ref="S9:T9" si="7">R9*1.03</f>
        <v>2063450.5</v>
      </c>
      <c r="T9" s="43">
        <f t="shared" si="7"/>
        <v>2125354.0150000001</v>
      </c>
      <c r="U9" s="43">
        <f t="shared" si="2"/>
        <v>8137154.5150000006</v>
      </c>
    </row>
    <row r="10" spans="2:21" ht="10.3" x14ac:dyDescent="0.25">
      <c r="B10" s="30">
        <v>2027</v>
      </c>
      <c r="C10" s="32">
        <f>AirBNB!B10</f>
        <v>86091.170579740894</v>
      </c>
      <c r="D10" s="32">
        <f>'ELP25'!K9</f>
        <v>36555</v>
      </c>
      <c r="E10" s="32">
        <f>'ELP25 (2)'!K8</f>
        <v>34725</v>
      </c>
      <c r="F10" s="32">
        <f>'ELP25 (3)'!K7</f>
        <v>32949.599999999999</v>
      </c>
      <c r="G10" s="32">
        <f>'ELP25 (4)'!K6</f>
        <v>31228.199999999997</v>
      </c>
      <c r="H10" s="32">
        <f t="shared" si="0"/>
        <v>221548.97057974088</v>
      </c>
      <c r="K10" s="32">
        <f>K9*(1+Settings!$B$6)</f>
        <v>2471926.5102844802</v>
      </c>
      <c r="L10" s="32">
        <f t="shared" si="3"/>
        <v>2471926.5102844802</v>
      </c>
      <c r="M10" s="32">
        <f t="shared" si="3"/>
        <v>2471926.5102844802</v>
      </c>
      <c r="N10" s="32">
        <f t="shared" si="3"/>
        <v>2471926.5102844802</v>
      </c>
      <c r="O10" s="43">
        <f t="shared" si="1"/>
        <v>9887706.0411379207</v>
      </c>
      <c r="Q10" s="32">
        <f>'ELP25'!B10</f>
        <v>1945000</v>
      </c>
      <c r="R10" s="43">
        <f t="shared" si="4"/>
        <v>2003350</v>
      </c>
      <c r="S10" s="43">
        <f t="shared" ref="S10:T10" si="8">R10*1.03</f>
        <v>2063450.5</v>
      </c>
      <c r="T10" s="43">
        <f t="shared" si="8"/>
        <v>2125354.0150000001</v>
      </c>
      <c r="U10" s="43">
        <f t="shared" si="2"/>
        <v>8137154.5150000006</v>
      </c>
    </row>
    <row r="11" spans="2:21" ht="10.3" x14ac:dyDescent="0.25">
      <c r="B11" s="30">
        <v>2028</v>
      </c>
      <c r="C11" s="32">
        <f>AirBNB!B11</f>
        <v>88673.90569713313</v>
      </c>
      <c r="D11" s="32">
        <f>'ELP25'!K10</f>
        <v>38442</v>
      </c>
      <c r="E11" s="32">
        <f>'ELP25 (2)'!K9</f>
        <v>36555</v>
      </c>
      <c r="F11" s="32">
        <f>'ELP25 (3)'!K8</f>
        <v>34725</v>
      </c>
      <c r="G11" s="32">
        <f>'ELP25 (4)'!K7</f>
        <v>32949.599999999999</v>
      </c>
      <c r="H11" s="32">
        <f t="shared" si="0"/>
        <v>231345.50569713314</v>
      </c>
      <c r="K11" s="32">
        <f>K10*(1+Settings!$B$6)</f>
        <v>2521365.04049017</v>
      </c>
      <c r="L11" s="32">
        <f t="shared" si="3"/>
        <v>2521365.04049017</v>
      </c>
      <c r="M11" s="32">
        <f t="shared" si="3"/>
        <v>2521365.04049017</v>
      </c>
      <c r="N11" s="32">
        <f t="shared" si="3"/>
        <v>2521365.04049017</v>
      </c>
      <c r="O11" s="43">
        <f t="shared" si="1"/>
        <v>10085460.16196068</v>
      </c>
      <c r="Q11" s="32">
        <f>'ELP25'!B11</f>
        <v>1945000</v>
      </c>
      <c r="R11" s="43">
        <f t="shared" si="4"/>
        <v>2003350</v>
      </c>
      <c r="S11" s="43">
        <f t="shared" ref="S11:T11" si="9">R11*1.03</f>
        <v>2063450.5</v>
      </c>
      <c r="T11" s="43">
        <f t="shared" si="9"/>
        <v>2125354.0150000001</v>
      </c>
      <c r="U11" s="43">
        <f t="shared" si="2"/>
        <v>8137154.5150000006</v>
      </c>
    </row>
    <row r="12" spans="2:21" ht="10.3" x14ac:dyDescent="0.25">
      <c r="B12" s="30">
        <v>2029</v>
      </c>
      <c r="C12" s="32">
        <f>AirBNB!B12</f>
        <v>91334.122868047125</v>
      </c>
      <c r="D12" s="32">
        <f>'ELP25'!K11</f>
        <v>40388.400000000001</v>
      </c>
      <c r="E12" s="32">
        <f>'ELP25 (2)'!K10</f>
        <v>38442</v>
      </c>
      <c r="F12" s="32">
        <f>'ELP25 (3)'!K9</f>
        <v>36555</v>
      </c>
      <c r="G12" s="32">
        <f>'ELP25 (4)'!K8</f>
        <v>34725</v>
      </c>
      <c r="H12" s="32">
        <f t="shared" si="0"/>
        <v>241444.52286804712</v>
      </c>
      <c r="K12" s="32">
        <f>K11*(1+Settings!$B$6)</f>
        <v>2571792.3412999734</v>
      </c>
      <c r="L12" s="32">
        <f t="shared" si="3"/>
        <v>2571792.3412999734</v>
      </c>
      <c r="M12" s="32">
        <f t="shared" si="3"/>
        <v>2571792.3412999734</v>
      </c>
      <c r="N12" s="32">
        <f t="shared" si="3"/>
        <v>2571792.3412999734</v>
      </c>
      <c r="O12" s="43">
        <f t="shared" si="1"/>
        <v>10287169.365199894</v>
      </c>
      <c r="Q12" s="32">
        <f>'ELP25'!B12</f>
        <v>1945000</v>
      </c>
      <c r="R12" s="43">
        <f t="shared" si="4"/>
        <v>2003350</v>
      </c>
      <c r="S12" s="43">
        <f t="shared" ref="S12:T12" si="10">R12*1.03</f>
        <v>2063450.5</v>
      </c>
      <c r="T12" s="43">
        <f t="shared" si="10"/>
        <v>2125354.0150000001</v>
      </c>
      <c r="U12" s="43">
        <f t="shared" si="2"/>
        <v>8137154.5150000006</v>
      </c>
    </row>
    <row r="13" spans="2:21" ht="10.3" x14ac:dyDescent="0.25">
      <c r="B13" s="30">
        <v>2030</v>
      </c>
      <c r="C13" s="32">
        <f>AirBNB!B13</f>
        <v>94074.14655408854</v>
      </c>
      <c r="D13" s="32">
        <f>'ELP25'!K12</f>
        <v>42396</v>
      </c>
      <c r="E13" s="32">
        <f>'ELP25 (2)'!K11</f>
        <v>40388.400000000001</v>
      </c>
      <c r="F13" s="32">
        <f>'ELP25 (3)'!K10</f>
        <v>38442</v>
      </c>
      <c r="G13" s="32">
        <f>'ELP25 (4)'!K9</f>
        <v>36555</v>
      </c>
      <c r="H13" s="32">
        <f t="shared" si="0"/>
        <v>251855.54655408853</v>
      </c>
      <c r="K13" s="32">
        <f>K12*(1+Settings!$B$6)</f>
        <v>2623228.1881259731</v>
      </c>
      <c r="L13" s="32">
        <f t="shared" si="3"/>
        <v>2623228.1881259731</v>
      </c>
      <c r="M13" s="32">
        <f t="shared" si="3"/>
        <v>2623228.1881259731</v>
      </c>
      <c r="N13" s="32">
        <f t="shared" si="3"/>
        <v>2623228.1881259731</v>
      </c>
      <c r="O13" s="43">
        <f t="shared" si="1"/>
        <v>10492912.752503892</v>
      </c>
      <c r="Q13" s="32">
        <f>'ELP25'!B13</f>
        <v>1945000</v>
      </c>
      <c r="R13" s="43">
        <f t="shared" si="4"/>
        <v>2003350</v>
      </c>
      <c r="S13" s="43">
        <f t="shared" ref="S13:T13" si="11">R13*1.03</f>
        <v>2063450.5</v>
      </c>
      <c r="T13" s="43">
        <f t="shared" si="11"/>
        <v>2125354.0150000001</v>
      </c>
      <c r="U13" s="43">
        <f t="shared" si="2"/>
        <v>8137154.5150000006</v>
      </c>
    </row>
    <row r="14" spans="2:21" ht="10.3" x14ac:dyDescent="0.25">
      <c r="B14" s="30">
        <v>2031</v>
      </c>
      <c r="C14" s="32">
        <f>AirBNB!B14</f>
        <v>96896.370950711193</v>
      </c>
      <c r="D14" s="32">
        <f>'ELP25'!K13</f>
        <v>44465.4</v>
      </c>
      <c r="E14" s="32">
        <f>'ELP25 (2)'!K12</f>
        <v>42396</v>
      </c>
      <c r="F14" s="32">
        <f>'ELP25 (3)'!K11</f>
        <v>40388.400000000001</v>
      </c>
      <c r="G14" s="32">
        <f>'ELP25 (4)'!K10</f>
        <v>38442</v>
      </c>
      <c r="H14" s="32">
        <f t="shared" si="0"/>
        <v>262588.17095071118</v>
      </c>
      <c r="K14" s="32">
        <f>K13*(1+Settings!$B$6)</f>
        <v>2675692.7518884926</v>
      </c>
      <c r="L14" s="32">
        <f t="shared" si="3"/>
        <v>2675692.7518884926</v>
      </c>
      <c r="M14" s="32">
        <f t="shared" si="3"/>
        <v>2675692.7518884926</v>
      </c>
      <c r="N14" s="32">
        <f t="shared" si="3"/>
        <v>2675692.7518884926</v>
      </c>
      <c r="O14" s="43">
        <f t="shared" si="1"/>
        <v>10702771.00755397</v>
      </c>
      <c r="Q14" s="32">
        <f>'ELP25'!B14</f>
        <v>1945000</v>
      </c>
      <c r="R14" s="43">
        <f t="shared" si="4"/>
        <v>2003350</v>
      </c>
      <c r="S14" s="43">
        <f t="shared" ref="S14:T14" si="12">R14*1.03</f>
        <v>2063450.5</v>
      </c>
      <c r="T14" s="43">
        <f t="shared" si="12"/>
        <v>2125354.0150000001</v>
      </c>
      <c r="U14" s="43">
        <f t="shared" si="2"/>
        <v>8137154.5150000006</v>
      </c>
    </row>
    <row r="15" spans="2:21" ht="10.3" x14ac:dyDescent="0.25">
      <c r="B15" s="30">
        <v>2032</v>
      </c>
      <c r="C15" s="32">
        <f>AirBNB!B15</f>
        <v>99803.262079232532</v>
      </c>
      <c r="D15" s="32">
        <f>'ELP25'!K14</f>
        <v>46599.6</v>
      </c>
      <c r="E15" s="32">
        <f>'ELP25 (2)'!K13</f>
        <v>44465.4</v>
      </c>
      <c r="F15" s="32">
        <f>'ELP25 (3)'!K12</f>
        <v>42396</v>
      </c>
      <c r="G15" s="32">
        <f>'ELP25 (4)'!K11</f>
        <v>40388.400000000001</v>
      </c>
      <c r="H15" s="32">
        <f t="shared" si="0"/>
        <v>273652.66207923251</v>
      </c>
      <c r="K15" s="32">
        <f>K14*(1+Settings!$B$6)</f>
        <v>2729206.6069262624</v>
      </c>
      <c r="L15" s="32">
        <f t="shared" si="3"/>
        <v>2729206.6069262624</v>
      </c>
      <c r="M15" s="32">
        <f t="shared" si="3"/>
        <v>2729206.6069262624</v>
      </c>
      <c r="N15" s="32">
        <f t="shared" si="3"/>
        <v>2729206.6069262624</v>
      </c>
      <c r="O15" s="43">
        <f t="shared" si="1"/>
        <v>10916826.42770505</v>
      </c>
      <c r="Q15" s="32">
        <f>'ELP25'!B15</f>
        <v>1945000</v>
      </c>
      <c r="R15" s="43">
        <f t="shared" si="4"/>
        <v>2003350</v>
      </c>
      <c r="S15" s="43">
        <f t="shared" ref="S15:T15" si="13">R15*1.03</f>
        <v>2063450.5</v>
      </c>
      <c r="T15" s="43">
        <f t="shared" si="13"/>
        <v>2125354.0150000001</v>
      </c>
      <c r="U15" s="43">
        <f t="shared" si="2"/>
        <v>8137154.5150000006</v>
      </c>
    </row>
    <row r="16" spans="2:21" ht="10.3" x14ac:dyDescent="0.25">
      <c r="B16" s="30">
        <v>2033</v>
      </c>
      <c r="C16" s="32">
        <f>AirBNB!B16</f>
        <v>102797.35994160951</v>
      </c>
      <c r="D16" s="32">
        <f>'ELP25'!K15</f>
        <v>48799.199999999997</v>
      </c>
      <c r="E16" s="32">
        <f>'ELP25 (2)'!K14</f>
        <v>46599.6</v>
      </c>
      <c r="F16" s="32">
        <f>'ELP25 (3)'!K13</f>
        <v>44465.4</v>
      </c>
      <c r="G16" s="32">
        <f>'ELP25 (4)'!K12</f>
        <v>42396</v>
      </c>
      <c r="H16" s="32">
        <f t="shared" si="0"/>
        <v>285057.55994160951</v>
      </c>
      <c r="K16" s="32">
        <f>K15*(1+Settings!$B$6)</f>
        <v>2783790.7390647875</v>
      </c>
      <c r="L16" s="32">
        <f t="shared" si="3"/>
        <v>2783790.7390647875</v>
      </c>
      <c r="M16" s="32">
        <f t="shared" si="3"/>
        <v>2783790.7390647875</v>
      </c>
      <c r="N16" s="32">
        <f t="shared" si="3"/>
        <v>2783790.7390647875</v>
      </c>
      <c r="O16" s="43">
        <f t="shared" si="1"/>
        <v>11135162.95625915</v>
      </c>
      <c r="Q16" s="32">
        <f>'ELP25'!B16</f>
        <v>1945000</v>
      </c>
      <c r="R16" s="43">
        <f t="shared" si="4"/>
        <v>2003350</v>
      </c>
      <c r="S16" s="43">
        <f t="shared" ref="S16:T16" si="14">R16*1.03</f>
        <v>2063450.5</v>
      </c>
      <c r="T16" s="43">
        <f t="shared" si="14"/>
        <v>2125354.0150000001</v>
      </c>
      <c r="U16" s="43">
        <f t="shared" si="2"/>
        <v>8137154.5150000006</v>
      </c>
    </row>
    <row r="17" spans="2:21" ht="10.3" x14ac:dyDescent="0.25">
      <c r="B17" s="30">
        <v>2034</v>
      </c>
      <c r="C17" s="32">
        <f>AirBNB!B17</f>
        <v>105881.2807398578</v>
      </c>
      <c r="D17" s="32">
        <f>'ELP25'!K16</f>
        <v>51069</v>
      </c>
      <c r="E17" s="32">
        <f>'ELP25 (2)'!K15</f>
        <v>48799.199999999997</v>
      </c>
      <c r="F17" s="32">
        <f>'ELP25 (3)'!K14</f>
        <v>46599.6</v>
      </c>
      <c r="G17" s="32">
        <f>'ELP25 (4)'!K13</f>
        <v>44465.4</v>
      </c>
      <c r="H17" s="32">
        <f t="shared" si="0"/>
        <v>296814.48073985783</v>
      </c>
      <c r="K17" s="32">
        <f>K16*(1+Settings!$B$6)</f>
        <v>2839466.5538460831</v>
      </c>
      <c r="L17" s="32">
        <f t="shared" si="3"/>
        <v>2839466.5538460831</v>
      </c>
      <c r="M17" s="32">
        <f t="shared" si="3"/>
        <v>2839466.5538460831</v>
      </c>
      <c r="N17" s="32">
        <f t="shared" si="3"/>
        <v>2839466.5538460831</v>
      </c>
      <c r="O17" s="43">
        <f t="shared" si="1"/>
        <v>11357866.215384332</v>
      </c>
      <c r="Q17" s="32">
        <f>'ELP25'!B17</f>
        <v>1945000</v>
      </c>
      <c r="R17" s="43">
        <f t="shared" si="4"/>
        <v>2003350</v>
      </c>
      <c r="S17" s="43">
        <f t="shared" ref="S17:T17" si="15">R17*1.03</f>
        <v>2063450.5</v>
      </c>
      <c r="T17" s="43">
        <f t="shared" si="15"/>
        <v>2125354.0150000001</v>
      </c>
      <c r="U17" s="43">
        <f t="shared" si="2"/>
        <v>8137154.5150000006</v>
      </c>
    </row>
    <row r="18" spans="2:21" ht="10.3" x14ac:dyDescent="0.25">
      <c r="B18" s="30">
        <v>2035</v>
      </c>
      <c r="C18" s="32">
        <f>AirBNB!B18</f>
        <v>109057.71916205353</v>
      </c>
      <c r="D18" s="32">
        <f>'ELP25'!K17</f>
        <v>53408.4</v>
      </c>
      <c r="E18" s="32">
        <f>'ELP25 (2)'!K16</f>
        <v>51069</v>
      </c>
      <c r="F18" s="32">
        <f>'ELP25 (3)'!K15</f>
        <v>48799.199999999997</v>
      </c>
      <c r="G18" s="32">
        <f>'ELP25 (4)'!K14</f>
        <v>46599.6</v>
      </c>
      <c r="H18" s="32">
        <f t="shared" si="0"/>
        <v>308933.9191620535</v>
      </c>
      <c r="K18" s="32">
        <f>K17*(1+Settings!$B$6)</f>
        <v>2896255.884923005</v>
      </c>
      <c r="L18" s="32">
        <f t="shared" si="3"/>
        <v>2896255.884923005</v>
      </c>
      <c r="M18" s="32">
        <f t="shared" si="3"/>
        <v>2896255.884923005</v>
      </c>
      <c r="N18" s="32">
        <f t="shared" si="3"/>
        <v>2896255.884923005</v>
      </c>
      <c r="O18" s="43">
        <f t="shared" si="1"/>
        <v>11585023.53969202</v>
      </c>
      <c r="Q18" s="32">
        <f>'ELP25'!B18</f>
        <v>1945000</v>
      </c>
      <c r="R18" s="43">
        <f t="shared" si="4"/>
        <v>2003350</v>
      </c>
      <c r="S18" s="43">
        <f t="shared" ref="S18:T18" si="16">R18*1.03</f>
        <v>2063450.5</v>
      </c>
      <c r="T18" s="43">
        <f t="shared" si="16"/>
        <v>2125354.0150000001</v>
      </c>
      <c r="U18" s="43">
        <f t="shared" si="2"/>
        <v>8137154.5150000006</v>
      </c>
    </row>
    <row r="19" spans="2:21" ht="10.3" x14ac:dyDescent="0.25">
      <c r="B19" s="30">
        <v>2036</v>
      </c>
      <c r="C19" s="32">
        <f>AirBNB!B19</f>
        <v>112329.45073691514</v>
      </c>
      <c r="D19" s="32">
        <f>'ELP25'!K18</f>
        <v>55820.4</v>
      </c>
      <c r="E19" s="32">
        <f>'ELP25 (2)'!K17</f>
        <v>53408.4</v>
      </c>
      <c r="F19" s="32">
        <f>'ELP25 (3)'!K16</f>
        <v>51069</v>
      </c>
      <c r="G19" s="32">
        <f>'ELP25 (4)'!K15</f>
        <v>48799.199999999997</v>
      </c>
      <c r="H19" s="32">
        <f t="shared" si="0"/>
        <v>321426.45073691517</v>
      </c>
      <c r="K19" s="32">
        <f>K18*(1+Settings!$B$6)</f>
        <v>2954181.0026214654</v>
      </c>
      <c r="L19" s="32">
        <f t="shared" si="3"/>
        <v>2954181.0026214654</v>
      </c>
      <c r="M19" s="32">
        <f t="shared" si="3"/>
        <v>2954181.0026214654</v>
      </c>
      <c r="N19" s="32">
        <f t="shared" si="3"/>
        <v>2954181.0026214654</v>
      </c>
      <c r="O19" s="43">
        <f t="shared" si="1"/>
        <v>11816724.010485861</v>
      </c>
      <c r="Q19" s="32">
        <f>'ELP25'!B19</f>
        <v>1945000</v>
      </c>
      <c r="R19" s="43">
        <f t="shared" si="4"/>
        <v>2003350</v>
      </c>
      <c r="S19" s="43">
        <f t="shared" ref="S19:T19" si="17">R19*1.03</f>
        <v>2063450.5</v>
      </c>
      <c r="T19" s="43">
        <f t="shared" si="17"/>
        <v>2125354.0150000001</v>
      </c>
      <c r="U19" s="43">
        <f t="shared" si="2"/>
        <v>8137154.5150000006</v>
      </c>
    </row>
    <row r="20" spans="2:21" ht="10.3" x14ac:dyDescent="0.25">
      <c r="B20" s="30">
        <v>2037</v>
      </c>
      <c r="C20" s="32">
        <f>AirBNB!B20</f>
        <v>115699.33425902259</v>
      </c>
      <c r="D20" s="32">
        <f>'ELP25'!K19</f>
        <v>58308</v>
      </c>
      <c r="E20" s="32">
        <f>'ELP25 (2)'!K18</f>
        <v>55820.4</v>
      </c>
      <c r="F20" s="32">
        <f>'ELP25 (3)'!K17</f>
        <v>53408.4</v>
      </c>
      <c r="G20" s="32">
        <f>'ELP25 (4)'!K16</f>
        <v>51069</v>
      </c>
      <c r="H20" s="32">
        <f t="shared" si="0"/>
        <v>334305.1342590226</v>
      </c>
      <c r="K20" s="32">
        <f>K19*(1+Settings!$B$6)</f>
        <v>3013264.6226738947</v>
      </c>
      <c r="L20" s="32">
        <f t="shared" si="3"/>
        <v>3013264.6226738947</v>
      </c>
      <c r="M20" s="32">
        <f t="shared" si="3"/>
        <v>3013264.6226738947</v>
      </c>
      <c r="N20" s="32">
        <f t="shared" si="3"/>
        <v>3013264.6226738947</v>
      </c>
      <c r="O20" s="43">
        <f t="shared" si="1"/>
        <v>12053058.490695579</v>
      </c>
      <c r="Q20" s="32">
        <f>'ELP25'!B20</f>
        <v>1945000</v>
      </c>
      <c r="R20" s="43">
        <f t="shared" si="4"/>
        <v>2003350</v>
      </c>
      <c r="S20" s="43">
        <f t="shared" ref="S20:T20" si="18">R20*1.03</f>
        <v>2063450.5</v>
      </c>
      <c r="T20" s="43">
        <f t="shared" si="18"/>
        <v>2125354.0150000001</v>
      </c>
      <c r="U20" s="43">
        <f t="shared" si="2"/>
        <v>8137154.5150000006</v>
      </c>
    </row>
    <row r="21" spans="2:21" ht="10.3" x14ac:dyDescent="0.25">
      <c r="B21" s="30">
        <v>2038</v>
      </c>
      <c r="C21" s="32">
        <f>AirBNB!B21</f>
        <v>119170.31428679328</v>
      </c>
      <c r="D21" s="32">
        <f>'ELP25'!K20</f>
        <v>60872.399999999994</v>
      </c>
      <c r="E21" s="32">
        <f>'ELP25 (2)'!K19</f>
        <v>58308</v>
      </c>
      <c r="F21" s="32">
        <f>'ELP25 (3)'!K18</f>
        <v>55820.4</v>
      </c>
      <c r="G21" s="32">
        <f>'ELP25 (4)'!K17</f>
        <v>53408.4</v>
      </c>
      <c r="H21" s="32">
        <f t="shared" si="0"/>
        <v>347579.5142867933</v>
      </c>
      <c r="K21" s="32">
        <f>K20*(1+Settings!$B$6)</f>
        <v>3073529.9151273728</v>
      </c>
      <c r="L21" s="32">
        <f t="shared" si="3"/>
        <v>3073529.9151273728</v>
      </c>
      <c r="M21" s="32">
        <f t="shared" si="3"/>
        <v>3073529.9151273728</v>
      </c>
      <c r="N21" s="32">
        <f t="shared" si="3"/>
        <v>3073529.9151273728</v>
      </c>
      <c r="O21" s="43">
        <f t="shared" si="1"/>
        <v>12294119.660509491</v>
      </c>
      <c r="Q21" s="32">
        <f>'ELP25'!B21</f>
        <v>1945000</v>
      </c>
      <c r="R21" s="43">
        <f t="shared" si="4"/>
        <v>2003350</v>
      </c>
      <c r="S21" s="43">
        <f t="shared" ref="S21:T21" si="19">R21*1.03</f>
        <v>2063450.5</v>
      </c>
      <c r="T21" s="43">
        <f t="shared" si="19"/>
        <v>2125354.0150000001</v>
      </c>
      <c r="U21" s="43">
        <f t="shared" si="2"/>
        <v>8137154.5150000006</v>
      </c>
    </row>
    <row r="22" spans="2:21" ht="10.3" x14ac:dyDescent="0.25">
      <c r="B22" s="30">
        <v>2039</v>
      </c>
      <c r="C22" s="32">
        <f>AirBNB!B22</f>
        <v>122745.42371539708</v>
      </c>
      <c r="D22" s="32">
        <f>'ELP25'!K21</f>
        <v>63516.6</v>
      </c>
      <c r="E22" s="32">
        <f>'ELP25 (2)'!K20</f>
        <v>60872.399999999994</v>
      </c>
      <c r="F22" s="32">
        <f>'ELP25 (3)'!K19</f>
        <v>58308</v>
      </c>
      <c r="G22" s="32">
        <f>'ELP25 (4)'!K18</f>
        <v>55820.4</v>
      </c>
      <c r="H22" s="32">
        <f t="shared" si="0"/>
        <v>361262.8237153971</v>
      </c>
      <c r="K22" s="32">
        <f>K21*(1+Settings!$B$6)</f>
        <v>3135000.5134299202</v>
      </c>
      <c r="L22" s="32">
        <f t="shared" si="3"/>
        <v>3135000.5134299202</v>
      </c>
      <c r="M22" s="32">
        <f t="shared" si="3"/>
        <v>3135000.5134299202</v>
      </c>
      <c r="N22" s="32">
        <f t="shared" si="3"/>
        <v>3135000.5134299202</v>
      </c>
      <c r="O22" s="43">
        <f t="shared" si="1"/>
        <v>12540002.053719681</v>
      </c>
      <c r="Q22" s="32">
        <f>'ELP25'!B22</f>
        <v>1945000</v>
      </c>
      <c r="R22" s="43">
        <f t="shared" si="4"/>
        <v>2003350</v>
      </c>
      <c r="S22" s="43">
        <f t="shared" ref="S22:T22" si="20">R22*1.03</f>
        <v>2063450.5</v>
      </c>
      <c r="T22" s="43">
        <f t="shared" si="20"/>
        <v>2125354.0150000001</v>
      </c>
      <c r="U22" s="43">
        <f t="shared" si="2"/>
        <v>8137154.5150000006</v>
      </c>
    </row>
    <row r="23" spans="2:21" ht="10.3" x14ac:dyDescent="0.25">
      <c r="B23" s="30">
        <v>2040</v>
      </c>
      <c r="C23" s="32">
        <f>AirBNB!B23</f>
        <v>126427.78642685899</v>
      </c>
      <c r="D23" s="32">
        <f>'ELP25'!K22</f>
        <v>66243.599999999991</v>
      </c>
      <c r="E23" s="32">
        <f>'ELP25 (2)'!K21</f>
        <v>63516.6</v>
      </c>
      <c r="F23" s="32">
        <f>'ELP25 (3)'!K20</f>
        <v>60872.399999999994</v>
      </c>
      <c r="G23" s="32">
        <f>'ELP25 (4)'!K19</f>
        <v>58308</v>
      </c>
      <c r="H23" s="32">
        <f t="shared" si="0"/>
        <v>375368.38642685895</v>
      </c>
      <c r="K23" s="32">
        <f>K22*(1+Settings!$B$6)</f>
        <v>3197700.5236985185</v>
      </c>
      <c r="L23" s="32">
        <f t="shared" si="3"/>
        <v>3197700.5236985185</v>
      </c>
      <c r="M23" s="32">
        <f t="shared" si="3"/>
        <v>3197700.5236985185</v>
      </c>
      <c r="N23" s="32">
        <f t="shared" si="3"/>
        <v>3197700.5236985185</v>
      </c>
      <c r="O23" s="43">
        <f t="shared" si="1"/>
        <v>12790802.094794074</v>
      </c>
      <c r="Q23" s="32">
        <f>'ELP25'!B23</f>
        <v>1945000</v>
      </c>
      <c r="R23" s="43">
        <f t="shared" si="4"/>
        <v>2003350</v>
      </c>
      <c r="S23" s="43">
        <f t="shared" ref="S23:T23" si="21">R23*1.03</f>
        <v>2063450.5</v>
      </c>
      <c r="T23" s="43">
        <f t="shared" si="21"/>
        <v>2125354.0150000001</v>
      </c>
      <c r="U23" s="43">
        <f t="shared" si="2"/>
        <v>8137154.5150000006</v>
      </c>
    </row>
    <row r="24" spans="2:21" ht="10.3" x14ac:dyDescent="0.25">
      <c r="B24" s="30">
        <v>2041</v>
      </c>
      <c r="C24" s="32">
        <f>AirBNB!B24</f>
        <v>130220.62001966477</v>
      </c>
      <c r="D24" s="32">
        <f>'ELP25'!K23</f>
        <v>69054.599999999991</v>
      </c>
      <c r="E24" s="32">
        <f>'ELP25 (2)'!K22</f>
        <v>66243.599999999991</v>
      </c>
      <c r="F24" s="32">
        <f>'ELP25 (3)'!K21</f>
        <v>63516.6</v>
      </c>
      <c r="G24" s="32">
        <f>'ELP25 (4)'!K20</f>
        <v>60872.399999999994</v>
      </c>
      <c r="H24" s="32">
        <f t="shared" si="0"/>
        <v>389907.82001966471</v>
      </c>
      <c r="K24" s="32">
        <f>K23*(1+Settings!$B$6)</f>
        <v>3261654.5341724888</v>
      </c>
      <c r="L24" s="32">
        <f t="shared" si="3"/>
        <v>3261654.5341724888</v>
      </c>
      <c r="M24" s="32">
        <f t="shared" si="3"/>
        <v>3261654.5341724888</v>
      </c>
      <c r="N24" s="32">
        <f t="shared" si="3"/>
        <v>3261654.5341724888</v>
      </c>
      <c r="O24" s="43">
        <f t="shared" si="1"/>
        <v>13046618.136689955</v>
      </c>
      <c r="Q24" s="32">
        <f>'ELP25'!B24</f>
        <v>1945000</v>
      </c>
      <c r="R24" s="43">
        <f t="shared" si="4"/>
        <v>2003350</v>
      </c>
      <c r="S24" s="43">
        <f t="shared" ref="S24:T24" si="22">R24*1.03</f>
        <v>2063450.5</v>
      </c>
      <c r="T24" s="43">
        <f t="shared" si="22"/>
        <v>2125354.0150000001</v>
      </c>
      <c r="U24" s="43">
        <f t="shared" si="2"/>
        <v>8137154.5150000006</v>
      </c>
    </row>
    <row r="25" spans="2:21" ht="10.3" x14ac:dyDescent="0.25">
      <c r="B25" s="30">
        <v>2042</v>
      </c>
      <c r="C25" s="32">
        <f>AirBNB!B25</f>
        <v>134127.23862025471</v>
      </c>
      <c r="D25" s="32">
        <f>'ELP25'!K24</f>
        <v>71953.2</v>
      </c>
      <c r="E25" s="32">
        <f>'ELP25 (2)'!K23</f>
        <v>69054.599999999991</v>
      </c>
      <c r="F25" s="32">
        <f>'ELP25 (3)'!K22</f>
        <v>66243.599999999991</v>
      </c>
      <c r="G25" s="32">
        <f>'ELP25 (4)'!K21</f>
        <v>63516.6</v>
      </c>
      <c r="H25" s="32">
        <f t="shared" si="0"/>
        <v>404895.23862025462</v>
      </c>
      <c r="K25" s="32">
        <f>K24*(1+Settings!$B$6)</f>
        <v>3326887.6248559388</v>
      </c>
      <c r="L25" s="32">
        <f t="shared" si="3"/>
        <v>3326887.6248559388</v>
      </c>
      <c r="M25" s="32">
        <f t="shared" si="3"/>
        <v>3326887.6248559388</v>
      </c>
      <c r="N25" s="32">
        <f t="shared" si="3"/>
        <v>3326887.6248559388</v>
      </c>
      <c r="O25" s="43">
        <f t="shared" si="1"/>
        <v>13307550.499423755</v>
      </c>
      <c r="Q25" s="32">
        <f>'ELP25'!B25</f>
        <v>1945000</v>
      </c>
      <c r="R25" s="43">
        <f t="shared" si="4"/>
        <v>2003350</v>
      </c>
      <c r="S25" s="43">
        <f t="shared" ref="S25:T25" si="23">R25*1.03</f>
        <v>2063450.5</v>
      </c>
      <c r="T25" s="43">
        <f t="shared" si="23"/>
        <v>2125354.0150000001</v>
      </c>
      <c r="U25" s="43">
        <f t="shared" si="2"/>
        <v>8137154.5150000006</v>
      </c>
    </row>
    <row r="26" spans="2:21" ht="10.3" x14ac:dyDescent="0.25">
      <c r="B26" s="30">
        <v>2043</v>
      </c>
      <c r="C26" s="32">
        <f>AirBNB!B26</f>
        <v>138151.05577886236</v>
      </c>
      <c r="D26" s="32">
        <f>'ELP25'!K25</f>
        <v>74941.2</v>
      </c>
      <c r="E26" s="32">
        <f>'ELP25 (2)'!K24</f>
        <v>71953.2</v>
      </c>
      <c r="F26" s="32">
        <f>'ELP25 (3)'!K23</f>
        <v>69054.599999999991</v>
      </c>
      <c r="G26" s="32">
        <f>'ELP25 (4)'!K22</f>
        <v>66243.599999999991</v>
      </c>
      <c r="H26" s="32">
        <f t="shared" si="0"/>
        <v>420343.6557788623</v>
      </c>
      <c r="K26" s="32">
        <f>K25*(1+Settings!$B$6)</f>
        <v>3393425.3773530577</v>
      </c>
      <c r="L26" s="32">
        <f t="shared" si="3"/>
        <v>3393425.3773530577</v>
      </c>
      <c r="M26" s="32">
        <f t="shared" si="3"/>
        <v>3393425.3773530577</v>
      </c>
      <c r="N26" s="32">
        <f t="shared" si="3"/>
        <v>3393425.3773530577</v>
      </c>
      <c r="O26" s="43">
        <f t="shared" si="1"/>
        <v>13573701.509412231</v>
      </c>
      <c r="Q26" s="32">
        <f>'ELP25'!B26</f>
        <v>1945000</v>
      </c>
      <c r="R26" s="43">
        <f t="shared" si="4"/>
        <v>2003350</v>
      </c>
      <c r="S26" s="43">
        <f t="shared" ref="S26:T26" si="24">R26*1.03</f>
        <v>2063450.5</v>
      </c>
      <c r="T26" s="43">
        <f t="shared" si="24"/>
        <v>2125354.0150000001</v>
      </c>
      <c r="U26" s="43">
        <f t="shared" si="2"/>
        <v>8137154.5150000006</v>
      </c>
    </row>
    <row r="27" spans="2:21" ht="10.3" x14ac:dyDescent="0.25">
      <c r="B27" s="30">
        <v>2044</v>
      </c>
      <c r="C27" s="32">
        <f>AirBNB!B27</f>
        <v>142295.58745222824</v>
      </c>
      <c r="D27" s="32">
        <f>'ELP25'!K26</f>
        <v>78022.2</v>
      </c>
      <c r="E27" s="32">
        <f>'ELP25 (2)'!K25</f>
        <v>74941.2</v>
      </c>
      <c r="F27" s="32">
        <f>'ELP25 (3)'!K24</f>
        <v>71953.2</v>
      </c>
      <c r="G27" s="32">
        <f>'ELP25 (4)'!K23</f>
        <v>69054.599999999991</v>
      </c>
      <c r="H27" s="32">
        <f t="shared" si="0"/>
        <v>436266.78745222825</v>
      </c>
      <c r="K27" s="32">
        <f>K26*(1+Settings!$B$6)</f>
        <v>3461293.8849001192</v>
      </c>
      <c r="L27" s="32">
        <f t="shared" si="3"/>
        <v>3461293.8849001192</v>
      </c>
      <c r="M27" s="32">
        <f t="shared" si="3"/>
        <v>3461293.8849001192</v>
      </c>
      <c r="N27" s="32">
        <f t="shared" si="3"/>
        <v>3461293.8849001192</v>
      </c>
      <c r="O27" s="43">
        <f t="shared" si="1"/>
        <v>13845175.539600477</v>
      </c>
      <c r="Q27" s="32">
        <f>'ELP25'!B27</f>
        <v>1945000</v>
      </c>
      <c r="R27" s="43">
        <f t="shared" si="4"/>
        <v>2003350</v>
      </c>
      <c r="S27" s="43">
        <f t="shared" ref="S27:T27" si="25">R27*1.03</f>
        <v>2063450.5</v>
      </c>
      <c r="T27" s="43">
        <f t="shared" si="25"/>
        <v>2125354.0150000001</v>
      </c>
      <c r="U27" s="43">
        <f t="shared" si="2"/>
        <v>8137154.5150000006</v>
      </c>
    </row>
    <row r="28" spans="2:21" ht="10.3" x14ac:dyDescent="0.25">
      <c r="B28" s="30">
        <v>2045</v>
      </c>
      <c r="C28" s="32">
        <f>AirBNB!B28</f>
        <v>146564.45507579509</v>
      </c>
      <c r="D28" s="32">
        <f>'ELP25'!K27</f>
        <v>81198</v>
      </c>
      <c r="E28" s="32">
        <f>'ELP25 (2)'!K26</f>
        <v>78022.2</v>
      </c>
      <c r="F28" s="32">
        <f>'ELP25 (3)'!K25</f>
        <v>74941.2</v>
      </c>
      <c r="G28" s="32">
        <f>'ELP25 (4)'!K24</f>
        <v>71953.2</v>
      </c>
      <c r="H28" s="32">
        <f t="shared" si="0"/>
        <v>452679.0550757951</v>
      </c>
      <c r="K28" s="32">
        <f>K27*(1+Settings!$B$6)</f>
        <v>3530519.7625981215</v>
      </c>
      <c r="L28" s="32">
        <f t="shared" si="3"/>
        <v>3530519.7625981215</v>
      </c>
      <c r="M28" s="32">
        <f t="shared" si="3"/>
        <v>3530519.7625981215</v>
      </c>
      <c r="N28" s="32">
        <f t="shared" si="3"/>
        <v>3530519.7625981215</v>
      </c>
      <c r="O28" s="43">
        <f t="shared" si="1"/>
        <v>14122079.050392486</v>
      </c>
      <c r="Q28" s="32">
        <f>'ELP25'!B28</f>
        <v>1945000</v>
      </c>
      <c r="R28" s="43">
        <f t="shared" si="4"/>
        <v>2003350</v>
      </c>
      <c r="S28" s="43">
        <f t="shared" ref="S28:T28" si="26">R28*1.03</f>
        <v>2063450.5</v>
      </c>
      <c r="T28" s="43">
        <f t="shared" si="26"/>
        <v>2125354.0150000001</v>
      </c>
      <c r="U28" s="43">
        <f t="shared" si="2"/>
        <v>8137154.5150000006</v>
      </c>
    </row>
    <row r="29" spans="2:21" ht="10.3" x14ac:dyDescent="0.25">
      <c r="B29" s="30">
        <v>2046</v>
      </c>
      <c r="C29" s="32">
        <f>AirBNB!B29</f>
        <v>150961.38872806894</v>
      </c>
      <c r="D29" s="32">
        <f>'ELP25'!K28</f>
        <v>84473.4</v>
      </c>
      <c r="E29" s="32">
        <f>'ELP25 (2)'!K27</f>
        <v>81198</v>
      </c>
      <c r="F29" s="32">
        <f>'ELP25 (3)'!K26</f>
        <v>78022.2</v>
      </c>
      <c r="G29" s="32">
        <f>'ELP25 (4)'!K25</f>
        <v>74941.2</v>
      </c>
      <c r="H29" s="32">
        <f t="shared" si="0"/>
        <v>469596.18872806896</v>
      </c>
      <c r="K29" s="32">
        <f>K28*(1+Settings!$B$6)</f>
        <v>3601130.1578500839</v>
      </c>
      <c r="L29" s="32">
        <f t="shared" si="3"/>
        <v>3601130.1578500839</v>
      </c>
      <c r="M29" s="32">
        <f t="shared" si="3"/>
        <v>3601130.1578500839</v>
      </c>
      <c r="N29" s="32">
        <f t="shared" si="3"/>
        <v>3601130.1578500839</v>
      </c>
      <c r="O29" s="43">
        <f t="shared" si="1"/>
        <v>14404520.631400336</v>
      </c>
      <c r="Q29" s="32">
        <f>'ELP25'!B29</f>
        <v>1945000</v>
      </c>
      <c r="R29" s="43">
        <f t="shared" si="4"/>
        <v>2003350</v>
      </c>
      <c r="S29" s="43">
        <f t="shared" ref="S29:T29" si="27">R29*1.03</f>
        <v>2063450.5</v>
      </c>
      <c r="T29" s="43">
        <f t="shared" si="27"/>
        <v>2125354.0150000001</v>
      </c>
      <c r="U29" s="43">
        <f t="shared" si="2"/>
        <v>8137154.5150000006</v>
      </c>
    </row>
    <row r="30" spans="2:21" ht="10.3" x14ac:dyDescent="0.25">
      <c r="B30" s="30">
        <v>2047</v>
      </c>
      <c r="C30" s="32">
        <f>AirBNB!B30</f>
        <v>155490.23038991101</v>
      </c>
      <c r="D30" s="32">
        <f>'ELP25'!K29</f>
        <v>87849.599999999991</v>
      </c>
      <c r="E30" s="32">
        <f>'ELP25 (2)'!K28</f>
        <v>84473.4</v>
      </c>
      <c r="F30" s="32">
        <f>'ELP25 (3)'!K27</f>
        <v>81198</v>
      </c>
      <c r="G30" s="32">
        <f>'ELP25 (4)'!K26</f>
        <v>78022.2</v>
      </c>
      <c r="H30" s="32">
        <f t="shared" si="0"/>
        <v>487033.43038991099</v>
      </c>
      <c r="K30" s="32">
        <f>K29*(1+Settings!$B$6)</f>
        <v>3673152.7610070854</v>
      </c>
      <c r="L30" s="32">
        <f t="shared" si="3"/>
        <v>3673152.7610070854</v>
      </c>
      <c r="M30" s="32">
        <f t="shared" si="3"/>
        <v>3673152.7610070854</v>
      </c>
      <c r="N30" s="32">
        <f t="shared" si="3"/>
        <v>3673152.7610070854</v>
      </c>
      <c r="O30" s="43">
        <f t="shared" si="1"/>
        <v>14692611.044028342</v>
      </c>
      <c r="Q30" s="32">
        <f>'ELP25'!B30</f>
        <v>1945000</v>
      </c>
      <c r="R30" s="43">
        <f t="shared" si="4"/>
        <v>2003350</v>
      </c>
      <c r="S30" s="43">
        <f t="shared" ref="S30:T30" si="28">R30*1.03</f>
        <v>2063450.5</v>
      </c>
      <c r="T30" s="43">
        <f t="shared" si="28"/>
        <v>2125354.0150000001</v>
      </c>
      <c r="U30" s="43">
        <f t="shared" si="2"/>
        <v>8137154.5150000006</v>
      </c>
    </row>
    <row r="31" spans="2:21" ht="10.3" x14ac:dyDescent="0.25">
      <c r="B31" s="30">
        <v>2048</v>
      </c>
      <c r="C31" s="32">
        <f>AirBNB!B31</f>
        <v>160154.93730160836</v>
      </c>
      <c r="D31" s="32">
        <f>'ELP25'!K30</f>
        <v>91330.2</v>
      </c>
      <c r="E31" s="32">
        <f>'ELP25 (2)'!K29</f>
        <v>87849.599999999991</v>
      </c>
      <c r="F31" s="32">
        <f>'ELP25 (3)'!K28</f>
        <v>84473.4</v>
      </c>
      <c r="G31" s="32">
        <f>'ELP25 (4)'!K27</f>
        <v>81198</v>
      </c>
      <c r="H31" s="32">
        <f t="shared" si="0"/>
        <v>505006.13730160834</v>
      </c>
      <c r="K31" s="32">
        <f>K30*(1+Settings!$B$6)</f>
        <v>3746615.8162272274</v>
      </c>
      <c r="L31" s="32">
        <f t="shared" si="3"/>
        <v>3746615.8162272274</v>
      </c>
      <c r="M31" s="32">
        <f t="shared" si="3"/>
        <v>3746615.8162272274</v>
      </c>
      <c r="N31" s="32">
        <f t="shared" si="3"/>
        <v>3746615.8162272274</v>
      </c>
      <c r="O31" s="43">
        <f t="shared" si="1"/>
        <v>14986463.26490891</v>
      </c>
      <c r="Q31" s="32">
        <f>'ELP25'!B31</f>
        <v>1945000</v>
      </c>
      <c r="R31" s="43">
        <f t="shared" si="4"/>
        <v>2003350</v>
      </c>
      <c r="S31" s="43">
        <f t="shared" ref="S31:T31" si="29">R31*1.03</f>
        <v>2063450.5</v>
      </c>
      <c r="T31" s="43">
        <f t="shared" si="29"/>
        <v>2125354.0150000001</v>
      </c>
      <c r="U31" s="43">
        <f t="shared" si="2"/>
        <v>8137154.5150000006</v>
      </c>
    </row>
    <row r="32" spans="2:21" ht="10.3" x14ac:dyDescent="0.25">
      <c r="B32" s="30">
        <v>2049</v>
      </c>
      <c r="C32" s="32">
        <f>AirBNB!B32</f>
        <v>164959.5854206566</v>
      </c>
      <c r="D32" s="32">
        <f>'ELP25'!K31</f>
        <v>94918.8</v>
      </c>
      <c r="E32" s="32">
        <f>'ELP25 (2)'!K30</f>
        <v>91330.2</v>
      </c>
      <c r="F32" s="32">
        <f>'ELP25 (3)'!K29</f>
        <v>87849.599999999991</v>
      </c>
      <c r="G32" s="32">
        <f>'ELP25 (4)'!K28</f>
        <v>84473.4</v>
      </c>
      <c r="H32" s="32">
        <f t="shared" si="0"/>
        <v>523531.5854206566</v>
      </c>
      <c r="K32" s="32">
        <f>K31*(1+Settings!$B$6)</f>
        <v>3821548.1325517721</v>
      </c>
      <c r="L32" s="32">
        <f t="shared" si="3"/>
        <v>3821548.1325517721</v>
      </c>
      <c r="M32" s="32">
        <f t="shared" si="3"/>
        <v>3821548.1325517721</v>
      </c>
      <c r="N32" s="32">
        <f t="shared" si="3"/>
        <v>3821548.1325517721</v>
      </c>
      <c r="O32" s="43">
        <f t="shared" si="1"/>
        <v>15286192.530207088</v>
      </c>
      <c r="Q32" s="32">
        <f>'ELP25'!B32</f>
        <v>1945000</v>
      </c>
      <c r="R32" s="43">
        <f t="shared" si="4"/>
        <v>2003350</v>
      </c>
      <c r="S32" s="43">
        <f t="shared" ref="S32:T32" si="30">R32*1.03</f>
        <v>2063450.5</v>
      </c>
      <c r="T32" s="43">
        <f t="shared" si="30"/>
        <v>2125354.0150000001</v>
      </c>
      <c r="U32" s="43">
        <f t="shared" si="2"/>
        <v>8137154.5150000006</v>
      </c>
    </row>
    <row r="33" spans="2:21" ht="10.3" x14ac:dyDescent="0.25">
      <c r="B33" s="30">
        <v>2050</v>
      </c>
      <c r="C33" s="32">
        <f>AirBNB!B33</f>
        <v>169908.37298327629</v>
      </c>
      <c r="D33" s="32">
        <f>'ELP25'!K32</f>
        <v>98619</v>
      </c>
      <c r="E33" s="32">
        <f>'ELP25 (2)'!K31</f>
        <v>94918.8</v>
      </c>
      <c r="F33" s="32">
        <f>'ELP25 (3)'!K30</f>
        <v>91330.2</v>
      </c>
      <c r="G33" s="32">
        <f>'ELP25 (4)'!K29</f>
        <v>87849.599999999991</v>
      </c>
      <c r="H33" s="32">
        <f t="shared" si="0"/>
        <v>542625.97298327624</v>
      </c>
      <c r="K33" s="32">
        <f>K32*(1+Settings!$B$6)</f>
        <v>3897979.0952028073</v>
      </c>
      <c r="L33" s="32">
        <f t="shared" si="3"/>
        <v>3897979.0952028073</v>
      </c>
      <c r="M33" s="32">
        <f t="shared" si="3"/>
        <v>3897979.0952028073</v>
      </c>
      <c r="N33" s="32">
        <f t="shared" si="3"/>
        <v>3897979.0952028073</v>
      </c>
      <c r="O33" s="43">
        <f t="shared" si="1"/>
        <v>15591916.380811229</v>
      </c>
      <c r="Q33" s="32">
        <f>'ELP25'!B33</f>
        <v>0</v>
      </c>
      <c r="S33" s="43">
        <f t="shared" ref="S33:T33" si="31">R33*1.03</f>
        <v>0</v>
      </c>
      <c r="T33" s="43">
        <f t="shared" si="31"/>
        <v>0</v>
      </c>
      <c r="U33" s="43">
        <f t="shared" si="2"/>
        <v>0</v>
      </c>
    </row>
    <row r="34" spans="2:21" ht="10.3" x14ac:dyDescent="0.25">
      <c r="B34" s="30">
        <v>2051</v>
      </c>
      <c r="C34" s="32">
        <f>AirBNB!B34</f>
        <v>175005.62417277458</v>
      </c>
      <c r="D34" s="32">
        <f>'ELP25'!K33</f>
        <v>0</v>
      </c>
      <c r="E34" s="32">
        <f>'ELP25 (2)'!K32</f>
        <v>98619</v>
      </c>
      <c r="F34" s="32">
        <f>'ELP25 (3)'!K31</f>
        <v>94918.8</v>
      </c>
      <c r="G34" s="32">
        <f>'ELP25 (4)'!K30</f>
        <v>91330.2</v>
      </c>
      <c r="H34" s="32">
        <f t="shared" si="0"/>
        <v>459873.62417277461</v>
      </c>
      <c r="K34" s="32">
        <f>K33*(1+Settings!$B$6)</f>
        <v>3975938.6771068634</v>
      </c>
      <c r="L34" s="32">
        <f t="shared" si="3"/>
        <v>3975938.6771068634</v>
      </c>
      <c r="M34" s="32">
        <f t="shared" si="3"/>
        <v>3975938.6771068634</v>
      </c>
      <c r="N34" s="32">
        <f t="shared" si="3"/>
        <v>3975938.6771068634</v>
      </c>
      <c r="O34" s="43">
        <f t="shared" si="1"/>
        <v>15903754.708427453</v>
      </c>
      <c r="Q34" s="32">
        <f>'ELP25'!B34</f>
        <v>0</v>
      </c>
      <c r="S34" s="43">
        <f t="shared" ref="S34:T34" si="32">R34*1.03</f>
        <v>0</v>
      </c>
      <c r="T34" s="43">
        <f t="shared" si="32"/>
        <v>0</v>
      </c>
      <c r="U34" s="43">
        <f t="shared" si="2"/>
        <v>0</v>
      </c>
    </row>
    <row r="35" spans="2:21" ht="10.3" x14ac:dyDescent="0.25">
      <c r="B35" s="30">
        <v>2052</v>
      </c>
      <c r="C35" s="32">
        <f>AirBNB!B35</f>
        <v>180255.79289795781</v>
      </c>
      <c r="D35" s="32">
        <f>'ELP25'!K34</f>
        <v>0</v>
      </c>
      <c r="E35" s="32">
        <f>'ELP25 (2)'!K33</f>
        <v>0</v>
      </c>
      <c r="F35" s="32">
        <f>'ELP25 (3)'!K32</f>
        <v>98619</v>
      </c>
      <c r="G35" s="32">
        <f>'ELP25 (4)'!K31</f>
        <v>94918.8</v>
      </c>
      <c r="H35" s="32">
        <f t="shared" si="0"/>
        <v>373793.59289795783</v>
      </c>
      <c r="K35" s="32">
        <f>K34*(1+Settings!$B$6)</f>
        <v>4055457.4506490007</v>
      </c>
      <c r="L35" s="32">
        <f t="shared" si="3"/>
        <v>4055457.4506490007</v>
      </c>
      <c r="M35" s="32">
        <f t="shared" si="3"/>
        <v>4055457.4506490007</v>
      </c>
      <c r="N35" s="32">
        <f t="shared" si="3"/>
        <v>4055457.4506490007</v>
      </c>
      <c r="O35" s="43">
        <f t="shared" si="1"/>
        <v>16221829.802596003</v>
      </c>
      <c r="Q35" s="32">
        <f>'ELP25'!B35</f>
        <v>0</v>
      </c>
      <c r="S35" s="43">
        <f t="shared" ref="S35:T35" si="33">R35*1.03</f>
        <v>0</v>
      </c>
      <c r="T35" s="43">
        <f t="shared" si="33"/>
        <v>0</v>
      </c>
      <c r="U35" s="43">
        <f t="shared" si="2"/>
        <v>0</v>
      </c>
    </row>
    <row r="36" spans="2:21" ht="10.3" x14ac:dyDescent="0.25">
      <c r="B36" s="30">
        <v>2053</v>
      </c>
      <c r="C36" s="32">
        <f>AirBNB!B36</f>
        <v>185663.46668489656</v>
      </c>
      <c r="D36" s="32">
        <f>'ELP25'!K35</f>
        <v>0</v>
      </c>
      <c r="E36" s="32">
        <f>'ELP25 (2)'!K34</f>
        <v>0</v>
      </c>
      <c r="F36" s="32">
        <f>'ELP25 (3)'!K33</f>
        <v>0</v>
      </c>
      <c r="G36" s="32">
        <f>'ELP25 (4)'!K32</f>
        <v>98619</v>
      </c>
      <c r="H36" s="32">
        <f t="shared" si="0"/>
        <v>284282.46668489656</v>
      </c>
      <c r="K36" s="32">
        <f>K35*(1+Settings!$B$6)</f>
        <v>4136566.5996619808</v>
      </c>
      <c r="L36" s="32">
        <f t="shared" si="3"/>
        <v>4136566.5996619808</v>
      </c>
      <c r="M36" s="32">
        <f t="shared" si="3"/>
        <v>4136566.5996619808</v>
      </c>
      <c r="N36" s="32">
        <f t="shared" si="3"/>
        <v>4136566.5996619808</v>
      </c>
      <c r="O36" s="43">
        <f t="shared" si="1"/>
        <v>16546266.398647923</v>
      </c>
      <c r="Q36" s="32">
        <f>'ELP25'!B36</f>
        <v>0</v>
      </c>
      <c r="S36" s="43">
        <f t="shared" ref="S36:T36" si="34">R36*1.03</f>
        <v>0</v>
      </c>
      <c r="T36" s="43">
        <f t="shared" si="34"/>
        <v>0</v>
      </c>
      <c r="U36" s="43">
        <f t="shared" si="2"/>
        <v>0</v>
      </c>
    </row>
    <row r="37" spans="2:21" ht="10.3" x14ac:dyDescent="0.25">
      <c r="B37" s="30">
        <v>2054</v>
      </c>
      <c r="C37" s="32">
        <f>AirBNB!B37</f>
        <v>191233.37068544346</v>
      </c>
      <c r="D37" s="32">
        <f>'ELP25'!K36</f>
        <v>0</v>
      </c>
      <c r="E37" s="32">
        <f>'ELP25 (2)'!K35</f>
        <v>0</v>
      </c>
      <c r="F37" s="32">
        <f>'ELP25 (3)'!K34</f>
        <v>0</v>
      </c>
      <c r="G37" s="32">
        <f>'ELP25 (4)'!K33</f>
        <v>0</v>
      </c>
      <c r="H37" s="32">
        <f t="shared" si="0"/>
        <v>191233.37068544346</v>
      </c>
      <c r="K37" s="32">
        <f>K36*(1+Settings!$B$6)</f>
        <v>4219297.9316552207</v>
      </c>
      <c r="L37" s="32">
        <f t="shared" si="3"/>
        <v>4219297.9316552207</v>
      </c>
      <c r="M37" s="32">
        <f t="shared" si="3"/>
        <v>4219297.9316552207</v>
      </c>
      <c r="N37" s="32">
        <f t="shared" si="3"/>
        <v>4219297.9316552207</v>
      </c>
      <c r="O37" s="43">
        <f t="shared" si="1"/>
        <v>16877191.726620883</v>
      </c>
      <c r="Q37" s="32">
        <f>'ELP25'!B37</f>
        <v>0</v>
      </c>
      <c r="S37" s="43">
        <f t="shared" ref="S37:T37" si="35">R37*1.03</f>
        <v>0</v>
      </c>
      <c r="T37" s="43">
        <f t="shared" si="35"/>
        <v>0</v>
      </c>
      <c r="U37" s="43">
        <f t="shared" si="2"/>
        <v>0</v>
      </c>
    </row>
    <row r="38" spans="2:21" ht="10.3" x14ac:dyDescent="0.25">
      <c r="B38" s="30">
        <v>2055</v>
      </c>
      <c r="C38" s="32">
        <f>AirBNB!B38</f>
        <v>196970.37180600676</v>
      </c>
      <c r="D38" s="32">
        <f>'ELP25'!K37</f>
        <v>0</v>
      </c>
      <c r="E38" s="32">
        <f>'ELP25 (2)'!K36</f>
        <v>0</v>
      </c>
      <c r="F38" s="32">
        <f>'ELP25 (3)'!K35</f>
        <v>0</v>
      </c>
      <c r="G38" s="32">
        <f>'ELP25 (4)'!K34</f>
        <v>0</v>
      </c>
      <c r="H38" s="32">
        <f t="shared" si="0"/>
        <v>196970.37180600676</v>
      </c>
      <c r="K38" s="32">
        <f>K37*(1+Settings!$B$6)</f>
        <v>4303683.890288325</v>
      </c>
      <c r="L38" s="32">
        <f t="shared" si="3"/>
        <v>4303683.890288325</v>
      </c>
      <c r="M38" s="32">
        <f t="shared" si="3"/>
        <v>4303683.890288325</v>
      </c>
      <c r="N38" s="32">
        <f t="shared" si="3"/>
        <v>4303683.890288325</v>
      </c>
      <c r="O38" s="43">
        <f t="shared" si="1"/>
        <v>17214735.5611533</v>
      </c>
      <c r="Q38" s="32">
        <f>'ELP25'!B38</f>
        <v>0</v>
      </c>
      <c r="S38" s="43">
        <f t="shared" ref="S38:T38" si="36">R38*1.03</f>
        <v>0</v>
      </c>
      <c r="T38" s="43">
        <f t="shared" si="36"/>
        <v>0</v>
      </c>
      <c r="U38" s="43">
        <f t="shared" si="2"/>
        <v>0</v>
      </c>
    </row>
    <row r="39" spans="2:21" ht="10.3" x14ac:dyDescent="0.25">
      <c r="B39" s="30">
        <v>2056</v>
      </c>
      <c r="C39" s="32">
        <f>AirBNB!B39</f>
        <v>202879.48296018696</v>
      </c>
      <c r="D39" s="32">
        <f>'ELP25'!K38</f>
        <v>0</v>
      </c>
      <c r="E39" s="32">
        <f>'ELP25 (2)'!K37</f>
        <v>0</v>
      </c>
      <c r="F39" s="32">
        <f>'ELP25 (3)'!K36</f>
        <v>0</v>
      </c>
      <c r="G39" s="32">
        <f>'ELP25 (4)'!K35</f>
        <v>0</v>
      </c>
      <c r="H39" s="32">
        <f t="shared" si="0"/>
        <v>202879.48296018696</v>
      </c>
      <c r="K39" s="32">
        <f>K38*(1+Settings!$B$6)</f>
        <v>4389757.5680940915</v>
      </c>
      <c r="L39" s="32">
        <f t="shared" si="3"/>
        <v>4389757.5680940915</v>
      </c>
      <c r="M39" s="32">
        <f t="shared" si="3"/>
        <v>4389757.5680940915</v>
      </c>
      <c r="N39" s="32">
        <f t="shared" si="3"/>
        <v>4389757.5680940915</v>
      </c>
      <c r="O39" s="43">
        <f t="shared" si="1"/>
        <v>17559030.272376366</v>
      </c>
      <c r="Q39" s="32">
        <f>'ELP25'!B39</f>
        <v>0</v>
      </c>
      <c r="S39" s="43">
        <f t="shared" ref="S39:T39" si="37">R39*1.03</f>
        <v>0</v>
      </c>
      <c r="T39" s="43">
        <f t="shared" si="37"/>
        <v>0</v>
      </c>
      <c r="U39" s="43">
        <f t="shared" si="2"/>
        <v>0</v>
      </c>
    </row>
    <row r="40" spans="2:21" ht="10.3" x14ac:dyDescent="0.25">
      <c r="B40" s="30">
        <v>2057</v>
      </c>
      <c r="C40" s="32">
        <f>AirBNB!B40</f>
        <v>208965.86744899256</v>
      </c>
      <c r="D40" s="32">
        <f>'ELP25'!K39</f>
        <v>0</v>
      </c>
      <c r="E40" s="32">
        <f>'ELP25 (2)'!K38</f>
        <v>0</v>
      </c>
      <c r="F40" s="32">
        <f>'ELP25 (3)'!K37</f>
        <v>0</v>
      </c>
      <c r="G40" s="32">
        <f>'ELP25 (4)'!K36</f>
        <v>0</v>
      </c>
      <c r="H40" s="32">
        <f t="shared" si="0"/>
        <v>208965.86744899256</v>
      </c>
      <c r="K40" s="32">
        <f>K39*(1+Settings!$B$6)</f>
        <v>4477552.7194559732</v>
      </c>
      <c r="L40" s="32">
        <f t="shared" si="3"/>
        <v>4477552.7194559732</v>
      </c>
      <c r="M40" s="32">
        <f t="shared" si="3"/>
        <v>4477552.7194559732</v>
      </c>
      <c r="N40" s="32">
        <f t="shared" si="3"/>
        <v>4477552.7194559732</v>
      </c>
      <c r="O40" s="43">
        <f t="shared" si="1"/>
        <v>17910210.877823893</v>
      </c>
      <c r="Q40" s="32">
        <f>'ELP25'!B40</f>
        <v>0</v>
      </c>
      <c r="S40" s="43">
        <f t="shared" ref="S40:T40" si="38">R40*1.03</f>
        <v>0</v>
      </c>
      <c r="T40" s="43">
        <f t="shared" si="38"/>
        <v>0</v>
      </c>
      <c r="U40" s="43">
        <f t="shared" si="2"/>
        <v>0</v>
      </c>
    </row>
    <row r="41" spans="2:21" ht="10.3" x14ac:dyDescent="0.25">
      <c r="B41" s="30">
        <v>2058</v>
      </c>
      <c r="C41" s="32">
        <f>AirBNB!B41</f>
        <v>215234.84347246235</v>
      </c>
      <c r="D41" s="32">
        <f>'ELP25'!K40</f>
        <v>0</v>
      </c>
      <c r="E41" s="32">
        <f>'ELP25 (2)'!K39</f>
        <v>0</v>
      </c>
      <c r="F41" s="32">
        <f>'ELP25 (3)'!K38</f>
        <v>0</v>
      </c>
      <c r="G41" s="32">
        <f>'ELP25 (4)'!K37</f>
        <v>0</v>
      </c>
      <c r="H41" s="32">
        <f t="shared" si="0"/>
        <v>215234.84347246235</v>
      </c>
      <c r="K41" s="32">
        <f>K40*(1+Settings!$B$6)</f>
        <v>4567103.7738450924</v>
      </c>
      <c r="L41" s="32">
        <f t="shared" si="3"/>
        <v>4567103.7738450924</v>
      </c>
      <c r="M41" s="32">
        <f t="shared" si="3"/>
        <v>4567103.7738450924</v>
      </c>
      <c r="N41" s="32">
        <f t="shared" si="3"/>
        <v>4567103.7738450924</v>
      </c>
      <c r="O41" s="43">
        <f t="shared" si="1"/>
        <v>18268415.09538037</v>
      </c>
      <c r="Q41" s="32">
        <f>'ELP25'!B41</f>
        <v>0</v>
      </c>
      <c r="S41" s="43">
        <f t="shared" ref="S41:T41" si="39">R41*1.03</f>
        <v>0</v>
      </c>
      <c r="T41" s="43">
        <f t="shared" si="39"/>
        <v>0</v>
      </c>
      <c r="U41" s="43">
        <f t="shared" si="2"/>
        <v>0</v>
      </c>
    </row>
    <row r="42" spans="2:21" ht="10.3" x14ac:dyDescent="0.25">
      <c r="B42" s="30">
        <v>2059</v>
      </c>
      <c r="C42" s="32">
        <f>AirBNB!B42</f>
        <v>221691.88877663622</v>
      </c>
      <c r="D42" s="32">
        <f>'ELP25'!K41</f>
        <v>0</v>
      </c>
      <c r="E42" s="32">
        <f>'ELP25 (2)'!K40</f>
        <v>0</v>
      </c>
      <c r="F42" s="32">
        <f>'ELP25 (3)'!K39</f>
        <v>0</v>
      </c>
      <c r="G42" s="32">
        <f>'ELP25 (4)'!K38</f>
        <v>0</v>
      </c>
      <c r="H42" s="32">
        <f t="shared" si="0"/>
        <v>221691.88877663622</v>
      </c>
      <c r="K42" s="32">
        <f>K41*(1+Settings!$B$6)</f>
        <v>4658445.849321994</v>
      </c>
      <c r="L42" s="32">
        <f t="shared" si="3"/>
        <v>4658445.849321994</v>
      </c>
      <c r="M42" s="32">
        <f t="shared" si="3"/>
        <v>4658445.849321994</v>
      </c>
      <c r="N42" s="32">
        <f t="shared" si="3"/>
        <v>4658445.849321994</v>
      </c>
      <c r="O42" s="43">
        <f t="shared" si="1"/>
        <v>18633783.397287976</v>
      </c>
      <c r="Q42" s="32">
        <f>'ELP25'!B42</f>
        <v>0</v>
      </c>
      <c r="S42" s="43">
        <f t="shared" ref="S42:T42" si="40">R42*1.03</f>
        <v>0</v>
      </c>
      <c r="T42" s="43">
        <f t="shared" si="40"/>
        <v>0</v>
      </c>
      <c r="U42" s="43">
        <f t="shared" si="2"/>
        <v>0</v>
      </c>
    </row>
    <row r="43" spans="2:21" ht="10.3" x14ac:dyDescent="0.25">
      <c r="B43" s="30">
        <v>2060</v>
      </c>
      <c r="C43" s="32">
        <f>AirBNB!B43</f>
        <v>228342.6454399353</v>
      </c>
      <c r="D43" s="32">
        <f>'ELP25'!K42</f>
        <v>0</v>
      </c>
      <c r="E43" s="32">
        <f>'ELP25 (2)'!K41</f>
        <v>0</v>
      </c>
      <c r="F43" s="32">
        <f>'ELP25 (3)'!K40</f>
        <v>0</v>
      </c>
      <c r="G43" s="32">
        <f>'ELP25 (4)'!K39</f>
        <v>0</v>
      </c>
      <c r="H43" s="32">
        <f t="shared" si="0"/>
        <v>228342.6454399353</v>
      </c>
      <c r="K43" s="32">
        <f>K42*(1+Settings!$B$6)</f>
        <v>4751614.7663084343</v>
      </c>
      <c r="L43" s="32">
        <f t="shared" si="3"/>
        <v>4751614.7663084343</v>
      </c>
      <c r="M43" s="32">
        <f t="shared" si="3"/>
        <v>4751614.7663084343</v>
      </c>
      <c r="N43" s="32">
        <f t="shared" si="3"/>
        <v>4751614.7663084343</v>
      </c>
      <c r="O43" s="43">
        <f t="shared" si="1"/>
        <v>19006459.065233737</v>
      </c>
      <c r="Q43" s="32">
        <f>'ELP25'!B43</f>
        <v>0</v>
      </c>
      <c r="S43" s="43">
        <f t="shared" ref="S43:T43" si="41">R43*1.03</f>
        <v>0</v>
      </c>
      <c r="T43" s="43">
        <f t="shared" si="41"/>
        <v>0</v>
      </c>
      <c r="U43" s="43">
        <f t="shared" si="2"/>
        <v>0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A070-D7D8-48D7-A5F3-99B760199A4B}">
  <dimension ref="A2:C43"/>
  <sheetViews>
    <sheetView workbookViewId="0"/>
  </sheetViews>
  <sheetFormatPr defaultRowHeight="12.45" x14ac:dyDescent="0.3"/>
  <sheetData>
    <row r="2" spans="1:3" x14ac:dyDescent="0.3">
      <c r="A2" s="30" t="s">
        <v>50</v>
      </c>
      <c r="B2" s="34" t="s">
        <v>1</v>
      </c>
      <c r="C2" s="2"/>
    </row>
    <row r="3" spans="1:3" x14ac:dyDescent="0.3">
      <c r="A3" s="30">
        <v>2020</v>
      </c>
      <c r="B3" s="36">
        <v>70000</v>
      </c>
    </row>
    <row r="4" spans="1:3" x14ac:dyDescent="0.3">
      <c r="A4" s="30">
        <v>2021</v>
      </c>
      <c r="B4" s="36">
        <f>B3*(1+Settings!$B$5)</f>
        <v>72100</v>
      </c>
    </row>
    <row r="5" spans="1:3" x14ac:dyDescent="0.3">
      <c r="A5" s="30">
        <v>2022</v>
      </c>
      <c r="B5" s="36">
        <f>B4*(1+Settings!$B$5)</f>
        <v>74263</v>
      </c>
    </row>
    <row r="6" spans="1:3" x14ac:dyDescent="0.3">
      <c r="A6" s="30">
        <v>2023</v>
      </c>
      <c r="B6" s="36">
        <f>B5*(1+Settings!$B$5)</f>
        <v>76490.89</v>
      </c>
    </row>
    <row r="7" spans="1:3" x14ac:dyDescent="0.3">
      <c r="A7" s="30">
        <v>2024</v>
      </c>
      <c r="B7" s="36">
        <f>B6*(1+Settings!$B$5)</f>
        <v>78785.616699999999</v>
      </c>
    </row>
    <row r="8" spans="1:3" x14ac:dyDescent="0.3">
      <c r="A8" s="30">
        <v>2025</v>
      </c>
      <c r="B8" s="36">
        <f>B7*(1+Settings!$B$5)</f>
        <v>81149.185201</v>
      </c>
    </row>
    <row r="9" spans="1:3" x14ac:dyDescent="0.3">
      <c r="A9" s="30">
        <v>2026</v>
      </c>
      <c r="B9" s="36">
        <f>B8*(1+Settings!$B$5)</f>
        <v>83583.660757029997</v>
      </c>
    </row>
    <row r="10" spans="1:3" x14ac:dyDescent="0.3">
      <c r="A10" s="30">
        <v>2027</v>
      </c>
      <c r="B10" s="36">
        <f>B9*(1+Settings!$B$5)</f>
        <v>86091.170579740894</v>
      </c>
    </row>
    <row r="11" spans="1:3" x14ac:dyDescent="0.3">
      <c r="A11" s="30">
        <v>2028</v>
      </c>
      <c r="B11" s="36">
        <f>B10*(1+Settings!$B$5)</f>
        <v>88673.90569713313</v>
      </c>
    </row>
    <row r="12" spans="1:3" x14ac:dyDescent="0.3">
      <c r="A12" s="30">
        <v>2029</v>
      </c>
      <c r="B12" s="36">
        <f>B11*(1+Settings!$B$5)</f>
        <v>91334.122868047125</v>
      </c>
    </row>
    <row r="13" spans="1:3" x14ac:dyDescent="0.3">
      <c r="A13" s="30">
        <v>2030</v>
      </c>
      <c r="B13" s="36">
        <f>B12*(1+Settings!$B$5)</f>
        <v>94074.14655408854</v>
      </c>
    </row>
    <row r="14" spans="1:3" x14ac:dyDescent="0.3">
      <c r="A14" s="30">
        <v>2031</v>
      </c>
      <c r="B14" s="36">
        <f>B13*(1+Settings!$B$5)</f>
        <v>96896.370950711193</v>
      </c>
    </row>
    <row r="15" spans="1:3" x14ac:dyDescent="0.3">
      <c r="A15" s="30">
        <v>2032</v>
      </c>
      <c r="B15" s="36">
        <f>B14*(1+Settings!$B$5)</f>
        <v>99803.262079232532</v>
      </c>
    </row>
    <row r="16" spans="1:3" x14ac:dyDescent="0.3">
      <c r="A16" s="30">
        <v>2033</v>
      </c>
      <c r="B16" s="36">
        <f>B15*(1+Settings!$B$5)</f>
        <v>102797.35994160951</v>
      </c>
    </row>
    <row r="17" spans="1:2" x14ac:dyDescent="0.3">
      <c r="A17" s="30">
        <v>2034</v>
      </c>
      <c r="B17" s="36">
        <f>B16*(1+Settings!$B$5)</f>
        <v>105881.2807398578</v>
      </c>
    </row>
    <row r="18" spans="1:2" x14ac:dyDescent="0.3">
      <c r="A18" s="30">
        <v>2035</v>
      </c>
      <c r="B18" s="36">
        <f>B17*(1+Settings!$B$5)</f>
        <v>109057.71916205353</v>
      </c>
    </row>
    <row r="19" spans="1:2" x14ac:dyDescent="0.3">
      <c r="A19" s="30">
        <v>2036</v>
      </c>
      <c r="B19" s="36">
        <f>B18*(1+Settings!$B$5)</f>
        <v>112329.45073691514</v>
      </c>
    </row>
    <row r="20" spans="1:2" x14ac:dyDescent="0.3">
      <c r="A20" s="30">
        <v>2037</v>
      </c>
      <c r="B20" s="36">
        <f>B19*(1+Settings!$B$5)</f>
        <v>115699.33425902259</v>
      </c>
    </row>
    <row r="21" spans="1:2" x14ac:dyDescent="0.3">
      <c r="A21" s="30">
        <v>2038</v>
      </c>
      <c r="B21" s="36">
        <f>B20*(1+Settings!$B$5)</f>
        <v>119170.31428679328</v>
      </c>
    </row>
    <row r="22" spans="1:2" x14ac:dyDescent="0.3">
      <c r="A22" s="30">
        <v>2039</v>
      </c>
      <c r="B22" s="36">
        <f>B21*(1+Settings!$B$5)</f>
        <v>122745.42371539708</v>
      </c>
    </row>
    <row r="23" spans="1:2" x14ac:dyDescent="0.3">
      <c r="A23" s="30">
        <v>2040</v>
      </c>
      <c r="B23" s="36">
        <f>B22*(1+Settings!$B$5)</f>
        <v>126427.78642685899</v>
      </c>
    </row>
    <row r="24" spans="1:2" x14ac:dyDescent="0.3">
      <c r="A24" s="30">
        <v>2041</v>
      </c>
      <c r="B24" s="36">
        <f>B23*(1+Settings!$B$5)</f>
        <v>130220.62001966477</v>
      </c>
    </row>
    <row r="25" spans="1:2" x14ac:dyDescent="0.3">
      <c r="A25" s="30">
        <v>2042</v>
      </c>
      <c r="B25" s="36">
        <f>B24*(1+Settings!$B$5)</f>
        <v>134127.23862025471</v>
      </c>
    </row>
    <row r="26" spans="1:2" x14ac:dyDescent="0.3">
      <c r="A26" s="30">
        <v>2043</v>
      </c>
      <c r="B26" s="36">
        <f>B25*(1+Settings!$B$5)</f>
        <v>138151.05577886236</v>
      </c>
    </row>
    <row r="27" spans="1:2" x14ac:dyDescent="0.3">
      <c r="A27" s="30">
        <v>2044</v>
      </c>
      <c r="B27" s="36">
        <f>B26*(1+Settings!$B$5)</f>
        <v>142295.58745222824</v>
      </c>
    </row>
    <row r="28" spans="1:2" x14ac:dyDescent="0.3">
      <c r="A28" s="30">
        <v>2045</v>
      </c>
      <c r="B28" s="36">
        <f>B27*(1+Settings!$B$5)</f>
        <v>146564.45507579509</v>
      </c>
    </row>
    <row r="29" spans="1:2" x14ac:dyDescent="0.3">
      <c r="A29" s="30">
        <v>2046</v>
      </c>
      <c r="B29" s="36">
        <f>B28*(1+Settings!$B$5)</f>
        <v>150961.38872806894</v>
      </c>
    </row>
    <row r="30" spans="1:2" x14ac:dyDescent="0.3">
      <c r="A30" s="30">
        <v>2047</v>
      </c>
      <c r="B30" s="36">
        <f>B29*(1+Settings!$B$5)</f>
        <v>155490.23038991101</v>
      </c>
    </row>
    <row r="31" spans="1:2" x14ac:dyDescent="0.3">
      <c r="A31" s="30">
        <v>2048</v>
      </c>
      <c r="B31" s="36">
        <f>B30*(1+Settings!$B$5)</f>
        <v>160154.93730160836</v>
      </c>
    </row>
    <row r="32" spans="1:2" x14ac:dyDescent="0.3">
      <c r="A32" s="30">
        <v>2049</v>
      </c>
      <c r="B32" s="36">
        <f>B31*(1+Settings!$B$5)</f>
        <v>164959.5854206566</v>
      </c>
    </row>
    <row r="33" spans="1:2" x14ac:dyDescent="0.3">
      <c r="A33" s="30">
        <v>2050</v>
      </c>
      <c r="B33" s="36">
        <f>B32*(1+Settings!$B$5)</f>
        <v>169908.37298327629</v>
      </c>
    </row>
    <row r="34" spans="1:2" x14ac:dyDescent="0.3">
      <c r="A34" s="30">
        <v>2051</v>
      </c>
      <c r="B34" s="36">
        <f>B33*(1+Settings!$B$5)</f>
        <v>175005.62417277458</v>
      </c>
    </row>
    <row r="35" spans="1:2" x14ac:dyDescent="0.3">
      <c r="A35" s="30">
        <v>2052</v>
      </c>
      <c r="B35" s="36">
        <f>B34*(1+Settings!$B$5)</f>
        <v>180255.79289795781</v>
      </c>
    </row>
    <row r="36" spans="1:2" x14ac:dyDescent="0.3">
      <c r="A36" s="30">
        <v>2053</v>
      </c>
      <c r="B36" s="36">
        <f>B35*(1+Settings!$B$5)</f>
        <v>185663.46668489656</v>
      </c>
    </row>
    <row r="37" spans="1:2" x14ac:dyDescent="0.3">
      <c r="A37" s="30">
        <v>2054</v>
      </c>
      <c r="B37" s="36">
        <f>B36*(1+Settings!$B$5)</f>
        <v>191233.37068544346</v>
      </c>
    </row>
    <row r="38" spans="1:2" x14ac:dyDescent="0.3">
      <c r="A38" s="30">
        <v>2055</v>
      </c>
      <c r="B38" s="36">
        <f>B37*(1+Settings!$B$5)</f>
        <v>196970.37180600676</v>
      </c>
    </row>
    <row r="39" spans="1:2" x14ac:dyDescent="0.3">
      <c r="A39" s="30">
        <v>2056</v>
      </c>
      <c r="B39" s="36">
        <f>B38*(1+Settings!$B$5)</f>
        <v>202879.48296018696</v>
      </c>
    </row>
    <row r="40" spans="1:2" x14ac:dyDescent="0.3">
      <c r="A40" s="30">
        <v>2057</v>
      </c>
      <c r="B40" s="36">
        <f>B39*(1+Settings!$B$5)</f>
        <v>208965.86744899256</v>
      </c>
    </row>
    <row r="41" spans="1:2" x14ac:dyDescent="0.3">
      <c r="A41" s="30">
        <v>2058</v>
      </c>
      <c r="B41" s="36">
        <f>B40*(1+Settings!$B$5)</f>
        <v>215234.84347246235</v>
      </c>
    </row>
    <row r="42" spans="1:2" x14ac:dyDescent="0.3">
      <c r="A42" s="30">
        <v>2059</v>
      </c>
      <c r="B42" s="36">
        <f>B41*(1+Settings!$B$5)</f>
        <v>221691.88877663622</v>
      </c>
    </row>
    <row r="43" spans="1:2" x14ac:dyDescent="0.3">
      <c r="A43" s="30">
        <v>2060</v>
      </c>
      <c r="B43" s="36">
        <f>B42*(1+Settings!$B$5)</f>
        <v>228342.6454399353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102C-42E4-456D-9E25-D8A3698F9B61}">
  <dimension ref="A1:K32"/>
  <sheetViews>
    <sheetView workbookViewId="0">
      <selection activeCell="K2" sqref="K2"/>
    </sheetView>
  </sheetViews>
  <sheetFormatPr defaultRowHeight="10.3" x14ac:dyDescent="0.25"/>
  <cols>
    <col min="1" max="1" width="9.3046875" style="30" bestFit="1" customWidth="1"/>
    <col min="2" max="2" width="10.3828125" style="30" bestFit="1" customWidth="1"/>
    <col min="3" max="9" width="9.3046875" style="30" bestFit="1" customWidth="1"/>
    <col min="10" max="16384" width="9.23046875" style="30"/>
  </cols>
  <sheetData>
    <row r="1" spans="1:11" x14ac:dyDescent="0.25">
      <c r="A1" s="32" t="s">
        <v>54</v>
      </c>
      <c r="B1" s="32">
        <v>2195000</v>
      </c>
      <c r="C1" s="32"/>
      <c r="D1" s="32"/>
      <c r="E1" s="32"/>
      <c r="F1" s="32"/>
      <c r="G1" s="32"/>
      <c r="H1" s="32"/>
      <c r="I1" s="32"/>
      <c r="K1" s="30" t="s">
        <v>76</v>
      </c>
    </row>
    <row r="2" spans="1:11" x14ac:dyDescent="0.25">
      <c r="A2" s="41" t="s">
        <v>41</v>
      </c>
      <c r="B2" s="41" t="s">
        <v>42</v>
      </c>
      <c r="C2" s="41" t="s">
        <v>43</v>
      </c>
      <c r="D2" s="41" t="s">
        <v>44</v>
      </c>
      <c r="E2" s="41" t="s">
        <v>45</v>
      </c>
      <c r="F2" s="41" t="s">
        <v>46</v>
      </c>
      <c r="G2" s="41" t="s">
        <v>47</v>
      </c>
      <c r="H2" s="41" t="s">
        <v>48</v>
      </c>
      <c r="I2" s="41" t="s">
        <v>49</v>
      </c>
      <c r="J2" s="30" t="s">
        <v>70</v>
      </c>
      <c r="K2" s="30" t="s">
        <v>69</v>
      </c>
    </row>
    <row r="3" spans="1:11" x14ac:dyDescent="0.25">
      <c r="A3" s="42">
        <v>0</v>
      </c>
      <c r="B3" s="42">
        <v>1945000</v>
      </c>
      <c r="C3" s="42">
        <v>48313</v>
      </c>
      <c r="D3" s="42">
        <v>126000</v>
      </c>
      <c r="E3" s="42">
        <v>21336</v>
      </c>
      <c r="F3" s="42">
        <v>104664</v>
      </c>
      <c r="G3" s="42">
        <v>56350</v>
      </c>
      <c r="H3" s="42">
        <v>12397</v>
      </c>
      <c r="I3" s="42">
        <v>0</v>
      </c>
      <c r="J3" s="43">
        <f>0.25*D3</f>
        <v>31500</v>
      </c>
      <c r="K3" s="43">
        <f>0.6*(G3-H3+J3)</f>
        <v>45271.799999999996</v>
      </c>
    </row>
    <row r="4" spans="1:11" x14ac:dyDescent="0.25">
      <c r="A4" s="42">
        <v>1</v>
      </c>
      <c r="B4" s="42">
        <v>1945000</v>
      </c>
      <c r="C4" s="42">
        <v>48313</v>
      </c>
      <c r="D4" s="42">
        <v>129780</v>
      </c>
      <c r="E4" s="42">
        <v>21762</v>
      </c>
      <c r="F4" s="42">
        <v>108017</v>
      </c>
      <c r="G4" s="42">
        <v>59703</v>
      </c>
      <c r="H4" s="42">
        <v>13134</v>
      </c>
      <c r="I4" s="42">
        <v>0</v>
      </c>
      <c r="J4" s="43">
        <f>0.25*D4</f>
        <v>32445</v>
      </c>
      <c r="K4" s="43">
        <f>0.6*(G4-H4+J4)</f>
        <v>47408.4</v>
      </c>
    </row>
    <row r="5" spans="1:11" x14ac:dyDescent="0.25">
      <c r="A5" s="42">
        <v>2</v>
      </c>
      <c r="B5" s="42">
        <v>1945000</v>
      </c>
      <c r="C5" s="42">
        <v>48313</v>
      </c>
      <c r="D5" s="42">
        <v>133673</v>
      </c>
      <c r="E5" s="42">
        <v>22197</v>
      </c>
      <c r="F5" s="42">
        <v>111475</v>
      </c>
      <c r="G5" s="42">
        <v>63161</v>
      </c>
      <c r="H5" s="42">
        <v>13895</v>
      </c>
      <c r="I5" s="42">
        <v>0</v>
      </c>
      <c r="J5" s="43">
        <f>0.25*D5</f>
        <v>33418.25</v>
      </c>
      <c r="K5" s="43">
        <f>0.6*(G5-H5+J5)</f>
        <v>49610.549999999996</v>
      </c>
    </row>
    <row r="6" spans="1:11" x14ac:dyDescent="0.25">
      <c r="A6" s="42">
        <v>3</v>
      </c>
      <c r="B6" s="42">
        <v>1945000</v>
      </c>
      <c r="C6" s="42">
        <v>48313</v>
      </c>
      <c r="D6" s="42">
        <v>137683</v>
      </c>
      <c r="E6" s="42">
        <v>22641</v>
      </c>
      <c r="F6" s="42">
        <v>115041</v>
      </c>
      <c r="G6" s="42">
        <v>66727</v>
      </c>
      <c r="H6" s="42">
        <v>14680</v>
      </c>
      <c r="I6" s="42">
        <v>0</v>
      </c>
      <c r="K6" s="43">
        <f>0.6*(G6-H6+J6)</f>
        <v>31228.199999999997</v>
      </c>
    </row>
    <row r="7" spans="1:11" x14ac:dyDescent="0.25">
      <c r="A7" s="42">
        <v>4</v>
      </c>
      <c r="B7" s="42">
        <v>1945000</v>
      </c>
      <c r="C7" s="42">
        <v>48313</v>
      </c>
      <c r="D7" s="42">
        <v>141814</v>
      </c>
      <c r="E7" s="42">
        <v>23094</v>
      </c>
      <c r="F7" s="42">
        <v>118719</v>
      </c>
      <c r="G7" s="42">
        <v>70405</v>
      </c>
      <c r="H7" s="42">
        <v>15489</v>
      </c>
      <c r="I7" s="42">
        <v>0</v>
      </c>
      <c r="K7" s="43">
        <f t="shared" ref="K7:K32" si="0">0.6*(G7-H7+J7)</f>
        <v>32949.599999999999</v>
      </c>
    </row>
    <row r="8" spans="1:11" x14ac:dyDescent="0.25">
      <c r="A8" s="42">
        <v>5</v>
      </c>
      <c r="B8" s="42">
        <v>1945000</v>
      </c>
      <c r="C8" s="42">
        <v>48313</v>
      </c>
      <c r="D8" s="42">
        <v>146068</v>
      </c>
      <c r="E8" s="42">
        <v>23556</v>
      </c>
      <c r="F8" s="42">
        <v>122511</v>
      </c>
      <c r="G8" s="42">
        <v>74198</v>
      </c>
      <c r="H8" s="42">
        <v>16323</v>
      </c>
      <c r="I8" s="42">
        <v>0</v>
      </c>
      <c r="K8" s="43">
        <f t="shared" si="0"/>
        <v>34725</v>
      </c>
    </row>
    <row r="9" spans="1:11" x14ac:dyDescent="0.25">
      <c r="A9" s="42">
        <v>6</v>
      </c>
      <c r="B9" s="42">
        <v>1945000</v>
      </c>
      <c r="C9" s="42">
        <v>48313</v>
      </c>
      <c r="D9" s="42">
        <v>150450</v>
      </c>
      <c r="E9" s="42">
        <v>24027</v>
      </c>
      <c r="F9" s="42">
        <v>126422</v>
      </c>
      <c r="G9" s="42">
        <v>78108</v>
      </c>
      <c r="H9" s="42">
        <v>17183</v>
      </c>
      <c r="I9" s="42">
        <v>0</v>
      </c>
      <c r="K9" s="43">
        <f t="shared" si="0"/>
        <v>36555</v>
      </c>
    </row>
    <row r="10" spans="1:11" x14ac:dyDescent="0.25">
      <c r="A10" s="42">
        <v>7</v>
      </c>
      <c r="B10" s="42">
        <v>1945000</v>
      </c>
      <c r="C10" s="42">
        <v>48313</v>
      </c>
      <c r="D10" s="42">
        <v>154964</v>
      </c>
      <c r="E10" s="42">
        <v>24508</v>
      </c>
      <c r="F10" s="42">
        <v>130455</v>
      </c>
      <c r="G10" s="42">
        <v>82141</v>
      </c>
      <c r="H10" s="42">
        <v>18071</v>
      </c>
      <c r="I10" s="42">
        <v>0</v>
      </c>
      <c r="K10" s="43">
        <f t="shared" si="0"/>
        <v>38442</v>
      </c>
    </row>
    <row r="11" spans="1:11" x14ac:dyDescent="0.25">
      <c r="A11" s="42">
        <v>8</v>
      </c>
      <c r="B11" s="42">
        <v>1945000</v>
      </c>
      <c r="C11" s="42">
        <v>48313</v>
      </c>
      <c r="D11" s="42">
        <v>159613</v>
      </c>
      <c r="E11" s="42">
        <v>24998</v>
      </c>
      <c r="F11" s="42">
        <v>134614</v>
      </c>
      <c r="G11" s="42">
        <v>86300</v>
      </c>
      <c r="H11" s="42">
        <v>18986</v>
      </c>
      <c r="I11" s="42">
        <v>0</v>
      </c>
      <c r="K11" s="43">
        <f t="shared" si="0"/>
        <v>40388.400000000001</v>
      </c>
    </row>
    <row r="12" spans="1:11" x14ac:dyDescent="0.25">
      <c r="A12" s="42">
        <v>9</v>
      </c>
      <c r="B12" s="42">
        <v>1945000</v>
      </c>
      <c r="C12" s="42">
        <v>48313</v>
      </c>
      <c r="D12" s="42">
        <v>164401</v>
      </c>
      <c r="E12" s="42">
        <v>25498</v>
      </c>
      <c r="F12" s="42">
        <v>138902</v>
      </c>
      <c r="G12" s="42">
        <v>90589</v>
      </c>
      <c r="H12" s="42">
        <v>19929</v>
      </c>
      <c r="I12" s="42">
        <v>0</v>
      </c>
      <c r="K12" s="43">
        <f t="shared" si="0"/>
        <v>42396</v>
      </c>
    </row>
    <row r="13" spans="1:11" x14ac:dyDescent="0.25">
      <c r="A13" s="42">
        <v>10</v>
      </c>
      <c r="B13" s="42">
        <v>1945000</v>
      </c>
      <c r="C13" s="42">
        <v>48313</v>
      </c>
      <c r="D13" s="42">
        <v>169333</v>
      </c>
      <c r="E13" s="42">
        <v>26008</v>
      </c>
      <c r="F13" s="42">
        <v>143324</v>
      </c>
      <c r="G13" s="42">
        <v>95011</v>
      </c>
      <c r="H13" s="42">
        <v>20902</v>
      </c>
      <c r="I13" s="42">
        <v>0</v>
      </c>
      <c r="K13" s="43">
        <f t="shared" si="0"/>
        <v>44465.4</v>
      </c>
    </row>
    <row r="14" spans="1:11" x14ac:dyDescent="0.25">
      <c r="A14" s="42">
        <v>11</v>
      </c>
      <c r="B14" s="42">
        <v>1945000</v>
      </c>
      <c r="C14" s="42">
        <v>48313</v>
      </c>
      <c r="D14" s="42">
        <v>174413</v>
      </c>
      <c r="E14" s="42">
        <v>26528</v>
      </c>
      <c r="F14" s="42">
        <v>147884</v>
      </c>
      <c r="G14" s="42">
        <v>99571</v>
      </c>
      <c r="H14" s="42">
        <v>21905</v>
      </c>
      <c r="I14" s="42">
        <v>0</v>
      </c>
      <c r="K14" s="43">
        <f t="shared" si="0"/>
        <v>46599.6</v>
      </c>
    </row>
    <row r="15" spans="1:11" x14ac:dyDescent="0.25">
      <c r="A15" s="42">
        <v>12</v>
      </c>
      <c r="B15" s="42">
        <v>1945000</v>
      </c>
      <c r="C15" s="42">
        <v>48313</v>
      </c>
      <c r="D15" s="42">
        <v>179645</v>
      </c>
      <c r="E15" s="42">
        <v>27059</v>
      </c>
      <c r="F15" s="42">
        <v>152586</v>
      </c>
      <c r="G15" s="42">
        <v>104272</v>
      </c>
      <c r="H15" s="42">
        <v>22940</v>
      </c>
      <c r="I15" s="42">
        <v>0</v>
      </c>
      <c r="K15" s="43">
        <f t="shared" si="0"/>
        <v>48799.199999999997</v>
      </c>
    </row>
    <row r="16" spans="1:11" x14ac:dyDescent="0.25">
      <c r="A16" s="42">
        <v>13</v>
      </c>
      <c r="B16" s="42">
        <v>1945000</v>
      </c>
      <c r="C16" s="42">
        <v>48313</v>
      </c>
      <c r="D16" s="42">
        <v>185035</v>
      </c>
      <c r="E16" s="42">
        <v>27600</v>
      </c>
      <c r="F16" s="42">
        <v>157434</v>
      </c>
      <c r="G16" s="42">
        <v>109121</v>
      </c>
      <c r="H16" s="42">
        <v>24006</v>
      </c>
      <c r="I16" s="42">
        <v>0</v>
      </c>
      <c r="K16" s="43">
        <f t="shared" si="0"/>
        <v>51069</v>
      </c>
    </row>
    <row r="17" spans="1:11" x14ac:dyDescent="0.25">
      <c r="A17" s="42">
        <v>14</v>
      </c>
      <c r="B17" s="42">
        <v>1945000</v>
      </c>
      <c r="C17" s="42">
        <v>48313</v>
      </c>
      <c r="D17" s="42">
        <v>190586</v>
      </c>
      <c r="E17" s="42">
        <v>28152</v>
      </c>
      <c r="F17" s="42">
        <v>162433</v>
      </c>
      <c r="G17" s="42">
        <v>114120</v>
      </c>
      <c r="H17" s="42">
        <v>25106</v>
      </c>
      <c r="I17" s="42">
        <v>0</v>
      </c>
      <c r="K17" s="43">
        <f t="shared" si="0"/>
        <v>53408.4</v>
      </c>
    </row>
    <row r="18" spans="1:11" x14ac:dyDescent="0.25">
      <c r="A18" s="42">
        <v>15</v>
      </c>
      <c r="B18" s="42">
        <v>1945000</v>
      </c>
      <c r="C18" s="42">
        <v>48313</v>
      </c>
      <c r="D18" s="42">
        <v>196303</v>
      </c>
      <c r="E18" s="42">
        <v>28715</v>
      </c>
      <c r="F18" s="42">
        <v>167588</v>
      </c>
      <c r="G18" s="42">
        <v>119274</v>
      </c>
      <c r="H18" s="42">
        <v>26240</v>
      </c>
      <c r="I18" s="42">
        <v>0</v>
      </c>
      <c r="K18" s="43">
        <f t="shared" si="0"/>
        <v>55820.4</v>
      </c>
    </row>
    <row r="19" spans="1:11" x14ac:dyDescent="0.25">
      <c r="A19" s="42">
        <v>16</v>
      </c>
      <c r="B19" s="42">
        <v>1945000</v>
      </c>
      <c r="C19" s="42">
        <v>48313</v>
      </c>
      <c r="D19" s="42">
        <v>202193</v>
      </c>
      <c r="E19" s="42">
        <v>29289</v>
      </c>
      <c r="F19" s="42">
        <v>172903</v>
      </c>
      <c r="G19" s="42">
        <v>124589</v>
      </c>
      <c r="H19" s="42">
        <v>27409</v>
      </c>
      <c r="I19" s="42">
        <v>0</v>
      </c>
      <c r="K19" s="43">
        <f t="shared" si="0"/>
        <v>58308</v>
      </c>
    </row>
    <row r="20" spans="1:11" x14ac:dyDescent="0.25">
      <c r="A20" s="42">
        <v>17</v>
      </c>
      <c r="B20" s="42">
        <v>1945000</v>
      </c>
      <c r="C20" s="42">
        <v>48313</v>
      </c>
      <c r="D20" s="42">
        <v>208258</v>
      </c>
      <c r="E20" s="42">
        <v>29875</v>
      </c>
      <c r="F20" s="42">
        <v>178383</v>
      </c>
      <c r="G20" s="42">
        <v>130069</v>
      </c>
      <c r="H20" s="42">
        <v>28615</v>
      </c>
      <c r="I20" s="42">
        <v>0</v>
      </c>
      <c r="K20" s="43">
        <f t="shared" si="0"/>
        <v>60872.399999999994</v>
      </c>
    </row>
    <row r="21" spans="1:11" x14ac:dyDescent="0.25">
      <c r="A21" s="42">
        <v>18</v>
      </c>
      <c r="B21" s="42">
        <v>1945000</v>
      </c>
      <c r="C21" s="42">
        <v>48313</v>
      </c>
      <c r="D21" s="42">
        <v>214506</v>
      </c>
      <c r="E21" s="42">
        <v>30473</v>
      </c>
      <c r="F21" s="42">
        <v>184033</v>
      </c>
      <c r="G21" s="42">
        <v>135719</v>
      </c>
      <c r="H21" s="42">
        <v>29858</v>
      </c>
      <c r="I21" s="42">
        <v>0</v>
      </c>
      <c r="K21" s="43">
        <f t="shared" si="0"/>
        <v>63516.6</v>
      </c>
    </row>
    <row r="22" spans="1:11" x14ac:dyDescent="0.25">
      <c r="A22" s="42">
        <v>19</v>
      </c>
      <c r="B22" s="42">
        <v>1945000</v>
      </c>
      <c r="C22" s="42">
        <v>48313</v>
      </c>
      <c r="D22" s="42">
        <v>220941</v>
      </c>
      <c r="E22" s="42">
        <v>31082</v>
      </c>
      <c r="F22" s="42">
        <v>189859</v>
      </c>
      <c r="G22" s="42">
        <v>141545</v>
      </c>
      <c r="H22" s="42">
        <v>31139</v>
      </c>
      <c r="I22" s="42">
        <v>0</v>
      </c>
      <c r="K22" s="43">
        <f t="shared" si="0"/>
        <v>66243.599999999991</v>
      </c>
    </row>
    <row r="23" spans="1:11" x14ac:dyDescent="0.25">
      <c r="A23" s="42">
        <v>20</v>
      </c>
      <c r="B23" s="42">
        <v>1945000</v>
      </c>
      <c r="C23" s="42">
        <v>48313</v>
      </c>
      <c r="D23" s="42">
        <v>227570</v>
      </c>
      <c r="E23" s="42">
        <v>31704</v>
      </c>
      <c r="F23" s="42">
        <v>195865</v>
      </c>
      <c r="G23" s="42">
        <v>147552</v>
      </c>
      <c r="H23" s="42">
        <v>32461</v>
      </c>
      <c r="I23" s="42">
        <v>0</v>
      </c>
      <c r="K23" s="43">
        <f t="shared" si="0"/>
        <v>69054.599999999991</v>
      </c>
    </row>
    <row r="24" spans="1:11" x14ac:dyDescent="0.25">
      <c r="A24" s="42">
        <v>21</v>
      </c>
      <c r="B24" s="42">
        <v>1945000</v>
      </c>
      <c r="C24" s="42">
        <v>48313</v>
      </c>
      <c r="D24" s="42">
        <v>234397</v>
      </c>
      <c r="E24" s="42">
        <v>32338</v>
      </c>
      <c r="F24" s="42">
        <v>202058</v>
      </c>
      <c r="G24" s="42">
        <v>153745</v>
      </c>
      <c r="H24" s="42">
        <v>33823</v>
      </c>
      <c r="I24" s="42">
        <v>0</v>
      </c>
      <c r="K24" s="43">
        <f t="shared" si="0"/>
        <v>71953.2</v>
      </c>
    </row>
    <row r="25" spans="1:11" x14ac:dyDescent="0.25">
      <c r="A25" s="42">
        <v>22</v>
      </c>
      <c r="B25" s="42">
        <v>1945000</v>
      </c>
      <c r="C25" s="42">
        <v>48313</v>
      </c>
      <c r="D25" s="42">
        <v>241429</v>
      </c>
      <c r="E25" s="42">
        <v>32985</v>
      </c>
      <c r="F25" s="42">
        <v>208444</v>
      </c>
      <c r="G25" s="42">
        <v>160130</v>
      </c>
      <c r="H25" s="42">
        <v>35228</v>
      </c>
      <c r="I25" s="42">
        <v>0</v>
      </c>
      <c r="K25" s="43">
        <f t="shared" si="0"/>
        <v>74941.2</v>
      </c>
    </row>
    <row r="26" spans="1:11" x14ac:dyDescent="0.25">
      <c r="A26" s="42">
        <v>23</v>
      </c>
      <c r="B26" s="42">
        <v>1945000</v>
      </c>
      <c r="C26" s="42">
        <v>48313</v>
      </c>
      <c r="D26" s="42">
        <v>248671</v>
      </c>
      <c r="E26" s="42">
        <v>33644</v>
      </c>
      <c r="F26" s="42">
        <v>215027</v>
      </c>
      <c r="G26" s="42">
        <v>166713</v>
      </c>
      <c r="H26" s="42">
        <v>36676</v>
      </c>
      <c r="I26" s="42">
        <v>0</v>
      </c>
      <c r="K26" s="43">
        <f t="shared" si="0"/>
        <v>78022.2</v>
      </c>
    </row>
    <row r="27" spans="1:11" x14ac:dyDescent="0.25">
      <c r="A27" s="42">
        <v>24</v>
      </c>
      <c r="B27" s="42">
        <v>1945000</v>
      </c>
      <c r="C27" s="42">
        <v>48313</v>
      </c>
      <c r="D27" s="42">
        <v>256132</v>
      </c>
      <c r="E27" s="42">
        <v>34317</v>
      </c>
      <c r="F27" s="42">
        <v>221814</v>
      </c>
      <c r="G27" s="42">
        <v>173500</v>
      </c>
      <c r="H27" s="42">
        <v>38170</v>
      </c>
      <c r="I27" s="42">
        <v>0</v>
      </c>
      <c r="K27" s="43">
        <f t="shared" si="0"/>
        <v>81198</v>
      </c>
    </row>
    <row r="28" spans="1:11" x14ac:dyDescent="0.25">
      <c r="A28" s="42">
        <v>25</v>
      </c>
      <c r="B28" s="42">
        <v>1945000</v>
      </c>
      <c r="C28" s="42">
        <v>48313</v>
      </c>
      <c r="D28" s="42">
        <v>263816</v>
      </c>
      <c r="E28" s="42">
        <v>35003</v>
      </c>
      <c r="F28" s="42">
        <v>228812</v>
      </c>
      <c r="G28" s="42">
        <v>180498</v>
      </c>
      <c r="H28" s="42">
        <v>39709</v>
      </c>
      <c r="I28" s="42">
        <v>0</v>
      </c>
      <c r="K28" s="43">
        <f t="shared" si="0"/>
        <v>84473.4</v>
      </c>
    </row>
    <row r="29" spans="1:11" x14ac:dyDescent="0.25">
      <c r="A29" s="42">
        <v>26</v>
      </c>
      <c r="B29" s="42">
        <v>1945000</v>
      </c>
      <c r="C29" s="42">
        <v>48313</v>
      </c>
      <c r="D29" s="42">
        <v>271730</v>
      </c>
      <c r="E29" s="42">
        <v>35704</v>
      </c>
      <c r="F29" s="42">
        <v>236026</v>
      </c>
      <c r="G29" s="42">
        <v>187712</v>
      </c>
      <c r="H29" s="42">
        <v>41296</v>
      </c>
      <c r="I29" s="42">
        <v>0</v>
      </c>
      <c r="K29" s="43">
        <f t="shared" si="0"/>
        <v>87849.599999999991</v>
      </c>
    </row>
    <row r="30" spans="1:11" x14ac:dyDescent="0.25">
      <c r="A30" s="42">
        <v>27</v>
      </c>
      <c r="B30" s="42">
        <v>1945000</v>
      </c>
      <c r="C30" s="42">
        <v>48313</v>
      </c>
      <c r="D30" s="42">
        <v>279882</v>
      </c>
      <c r="E30" s="42">
        <v>36418</v>
      </c>
      <c r="F30" s="42">
        <v>243464</v>
      </c>
      <c r="G30" s="42">
        <v>195150</v>
      </c>
      <c r="H30" s="42">
        <v>42933</v>
      </c>
      <c r="I30" s="42">
        <v>0</v>
      </c>
      <c r="K30" s="43">
        <f t="shared" si="0"/>
        <v>91330.2</v>
      </c>
    </row>
    <row r="31" spans="1:11" x14ac:dyDescent="0.25">
      <c r="A31" s="42">
        <v>28</v>
      </c>
      <c r="B31" s="42">
        <v>1945000</v>
      </c>
      <c r="C31" s="42">
        <v>48313</v>
      </c>
      <c r="D31" s="42">
        <v>288278</v>
      </c>
      <c r="E31" s="42">
        <v>37146</v>
      </c>
      <c r="F31" s="42">
        <v>251132</v>
      </c>
      <c r="G31" s="42">
        <v>202818</v>
      </c>
      <c r="H31" s="42">
        <v>44620</v>
      </c>
      <c r="I31" s="42">
        <v>0</v>
      </c>
      <c r="K31" s="43">
        <f t="shared" si="0"/>
        <v>94918.8</v>
      </c>
    </row>
    <row r="32" spans="1:11" x14ac:dyDescent="0.25">
      <c r="A32" s="42">
        <v>29</v>
      </c>
      <c r="B32" s="42">
        <v>1945000</v>
      </c>
      <c r="C32" s="42">
        <v>48313</v>
      </c>
      <c r="D32" s="42">
        <v>296927</v>
      </c>
      <c r="E32" s="42">
        <v>37889</v>
      </c>
      <c r="F32" s="42">
        <v>259037</v>
      </c>
      <c r="G32" s="42">
        <v>210724</v>
      </c>
      <c r="H32" s="42">
        <v>46359</v>
      </c>
      <c r="I32" s="42">
        <v>0</v>
      </c>
      <c r="K32" s="43">
        <f t="shared" si="0"/>
        <v>98619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F270-3E20-4F9D-BC41-491A0A07132B}">
  <dimension ref="A1:K32"/>
  <sheetViews>
    <sheetView workbookViewId="0">
      <selection activeCell="K2" sqref="K2"/>
    </sheetView>
  </sheetViews>
  <sheetFormatPr defaultRowHeight="10.3" x14ac:dyDescent="0.25"/>
  <cols>
    <col min="1" max="1" width="9.3046875" style="30" bestFit="1" customWidth="1"/>
    <col min="2" max="2" width="10.3828125" style="30" bestFit="1" customWidth="1"/>
    <col min="3" max="9" width="9.3046875" style="30" bestFit="1" customWidth="1"/>
    <col min="10" max="16384" width="9.23046875" style="30"/>
  </cols>
  <sheetData>
    <row r="1" spans="1:11" x14ac:dyDescent="0.25">
      <c r="A1" s="32" t="s">
        <v>54</v>
      </c>
      <c r="B1" s="32">
        <v>2195000</v>
      </c>
      <c r="C1" s="32"/>
      <c r="D1" s="32"/>
      <c r="E1" s="32"/>
      <c r="F1" s="32"/>
      <c r="G1" s="32"/>
      <c r="H1" s="32"/>
      <c r="I1" s="32"/>
      <c r="K1" s="30" t="s">
        <v>76</v>
      </c>
    </row>
    <row r="2" spans="1:11" x14ac:dyDescent="0.25">
      <c r="A2" s="41" t="s">
        <v>41</v>
      </c>
      <c r="B2" s="41" t="s">
        <v>42</v>
      </c>
      <c r="C2" s="41" t="s">
        <v>43</v>
      </c>
      <c r="D2" s="41" t="s">
        <v>44</v>
      </c>
      <c r="E2" s="41" t="s">
        <v>45</v>
      </c>
      <c r="F2" s="41" t="s">
        <v>46</v>
      </c>
      <c r="G2" s="41" t="s">
        <v>47</v>
      </c>
      <c r="H2" s="41" t="s">
        <v>48</v>
      </c>
      <c r="I2" s="41" t="s">
        <v>49</v>
      </c>
      <c r="J2" s="30" t="s">
        <v>70</v>
      </c>
      <c r="K2" s="30" t="s">
        <v>69</v>
      </c>
    </row>
    <row r="3" spans="1:11" x14ac:dyDescent="0.25">
      <c r="A3" s="42">
        <v>0</v>
      </c>
      <c r="B3" s="42">
        <v>1945000</v>
      </c>
      <c r="C3" s="42">
        <v>48313</v>
      </c>
      <c r="D3" s="42">
        <v>126000</v>
      </c>
      <c r="E3" s="42">
        <v>21336</v>
      </c>
      <c r="F3" s="42">
        <v>104664</v>
      </c>
      <c r="G3" s="42">
        <v>56350</v>
      </c>
      <c r="H3" s="42">
        <v>12397</v>
      </c>
      <c r="I3" s="42">
        <v>0</v>
      </c>
      <c r="J3" s="43">
        <f>0.25*D3</f>
        <v>31500</v>
      </c>
      <c r="K3" s="43">
        <f>0.6*(G3-H3+J3)</f>
        <v>45271.799999999996</v>
      </c>
    </row>
    <row r="4" spans="1:11" x14ac:dyDescent="0.25">
      <c r="A4" s="42">
        <v>1</v>
      </c>
      <c r="B4" s="42">
        <v>1945000</v>
      </c>
      <c r="C4" s="42">
        <v>48313</v>
      </c>
      <c r="D4" s="42">
        <v>129780</v>
      </c>
      <c r="E4" s="42">
        <v>21762</v>
      </c>
      <c r="F4" s="42">
        <v>108017</v>
      </c>
      <c r="G4" s="42">
        <v>59703</v>
      </c>
      <c r="H4" s="42">
        <v>13134</v>
      </c>
      <c r="I4" s="42">
        <v>0</v>
      </c>
      <c r="J4" s="43">
        <f>0.25*D4</f>
        <v>32445</v>
      </c>
      <c r="K4" s="43">
        <f>0.6*(G4-H4+J4)</f>
        <v>47408.4</v>
      </c>
    </row>
    <row r="5" spans="1:11" x14ac:dyDescent="0.25">
      <c r="A5" s="42">
        <v>2</v>
      </c>
      <c r="B5" s="42">
        <v>1945000</v>
      </c>
      <c r="C5" s="42">
        <v>48313</v>
      </c>
      <c r="D5" s="42">
        <v>133673</v>
      </c>
      <c r="E5" s="42">
        <v>22197</v>
      </c>
      <c r="F5" s="42">
        <v>111475</v>
      </c>
      <c r="G5" s="42">
        <v>63161</v>
      </c>
      <c r="H5" s="42">
        <v>13895</v>
      </c>
      <c r="I5" s="42">
        <v>0</v>
      </c>
      <c r="J5" s="43">
        <f>0.25*D5</f>
        <v>33418.25</v>
      </c>
      <c r="K5" s="43">
        <f>0.6*(G5-H5+J5)</f>
        <v>49610.549999999996</v>
      </c>
    </row>
    <row r="6" spans="1:11" x14ac:dyDescent="0.25">
      <c r="A6" s="42">
        <v>3</v>
      </c>
      <c r="B6" s="42">
        <v>1945000</v>
      </c>
      <c r="C6" s="42">
        <v>48313</v>
      </c>
      <c r="D6" s="42">
        <v>137683</v>
      </c>
      <c r="E6" s="42">
        <v>22641</v>
      </c>
      <c r="F6" s="42">
        <v>115041</v>
      </c>
      <c r="G6" s="42">
        <v>66727</v>
      </c>
      <c r="H6" s="42">
        <v>14680</v>
      </c>
      <c r="I6" s="42">
        <v>0</v>
      </c>
      <c r="K6" s="43">
        <f>0.6*(G6-H6+J6)</f>
        <v>31228.199999999997</v>
      </c>
    </row>
    <row r="7" spans="1:11" x14ac:dyDescent="0.25">
      <c r="A7" s="42">
        <v>4</v>
      </c>
      <c r="B7" s="42">
        <v>1945000</v>
      </c>
      <c r="C7" s="42">
        <v>48313</v>
      </c>
      <c r="D7" s="42">
        <v>141814</v>
      </c>
      <c r="E7" s="42">
        <v>23094</v>
      </c>
      <c r="F7" s="42">
        <v>118719</v>
      </c>
      <c r="G7" s="42">
        <v>70405</v>
      </c>
      <c r="H7" s="42">
        <v>15489</v>
      </c>
      <c r="I7" s="42">
        <v>0</v>
      </c>
      <c r="K7" s="43">
        <f t="shared" ref="K7:K32" si="0">0.6*(G7-H7+J7)</f>
        <v>32949.599999999999</v>
      </c>
    </row>
    <row r="8" spans="1:11" x14ac:dyDescent="0.25">
      <c r="A8" s="42">
        <v>5</v>
      </c>
      <c r="B8" s="42">
        <v>1945000</v>
      </c>
      <c r="C8" s="42">
        <v>48313</v>
      </c>
      <c r="D8" s="42">
        <v>146068</v>
      </c>
      <c r="E8" s="42">
        <v>23556</v>
      </c>
      <c r="F8" s="42">
        <v>122511</v>
      </c>
      <c r="G8" s="42">
        <v>74198</v>
      </c>
      <c r="H8" s="42">
        <v>16323</v>
      </c>
      <c r="I8" s="42">
        <v>0</v>
      </c>
      <c r="K8" s="43">
        <f t="shared" si="0"/>
        <v>34725</v>
      </c>
    </row>
    <row r="9" spans="1:11" x14ac:dyDescent="0.25">
      <c r="A9" s="42">
        <v>6</v>
      </c>
      <c r="B9" s="42">
        <v>1945000</v>
      </c>
      <c r="C9" s="42">
        <v>48313</v>
      </c>
      <c r="D9" s="42">
        <v>150450</v>
      </c>
      <c r="E9" s="42">
        <v>24027</v>
      </c>
      <c r="F9" s="42">
        <v>126422</v>
      </c>
      <c r="G9" s="42">
        <v>78108</v>
      </c>
      <c r="H9" s="42">
        <v>17183</v>
      </c>
      <c r="I9" s="42">
        <v>0</v>
      </c>
      <c r="K9" s="43">
        <f t="shared" si="0"/>
        <v>36555</v>
      </c>
    </row>
    <row r="10" spans="1:11" x14ac:dyDescent="0.25">
      <c r="A10" s="42">
        <v>7</v>
      </c>
      <c r="B10" s="42">
        <v>1945000</v>
      </c>
      <c r="C10" s="42">
        <v>48313</v>
      </c>
      <c r="D10" s="42">
        <v>154964</v>
      </c>
      <c r="E10" s="42">
        <v>24508</v>
      </c>
      <c r="F10" s="42">
        <v>130455</v>
      </c>
      <c r="G10" s="42">
        <v>82141</v>
      </c>
      <c r="H10" s="42">
        <v>18071</v>
      </c>
      <c r="I10" s="42">
        <v>0</v>
      </c>
      <c r="K10" s="43">
        <f t="shared" si="0"/>
        <v>38442</v>
      </c>
    </row>
    <row r="11" spans="1:11" x14ac:dyDescent="0.25">
      <c r="A11" s="42">
        <v>8</v>
      </c>
      <c r="B11" s="42">
        <v>1945000</v>
      </c>
      <c r="C11" s="42">
        <v>48313</v>
      </c>
      <c r="D11" s="42">
        <v>159613</v>
      </c>
      <c r="E11" s="42">
        <v>24998</v>
      </c>
      <c r="F11" s="42">
        <v>134614</v>
      </c>
      <c r="G11" s="42">
        <v>86300</v>
      </c>
      <c r="H11" s="42">
        <v>18986</v>
      </c>
      <c r="I11" s="42">
        <v>0</v>
      </c>
      <c r="K11" s="43">
        <f t="shared" si="0"/>
        <v>40388.400000000001</v>
      </c>
    </row>
    <row r="12" spans="1:11" x14ac:dyDescent="0.25">
      <c r="A12" s="42">
        <v>9</v>
      </c>
      <c r="B12" s="42">
        <v>1945000</v>
      </c>
      <c r="C12" s="42">
        <v>48313</v>
      </c>
      <c r="D12" s="42">
        <v>164401</v>
      </c>
      <c r="E12" s="42">
        <v>25498</v>
      </c>
      <c r="F12" s="42">
        <v>138902</v>
      </c>
      <c r="G12" s="42">
        <v>90589</v>
      </c>
      <c r="H12" s="42">
        <v>19929</v>
      </c>
      <c r="I12" s="42">
        <v>0</v>
      </c>
      <c r="K12" s="43">
        <f t="shared" si="0"/>
        <v>42396</v>
      </c>
    </row>
    <row r="13" spans="1:11" x14ac:dyDescent="0.25">
      <c r="A13" s="42">
        <v>10</v>
      </c>
      <c r="B13" s="42">
        <v>1945000</v>
      </c>
      <c r="C13" s="42">
        <v>48313</v>
      </c>
      <c r="D13" s="42">
        <v>169333</v>
      </c>
      <c r="E13" s="42">
        <v>26008</v>
      </c>
      <c r="F13" s="42">
        <v>143324</v>
      </c>
      <c r="G13" s="42">
        <v>95011</v>
      </c>
      <c r="H13" s="42">
        <v>20902</v>
      </c>
      <c r="I13" s="42">
        <v>0</v>
      </c>
      <c r="K13" s="43">
        <f t="shared" si="0"/>
        <v>44465.4</v>
      </c>
    </row>
    <row r="14" spans="1:11" x14ac:dyDescent="0.25">
      <c r="A14" s="42">
        <v>11</v>
      </c>
      <c r="B14" s="42">
        <v>1945000</v>
      </c>
      <c r="C14" s="42">
        <v>48313</v>
      </c>
      <c r="D14" s="42">
        <v>174413</v>
      </c>
      <c r="E14" s="42">
        <v>26528</v>
      </c>
      <c r="F14" s="42">
        <v>147884</v>
      </c>
      <c r="G14" s="42">
        <v>99571</v>
      </c>
      <c r="H14" s="42">
        <v>21905</v>
      </c>
      <c r="I14" s="42">
        <v>0</v>
      </c>
      <c r="K14" s="43">
        <f t="shared" si="0"/>
        <v>46599.6</v>
      </c>
    </row>
    <row r="15" spans="1:11" x14ac:dyDescent="0.25">
      <c r="A15" s="42">
        <v>12</v>
      </c>
      <c r="B15" s="42">
        <v>1945000</v>
      </c>
      <c r="C15" s="42">
        <v>48313</v>
      </c>
      <c r="D15" s="42">
        <v>179645</v>
      </c>
      <c r="E15" s="42">
        <v>27059</v>
      </c>
      <c r="F15" s="42">
        <v>152586</v>
      </c>
      <c r="G15" s="42">
        <v>104272</v>
      </c>
      <c r="H15" s="42">
        <v>22940</v>
      </c>
      <c r="I15" s="42">
        <v>0</v>
      </c>
      <c r="K15" s="43">
        <f t="shared" si="0"/>
        <v>48799.199999999997</v>
      </c>
    </row>
    <row r="16" spans="1:11" x14ac:dyDescent="0.25">
      <c r="A16" s="42">
        <v>13</v>
      </c>
      <c r="B16" s="42">
        <v>1945000</v>
      </c>
      <c r="C16" s="42">
        <v>48313</v>
      </c>
      <c r="D16" s="42">
        <v>185035</v>
      </c>
      <c r="E16" s="42">
        <v>27600</v>
      </c>
      <c r="F16" s="42">
        <v>157434</v>
      </c>
      <c r="G16" s="42">
        <v>109121</v>
      </c>
      <c r="H16" s="42">
        <v>24006</v>
      </c>
      <c r="I16" s="42">
        <v>0</v>
      </c>
      <c r="K16" s="43">
        <f t="shared" si="0"/>
        <v>51069</v>
      </c>
    </row>
    <row r="17" spans="1:11" x14ac:dyDescent="0.25">
      <c r="A17" s="42">
        <v>14</v>
      </c>
      <c r="B17" s="42">
        <v>1945000</v>
      </c>
      <c r="C17" s="42">
        <v>48313</v>
      </c>
      <c r="D17" s="42">
        <v>190586</v>
      </c>
      <c r="E17" s="42">
        <v>28152</v>
      </c>
      <c r="F17" s="42">
        <v>162433</v>
      </c>
      <c r="G17" s="42">
        <v>114120</v>
      </c>
      <c r="H17" s="42">
        <v>25106</v>
      </c>
      <c r="I17" s="42">
        <v>0</v>
      </c>
      <c r="K17" s="43">
        <f t="shared" si="0"/>
        <v>53408.4</v>
      </c>
    </row>
    <row r="18" spans="1:11" x14ac:dyDescent="0.25">
      <c r="A18" s="42">
        <v>15</v>
      </c>
      <c r="B18" s="42">
        <v>1945000</v>
      </c>
      <c r="C18" s="42">
        <v>48313</v>
      </c>
      <c r="D18" s="42">
        <v>196303</v>
      </c>
      <c r="E18" s="42">
        <v>28715</v>
      </c>
      <c r="F18" s="42">
        <v>167588</v>
      </c>
      <c r="G18" s="42">
        <v>119274</v>
      </c>
      <c r="H18" s="42">
        <v>26240</v>
      </c>
      <c r="I18" s="42">
        <v>0</v>
      </c>
      <c r="K18" s="43">
        <f t="shared" si="0"/>
        <v>55820.4</v>
      </c>
    </row>
    <row r="19" spans="1:11" x14ac:dyDescent="0.25">
      <c r="A19" s="42">
        <v>16</v>
      </c>
      <c r="B19" s="42">
        <v>1945000</v>
      </c>
      <c r="C19" s="42">
        <v>48313</v>
      </c>
      <c r="D19" s="42">
        <v>202193</v>
      </c>
      <c r="E19" s="42">
        <v>29289</v>
      </c>
      <c r="F19" s="42">
        <v>172903</v>
      </c>
      <c r="G19" s="42">
        <v>124589</v>
      </c>
      <c r="H19" s="42">
        <v>27409</v>
      </c>
      <c r="I19" s="42">
        <v>0</v>
      </c>
      <c r="K19" s="43">
        <f t="shared" si="0"/>
        <v>58308</v>
      </c>
    </row>
    <row r="20" spans="1:11" x14ac:dyDescent="0.25">
      <c r="A20" s="42">
        <v>17</v>
      </c>
      <c r="B20" s="42">
        <v>1945000</v>
      </c>
      <c r="C20" s="42">
        <v>48313</v>
      </c>
      <c r="D20" s="42">
        <v>208258</v>
      </c>
      <c r="E20" s="42">
        <v>29875</v>
      </c>
      <c r="F20" s="42">
        <v>178383</v>
      </c>
      <c r="G20" s="42">
        <v>130069</v>
      </c>
      <c r="H20" s="42">
        <v>28615</v>
      </c>
      <c r="I20" s="42">
        <v>0</v>
      </c>
      <c r="K20" s="43">
        <f t="shared" si="0"/>
        <v>60872.399999999994</v>
      </c>
    </row>
    <row r="21" spans="1:11" x14ac:dyDescent="0.25">
      <c r="A21" s="42">
        <v>18</v>
      </c>
      <c r="B21" s="42">
        <v>1945000</v>
      </c>
      <c r="C21" s="42">
        <v>48313</v>
      </c>
      <c r="D21" s="42">
        <v>214506</v>
      </c>
      <c r="E21" s="42">
        <v>30473</v>
      </c>
      <c r="F21" s="42">
        <v>184033</v>
      </c>
      <c r="G21" s="42">
        <v>135719</v>
      </c>
      <c r="H21" s="42">
        <v>29858</v>
      </c>
      <c r="I21" s="42">
        <v>0</v>
      </c>
      <c r="K21" s="43">
        <f t="shared" si="0"/>
        <v>63516.6</v>
      </c>
    </row>
    <row r="22" spans="1:11" x14ac:dyDescent="0.25">
      <c r="A22" s="42">
        <v>19</v>
      </c>
      <c r="B22" s="42">
        <v>1945000</v>
      </c>
      <c r="C22" s="42">
        <v>48313</v>
      </c>
      <c r="D22" s="42">
        <v>220941</v>
      </c>
      <c r="E22" s="42">
        <v>31082</v>
      </c>
      <c r="F22" s="42">
        <v>189859</v>
      </c>
      <c r="G22" s="42">
        <v>141545</v>
      </c>
      <c r="H22" s="42">
        <v>31139</v>
      </c>
      <c r="I22" s="42">
        <v>0</v>
      </c>
      <c r="K22" s="43">
        <f t="shared" si="0"/>
        <v>66243.599999999991</v>
      </c>
    </row>
    <row r="23" spans="1:11" x14ac:dyDescent="0.25">
      <c r="A23" s="42">
        <v>20</v>
      </c>
      <c r="B23" s="42">
        <v>1945000</v>
      </c>
      <c r="C23" s="42">
        <v>48313</v>
      </c>
      <c r="D23" s="42">
        <v>227570</v>
      </c>
      <c r="E23" s="42">
        <v>31704</v>
      </c>
      <c r="F23" s="42">
        <v>195865</v>
      </c>
      <c r="G23" s="42">
        <v>147552</v>
      </c>
      <c r="H23" s="42">
        <v>32461</v>
      </c>
      <c r="I23" s="42">
        <v>0</v>
      </c>
      <c r="K23" s="43">
        <f t="shared" si="0"/>
        <v>69054.599999999991</v>
      </c>
    </row>
    <row r="24" spans="1:11" x14ac:dyDescent="0.25">
      <c r="A24" s="42">
        <v>21</v>
      </c>
      <c r="B24" s="42">
        <v>1945000</v>
      </c>
      <c r="C24" s="42">
        <v>48313</v>
      </c>
      <c r="D24" s="42">
        <v>234397</v>
      </c>
      <c r="E24" s="42">
        <v>32338</v>
      </c>
      <c r="F24" s="42">
        <v>202058</v>
      </c>
      <c r="G24" s="42">
        <v>153745</v>
      </c>
      <c r="H24" s="42">
        <v>33823</v>
      </c>
      <c r="I24" s="42">
        <v>0</v>
      </c>
      <c r="K24" s="43">
        <f t="shared" si="0"/>
        <v>71953.2</v>
      </c>
    </row>
    <row r="25" spans="1:11" x14ac:dyDescent="0.25">
      <c r="A25" s="42">
        <v>22</v>
      </c>
      <c r="B25" s="42">
        <v>1945000</v>
      </c>
      <c r="C25" s="42">
        <v>48313</v>
      </c>
      <c r="D25" s="42">
        <v>241429</v>
      </c>
      <c r="E25" s="42">
        <v>32985</v>
      </c>
      <c r="F25" s="42">
        <v>208444</v>
      </c>
      <c r="G25" s="42">
        <v>160130</v>
      </c>
      <c r="H25" s="42">
        <v>35228</v>
      </c>
      <c r="I25" s="42">
        <v>0</v>
      </c>
      <c r="K25" s="43">
        <f t="shared" si="0"/>
        <v>74941.2</v>
      </c>
    </row>
    <row r="26" spans="1:11" x14ac:dyDescent="0.25">
      <c r="A26" s="42">
        <v>23</v>
      </c>
      <c r="B26" s="42">
        <v>1945000</v>
      </c>
      <c r="C26" s="42">
        <v>48313</v>
      </c>
      <c r="D26" s="42">
        <v>248671</v>
      </c>
      <c r="E26" s="42">
        <v>33644</v>
      </c>
      <c r="F26" s="42">
        <v>215027</v>
      </c>
      <c r="G26" s="42">
        <v>166713</v>
      </c>
      <c r="H26" s="42">
        <v>36676</v>
      </c>
      <c r="I26" s="42">
        <v>0</v>
      </c>
      <c r="K26" s="43">
        <f t="shared" si="0"/>
        <v>78022.2</v>
      </c>
    </row>
    <row r="27" spans="1:11" x14ac:dyDescent="0.25">
      <c r="A27" s="42">
        <v>24</v>
      </c>
      <c r="B27" s="42">
        <v>1945000</v>
      </c>
      <c r="C27" s="42">
        <v>48313</v>
      </c>
      <c r="D27" s="42">
        <v>256132</v>
      </c>
      <c r="E27" s="42">
        <v>34317</v>
      </c>
      <c r="F27" s="42">
        <v>221814</v>
      </c>
      <c r="G27" s="42">
        <v>173500</v>
      </c>
      <c r="H27" s="42">
        <v>38170</v>
      </c>
      <c r="I27" s="42">
        <v>0</v>
      </c>
      <c r="K27" s="43">
        <f t="shared" si="0"/>
        <v>81198</v>
      </c>
    </row>
    <row r="28" spans="1:11" x14ac:dyDescent="0.25">
      <c r="A28" s="42">
        <v>25</v>
      </c>
      <c r="B28" s="42">
        <v>1945000</v>
      </c>
      <c r="C28" s="42">
        <v>48313</v>
      </c>
      <c r="D28" s="42">
        <v>263816</v>
      </c>
      <c r="E28" s="42">
        <v>35003</v>
      </c>
      <c r="F28" s="42">
        <v>228812</v>
      </c>
      <c r="G28" s="42">
        <v>180498</v>
      </c>
      <c r="H28" s="42">
        <v>39709</v>
      </c>
      <c r="I28" s="42">
        <v>0</v>
      </c>
      <c r="K28" s="43">
        <f t="shared" si="0"/>
        <v>84473.4</v>
      </c>
    </row>
    <row r="29" spans="1:11" x14ac:dyDescent="0.25">
      <c r="A29" s="42">
        <v>26</v>
      </c>
      <c r="B29" s="42">
        <v>1945000</v>
      </c>
      <c r="C29" s="42">
        <v>48313</v>
      </c>
      <c r="D29" s="42">
        <v>271730</v>
      </c>
      <c r="E29" s="42">
        <v>35704</v>
      </c>
      <c r="F29" s="42">
        <v>236026</v>
      </c>
      <c r="G29" s="42">
        <v>187712</v>
      </c>
      <c r="H29" s="42">
        <v>41296</v>
      </c>
      <c r="I29" s="42">
        <v>0</v>
      </c>
      <c r="K29" s="43">
        <f t="shared" si="0"/>
        <v>87849.599999999991</v>
      </c>
    </row>
    <row r="30" spans="1:11" x14ac:dyDescent="0.25">
      <c r="A30" s="42">
        <v>27</v>
      </c>
      <c r="B30" s="42">
        <v>1945000</v>
      </c>
      <c r="C30" s="42">
        <v>48313</v>
      </c>
      <c r="D30" s="42">
        <v>279882</v>
      </c>
      <c r="E30" s="42">
        <v>36418</v>
      </c>
      <c r="F30" s="42">
        <v>243464</v>
      </c>
      <c r="G30" s="42">
        <v>195150</v>
      </c>
      <c r="H30" s="42">
        <v>42933</v>
      </c>
      <c r="I30" s="42">
        <v>0</v>
      </c>
      <c r="K30" s="43">
        <f t="shared" si="0"/>
        <v>91330.2</v>
      </c>
    </row>
    <row r="31" spans="1:11" x14ac:dyDescent="0.25">
      <c r="A31" s="42">
        <v>28</v>
      </c>
      <c r="B31" s="42">
        <v>1945000</v>
      </c>
      <c r="C31" s="42">
        <v>48313</v>
      </c>
      <c r="D31" s="42">
        <v>288278</v>
      </c>
      <c r="E31" s="42">
        <v>37146</v>
      </c>
      <c r="F31" s="42">
        <v>251132</v>
      </c>
      <c r="G31" s="42">
        <v>202818</v>
      </c>
      <c r="H31" s="42">
        <v>44620</v>
      </c>
      <c r="I31" s="42">
        <v>0</v>
      </c>
      <c r="K31" s="43">
        <f t="shared" si="0"/>
        <v>94918.8</v>
      </c>
    </row>
    <row r="32" spans="1:11" x14ac:dyDescent="0.25">
      <c r="A32" s="42">
        <v>29</v>
      </c>
      <c r="B32" s="42">
        <v>1945000</v>
      </c>
      <c r="C32" s="42">
        <v>48313</v>
      </c>
      <c r="D32" s="42">
        <v>296927</v>
      </c>
      <c r="E32" s="42">
        <v>37889</v>
      </c>
      <c r="F32" s="42">
        <v>259037</v>
      </c>
      <c r="G32" s="42">
        <v>210724</v>
      </c>
      <c r="H32" s="42">
        <v>46359</v>
      </c>
      <c r="I32" s="42">
        <v>0</v>
      </c>
      <c r="K32" s="43">
        <f t="shared" si="0"/>
        <v>98619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D07-9619-43AD-B834-86DF6A3E5D01}">
  <dimension ref="A1:K32"/>
  <sheetViews>
    <sheetView workbookViewId="0">
      <selection activeCell="K2" sqref="K2"/>
    </sheetView>
  </sheetViews>
  <sheetFormatPr defaultRowHeight="10.3" x14ac:dyDescent="0.25"/>
  <cols>
    <col min="1" max="1" width="9.3046875" style="30" bestFit="1" customWidth="1"/>
    <col min="2" max="2" width="10.3828125" style="30" bestFit="1" customWidth="1"/>
    <col min="3" max="9" width="9.3046875" style="30" bestFit="1" customWidth="1"/>
    <col min="10" max="16384" width="9.23046875" style="30"/>
  </cols>
  <sheetData>
    <row r="1" spans="1:11" x14ac:dyDescent="0.25">
      <c r="A1" s="32" t="s">
        <v>54</v>
      </c>
      <c r="B1" s="32">
        <v>2195000</v>
      </c>
      <c r="C1" s="32"/>
      <c r="D1" s="32"/>
      <c r="E1" s="32"/>
      <c r="F1" s="32"/>
      <c r="G1" s="32"/>
      <c r="H1" s="32"/>
      <c r="I1" s="32"/>
      <c r="K1" s="30" t="s">
        <v>76</v>
      </c>
    </row>
    <row r="2" spans="1:11" x14ac:dyDescent="0.25">
      <c r="A2" s="41" t="s">
        <v>41</v>
      </c>
      <c r="B2" s="41" t="s">
        <v>42</v>
      </c>
      <c r="C2" s="41" t="s">
        <v>43</v>
      </c>
      <c r="D2" s="41" t="s">
        <v>44</v>
      </c>
      <c r="E2" s="41" t="s">
        <v>45</v>
      </c>
      <c r="F2" s="41" t="s">
        <v>46</v>
      </c>
      <c r="G2" s="41" t="s">
        <v>47</v>
      </c>
      <c r="H2" s="41" t="s">
        <v>48</v>
      </c>
      <c r="I2" s="41" t="s">
        <v>49</v>
      </c>
      <c r="J2" s="30" t="s">
        <v>70</v>
      </c>
      <c r="K2" s="30" t="s">
        <v>69</v>
      </c>
    </row>
    <row r="3" spans="1:11" x14ac:dyDescent="0.25">
      <c r="A3" s="42">
        <v>0</v>
      </c>
      <c r="B3" s="42">
        <v>1945000</v>
      </c>
      <c r="C3" s="42">
        <v>48313</v>
      </c>
      <c r="D3" s="42">
        <v>126000</v>
      </c>
      <c r="E3" s="42">
        <v>21336</v>
      </c>
      <c r="F3" s="42">
        <v>104664</v>
      </c>
      <c r="G3" s="42">
        <v>56350</v>
      </c>
      <c r="H3" s="42">
        <v>12397</v>
      </c>
      <c r="I3" s="42">
        <v>0</v>
      </c>
      <c r="J3" s="43">
        <f>0.25*D3</f>
        <v>31500</v>
      </c>
      <c r="K3" s="43">
        <f>0.6*(G3-H3+J3)</f>
        <v>45271.799999999996</v>
      </c>
    </row>
    <row r="4" spans="1:11" x14ac:dyDescent="0.25">
      <c r="A4" s="42">
        <v>1</v>
      </c>
      <c r="B4" s="42">
        <v>1945000</v>
      </c>
      <c r="C4" s="42">
        <v>48313</v>
      </c>
      <c r="D4" s="42">
        <v>129780</v>
      </c>
      <c r="E4" s="42">
        <v>21762</v>
      </c>
      <c r="F4" s="42">
        <v>108017</v>
      </c>
      <c r="G4" s="42">
        <v>59703</v>
      </c>
      <c r="H4" s="42">
        <v>13134</v>
      </c>
      <c r="I4" s="42">
        <v>0</v>
      </c>
      <c r="J4" s="43">
        <f>0.25*D4</f>
        <v>32445</v>
      </c>
      <c r="K4" s="43">
        <f>0.6*(G4-H4+J4)</f>
        <v>47408.4</v>
      </c>
    </row>
    <row r="5" spans="1:11" x14ac:dyDescent="0.25">
      <c r="A5" s="42">
        <v>2</v>
      </c>
      <c r="B5" s="42">
        <v>1945000</v>
      </c>
      <c r="C5" s="42">
        <v>48313</v>
      </c>
      <c r="D5" s="42">
        <v>133673</v>
      </c>
      <c r="E5" s="42">
        <v>22197</v>
      </c>
      <c r="F5" s="42">
        <v>111475</v>
      </c>
      <c r="G5" s="42">
        <v>63161</v>
      </c>
      <c r="H5" s="42">
        <v>13895</v>
      </c>
      <c r="I5" s="42">
        <v>0</v>
      </c>
      <c r="J5" s="43">
        <f>0.25*D5</f>
        <v>33418.25</v>
      </c>
      <c r="K5" s="43">
        <f>0.6*(G5-H5+J5)</f>
        <v>49610.549999999996</v>
      </c>
    </row>
    <row r="6" spans="1:11" x14ac:dyDescent="0.25">
      <c r="A6" s="42">
        <v>3</v>
      </c>
      <c r="B6" s="42">
        <v>1945000</v>
      </c>
      <c r="C6" s="42">
        <v>48313</v>
      </c>
      <c r="D6" s="42">
        <v>137683</v>
      </c>
      <c r="E6" s="42">
        <v>22641</v>
      </c>
      <c r="F6" s="42">
        <v>115041</v>
      </c>
      <c r="G6" s="42">
        <v>66727</v>
      </c>
      <c r="H6" s="42">
        <v>14680</v>
      </c>
      <c r="I6" s="42">
        <v>0</v>
      </c>
      <c r="K6" s="43">
        <f>0.6*(G6-H6+J6)</f>
        <v>31228.199999999997</v>
      </c>
    </row>
    <row r="7" spans="1:11" x14ac:dyDescent="0.25">
      <c r="A7" s="42">
        <v>4</v>
      </c>
      <c r="B7" s="42">
        <v>1945000</v>
      </c>
      <c r="C7" s="42">
        <v>48313</v>
      </c>
      <c r="D7" s="42">
        <v>141814</v>
      </c>
      <c r="E7" s="42">
        <v>23094</v>
      </c>
      <c r="F7" s="42">
        <v>118719</v>
      </c>
      <c r="G7" s="42">
        <v>70405</v>
      </c>
      <c r="H7" s="42">
        <v>15489</v>
      </c>
      <c r="I7" s="42">
        <v>0</v>
      </c>
      <c r="K7" s="43">
        <f t="shared" ref="K7:K32" si="0">0.6*(G7-H7+J7)</f>
        <v>32949.599999999999</v>
      </c>
    </row>
    <row r="8" spans="1:11" x14ac:dyDescent="0.25">
      <c r="A8" s="42">
        <v>5</v>
      </c>
      <c r="B8" s="42">
        <v>1945000</v>
      </c>
      <c r="C8" s="42">
        <v>48313</v>
      </c>
      <c r="D8" s="42">
        <v>146068</v>
      </c>
      <c r="E8" s="42">
        <v>23556</v>
      </c>
      <c r="F8" s="42">
        <v>122511</v>
      </c>
      <c r="G8" s="42">
        <v>74198</v>
      </c>
      <c r="H8" s="42">
        <v>16323</v>
      </c>
      <c r="I8" s="42">
        <v>0</v>
      </c>
      <c r="K8" s="43">
        <f t="shared" si="0"/>
        <v>34725</v>
      </c>
    </row>
    <row r="9" spans="1:11" x14ac:dyDescent="0.25">
      <c r="A9" s="42">
        <v>6</v>
      </c>
      <c r="B9" s="42">
        <v>1945000</v>
      </c>
      <c r="C9" s="42">
        <v>48313</v>
      </c>
      <c r="D9" s="42">
        <v>150450</v>
      </c>
      <c r="E9" s="42">
        <v>24027</v>
      </c>
      <c r="F9" s="42">
        <v>126422</v>
      </c>
      <c r="G9" s="42">
        <v>78108</v>
      </c>
      <c r="H9" s="42">
        <v>17183</v>
      </c>
      <c r="I9" s="42">
        <v>0</v>
      </c>
      <c r="K9" s="43">
        <f t="shared" si="0"/>
        <v>36555</v>
      </c>
    </row>
    <row r="10" spans="1:11" x14ac:dyDescent="0.25">
      <c r="A10" s="42">
        <v>7</v>
      </c>
      <c r="B10" s="42">
        <v>1945000</v>
      </c>
      <c r="C10" s="42">
        <v>48313</v>
      </c>
      <c r="D10" s="42">
        <v>154964</v>
      </c>
      <c r="E10" s="42">
        <v>24508</v>
      </c>
      <c r="F10" s="42">
        <v>130455</v>
      </c>
      <c r="G10" s="42">
        <v>82141</v>
      </c>
      <c r="H10" s="42">
        <v>18071</v>
      </c>
      <c r="I10" s="42">
        <v>0</v>
      </c>
      <c r="K10" s="43">
        <f t="shared" si="0"/>
        <v>38442</v>
      </c>
    </row>
    <row r="11" spans="1:11" x14ac:dyDescent="0.25">
      <c r="A11" s="42">
        <v>8</v>
      </c>
      <c r="B11" s="42">
        <v>1945000</v>
      </c>
      <c r="C11" s="42">
        <v>48313</v>
      </c>
      <c r="D11" s="42">
        <v>159613</v>
      </c>
      <c r="E11" s="42">
        <v>24998</v>
      </c>
      <c r="F11" s="42">
        <v>134614</v>
      </c>
      <c r="G11" s="42">
        <v>86300</v>
      </c>
      <c r="H11" s="42">
        <v>18986</v>
      </c>
      <c r="I11" s="42">
        <v>0</v>
      </c>
      <c r="K11" s="43">
        <f t="shared" si="0"/>
        <v>40388.400000000001</v>
      </c>
    </row>
    <row r="12" spans="1:11" x14ac:dyDescent="0.25">
      <c r="A12" s="42">
        <v>9</v>
      </c>
      <c r="B12" s="42">
        <v>1945000</v>
      </c>
      <c r="C12" s="42">
        <v>48313</v>
      </c>
      <c r="D12" s="42">
        <v>164401</v>
      </c>
      <c r="E12" s="42">
        <v>25498</v>
      </c>
      <c r="F12" s="42">
        <v>138902</v>
      </c>
      <c r="G12" s="42">
        <v>90589</v>
      </c>
      <c r="H12" s="42">
        <v>19929</v>
      </c>
      <c r="I12" s="42">
        <v>0</v>
      </c>
      <c r="K12" s="43">
        <f t="shared" si="0"/>
        <v>42396</v>
      </c>
    </row>
    <row r="13" spans="1:11" x14ac:dyDescent="0.25">
      <c r="A13" s="42">
        <v>10</v>
      </c>
      <c r="B13" s="42">
        <v>1945000</v>
      </c>
      <c r="C13" s="42">
        <v>48313</v>
      </c>
      <c r="D13" s="42">
        <v>169333</v>
      </c>
      <c r="E13" s="42">
        <v>26008</v>
      </c>
      <c r="F13" s="42">
        <v>143324</v>
      </c>
      <c r="G13" s="42">
        <v>95011</v>
      </c>
      <c r="H13" s="42">
        <v>20902</v>
      </c>
      <c r="I13" s="42">
        <v>0</v>
      </c>
      <c r="K13" s="43">
        <f t="shared" si="0"/>
        <v>44465.4</v>
      </c>
    </row>
    <row r="14" spans="1:11" x14ac:dyDescent="0.25">
      <c r="A14" s="42">
        <v>11</v>
      </c>
      <c r="B14" s="42">
        <v>1945000</v>
      </c>
      <c r="C14" s="42">
        <v>48313</v>
      </c>
      <c r="D14" s="42">
        <v>174413</v>
      </c>
      <c r="E14" s="42">
        <v>26528</v>
      </c>
      <c r="F14" s="42">
        <v>147884</v>
      </c>
      <c r="G14" s="42">
        <v>99571</v>
      </c>
      <c r="H14" s="42">
        <v>21905</v>
      </c>
      <c r="I14" s="42">
        <v>0</v>
      </c>
      <c r="K14" s="43">
        <f t="shared" si="0"/>
        <v>46599.6</v>
      </c>
    </row>
    <row r="15" spans="1:11" x14ac:dyDescent="0.25">
      <c r="A15" s="42">
        <v>12</v>
      </c>
      <c r="B15" s="42">
        <v>1945000</v>
      </c>
      <c r="C15" s="42">
        <v>48313</v>
      </c>
      <c r="D15" s="42">
        <v>179645</v>
      </c>
      <c r="E15" s="42">
        <v>27059</v>
      </c>
      <c r="F15" s="42">
        <v>152586</v>
      </c>
      <c r="G15" s="42">
        <v>104272</v>
      </c>
      <c r="H15" s="42">
        <v>22940</v>
      </c>
      <c r="I15" s="42">
        <v>0</v>
      </c>
      <c r="K15" s="43">
        <f t="shared" si="0"/>
        <v>48799.199999999997</v>
      </c>
    </row>
    <row r="16" spans="1:11" x14ac:dyDescent="0.25">
      <c r="A16" s="42">
        <v>13</v>
      </c>
      <c r="B16" s="42">
        <v>1945000</v>
      </c>
      <c r="C16" s="42">
        <v>48313</v>
      </c>
      <c r="D16" s="42">
        <v>185035</v>
      </c>
      <c r="E16" s="42">
        <v>27600</v>
      </c>
      <c r="F16" s="42">
        <v>157434</v>
      </c>
      <c r="G16" s="42">
        <v>109121</v>
      </c>
      <c r="H16" s="42">
        <v>24006</v>
      </c>
      <c r="I16" s="42">
        <v>0</v>
      </c>
      <c r="K16" s="43">
        <f t="shared" si="0"/>
        <v>51069</v>
      </c>
    </row>
    <row r="17" spans="1:11" x14ac:dyDescent="0.25">
      <c r="A17" s="42">
        <v>14</v>
      </c>
      <c r="B17" s="42">
        <v>1945000</v>
      </c>
      <c r="C17" s="42">
        <v>48313</v>
      </c>
      <c r="D17" s="42">
        <v>190586</v>
      </c>
      <c r="E17" s="42">
        <v>28152</v>
      </c>
      <c r="F17" s="42">
        <v>162433</v>
      </c>
      <c r="G17" s="42">
        <v>114120</v>
      </c>
      <c r="H17" s="42">
        <v>25106</v>
      </c>
      <c r="I17" s="42">
        <v>0</v>
      </c>
      <c r="K17" s="43">
        <f t="shared" si="0"/>
        <v>53408.4</v>
      </c>
    </row>
    <row r="18" spans="1:11" x14ac:dyDescent="0.25">
      <c r="A18" s="42">
        <v>15</v>
      </c>
      <c r="B18" s="42">
        <v>1945000</v>
      </c>
      <c r="C18" s="42">
        <v>48313</v>
      </c>
      <c r="D18" s="42">
        <v>196303</v>
      </c>
      <c r="E18" s="42">
        <v>28715</v>
      </c>
      <c r="F18" s="42">
        <v>167588</v>
      </c>
      <c r="G18" s="42">
        <v>119274</v>
      </c>
      <c r="H18" s="42">
        <v>26240</v>
      </c>
      <c r="I18" s="42">
        <v>0</v>
      </c>
      <c r="K18" s="43">
        <f t="shared" si="0"/>
        <v>55820.4</v>
      </c>
    </row>
    <row r="19" spans="1:11" x14ac:dyDescent="0.25">
      <c r="A19" s="42">
        <v>16</v>
      </c>
      <c r="B19" s="42">
        <v>1945000</v>
      </c>
      <c r="C19" s="42">
        <v>48313</v>
      </c>
      <c r="D19" s="42">
        <v>202193</v>
      </c>
      <c r="E19" s="42">
        <v>29289</v>
      </c>
      <c r="F19" s="42">
        <v>172903</v>
      </c>
      <c r="G19" s="42">
        <v>124589</v>
      </c>
      <c r="H19" s="42">
        <v>27409</v>
      </c>
      <c r="I19" s="42">
        <v>0</v>
      </c>
      <c r="K19" s="43">
        <f t="shared" si="0"/>
        <v>58308</v>
      </c>
    </row>
    <row r="20" spans="1:11" x14ac:dyDescent="0.25">
      <c r="A20" s="42">
        <v>17</v>
      </c>
      <c r="B20" s="42">
        <v>1945000</v>
      </c>
      <c r="C20" s="42">
        <v>48313</v>
      </c>
      <c r="D20" s="42">
        <v>208258</v>
      </c>
      <c r="E20" s="42">
        <v>29875</v>
      </c>
      <c r="F20" s="42">
        <v>178383</v>
      </c>
      <c r="G20" s="42">
        <v>130069</v>
      </c>
      <c r="H20" s="42">
        <v>28615</v>
      </c>
      <c r="I20" s="42">
        <v>0</v>
      </c>
      <c r="K20" s="43">
        <f t="shared" si="0"/>
        <v>60872.399999999994</v>
      </c>
    </row>
    <row r="21" spans="1:11" x14ac:dyDescent="0.25">
      <c r="A21" s="42">
        <v>18</v>
      </c>
      <c r="B21" s="42">
        <v>1945000</v>
      </c>
      <c r="C21" s="42">
        <v>48313</v>
      </c>
      <c r="D21" s="42">
        <v>214506</v>
      </c>
      <c r="E21" s="42">
        <v>30473</v>
      </c>
      <c r="F21" s="42">
        <v>184033</v>
      </c>
      <c r="G21" s="42">
        <v>135719</v>
      </c>
      <c r="H21" s="42">
        <v>29858</v>
      </c>
      <c r="I21" s="42">
        <v>0</v>
      </c>
      <c r="K21" s="43">
        <f t="shared" si="0"/>
        <v>63516.6</v>
      </c>
    </row>
    <row r="22" spans="1:11" x14ac:dyDescent="0.25">
      <c r="A22" s="42">
        <v>19</v>
      </c>
      <c r="B22" s="42">
        <v>1945000</v>
      </c>
      <c r="C22" s="42">
        <v>48313</v>
      </c>
      <c r="D22" s="42">
        <v>220941</v>
      </c>
      <c r="E22" s="42">
        <v>31082</v>
      </c>
      <c r="F22" s="42">
        <v>189859</v>
      </c>
      <c r="G22" s="42">
        <v>141545</v>
      </c>
      <c r="H22" s="42">
        <v>31139</v>
      </c>
      <c r="I22" s="42">
        <v>0</v>
      </c>
      <c r="K22" s="43">
        <f t="shared" si="0"/>
        <v>66243.599999999991</v>
      </c>
    </row>
    <row r="23" spans="1:11" x14ac:dyDescent="0.25">
      <c r="A23" s="42">
        <v>20</v>
      </c>
      <c r="B23" s="42">
        <v>1945000</v>
      </c>
      <c r="C23" s="42">
        <v>48313</v>
      </c>
      <c r="D23" s="42">
        <v>227570</v>
      </c>
      <c r="E23" s="42">
        <v>31704</v>
      </c>
      <c r="F23" s="42">
        <v>195865</v>
      </c>
      <c r="G23" s="42">
        <v>147552</v>
      </c>
      <c r="H23" s="42">
        <v>32461</v>
      </c>
      <c r="I23" s="42">
        <v>0</v>
      </c>
      <c r="K23" s="43">
        <f t="shared" si="0"/>
        <v>69054.599999999991</v>
      </c>
    </row>
    <row r="24" spans="1:11" x14ac:dyDescent="0.25">
      <c r="A24" s="42">
        <v>21</v>
      </c>
      <c r="B24" s="42">
        <v>1945000</v>
      </c>
      <c r="C24" s="42">
        <v>48313</v>
      </c>
      <c r="D24" s="42">
        <v>234397</v>
      </c>
      <c r="E24" s="42">
        <v>32338</v>
      </c>
      <c r="F24" s="42">
        <v>202058</v>
      </c>
      <c r="G24" s="42">
        <v>153745</v>
      </c>
      <c r="H24" s="42">
        <v>33823</v>
      </c>
      <c r="I24" s="42">
        <v>0</v>
      </c>
      <c r="K24" s="43">
        <f t="shared" si="0"/>
        <v>71953.2</v>
      </c>
    </row>
    <row r="25" spans="1:11" x14ac:dyDescent="0.25">
      <c r="A25" s="42">
        <v>22</v>
      </c>
      <c r="B25" s="42">
        <v>1945000</v>
      </c>
      <c r="C25" s="42">
        <v>48313</v>
      </c>
      <c r="D25" s="42">
        <v>241429</v>
      </c>
      <c r="E25" s="42">
        <v>32985</v>
      </c>
      <c r="F25" s="42">
        <v>208444</v>
      </c>
      <c r="G25" s="42">
        <v>160130</v>
      </c>
      <c r="H25" s="42">
        <v>35228</v>
      </c>
      <c r="I25" s="42">
        <v>0</v>
      </c>
      <c r="K25" s="43">
        <f t="shared" si="0"/>
        <v>74941.2</v>
      </c>
    </row>
    <row r="26" spans="1:11" x14ac:dyDescent="0.25">
      <c r="A26" s="42">
        <v>23</v>
      </c>
      <c r="B26" s="42">
        <v>1945000</v>
      </c>
      <c r="C26" s="42">
        <v>48313</v>
      </c>
      <c r="D26" s="42">
        <v>248671</v>
      </c>
      <c r="E26" s="42">
        <v>33644</v>
      </c>
      <c r="F26" s="42">
        <v>215027</v>
      </c>
      <c r="G26" s="42">
        <v>166713</v>
      </c>
      <c r="H26" s="42">
        <v>36676</v>
      </c>
      <c r="I26" s="42">
        <v>0</v>
      </c>
      <c r="K26" s="43">
        <f t="shared" si="0"/>
        <v>78022.2</v>
      </c>
    </row>
    <row r="27" spans="1:11" x14ac:dyDescent="0.25">
      <c r="A27" s="42">
        <v>24</v>
      </c>
      <c r="B27" s="42">
        <v>1945000</v>
      </c>
      <c r="C27" s="42">
        <v>48313</v>
      </c>
      <c r="D27" s="42">
        <v>256132</v>
      </c>
      <c r="E27" s="42">
        <v>34317</v>
      </c>
      <c r="F27" s="42">
        <v>221814</v>
      </c>
      <c r="G27" s="42">
        <v>173500</v>
      </c>
      <c r="H27" s="42">
        <v>38170</v>
      </c>
      <c r="I27" s="42">
        <v>0</v>
      </c>
      <c r="K27" s="43">
        <f t="shared" si="0"/>
        <v>81198</v>
      </c>
    </row>
    <row r="28" spans="1:11" x14ac:dyDescent="0.25">
      <c r="A28" s="42">
        <v>25</v>
      </c>
      <c r="B28" s="42">
        <v>1945000</v>
      </c>
      <c r="C28" s="42">
        <v>48313</v>
      </c>
      <c r="D28" s="42">
        <v>263816</v>
      </c>
      <c r="E28" s="42">
        <v>35003</v>
      </c>
      <c r="F28" s="42">
        <v>228812</v>
      </c>
      <c r="G28" s="42">
        <v>180498</v>
      </c>
      <c r="H28" s="42">
        <v>39709</v>
      </c>
      <c r="I28" s="42">
        <v>0</v>
      </c>
      <c r="K28" s="43">
        <f t="shared" si="0"/>
        <v>84473.4</v>
      </c>
    </row>
    <row r="29" spans="1:11" x14ac:dyDescent="0.25">
      <c r="A29" s="42">
        <v>26</v>
      </c>
      <c r="B29" s="42">
        <v>1945000</v>
      </c>
      <c r="C29" s="42">
        <v>48313</v>
      </c>
      <c r="D29" s="42">
        <v>271730</v>
      </c>
      <c r="E29" s="42">
        <v>35704</v>
      </c>
      <c r="F29" s="42">
        <v>236026</v>
      </c>
      <c r="G29" s="42">
        <v>187712</v>
      </c>
      <c r="H29" s="42">
        <v>41296</v>
      </c>
      <c r="I29" s="42">
        <v>0</v>
      </c>
      <c r="K29" s="43">
        <f t="shared" si="0"/>
        <v>87849.599999999991</v>
      </c>
    </row>
    <row r="30" spans="1:11" x14ac:dyDescent="0.25">
      <c r="A30" s="42">
        <v>27</v>
      </c>
      <c r="B30" s="42">
        <v>1945000</v>
      </c>
      <c r="C30" s="42">
        <v>48313</v>
      </c>
      <c r="D30" s="42">
        <v>279882</v>
      </c>
      <c r="E30" s="42">
        <v>36418</v>
      </c>
      <c r="F30" s="42">
        <v>243464</v>
      </c>
      <c r="G30" s="42">
        <v>195150</v>
      </c>
      <c r="H30" s="42">
        <v>42933</v>
      </c>
      <c r="I30" s="42">
        <v>0</v>
      </c>
      <c r="K30" s="43">
        <f t="shared" si="0"/>
        <v>91330.2</v>
      </c>
    </row>
    <row r="31" spans="1:11" x14ac:dyDescent="0.25">
      <c r="A31" s="42">
        <v>28</v>
      </c>
      <c r="B31" s="42">
        <v>1945000</v>
      </c>
      <c r="C31" s="42">
        <v>48313</v>
      </c>
      <c r="D31" s="42">
        <v>288278</v>
      </c>
      <c r="E31" s="42">
        <v>37146</v>
      </c>
      <c r="F31" s="42">
        <v>251132</v>
      </c>
      <c r="G31" s="42">
        <v>202818</v>
      </c>
      <c r="H31" s="42">
        <v>44620</v>
      </c>
      <c r="I31" s="42">
        <v>0</v>
      </c>
      <c r="K31" s="43">
        <f t="shared" si="0"/>
        <v>94918.8</v>
      </c>
    </row>
    <row r="32" spans="1:11" x14ac:dyDescent="0.25">
      <c r="A32" s="42">
        <v>29</v>
      </c>
      <c r="B32" s="42">
        <v>1945000</v>
      </c>
      <c r="C32" s="42">
        <v>48313</v>
      </c>
      <c r="D32" s="42">
        <v>296927</v>
      </c>
      <c r="E32" s="42">
        <v>37889</v>
      </c>
      <c r="F32" s="42">
        <v>259037</v>
      </c>
      <c r="G32" s="42">
        <v>210724</v>
      </c>
      <c r="H32" s="42">
        <v>46359</v>
      </c>
      <c r="I32" s="42">
        <v>0</v>
      </c>
      <c r="K32" s="43">
        <f t="shared" si="0"/>
        <v>98619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3C4B-3EF7-4F8E-B80A-02630ED7DA83}">
  <dimension ref="A1:K32"/>
  <sheetViews>
    <sheetView workbookViewId="0">
      <selection activeCell="K2" sqref="K2"/>
    </sheetView>
  </sheetViews>
  <sheetFormatPr defaultRowHeight="10.3" x14ac:dyDescent="0.25"/>
  <cols>
    <col min="1" max="1" width="9.3046875" style="30" bestFit="1" customWidth="1"/>
    <col min="2" max="2" width="10.3828125" style="30" bestFit="1" customWidth="1"/>
    <col min="3" max="9" width="9.3046875" style="30" bestFit="1" customWidth="1"/>
    <col min="10" max="16384" width="9.23046875" style="30"/>
  </cols>
  <sheetData>
    <row r="1" spans="1:11" x14ac:dyDescent="0.25">
      <c r="A1" s="32" t="s">
        <v>54</v>
      </c>
      <c r="B1" s="32">
        <v>2195000</v>
      </c>
      <c r="C1" s="32"/>
      <c r="D1" s="32"/>
      <c r="E1" s="32"/>
      <c r="F1" s="32"/>
      <c r="G1" s="32"/>
      <c r="H1" s="32"/>
      <c r="I1" s="32"/>
      <c r="K1" s="30" t="s">
        <v>76</v>
      </c>
    </row>
    <row r="2" spans="1:11" x14ac:dyDescent="0.25">
      <c r="A2" s="41" t="s">
        <v>41</v>
      </c>
      <c r="B2" s="41" t="s">
        <v>42</v>
      </c>
      <c r="C2" s="41" t="s">
        <v>43</v>
      </c>
      <c r="D2" s="41" t="s">
        <v>44</v>
      </c>
      <c r="E2" s="41" t="s">
        <v>45</v>
      </c>
      <c r="F2" s="41" t="s">
        <v>46</v>
      </c>
      <c r="G2" s="41" t="s">
        <v>47</v>
      </c>
      <c r="H2" s="41" t="s">
        <v>48</v>
      </c>
      <c r="I2" s="41" t="s">
        <v>49</v>
      </c>
      <c r="J2" s="30" t="s">
        <v>70</v>
      </c>
      <c r="K2" s="30" t="s">
        <v>69</v>
      </c>
    </row>
    <row r="3" spans="1:11" x14ac:dyDescent="0.25">
      <c r="A3" s="42">
        <v>0</v>
      </c>
      <c r="B3" s="42">
        <v>1945000</v>
      </c>
      <c r="C3" s="42">
        <v>48313</v>
      </c>
      <c r="D3" s="42">
        <v>126000</v>
      </c>
      <c r="E3" s="42">
        <v>21336</v>
      </c>
      <c r="F3" s="42">
        <v>104664</v>
      </c>
      <c r="G3" s="42">
        <v>56350</v>
      </c>
      <c r="H3" s="42">
        <v>12397</v>
      </c>
      <c r="I3" s="42">
        <v>0</v>
      </c>
      <c r="J3" s="43">
        <f>0.25*D3</f>
        <v>31500</v>
      </c>
      <c r="K3" s="43">
        <f>0.6*(G3-H3+J3)</f>
        <v>45271.799999999996</v>
      </c>
    </row>
    <row r="4" spans="1:11" x14ac:dyDescent="0.25">
      <c r="A4" s="42">
        <v>1</v>
      </c>
      <c r="B4" s="42">
        <v>1945000</v>
      </c>
      <c r="C4" s="42">
        <v>48313</v>
      </c>
      <c r="D4" s="42">
        <v>129780</v>
      </c>
      <c r="E4" s="42">
        <v>21762</v>
      </c>
      <c r="F4" s="42">
        <v>108017</v>
      </c>
      <c r="G4" s="42">
        <v>59703</v>
      </c>
      <c r="H4" s="42">
        <v>13134</v>
      </c>
      <c r="I4" s="42">
        <v>0</v>
      </c>
      <c r="J4" s="43">
        <f>0.25*D4</f>
        <v>32445</v>
      </c>
      <c r="K4" s="43">
        <f>0.6*(G4-H4+J4)</f>
        <v>47408.4</v>
      </c>
    </row>
    <row r="5" spans="1:11" x14ac:dyDescent="0.25">
      <c r="A5" s="42">
        <v>2</v>
      </c>
      <c r="B5" s="42">
        <v>1945000</v>
      </c>
      <c r="C5" s="42">
        <v>48313</v>
      </c>
      <c r="D5" s="42">
        <v>133673</v>
      </c>
      <c r="E5" s="42">
        <v>22197</v>
      </c>
      <c r="F5" s="42">
        <v>111475</v>
      </c>
      <c r="G5" s="42">
        <v>63161</v>
      </c>
      <c r="H5" s="42">
        <v>13895</v>
      </c>
      <c r="I5" s="42">
        <v>0</v>
      </c>
      <c r="J5" s="43">
        <f>0.25*D5</f>
        <v>33418.25</v>
      </c>
      <c r="K5" s="43">
        <f>0.6*(G5-H5+J5)</f>
        <v>49610.549999999996</v>
      </c>
    </row>
    <row r="6" spans="1:11" x14ac:dyDescent="0.25">
      <c r="A6" s="42">
        <v>3</v>
      </c>
      <c r="B6" s="42">
        <v>1945000</v>
      </c>
      <c r="C6" s="42">
        <v>48313</v>
      </c>
      <c r="D6" s="42">
        <v>137683</v>
      </c>
      <c r="E6" s="42">
        <v>22641</v>
      </c>
      <c r="F6" s="42">
        <v>115041</v>
      </c>
      <c r="G6" s="42">
        <v>66727</v>
      </c>
      <c r="H6" s="42">
        <v>14680</v>
      </c>
      <c r="I6" s="42">
        <v>0</v>
      </c>
      <c r="K6" s="43">
        <f>0.6*(G6-H6+J6)</f>
        <v>31228.199999999997</v>
      </c>
    </row>
    <row r="7" spans="1:11" x14ac:dyDescent="0.25">
      <c r="A7" s="42">
        <v>4</v>
      </c>
      <c r="B7" s="42">
        <v>1945000</v>
      </c>
      <c r="C7" s="42">
        <v>48313</v>
      </c>
      <c r="D7" s="42">
        <v>141814</v>
      </c>
      <c r="E7" s="42">
        <v>23094</v>
      </c>
      <c r="F7" s="42">
        <v>118719</v>
      </c>
      <c r="G7" s="42">
        <v>70405</v>
      </c>
      <c r="H7" s="42">
        <v>15489</v>
      </c>
      <c r="I7" s="42">
        <v>0</v>
      </c>
      <c r="K7" s="43">
        <f t="shared" ref="K7:K32" si="0">0.6*(G7-H7+J7)</f>
        <v>32949.599999999999</v>
      </c>
    </row>
    <row r="8" spans="1:11" x14ac:dyDescent="0.25">
      <c r="A8" s="42">
        <v>5</v>
      </c>
      <c r="B8" s="42">
        <v>1945000</v>
      </c>
      <c r="C8" s="42">
        <v>48313</v>
      </c>
      <c r="D8" s="42">
        <v>146068</v>
      </c>
      <c r="E8" s="42">
        <v>23556</v>
      </c>
      <c r="F8" s="42">
        <v>122511</v>
      </c>
      <c r="G8" s="42">
        <v>74198</v>
      </c>
      <c r="H8" s="42">
        <v>16323</v>
      </c>
      <c r="I8" s="42">
        <v>0</v>
      </c>
      <c r="K8" s="43">
        <f t="shared" si="0"/>
        <v>34725</v>
      </c>
    </row>
    <row r="9" spans="1:11" x14ac:dyDescent="0.25">
      <c r="A9" s="42">
        <v>6</v>
      </c>
      <c r="B9" s="42">
        <v>1945000</v>
      </c>
      <c r="C9" s="42">
        <v>48313</v>
      </c>
      <c r="D9" s="42">
        <v>150450</v>
      </c>
      <c r="E9" s="42">
        <v>24027</v>
      </c>
      <c r="F9" s="42">
        <v>126422</v>
      </c>
      <c r="G9" s="42">
        <v>78108</v>
      </c>
      <c r="H9" s="42">
        <v>17183</v>
      </c>
      <c r="I9" s="42">
        <v>0</v>
      </c>
      <c r="K9" s="43">
        <f t="shared" si="0"/>
        <v>36555</v>
      </c>
    </row>
    <row r="10" spans="1:11" x14ac:dyDescent="0.25">
      <c r="A10" s="42">
        <v>7</v>
      </c>
      <c r="B10" s="42">
        <v>1945000</v>
      </c>
      <c r="C10" s="42">
        <v>48313</v>
      </c>
      <c r="D10" s="42">
        <v>154964</v>
      </c>
      <c r="E10" s="42">
        <v>24508</v>
      </c>
      <c r="F10" s="42">
        <v>130455</v>
      </c>
      <c r="G10" s="42">
        <v>82141</v>
      </c>
      <c r="H10" s="42">
        <v>18071</v>
      </c>
      <c r="I10" s="42">
        <v>0</v>
      </c>
      <c r="K10" s="43">
        <f t="shared" si="0"/>
        <v>38442</v>
      </c>
    </row>
    <row r="11" spans="1:11" x14ac:dyDescent="0.25">
      <c r="A11" s="42">
        <v>8</v>
      </c>
      <c r="B11" s="42">
        <v>1945000</v>
      </c>
      <c r="C11" s="42">
        <v>48313</v>
      </c>
      <c r="D11" s="42">
        <v>159613</v>
      </c>
      <c r="E11" s="42">
        <v>24998</v>
      </c>
      <c r="F11" s="42">
        <v>134614</v>
      </c>
      <c r="G11" s="42">
        <v>86300</v>
      </c>
      <c r="H11" s="42">
        <v>18986</v>
      </c>
      <c r="I11" s="42">
        <v>0</v>
      </c>
      <c r="K11" s="43">
        <f t="shared" si="0"/>
        <v>40388.400000000001</v>
      </c>
    </row>
    <row r="12" spans="1:11" x14ac:dyDescent="0.25">
      <c r="A12" s="42">
        <v>9</v>
      </c>
      <c r="B12" s="42">
        <v>1945000</v>
      </c>
      <c r="C12" s="42">
        <v>48313</v>
      </c>
      <c r="D12" s="42">
        <v>164401</v>
      </c>
      <c r="E12" s="42">
        <v>25498</v>
      </c>
      <c r="F12" s="42">
        <v>138902</v>
      </c>
      <c r="G12" s="42">
        <v>90589</v>
      </c>
      <c r="H12" s="42">
        <v>19929</v>
      </c>
      <c r="I12" s="42">
        <v>0</v>
      </c>
      <c r="K12" s="43">
        <f t="shared" si="0"/>
        <v>42396</v>
      </c>
    </row>
    <row r="13" spans="1:11" x14ac:dyDescent="0.25">
      <c r="A13" s="42">
        <v>10</v>
      </c>
      <c r="B13" s="42">
        <v>1945000</v>
      </c>
      <c r="C13" s="42">
        <v>48313</v>
      </c>
      <c r="D13" s="42">
        <v>169333</v>
      </c>
      <c r="E13" s="42">
        <v>26008</v>
      </c>
      <c r="F13" s="42">
        <v>143324</v>
      </c>
      <c r="G13" s="42">
        <v>95011</v>
      </c>
      <c r="H13" s="42">
        <v>20902</v>
      </c>
      <c r="I13" s="42">
        <v>0</v>
      </c>
      <c r="K13" s="43">
        <f t="shared" si="0"/>
        <v>44465.4</v>
      </c>
    </row>
    <row r="14" spans="1:11" x14ac:dyDescent="0.25">
      <c r="A14" s="42">
        <v>11</v>
      </c>
      <c r="B14" s="42">
        <v>1945000</v>
      </c>
      <c r="C14" s="42">
        <v>48313</v>
      </c>
      <c r="D14" s="42">
        <v>174413</v>
      </c>
      <c r="E14" s="42">
        <v>26528</v>
      </c>
      <c r="F14" s="42">
        <v>147884</v>
      </c>
      <c r="G14" s="42">
        <v>99571</v>
      </c>
      <c r="H14" s="42">
        <v>21905</v>
      </c>
      <c r="I14" s="42">
        <v>0</v>
      </c>
      <c r="K14" s="43">
        <f t="shared" si="0"/>
        <v>46599.6</v>
      </c>
    </row>
    <row r="15" spans="1:11" x14ac:dyDescent="0.25">
      <c r="A15" s="42">
        <v>12</v>
      </c>
      <c r="B15" s="42">
        <v>1945000</v>
      </c>
      <c r="C15" s="42">
        <v>48313</v>
      </c>
      <c r="D15" s="42">
        <v>179645</v>
      </c>
      <c r="E15" s="42">
        <v>27059</v>
      </c>
      <c r="F15" s="42">
        <v>152586</v>
      </c>
      <c r="G15" s="42">
        <v>104272</v>
      </c>
      <c r="H15" s="42">
        <v>22940</v>
      </c>
      <c r="I15" s="42">
        <v>0</v>
      </c>
      <c r="K15" s="43">
        <f t="shared" si="0"/>
        <v>48799.199999999997</v>
      </c>
    </row>
    <row r="16" spans="1:11" x14ac:dyDescent="0.25">
      <c r="A16" s="42">
        <v>13</v>
      </c>
      <c r="B16" s="42">
        <v>1945000</v>
      </c>
      <c r="C16" s="42">
        <v>48313</v>
      </c>
      <c r="D16" s="42">
        <v>185035</v>
      </c>
      <c r="E16" s="42">
        <v>27600</v>
      </c>
      <c r="F16" s="42">
        <v>157434</v>
      </c>
      <c r="G16" s="42">
        <v>109121</v>
      </c>
      <c r="H16" s="42">
        <v>24006</v>
      </c>
      <c r="I16" s="42">
        <v>0</v>
      </c>
      <c r="K16" s="43">
        <f t="shared" si="0"/>
        <v>51069</v>
      </c>
    </row>
    <row r="17" spans="1:11" x14ac:dyDescent="0.25">
      <c r="A17" s="42">
        <v>14</v>
      </c>
      <c r="B17" s="42">
        <v>1945000</v>
      </c>
      <c r="C17" s="42">
        <v>48313</v>
      </c>
      <c r="D17" s="42">
        <v>190586</v>
      </c>
      <c r="E17" s="42">
        <v>28152</v>
      </c>
      <c r="F17" s="42">
        <v>162433</v>
      </c>
      <c r="G17" s="42">
        <v>114120</v>
      </c>
      <c r="H17" s="42">
        <v>25106</v>
      </c>
      <c r="I17" s="42">
        <v>0</v>
      </c>
      <c r="K17" s="43">
        <f t="shared" si="0"/>
        <v>53408.4</v>
      </c>
    </row>
    <row r="18" spans="1:11" x14ac:dyDescent="0.25">
      <c r="A18" s="42">
        <v>15</v>
      </c>
      <c r="B18" s="42">
        <v>1945000</v>
      </c>
      <c r="C18" s="42">
        <v>48313</v>
      </c>
      <c r="D18" s="42">
        <v>196303</v>
      </c>
      <c r="E18" s="42">
        <v>28715</v>
      </c>
      <c r="F18" s="42">
        <v>167588</v>
      </c>
      <c r="G18" s="42">
        <v>119274</v>
      </c>
      <c r="H18" s="42">
        <v>26240</v>
      </c>
      <c r="I18" s="42">
        <v>0</v>
      </c>
      <c r="K18" s="43">
        <f t="shared" si="0"/>
        <v>55820.4</v>
      </c>
    </row>
    <row r="19" spans="1:11" x14ac:dyDescent="0.25">
      <c r="A19" s="42">
        <v>16</v>
      </c>
      <c r="B19" s="42">
        <v>1945000</v>
      </c>
      <c r="C19" s="42">
        <v>48313</v>
      </c>
      <c r="D19" s="42">
        <v>202193</v>
      </c>
      <c r="E19" s="42">
        <v>29289</v>
      </c>
      <c r="F19" s="42">
        <v>172903</v>
      </c>
      <c r="G19" s="42">
        <v>124589</v>
      </c>
      <c r="H19" s="42">
        <v>27409</v>
      </c>
      <c r="I19" s="42">
        <v>0</v>
      </c>
      <c r="K19" s="43">
        <f t="shared" si="0"/>
        <v>58308</v>
      </c>
    </row>
    <row r="20" spans="1:11" x14ac:dyDescent="0.25">
      <c r="A20" s="42">
        <v>17</v>
      </c>
      <c r="B20" s="42">
        <v>1945000</v>
      </c>
      <c r="C20" s="42">
        <v>48313</v>
      </c>
      <c r="D20" s="42">
        <v>208258</v>
      </c>
      <c r="E20" s="42">
        <v>29875</v>
      </c>
      <c r="F20" s="42">
        <v>178383</v>
      </c>
      <c r="G20" s="42">
        <v>130069</v>
      </c>
      <c r="H20" s="42">
        <v>28615</v>
      </c>
      <c r="I20" s="42">
        <v>0</v>
      </c>
      <c r="K20" s="43">
        <f t="shared" si="0"/>
        <v>60872.399999999994</v>
      </c>
    </row>
    <row r="21" spans="1:11" x14ac:dyDescent="0.25">
      <c r="A21" s="42">
        <v>18</v>
      </c>
      <c r="B21" s="42">
        <v>1945000</v>
      </c>
      <c r="C21" s="42">
        <v>48313</v>
      </c>
      <c r="D21" s="42">
        <v>214506</v>
      </c>
      <c r="E21" s="42">
        <v>30473</v>
      </c>
      <c r="F21" s="42">
        <v>184033</v>
      </c>
      <c r="G21" s="42">
        <v>135719</v>
      </c>
      <c r="H21" s="42">
        <v>29858</v>
      </c>
      <c r="I21" s="42">
        <v>0</v>
      </c>
      <c r="K21" s="43">
        <f t="shared" si="0"/>
        <v>63516.6</v>
      </c>
    </row>
    <row r="22" spans="1:11" x14ac:dyDescent="0.25">
      <c r="A22" s="42">
        <v>19</v>
      </c>
      <c r="B22" s="42">
        <v>1945000</v>
      </c>
      <c r="C22" s="42">
        <v>48313</v>
      </c>
      <c r="D22" s="42">
        <v>220941</v>
      </c>
      <c r="E22" s="42">
        <v>31082</v>
      </c>
      <c r="F22" s="42">
        <v>189859</v>
      </c>
      <c r="G22" s="42">
        <v>141545</v>
      </c>
      <c r="H22" s="42">
        <v>31139</v>
      </c>
      <c r="I22" s="42">
        <v>0</v>
      </c>
      <c r="K22" s="43">
        <f t="shared" si="0"/>
        <v>66243.599999999991</v>
      </c>
    </row>
    <row r="23" spans="1:11" x14ac:dyDescent="0.25">
      <c r="A23" s="42">
        <v>20</v>
      </c>
      <c r="B23" s="42">
        <v>1945000</v>
      </c>
      <c r="C23" s="42">
        <v>48313</v>
      </c>
      <c r="D23" s="42">
        <v>227570</v>
      </c>
      <c r="E23" s="42">
        <v>31704</v>
      </c>
      <c r="F23" s="42">
        <v>195865</v>
      </c>
      <c r="G23" s="42">
        <v>147552</v>
      </c>
      <c r="H23" s="42">
        <v>32461</v>
      </c>
      <c r="I23" s="42">
        <v>0</v>
      </c>
      <c r="K23" s="43">
        <f t="shared" si="0"/>
        <v>69054.599999999991</v>
      </c>
    </row>
    <row r="24" spans="1:11" x14ac:dyDescent="0.25">
      <c r="A24" s="42">
        <v>21</v>
      </c>
      <c r="B24" s="42">
        <v>1945000</v>
      </c>
      <c r="C24" s="42">
        <v>48313</v>
      </c>
      <c r="D24" s="42">
        <v>234397</v>
      </c>
      <c r="E24" s="42">
        <v>32338</v>
      </c>
      <c r="F24" s="42">
        <v>202058</v>
      </c>
      <c r="G24" s="42">
        <v>153745</v>
      </c>
      <c r="H24" s="42">
        <v>33823</v>
      </c>
      <c r="I24" s="42">
        <v>0</v>
      </c>
      <c r="K24" s="43">
        <f t="shared" si="0"/>
        <v>71953.2</v>
      </c>
    </row>
    <row r="25" spans="1:11" x14ac:dyDescent="0.25">
      <c r="A25" s="42">
        <v>22</v>
      </c>
      <c r="B25" s="42">
        <v>1945000</v>
      </c>
      <c r="C25" s="42">
        <v>48313</v>
      </c>
      <c r="D25" s="42">
        <v>241429</v>
      </c>
      <c r="E25" s="42">
        <v>32985</v>
      </c>
      <c r="F25" s="42">
        <v>208444</v>
      </c>
      <c r="G25" s="42">
        <v>160130</v>
      </c>
      <c r="H25" s="42">
        <v>35228</v>
      </c>
      <c r="I25" s="42">
        <v>0</v>
      </c>
      <c r="K25" s="43">
        <f t="shared" si="0"/>
        <v>74941.2</v>
      </c>
    </row>
    <row r="26" spans="1:11" x14ac:dyDescent="0.25">
      <c r="A26" s="42">
        <v>23</v>
      </c>
      <c r="B26" s="42">
        <v>1945000</v>
      </c>
      <c r="C26" s="42">
        <v>48313</v>
      </c>
      <c r="D26" s="42">
        <v>248671</v>
      </c>
      <c r="E26" s="42">
        <v>33644</v>
      </c>
      <c r="F26" s="42">
        <v>215027</v>
      </c>
      <c r="G26" s="42">
        <v>166713</v>
      </c>
      <c r="H26" s="42">
        <v>36676</v>
      </c>
      <c r="I26" s="42">
        <v>0</v>
      </c>
      <c r="K26" s="43">
        <f t="shared" si="0"/>
        <v>78022.2</v>
      </c>
    </row>
    <row r="27" spans="1:11" x14ac:dyDescent="0.25">
      <c r="A27" s="42">
        <v>24</v>
      </c>
      <c r="B27" s="42">
        <v>1945000</v>
      </c>
      <c r="C27" s="42">
        <v>48313</v>
      </c>
      <c r="D27" s="42">
        <v>256132</v>
      </c>
      <c r="E27" s="42">
        <v>34317</v>
      </c>
      <c r="F27" s="42">
        <v>221814</v>
      </c>
      <c r="G27" s="42">
        <v>173500</v>
      </c>
      <c r="H27" s="42">
        <v>38170</v>
      </c>
      <c r="I27" s="42">
        <v>0</v>
      </c>
      <c r="K27" s="43">
        <f t="shared" si="0"/>
        <v>81198</v>
      </c>
    </row>
    <row r="28" spans="1:11" x14ac:dyDescent="0.25">
      <c r="A28" s="42">
        <v>25</v>
      </c>
      <c r="B28" s="42">
        <v>1945000</v>
      </c>
      <c r="C28" s="42">
        <v>48313</v>
      </c>
      <c r="D28" s="42">
        <v>263816</v>
      </c>
      <c r="E28" s="42">
        <v>35003</v>
      </c>
      <c r="F28" s="42">
        <v>228812</v>
      </c>
      <c r="G28" s="42">
        <v>180498</v>
      </c>
      <c r="H28" s="42">
        <v>39709</v>
      </c>
      <c r="I28" s="42">
        <v>0</v>
      </c>
      <c r="K28" s="43">
        <f t="shared" si="0"/>
        <v>84473.4</v>
      </c>
    </row>
    <row r="29" spans="1:11" x14ac:dyDescent="0.25">
      <c r="A29" s="42">
        <v>26</v>
      </c>
      <c r="B29" s="42">
        <v>1945000</v>
      </c>
      <c r="C29" s="42">
        <v>48313</v>
      </c>
      <c r="D29" s="42">
        <v>271730</v>
      </c>
      <c r="E29" s="42">
        <v>35704</v>
      </c>
      <c r="F29" s="42">
        <v>236026</v>
      </c>
      <c r="G29" s="42">
        <v>187712</v>
      </c>
      <c r="H29" s="42">
        <v>41296</v>
      </c>
      <c r="I29" s="42">
        <v>0</v>
      </c>
      <c r="K29" s="43">
        <f t="shared" si="0"/>
        <v>87849.599999999991</v>
      </c>
    </row>
    <row r="30" spans="1:11" x14ac:dyDescent="0.25">
      <c r="A30" s="42">
        <v>27</v>
      </c>
      <c r="B30" s="42">
        <v>1945000</v>
      </c>
      <c r="C30" s="42">
        <v>48313</v>
      </c>
      <c r="D30" s="42">
        <v>279882</v>
      </c>
      <c r="E30" s="42">
        <v>36418</v>
      </c>
      <c r="F30" s="42">
        <v>243464</v>
      </c>
      <c r="G30" s="42">
        <v>195150</v>
      </c>
      <c r="H30" s="42">
        <v>42933</v>
      </c>
      <c r="I30" s="42">
        <v>0</v>
      </c>
      <c r="K30" s="43">
        <f t="shared" si="0"/>
        <v>91330.2</v>
      </c>
    </row>
    <row r="31" spans="1:11" x14ac:dyDescent="0.25">
      <c r="A31" s="42">
        <v>28</v>
      </c>
      <c r="B31" s="42">
        <v>1945000</v>
      </c>
      <c r="C31" s="42">
        <v>48313</v>
      </c>
      <c r="D31" s="42">
        <v>288278</v>
      </c>
      <c r="E31" s="42">
        <v>37146</v>
      </c>
      <c r="F31" s="42">
        <v>251132</v>
      </c>
      <c r="G31" s="42">
        <v>202818</v>
      </c>
      <c r="H31" s="42">
        <v>44620</v>
      </c>
      <c r="I31" s="42">
        <v>0</v>
      </c>
      <c r="K31" s="43">
        <f t="shared" si="0"/>
        <v>94918.8</v>
      </c>
    </row>
    <row r="32" spans="1:11" x14ac:dyDescent="0.25">
      <c r="A32" s="42">
        <v>29</v>
      </c>
      <c r="B32" s="42">
        <v>1945000</v>
      </c>
      <c r="C32" s="42">
        <v>48313</v>
      </c>
      <c r="D32" s="42">
        <v>296927</v>
      </c>
      <c r="E32" s="42">
        <v>37889</v>
      </c>
      <c r="F32" s="42">
        <v>259037</v>
      </c>
      <c r="G32" s="42">
        <v>210724</v>
      </c>
      <c r="H32" s="42">
        <v>46359</v>
      </c>
      <c r="I32" s="42">
        <v>0</v>
      </c>
      <c r="K32" s="43">
        <f t="shared" si="0"/>
        <v>98619</v>
      </c>
    </row>
  </sheetData>
  <pageMargins left="0.7" right="0.7" top="0.75" bottom="0.75" header="0.3" footer="0.3"/>
  <pageSetup orientation="portrait" r:id="rId1"/>
  <headerFooter>
    <oddFooter>&amp;C&amp;1#&amp;"Calibri"&amp;10&amp;K000000Confidential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E12-F2DB-4863-AA2F-950899465382}">
  <dimension ref="A1"/>
  <sheetViews>
    <sheetView workbookViewId="0"/>
  </sheetViews>
  <sheetFormatPr defaultRowHeight="12.45" x14ac:dyDescent="0.3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88BC-AC85-4B62-ACE9-45A370BBE064}">
  <dimension ref="D1:U63"/>
  <sheetViews>
    <sheetView workbookViewId="0">
      <selection activeCell="G4" sqref="G4"/>
    </sheetView>
  </sheetViews>
  <sheetFormatPr defaultRowHeight="12.45" x14ac:dyDescent="0.3"/>
  <cols>
    <col min="6" max="6" width="12.15234375" customWidth="1"/>
    <col min="7" max="7" width="8.921875" bestFit="1" customWidth="1"/>
  </cols>
  <sheetData>
    <row r="1" spans="4:21" x14ac:dyDescent="0.3">
      <c r="P1" s="1"/>
      <c r="Q1" s="1"/>
      <c r="R1" s="1"/>
      <c r="S1" s="1"/>
      <c r="T1" s="1"/>
      <c r="U1" s="1"/>
    </row>
    <row r="2" spans="4:21" x14ac:dyDescent="0.3">
      <c r="D2" s="7" t="s">
        <v>3</v>
      </c>
      <c r="E2" s="8"/>
      <c r="F2" s="9"/>
      <c r="G2" s="8" t="s">
        <v>4</v>
      </c>
      <c r="H2" s="8" t="s">
        <v>5</v>
      </c>
      <c r="I2" s="10" t="s">
        <v>6</v>
      </c>
      <c r="O2" s="11" t="s">
        <v>7</v>
      </c>
      <c r="P2" s="7"/>
      <c r="R2" s="1"/>
      <c r="S2" s="1"/>
      <c r="T2" s="1"/>
      <c r="U2" s="1"/>
    </row>
    <row r="3" spans="4:21" x14ac:dyDescent="0.3">
      <c r="D3" s="12" t="s">
        <v>8</v>
      </c>
      <c r="E3" s="13"/>
      <c r="F3" s="14"/>
      <c r="G3" s="15">
        <v>4000000</v>
      </c>
      <c r="H3" s="16">
        <v>7.0000000000000007E-2</v>
      </c>
      <c r="I3" s="16">
        <v>0.03</v>
      </c>
      <c r="Q3" s="1"/>
      <c r="R3" s="1"/>
      <c r="S3" s="1"/>
      <c r="T3" s="1"/>
      <c r="U3" s="1"/>
    </row>
    <row r="4" spans="4:21" x14ac:dyDescent="0.3">
      <c r="J4" s="2">
        <v>1</v>
      </c>
      <c r="S4" s="1"/>
      <c r="T4" s="1"/>
      <c r="U4" s="1"/>
    </row>
    <row r="5" spans="4:21" ht="37.299999999999997" x14ac:dyDescent="0.3">
      <c r="E5" s="2" t="s">
        <v>9</v>
      </c>
      <c r="F5" s="2" t="s">
        <v>10</v>
      </c>
      <c r="G5" s="3" t="s">
        <v>11</v>
      </c>
      <c r="H5" s="2" t="s">
        <v>12</v>
      </c>
      <c r="I5" s="2" t="s">
        <v>13</v>
      </c>
      <c r="J5" s="27" t="s">
        <v>2</v>
      </c>
      <c r="K5" s="4" t="s">
        <v>19</v>
      </c>
      <c r="L5" s="4" t="s">
        <v>15</v>
      </c>
      <c r="Q5" s="2" t="s">
        <v>9</v>
      </c>
      <c r="R5" s="4" t="s">
        <v>10</v>
      </c>
      <c r="S5" s="6" t="s">
        <v>11</v>
      </c>
      <c r="T5" s="6" t="s">
        <v>16</v>
      </c>
      <c r="U5" s="5"/>
    </row>
    <row r="6" spans="4:21" x14ac:dyDescent="0.3">
      <c r="U6" s="5"/>
    </row>
    <row r="7" spans="4:21" x14ac:dyDescent="0.3">
      <c r="U7" s="5"/>
    </row>
    <row r="8" spans="4:21" x14ac:dyDescent="0.3">
      <c r="D8" s="2">
        <v>1</v>
      </c>
      <c r="E8" s="1">
        <f>G3</f>
        <v>4000000</v>
      </c>
      <c r="F8" s="1">
        <f>E8</f>
        <v>4000000</v>
      </c>
      <c r="G8" s="1">
        <f t="shared" ref="G8:G29" si="0">F8-E8</f>
        <v>0</v>
      </c>
      <c r="H8" s="1">
        <f>G3*$H$3</f>
        <v>280000</v>
      </c>
      <c r="I8" s="1">
        <f t="shared" ref="I8:I29" si="1">E8*$I$3</f>
        <v>120000</v>
      </c>
      <c r="J8" s="1" t="e">
        <f>#REF!*E8</f>
        <v>#REF!</v>
      </c>
      <c r="K8" s="1" t="e">
        <f>(H8-I8)*0.5-#REF!*I8</f>
        <v>#REF!</v>
      </c>
      <c r="L8" s="1" t="e">
        <f t="shared" ref="L8:L29" si="2">H8-I8-K8</f>
        <v>#REF!</v>
      </c>
      <c r="M8" s="5"/>
      <c r="P8" s="2">
        <v>2020</v>
      </c>
      <c r="Q8" s="5">
        <v>2900000</v>
      </c>
      <c r="R8" s="5">
        <v>4500000</v>
      </c>
      <c r="S8" s="1">
        <f t="shared" ref="S8:S29" si="3">R8-Q8</f>
        <v>1600000</v>
      </c>
      <c r="T8" s="5">
        <v>160000</v>
      </c>
      <c r="U8" s="5"/>
    </row>
    <row r="9" spans="4:21" x14ac:dyDescent="0.3">
      <c r="D9" s="2">
        <v>2</v>
      </c>
      <c r="E9" s="1" t="e">
        <f t="shared" ref="E9:E29" si="4">E8-J8</f>
        <v>#REF!</v>
      </c>
      <c r="F9" s="1" t="e">
        <f>F8*(1+#REF!)</f>
        <v>#REF!</v>
      </c>
      <c r="G9" s="1" t="e">
        <f t="shared" si="0"/>
        <v>#REF!</v>
      </c>
      <c r="H9" s="1" t="e">
        <f>H8*(1+#REF!)</f>
        <v>#REF!</v>
      </c>
      <c r="I9" s="1" t="e">
        <f t="shared" si="1"/>
        <v>#REF!</v>
      </c>
      <c r="J9" s="1" t="e">
        <f>#REF!*E9</f>
        <v>#REF!</v>
      </c>
      <c r="K9" s="1" t="e">
        <f>(H9-I9)*0.5-#REF!*I9</f>
        <v>#REF!</v>
      </c>
      <c r="L9" s="1" t="e">
        <f t="shared" si="2"/>
        <v>#REF!</v>
      </c>
      <c r="M9" s="5"/>
      <c r="P9" s="2">
        <v>2021</v>
      </c>
      <c r="Q9" s="5">
        <v>2740000</v>
      </c>
      <c r="R9" s="1" t="e">
        <f>R8*(1+#REF!)</f>
        <v>#REF!</v>
      </c>
      <c r="S9" s="1" t="e">
        <f t="shared" si="3"/>
        <v>#REF!</v>
      </c>
      <c r="T9" s="1" t="e">
        <f>#REF!*Q9</f>
        <v>#REF!</v>
      </c>
      <c r="U9" s="5"/>
    </row>
    <row r="10" spans="4:21" x14ac:dyDescent="0.3">
      <c r="D10" s="2">
        <v>3</v>
      </c>
      <c r="E10" s="1" t="e">
        <f t="shared" si="4"/>
        <v>#REF!</v>
      </c>
      <c r="F10" s="1" t="e">
        <f>F9*(1+#REF!)</f>
        <v>#REF!</v>
      </c>
      <c r="G10" s="1" t="e">
        <f t="shared" si="0"/>
        <v>#REF!</v>
      </c>
      <c r="H10" s="1" t="e">
        <f>H9*(1+#REF!)</f>
        <v>#REF!</v>
      </c>
      <c r="I10" s="1" t="e">
        <f t="shared" si="1"/>
        <v>#REF!</v>
      </c>
      <c r="J10" s="1" t="e">
        <f>#REF!*E10</f>
        <v>#REF!</v>
      </c>
      <c r="K10" s="1" t="e">
        <f>(H10-I10)*0.5-#REF!*I10</f>
        <v>#REF!</v>
      </c>
      <c r="L10" s="1" t="e">
        <f t="shared" si="2"/>
        <v>#REF!</v>
      </c>
      <c r="M10" s="5"/>
      <c r="P10" s="2">
        <v>2022</v>
      </c>
      <c r="Q10" s="1" t="e">
        <f t="shared" ref="Q10:Q29" si="5">Q9-T9</f>
        <v>#REF!</v>
      </c>
      <c r="R10" s="1" t="e">
        <f>R9*(1+#REF!)</f>
        <v>#REF!</v>
      </c>
      <c r="S10" s="1" t="e">
        <f t="shared" si="3"/>
        <v>#REF!</v>
      </c>
      <c r="T10" s="1" t="e">
        <f>#REF!*Q10</f>
        <v>#REF!</v>
      </c>
      <c r="U10" s="5"/>
    </row>
    <row r="11" spans="4:21" x14ac:dyDescent="0.3">
      <c r="D11" s="2">
        <v>4</v>
      </c>
      <c r="E11" s="1" t="e">
        <f t="shared" si="4"/>
        <v>#REF!</v>
      </c>
      <c r="F11" s="1" t="e">
        <f>F10*(1+#REF!)</f>
        <v>#REF!</v>
      </c>
      <c r="G11" s="1" t="e">
        <f t="shared" si="0"/>
        <v>#REF!</v>
      </c>
      <c r="H11" s="1" t="e">
        <f>H10*(1+#REF!)</f>
        <v>#REF!</v>
      </c>
      <c r="I11" s="1" t="e">
        <f t="shared" si="1"/>
        <v>#REF!</v>
      </c>
      <c r="J11" s="1" t="e">
        <f>#REF!*E11</f>
        <v>#REF!</v>
      </c>
      <c r="K11" s="1" t="e">
        <f>(H11-I11)*0.5-#REF!*I11</f>
        <v>#REF!</v>
      </c>
      <c r="L11" s="1" t="e">
        <f t="shared" si="2"/>
        <v>#REF!</v>
      </c>
      <c r="M11" s="5"/>
      <c r="P11" s="2">
        <v>2023</v>
      </c>
      <c r="Q11" s="1" t="e">
        <f t="shared" si="5"/>
        <v>#REF!</v>
      </c>
      <c r="R11" s="1" t="e">
        <f>R10*(1+#REF!)</f>
        <v>#REF!</v>
      </c>
      <c r="S11" s="1" t="e">
        <f t="shared" si="3"/>
        <v>#REF!</v>
      </c>
      <c r="T11" s="1" t="e">
        <f>#REF!*Q11</f>
        <v>#REF!</v>
      </c>
      <c r="U11" s="5"/>
    </row>
    <row r="12" spans="4:21" x14ac:dyDescent="0.3">
      <c r="D12" s="2">
        <v>5</v>
      </c>
      <c r="E12" s="1" t="e">
        <f t="shared" si="4"/>
        <v>#REF!</v>
      </c>
      <c r="F12" s="1" t="e">
        <f>F11*(1+#REF!)</f>
        <v>#REF!</v>
      </c>
      <c r="G12" s="1" t="e">
        <f t="shared" si="0"/>
        <v>#REF!</v>
      </c>
      <c r="H12" s="1" t="e">
        <f>H11*(1+#REF!)</f>
        <v>#REF!</v>
      </c>
      <c r="I12" s="1" t="e">
        <f t="shared" si="1"/>
        <v>#REF!</v>
      </c>
      <c r="J12" s="1" t="e">
        <f>#REF!*E12</f>
        <v>#REF!</v>
      </c>
      <c r="K12" s="1" t="e">
        <f>(H12-I12)*0.5-#REF!*I12</f>
        <v>#REF!</v>
      </c>
      <c r="L12" s="1" t="e">
        <f t="shared" si="2"/>
        <v>#REF!</v>
      </c>
      <c r="M12" s="5"/>
      <c r="P12" s="2">
        <v>2024</v>
      </c>
      <c r="Q12" s="1" t="e">
        <f t="shared" si="5"/>
        <v>#REF!</v>
      </c>
      <c r="R12" s="1" t="e">
        <f>R11*(1+#REF!)</f>
        <v>#REF!</v>
      </c>
      <c r="S12" s="1" t="e">
        <f t="shared" si="3"/>
        <v>#REF!</v>
      </c>
      <c r="T12" s="1" t="e">
        <f>#REF!*Q12</f>
        <v>#REF!</v>
      </c>
      <c r="U12" s="5"/>
    </row>
    <row r="13" spans="4:21" x14ac:dyDescent="0.3">
      <c r="D13" s="2">
        <v>6</v>
      </c>
      <c r="E13" s="1" t="e">
        <f t="shared" si="4"/>
        <v>#REF!</v>
      </c>
      <c r="F13" s="1" t="e">
        <f>F12*(1+#REF!)</f>
        <v>#REF!</v>
      </c>
      <c r="G13" s="1" t="e">
        <f t="shared" si="0"/>
        <v>#REF!</v>
      </c>
      <c r="H13" s="1" t="e">
        <f>H12*(1+#REF!)</f>
        <v>#REF!</v>
      </c>
      <c r="I13" s="1" t="e">
        <f t="shared" si="1"/>
        <v>#REF!</v>
      </c>
      <c r="J13" s="1" t="e">
        <f>#REF!*E13</f>
        <v>#REF!</v>
      </c>
      <c r="K13" s="1" t="e">
        <f>(H13-I13)*0.5-#REF!*I13</f>
        <v>#REF!</v>
      </c>
      <c r="L13" s="1" t="e">
        <f t="shared" si="2"/>
        <v>#REF!</v>
      </c>
      <c r="M13" s="5"/>
      <c r="P13" s="2">
        <v>2025</v>
      </c>
      <c r="Q13" s="1" t="e">
        <f t="shared" si="5"/>
        <v>#REF!</v>
      </c>
      <c r="R13" s="1" t="e">
        <f>R12*(1+#REF!)</f>
        <v>#REF!</v>
      </c>
      <c r="S13" s="1" t="e">
        <f t="shared" si="3"/>
        <v>#REF!</v>
      </c>
      <c r="T13" s="1" t="e">
        <f>#REF!*Q13</f>
        <v>#REF!</v>
      </c>
      <c r="U13" s="5"/>
    </row>
    <row r="14" spans="4:21" x14ac:dyDescent="0.3">
      <c r="D14" s="2">
        <v>7</v>
      </c>
      <c r="E14" s="1" t="e">
        <f t="shared" si="4"/>
        <v>#REF!</v>
      </c>
      <c r="F14" s="1" t="e">
        <f>F13*(1+#REF!)</f>
        <v>#REF!</v>
      </c>
      <c r="G14" s="1" t="e">
        <f t="shared" si="0"/>
        <v>#REF!</v>
      </c>
      <c r="H14" s="1" t="e">
        <f>H13*(1+#REF!)</f>
        <v>#REF!</v>
      </c>
      <c r="I14" s="1" t="e">
        <f t="shared" si="1"/>
        <v>#REF!</v>
      </c>
      <c r="J14" s="1" t="e">
        <f>#REF!*E14</f>
        <v>#REF!</v>
      </c>
      <c r="K14" s="1" t="e">
        <f>(H14-I14)*0.5-#REF!*I14</f>
        <v>#REF!</v>
      </c>
      <c r="L14" s="1" t="e">
        <f t="shared" si="2"/>
        <v>#REF!</v>
      </c>
      <c r="M14" s="5"/>
      <c r="P14" s="2">
        <v>2026</v>
      </c>
      <c r="Q14" s="1" t="e">
        <f t="shared" si="5"/>
        <v>#REF!</v>
      </c>
      <c r="R14" s="1" t="e">
        <f>R13*(1+#REF!)</f>
        <v>#REF!</v>
      </c>
      <c r="S14" s="1" t="e">
        <f t="shared" si="3"/>
        <v>#REF!</v>
      </c>
      <c r="T14" s="1" t="e">
        <f>#REF!*Q14</f>
        <v>#REF!</v>
      </c>
      <c r="U14" s="5"/>
    </row>
    <row r="15" spans="4:21" x14ac:dyDescent="0.3">
      <c r="D15" s="2">
        <v>8</v>
      </c>
      <c r="E15" s="1" t="e">
        <f t="shared" si="4"/>
        <v>#REF!</v>
      </c>
      <c r="F15" s="1" t="e">
        <f>F14*(1+#REF!)</f>
        <v>#REF!</v>
      </c>
      <c r="G15" s="1" t="e">
        <f t="shared" si="0"/>
        <v>#REF!</v>
      </c>
      <c r="H15" s="1" t="e">
        <f>H14*(1+#REF!)</f>
        <v>#REF!</v>
      </c>
      <c r="I15" s="1" t="e">
        <f t="shared" si="1"/>
        <v>#REF!</v>
      </c>
      <c r="J15" s="1" t="e">
        <f>#REF!*E15</f>
        <v>#REF!</v>
      </c>
      <c r="K15" s="1" t="e">
        <f>(H15-I15)*0.5-#REF!*I15</f>
        <v>#REF!</v>
      </c>
      <c r="L15" s="1" t="e">
        <f t="shared" si="2"/>
        <v>#REF!</v>
      </c>
      <c r="M15" s="5"/>
      <c r="P15" s="2">
        <v>2027</v>
      </c>
      <c r="Q15" s="1" t="e">
        <f t="shared" si="5"/>
        <v>#REF!</v>
      </c>
      <c r="R15" s="1" t="e">
        <f>R14*(1+#REF!)</f>
        <v>#REF!</v>
      </c>
      <c r="S15" s="1" t="e">
        <f t="shared" si="3"/>
        <v>#REF!</v>
      </c>
      <c r="T15" s="1" t="e">
        <f>#REF!*Q15</f>
        <v>#REF!</v>
      </c>
      <c r="U15" s="5"/>
    </row>
    <row r="16" spans="4:21" x14ac:dyDescent="0.3">
      <c r="D16" s="2">
        <v>9</v>
      </c>
      <c r="E16" s="1" t="e">
        <f t="shared" si="4"/>
        <v>#REF!</v>
      </c>
      <c r="F16" s="1" t="e">
        <f>F15*(1+#REF!)</f>
        <v>#REF!</v>
      </c>
      <c r="G16" s="1" t="e">
        <f t="shared" si="0"/>
        <v>#REF!</v>
      </c>
      <c r="H16" s="1" t="e">
        <f>H15*(1+#REF!)</f>
        <v>#REF!</v>
      </c>
      <c r="I16" s="1" t="e">
        <f t="shared" si="1"/>
        <v>#REF!</v>
      </c>
      <c r="J16" s="1" t="e">
        <f>#REF!*E16</f>
        <v>#REF!</v>
      </c>
      <c r="K16" s="1" t="e">
        <f>(H16-I16)*0.5-#REF!*I16</f>
        <v>#REF!</v>
      </c>
      <c r="L16" s="1" t="e">
        <f t="shared" si="2"/>
        <v>#REF!</v>
      </c>
      <c r="M16" s="5"/>
      <c r="P16" s="2">
        <v>2028</v>
      </c>
      <c r="Q16" s="1" t="e">
        <f t="shared" si="5"/>
        <v>#REF!</v>
      </c>
      <c r="R16" s="1" t="e">
        <f>R15*(1+#REF!)</f>
        <v>#REF!</v>
      </c>
      <c r="S16" s="1" t="e">
        <f t="shared" si="3"/>
        <v>#REF!</v>
      </c>
      <c r="T16" s="1" t="e">
        <f>#REF!*Q16</f>
        <v>#REF!</v>
      </c>
      <c r="U16" s="5"/>
    </row>
    <row r="17" spans="4:21" x14ac:dyDescent="0.3">
      <c r="D17" s="2">
        <v>10</v>
      </c>
      <c r="E17" s="1" t="e">
        <f t="shared" si="4"/>
        <v>#REF!</v>
      </c>
      <c r="F17" s="1" t="e">
        <f>F16*(1+#REF!)</f>
        <v>#REF!</v>
      </c>
      <c r="G17" s="1" t="e">
        <f t="shared" si="0"/>
        <v>#REF!</v>
      </c>
      <c r="H17" s="1" t="e">
        <f>H16*(1+#REF!)</f>
        <v>#REF!</v>
      </c>
      <c r="I17" s="1" t="e">
        <f t="shared" si="1"/>
        <v>#REF!</v>
      </c>
      <c r="J17" s="1" t="e">
        <f>#REF!*E17</f>
        <v>#REF!</v>
      </c>
      <c r="K17" s="1" t="e">
        <f>(H17-I17)*0.5-#REF!*I17</f>
        <v>#REF!</v>
      </c>
      <c r="L17" s="1" t="e">
        <f t="shared" si="2"/>
        <v>#REF!</v>
      </c>
      <c r="M17" s="5"/>
      <c r="P17" s="2">
        <v>2029</v>
      </c>
      <c r="Q17" s="1" t="e">
        <f t="shared" si="5"/>
        <v>#REF!</v>
      </c>
      <c r="R17" s="1" t="e">
        <f>R16*(1+#REF!)</f>
        <v>#REF!</v>
      </c>
      <c r="S17" s="1" t="e">
        <f t="shared" si="3"/>
        <v>#REF!</v>
      </c>
      <c r="T17" s="1" t="e">
        <f>#REF!*Q17</f>
        <v>#REF!</v>
      </c>
      <c r="U17" s="5"/>
    </row>
    <row r="18" spans="4:21" x14ac:dyDescent="0.3">
      <c r="D18" s="2">
        <v>11</v>
      </c>
      <c r="E18" s="1" t="e">
        <f t="shared" si="4"/>
        <v>#REF!</v>
      </c>
      <c r="F18" s="1" t="e">
        <f>F17*(1+#REF!)</f>
        <v>#REF!</v>
      </c>
      <c r="G18" s="1" t="e">
        <f t="shared" si="0"/>
        <v>#REF!</v>
      </c>
      <c r="H18" s="1" t="e">
        <f>H17*(1+#REF!)</f>
        <v>#REF!</v>
      </c>
      <c r="I18" s="1" t="e">
        <f t="shared" si="1"/>
        <v>#REF!</v>
      </c>
      <c r="J18" s="1" t="e">
        <f>#REF!*E18</f>
        <v>#REF!</v>
      </c>
      <c r="K18" s="1" t="e">
        <f>(H18-I18)*0.5-#REF!*I18</f>
        <v>#REF!</v>
      </c>
      <c r="L18" s="1" t="e">
        <f t="shared" si="2"/>
        <v>#REF!</v>
      </c>
      <c r="M18" s="5"/>
      <c r="P18" s="2">
        <v>2030</v>
      </c>
      <c r="Q18" s="1" t="e">
        <f t="shared" si="5"/>
        <v>#REF!</v>
      </c>
      <c r="R18" s="1" t="e">
        <f>R17*(1+#REF!)</f>
        <v>#REF!</v>
      </c>
      <c r="S18" s="1" t="e">
        <f t="shared" si="3"/>
        <v>#REF!</v>
      </c>
      <c r="T18" s="1" t="e">
        <f>#REF!*Q18</f>
        <v>#REF!</v>
      </c>
      <c r="U18" s="5"/>
    </row>
    <row r="19" spans="4:21" x14ac:dyDescent="0.3">
      <c r="D19" s="2">
        <v>12</v>
      </c>
      <c r="E19" s="1" t="e">
        <f t="shared" si="4"/>
        <v>#REF!</v>
      </c>
      <c r="F19" s="1" t="e">
        <f>F18*(1+#REF!)</f>
        <v>#REF!</v>
      </c>
      <c r="G19" s="1" t="e">
        <f t="shared" si="0"/>
        <v>#REF!</v>
      </c>
      <c r="H19" s="1" t="e">
        <f>H18*(1+#REF!)</f>
        <v>#REF!</v>
      </c>
      <c r="I19" s="1" t="e">
        <f t="shared" si="1"/>
        <v>#REF!</v>
      </c>
      <c r="J19" s="1" t="e">
        <f>#REF!*E19</f>
        <v>#REF!</v>
      </c>
      <c r="K19" s="1" t="e">
        <f>(H19-I19)*0.5-#REF!*I19</f>
        <v>#REF!</v>
      </c>
      <c r="L19" s="1" t="e">
        <f t="shared" si="2"/>
        <v>#REF!</v>
      </c>
      <c r="M19" s="5"/>
      <c r="P19" s="2">
        <v>2031</v>
      </c>
      <c r="Q19" s="1" t="e">
        <f t="shared" si="5"/>
        <v>#REF!</v>
      </c>
      <c r="R19" s="1" t="e">
        <f>R18*(1+#REF!)</f>
        <v>#REF!</v>
      </c>
      <c r="S19" s="1" t="e">
        <f t="shared" si="3"/>
        <v>#REF!</v>
      </c>
      <c r="T19" s="1" t="e">
        <f>#REF!*Q19</f>
        <v>#REF!</v>
      </c>
      <c r="U19" s="5"/>
    </row>
    <row r="20" spans="4:21" x14ac:dyDescent="0.3">
      <c r="D20" s="2">
        <v>13</v>
      </c>
      <c r="E20" s="1" t="e">
        <f t="shared" si="4"/>
        <v>#REF!</v>
      </c>
      <c r="F20" s="1" t="e">
        <f>F19*(1+#REF!)</f>
        <v>#REF!</v>
      </c>
      <c r="G20" s="1" t="e">
        <f t="shared" si="0"/>
        <v>#REF!</v>
      </c>
      <c r="H20" s="1" t="e">
        <f>H19*(1+#REF!)</f>
        <v>#REF!</v>
      </c>
      <c r="I20" s="1" t="e">
        <f t="shared" si="1"/>
        <v>#REF!</v>
      </c>
      <c r="J20" s="1" t="e">
        <f>#REF!*E20</f>
        <v>#REF!</v>
      </c>
      <c r="K20" s="1" t="e">
        <f>(H20-I20)*0.5-#REF!*I20</f>
        <v>#REF!</v>
      </c>
      <c r="L20" s="1" t="e">
        <f t="shared" si="2"/>
        <v>#REF!</v>
      </c>
      <c r="M20" s="5"/>
      <c r="P20" s="2">
        <v>2032</v>
      </c>
      <c r="Q20" s="1" t="e">
        <f t="shared" si="5"/>
        <v>#REF!</v>
      </c>
      <c r="R20" s="1" t="e">
        <f>R19*(1+#REF!)</f>
        <v>#REF!</v>
      </c>
      <c r="S20" s="1" t="e">
        <f t="shared" si="3"/>
        <v>#REF!</v>
      </c>
      <c r="T20" s="1" t="e">
        <f>#REF!*Q20</f>
        <v>#REF!</v>
      </c>
      <c r="U20" s="5"/>
    </row>
    <row r="21" spans="4:21" x14ac:dyDescent="0.3">
      <c r="D21" s="2">
        <v>14</v>
      </c>
      <c r="E21" s="1" t="e">
        <f t="shared" si="4"/>
        <v>#REF!</v>
      </c>
      <c r="F21" s="1" t="e">
        <f>F20*(1+#REF!)</f>
        <v>#REF!</v>
      </c>
      <c r="G21" s="1" t="e">
        <f t="shared" si="0"/>
        <v>#REF!</v>
      </c>
      <c r="H21" s="1" t="e">
        <f>H20*(1+#REF!)</f>
        <v>#REF!</v>
      </c>
      <c r="I21" s="1" t="e">
        <f t="shared" si="1"/>
        <v>#REF!</v>
      </c>
      <c r="J21" s="1" t="e">
        <f>#REF!*E21</f>
        <v>#REF!</v>
      </c>
      <c r="K21" s="1" t="e">
        <f>(H21-I21)*0.5-#REF!*I21</f>
        <v>#REF!</v>
      </c>
      <c r="L21" s="1" t="e">
        <f t="shared" si="2"/>
        <v>#REF!</v>
      </c>
      <c r="M21" s="5"/>
      <c r="P21" s="2">
        <v>2033</v>
      </c>
      <c r="Q21" s="1" t="e">
        <f t="shared" si="5"/>
        <v>#REF!</v>
      </c>
      <c r="R21" s="1" t="e">
        <f>R20*(1+#REF!)</f>
        <v>#REF!</v>
      </c>
      <c r="S21" s="1" t="e">
        <f t="shared" si="3"/>
        <v>#REF!</v>
      </c>
      <c r="T21" s="1" t="e">
        <f>#REF!*Q21</f>
        <v>#REF!</v>
      </c>
      <c r="U21" s="5"/>
    </row>
    <row r="22" spans="4:21" x14ac:dyDescent="0.3">
      <c r="D22" s="2">
        <v>15</v>
      </c>
      <c r="E22" s="1" t="e">
        <f t="shared" si="4"/>
        <v>#REF!</v>
      </c>
      <c r="F22" s="1" t="e">
        <f>F21*(1+#REF!)</f>
        <v>#REF!</v>
      </c>
      <c r="G22" s="1" t="e">
        <f t="shared" si="0"/>
        <v>#REF!</v>
      </c>
      <c r="H22" s="1" t="e">
        <f>H21*(1+#REF!)</f>
        <v>#REF!</v>
      </c>
      <c r="I22" s="1" t="e">
        <f t="shared" si="1"/>
        <v>#REF!</v>
      </c>
      <c r="J22" s="1" t="e">
        <f>#REF!*E22</f>
        <v>#REF!</v>
      </c>
      <c r="K22" s="1" t="e">
        <f>(H22-I22)*0.5-#REF!*I22</f>
        <v>#REF!</v>
      </c>
      <c r="L22" s="1" t="e">
        <f t="shared" si="2"/>
        <v>#REF!</v>
      </c>
      <c r="M22" s="5"/>
      <c r="P22" s="2">
        <v>2034</v>
      </c>
      <c r="Q22" s="1" t="e">
        <f t="shared" si="5"/>
        <v>#REF!</v>
      </c>
      <c r="R22" s="1" t="e">
        <f>R21*(1+#REF!)</f>
        <v>#REF!</v>
      </c>
      <c r="S22" s="1" t="e">
        <f t="shared" si="3"/>
        <v>#REF!</v>
      </c>
      <c r="T22" s="1" t="e">
        <f>#REF!*Q22</f>
        <v>#REF!</v>
      </c>
      <c r="U22" s="5"/>
    </row>
    <row r="23" spans="4:21" x14ac:dyDescent="0.3">
      <c r="D23" s="2">
        <v>16</v>
      </c>
      <c r="E23" s="1" t="e">
        <f t="shared" si="4"/>
        <v>#REF!</v>
      </c>
      <c r="F23" s="1" t="e">
        <f>F22*(1+#REF!)</f>
        <v>#REF!</v>
      </c>
      <c r="G23" s="1" t="e">
        <f t="shared" si="0"/>
        <v>#REF!</v>
      </c>
      <c r="H23" s="1" t="e">
        <f>H22*(1+#REF!)</f>
        <v>#REF!</v>
      </c>
      <c r="I23" s="1" t="e">
        <f t="shared" si="1"/>
        <v>#REF!</v>
      </c>
      <c r="J23" s="1" t="e">
        <f>#REF!*E23</f>
        <v>#REF!</v>
      </c>
      <c r="K23" s="1" t="e">
        <f>(H23-I23)*0.5-#REF!*I23</f>
        <v>#REF!</v>
      </c>
      <c r="L23" s="1" t="e">
        <f t="shared" si="2"/>
        <v>#REF!</v>
      </c>
      <c r="M23" s="5"/>
      <c r="P23" s="2">
        <v>2035</v>
      </c>
      <c r="Q23" s="1" t="e">
        <f t="shared" si="5"/>
        <v>#REF!</v>
      </c>
      <c r="R23" s="1" t="e">
        <f>R22*(1+#REF!)</f>
        <v>#REF!</v>
      </c>
      <c r="S23" s="1" t="e">
        <f t="shared" si="3"/>
        <v>#REF!</v>
      </c>
      <c r="T23" s="1" t="e">
        <f>#REF!*Q23</f>
        <v>#REF!</v>
      </c>
      <c r="U23" s="5"/>
    </row>
    <row r="24" spans="4:21" x14ac:dyDescent="0.3">
      <c r="D24" s="2">
        <v>17</v>
      </c>
      <c r="E24" s="1" t="e">
        <f t="shared" si="4"/>
        <v>#REF!</v>
      </c>
      <c r="F24" s="1" t="e">
        <f>F23*(1+#REF!)</f>
        <v>#REF!</v>
      </c>
      <c r="G24" s="1" t="e">
        <f t="shared" si="0"/>
        <v>#REF!</v>
      </c>
      <c r="H24" s="1" t="e">
        <f>H23*(1+#REF!)</f>
        <v>#REF!</v>
      </c>
      <c r="I24" s="1" t="e">
        <f t="shared" si="1"/>
        <v>#REF!</v>
      </c>
      <c r="J24" s="1" t="e">
        <f>#REF!*E24</f>
        <v>#REF!</v>
      </c>
      <c r="K24" s="1" t="e">
        <f>(H24-I24)*0.5-#REF!*I24</f>
        <v>#REF!</v>
      </c>
      <c r="L24" s="1" t="e">
        <f t="shared" si="2"/>
        <v>#REF!</v>
      </c>
      <c r="M24" s="5"/>
      <c r="P24" s="2">
        <v>2036</v>
      </c>
      <c r="Q24" s="1" t="e">
        <f t="shared" si="5"/>
        <v>#REF!</v>
      </c>
      <c r="R24" s="1" t="e">
        <f>R23*(1+#REF!)</f>
        <v>#REF!</v>
      </c>
      <c r="S24" s="1" t="e">
        <f t="shared" si="3"/>
        <v>#REF!</v>
      </c>
      <c r="T24" s="1" t="e">
        <f>#REF!*Q24</f>
        <v>#REF!</v>
      </c>
      <c r="U24" s="5"/>
    </row>
    <row r="25" spans="4:21" x14ac:dyDescent="0.3">
      <c r="D25" s="2">
        <v>18</v>
      </c>
      <c r="E25" s="1" t="e">
        <f t="shared" si="4"/>
        <v>#REF!</v>
      </c>
      <c r="F25" s="1" t="e">
        <f>F24*(1+#REF!)</f>
        <v>#REF!</v>
      </c>
      <c r="G25" s="1" t="e">
        <f t="shared" si="0"/>
        <v>#REF!</v>
      </c>
      <c r="H25" s="1" t="e">
        <f>H24*(1+#REF!)</f>
        <v>#REF!</v>
      </c>
      <c r="I25" s="1" t="e">
        <f t="shared" si="1"/>
        <v>#REF!</v>
      </c>
      <c r="J25" s="1" t="e">
        <f>#REF!*E25</f>
        <v>#REF!</v>
      </c>
      <c r="K25" s="1" t="e">
        <f>(H25-I25)*0.5-#REF!*I25</f>
        <v>#REF!</v>
      </c>
      <c r="L25" s="1" t="e">
        <f t="shared" si="2"/>
        <v>#REF!</v>
      </c>
      <c r="M25" s="5"/>
      <c r="P25" s="2">
        <v>2037</v>
      </c>
      <c r="Q25" s="1" t="e">
        <f t="shared" si="5"/>
        <v>#REF!</v>
      </c>
      <c r="R25" s="1" t="e">
        <f>R24*(1+#REF!)</f>
        <v>#REF!</v>
      </c>
      <c r="S25" s="1" t="e">
        <f t="shared" si="3"/>
        <v>#REF!</v>
      </c>
      <c r="T25" s="1" t="e">
        <f>#REF!*Q25</f>
        <v>#REF!</v>
      </c>
      <c r="U25" s="5"/>
    </row>
    <row r="26" spans="4:21" x14ac:dyDescent="0.3">
      <c r="D26" s="2">
        <v>19</v>
      </c>
      <c r="E26" s="1" t="e">
        <f t="shared" si="4"/>
        <v>#REF!</v>
      </c>
      <c r="F26" s="1" t="e">
        <f>F25*(1+#REF!)</f>
        <v>#REF!</v>
      </c>
      <c r="G26" s="1" t="e">
        <f t="shared" si="0"/>
        <v>#REF!</v>
      </c>
      <c r="H26" s="1" t="e">
        <f>H25*(1+#REF!)</f>
        <v>#REF!</v>
      </c>
      <c r="I26" s="1" t="e">
        <f t="shared" si="1"/>
        <v>#REF!</v>
      </c>
      <c r="J26" s="1" t="e">
        <f>#REF!*E26</f>
        <v>#REF!</v>
      </c>
      <c r="K26" s="1" t="e">
        <f>(H26-I26)*0.5-#REF!*I26</f>
        <v>#REF!</v>
      </c>
      <c r="L26" s="1" t="e">
        <f t="shared" si="2"/>
        <v>#REF!</v>
      </c>
      <c r="M26" s="5"/>
      <c r="P26" s="2">
        <v>2038</v>
      </c>
      <c r="Q26" s="1" t="e">
        <f t="shared" si="5"/>
        <v>#REF!</v>
      </c>
      <c r="R26" s="1" t="e">
        <f>R25*(1+#REF!)</f>
        <v>#REF!</v>
      </c>
      <c r="S26" s="1" t="e">
        <f t="shared" si="3"/>
        <v>#REF!</v>
      </c>
      <c r="T26" s="1" t="e">
        <f>#REF!*Q26</f>
        <v>#REF!</v>
      </c>
      <c r="U26" s="5"/>
    </row>
    <row r="27" spans="4:21" x14ac:dyDescent="0.3">
      <c r="D27" s="2">
        <v>20</v>
      </c>
      <c r="E27" s="1" t="e">
        <f t="shared" si="4"/>
        <v>#REF!</v>
      </c>
      <c r="F27" s="1" t="e">
        <f>F26*(1+#REF!)</f>
        <v>#REF!</v>
      </c>
      <c r="G27" s="1" t="e">
        <f t="shared" si="0"/>
        <v>#REF!</v>
      </c>
      <c r="H27" s="1" t="e">
        <f>H26*(1+#REF!)</f>
        <v>#REF!</v>
      </c>
      <c r="I27" s="1" t="e">
        <f t="shared" si="1"/>
        <v>#REF!</v>
      </c>
      <c r="J27" s="1" t="e">
        <f>#REF!*E27</f>
        <v>#REF!</v>
      </c>
      <c r="K27" s="1" t="e">
        <f>(H27-I27)*0.5-#REF!*I27</f>
        <v>#REF!</v>
      </c>
      <c r="L27" s="1" t="e">
        <f t="shared" si="2"/>
        <v>#REF!</v>
      </c>
      <c r="M27" s="5"/>
      <c r="P27" s="2">
        <v>2039</v>
      </c>
      <c r="Q27" s="1" t="e">
        <f t="shared" si="5"/>
        <v>#REF!</v>
      </c>
      <c r="R27" s="1" t="e">
        <f>R26*(1+#REF!)</f>
        <v>#REF!</v>
      </c>
      <c r="S27" s="1" t="e">
        <f t="shared" si="3"/>
        <v>#REF!</v>
      </c>
      <c r="T27" s="1" t="e">
        <f>#REF!*Q27</f>
        <v>#REF!</v>
      </c>
      <c r="U27" s="5"/>
    </row>
    <row r="28" spans="4:21" x14ac:dyDescent="0.3">
      <c r="D28" s="28">
        <v>21</v>
      </c>
      <c r="E28" s="1" t="e">
        <f t="shared" si="4"/>
        <v>#REF!</v>
      </c>
      <c r="F28" s="1" t="e">
        <f>F27*(1+#REF!)</f>
        <v>#REF!</v>
      </c>
      <c r="G28" s="1" t="e">
        <f t="shared" si="0"/>
        <v>#REF!</v>
      </c>
      <c r="H28" s="1" t="e">
        <f>H27*(1+#REF!)</f>
        <v>#REF!</v>
      </c>
      <c r="I28" s="1" t="e">
        <f t="shared" si="1"/>
        <v>#REF!</v>
      </c>
      <c r="J28" s="1" t="e">
        <f>#REF!*E28</f>
        <v>#REF!</v>
      </c>
      <c r="K28" s="1" t="e">
        <f>(H28-I28)*0.5-#REF!*I28</f>
        <v>#REF!</v>
      </c>
      <c r="L28" s="1" t="e">
        <f t="shared" si="2"/>
        <v>#REF!</v>
      </c>
      <c r="O28" s="1"/>
      <c r="P28" s="2">
        <v>2040</v>
      </c>
      <c r="Q28" s="1" t="e">
        <f t="shared" si="5"/>
        <v>#REF!</v>
      </c>
      <c r="R28" s="1" t="e">
        <f>R27*(1+#REF!)</f>
        <v>#REF!</v>
      </c>
      <c r="S28" s="1" t="e">
        <f t="shared" si="3"/>
        <v>#REF!</v>
      </c>
      <c r="T28" s="1" t="e">
        <f>#REF!*Q28</f>
        <v>#REF!</v>
      </c>
      <c r="U28" s="5"/>
    </row>
    <row r="29" spans="4:21" x14ac:dyDescent="0.3">
      <c r="D29" s="28">
        <v>22</v>
      </c>
      <c r="E29" s="1" t="e">
        <f t="shared" si="4"/>
        <v>#REF!</v>
      </c>
      <c r="F29" s="1" t="e">
        <f>F28*(1+#REF!)</f>
        <v>#REF!</v>
      </c>
      <c r="G29" s="1" t="e">
        <f t="shared" si="0"/>
        <v>#REF!</v>
      </c>
      <c r="H29" s="1" t="e">
        <f>H28*(1+#REF!)</f>
        <v>#REF!</v>
      </c>
      <c r="I29" s="1" t="e">
        <f t="shared" si="1"/>
        <v>#REF!</v>
      </c>
      <c r="J29" s="1" t="e">
        <f>#REF!*E29</f>
        <v>#REF!</v>
      </c>
      <c r="K29" s="1" t="e">
        <f>(H29-I29)*0.5-#REF!*I29</f>
        <v>#REF!</v>
      </c>
      <c r="L29" s="1" t="e">
        <f t="shared" si="2"/>
        <v>#REF!</v>
      </c>
      <c r="O29" s="1"/>
      <c r="P29" s="2">
        <v>2041</v>
      </c>
      <c r="Q29" s="1" t="e">
        <f t="shared" si="5"/>
        <v>#REF!</v>
      </c>
      <c r="R29" s="1" t="e">
        <f>R28*(1+#REF!)</f>
        <v>#REF!</v>
      </c>
      <c r="S29" s="1" t="e">
        <f t="shared" si="3"/>
        <v>#REF!</v>
      </c>
      <c r="T29" s="1" t="e">
        <f>#REF!*Q29</f>
        <v>#REF!</v>
      </c>
      <c r="U29" s="5"/>
    </row>
    <row r="30" spans="4:21" x14ac:dyDescent="0.3">
      <c r="D30" s="28"/>
      <c r="E30" s="1"/>
      <c r="F30" s="1"/>
      <c r="G30" s="1"/>
      <c r="H30" s="1"/>
      <c r="I30" s="1"/>
      <c r="J30" s="1"/>
      <c r="K30" s="1"/>
      <c r="L30" s="1"/>
      <c r="O30" s="1"/>
      <c r="P30" s="5"/>
      <c r="Q30" s="5"/>
      <c r="R30" s="5"/>
      <c r="S30" s="5"/>
      <c r="T30" s="5"/>
      <c r="U30" s="5"/>
    </row>
    <row r="31" spans="4:21" x14ac:dyDescent="0.3">
      <c r="D31" s="17" t="s">
        <v>17</v>
      </c>
      <c r="E31" s="18"/>
      <c r="F31" s="18"/>
      <c r="G31" s="19" t="e">
        <f>G29</f>
        <v>#REF!</v>
      </c>
      <c r="H31" s="20"/>
      <c r="I31" s="20"/>
      <c r="J31" s="21"/>
      <c r="K31" s="21"/>
      <c r="L31" s="22" t="e">
        <f>SUM(L8:L29)</f>
        <v>#REF!</v>
      </c>
      <c r="M31" s="20" t="e">
        <f>L31+G31</f>
        <v>#REF!</v>
      </c>
      <c r="O31" s="1"/>
      <c r="P31" s="23" t="s">
        <v>17</v>
      </c>
      <c r="Q31" s="24"/>
      <c r="R31" s="24"/>
      <c r="S31" s="19" t="e">
        <f>S29</f>
        <v>#REF!</v>
      </c>
      <c r="T31" s="21"/>
      <c r="U31" s="21"/>
    </row>
    <row r="32" spans="4:21" x14ac:dyDescent="0.3">
      <c r="P32" s="1"/>
      <c r="Q32" s="1"/>
      <c r="R32" s="1"/>
      <c r="S32" s="1"/>
      <c r="T32" s="1"/>
      <c r="U32" s="1"/>
    </row>
    <row r="33" spans="4:21" x14ac:dyDescent="0.3">
      <c r="D33" s="7" t="s">
        <v>3</v>
      </c>
      <c r="E33" s="25"/>
      <c r="F33" s="25"/>
      <c r="G33" s="10" t="s">
        <v>4</v>
      </c>
      <c r="H33" s="10" t="s">
        <v>18</v>
      </c>
      <c r="I33" s="10" t="s">
        <v>6</v>
      </c>
      <c r="P33" s="1"/>
      <c r="Q33" s="1"/>
      <c r="R33" s="1"/>
      <c r="S33" s="1"/>
      <c r="T33" s="1"/>
      <c r="U33" s="1"/>
    </row>
    <row r="34" spans="4:21" x14ac:dyDescent="0.3">
      <c r="D34" s="12" t="s">
        <v>8</v>
      </c>
      <c r="E34" s="26"/>
      <c r="F34" s="26"/>
      <c r="G34" s="15">
        <v>4000000</v>
      </c>
      <c r="H34" s="16">
        <v>7.0000000000000007E-2</v>
      </c>
      <c r="I34" s="16">
        <v>0.03</v>
      </c>
      <c r="P34" s="1"/>
      <c r="Q34" s="1"/>
      <c r="R34" s="1"/>
      <c r="S34" s="1"/>
      <c r="T34" s="1"/>
      <c r="U34" s="1"/>
    </row>
    <row r="35" spans="4:21" x14ac:dyDescent="0.3">
      <c r="J35" s="2">
        <v>1</v>
      </c>
      <c r="K35" s="2"/>
      <c r="Q35" s="1"/>
      <c r="R35" s="1"/>
      <c r="S35" s="1"/>
      <c r="T35" s="1"/>
      <c r="U35" s="1"/>
    </row>
    <row r="36" spans="4:21" x14ac:dyDescent="0.3">
      <c r="E36" s="2" t="s">
        <v>9</v>
      </c>
      <c r="F36" s="2" t="s">
        <v>10</v>
      </c>
      <c r="G36" s="3" t="s">
        <v>11</v>
      </c>
      <c r="H36" s="2" t="s">
        <v>12</v>
      </c>
      <c r="I36" s="2" t="s">
        <v>13</v>
      </c>
      <c r="J36" s="4" t="s">
        <v>14</v>
      </c>
      <c r="K36" s="4"/>
      <c r="L36" s="4" t="s">
        <v>15</v>
      </c>
      <c r="P36" s="1"/>
      <c r="Q36" s="5"/>
      <c r="R36" s="5"/>
      <c r="S36" s="5"/>
      <c r="T36" s="5"/>
      <c r="U36" s="5"/>
    </row>
    <row r="37" spans="4:21" x14ac:dyDescent="0.3">
      <c r="P37" s="1"/>
      <c r="Q37" s="5"/>
      <c r="R37" s="5"/>
      <c r="S37" s="5"/>
      <c r="T37" s="5"/>
      <c r="U37" s="5"/>
    </row>
    <row r="38" spans="4:21" x14ac:dyDescent="0.3">
      <c r="P38" s="1"/>
      <c r="Q38" s="5"/>
      <c r="R38" s="5"/>
      <c r="S38" s="5"/>
      <c r="T38" s="5"/>
      <c r="U38" s="5"/>
    </row>
    <row r="39" spans="4:21" x14ac:dyDescent="0.3">
      <c r="D39" s="2">
        <v>1</v>
      </c>
      <c r="E39" s="1">
        <f>G34</f>
        <v>4000000</v>
      </c>
      <c r="F39" s="1">
        <f>E39</f>
        <v>4000000</v>
      </c>
      <c r="G39" s="1">
        <f t="shared" ref="G39:G60" si="6">F39-E39</f>
        <v>0</v>
      </c>
      <c r="H39" s="1">
        <f>G34*$H$3</f>
        <v>280000</v>
      </c>
      <c r="I39" s="1">
        <f t="shared" ref="I39:I60" si="7">E39*$I$3</f>
        <v>120000</v>
      </c>
      <c r="J39" s="1" t="e">
        <f>#REF!*E39</f>
        <v>#REF!</v>
      </c>
      <c r="K39" s="1" t="e">
        <f>(H39-I39)*0.5-#REF!*I39</f>
        <v>#REF!</v>
      </c>
      <c r="L39" s="1" t="e">
        <f t="shared" ref="L39:L60" si="8">H39-I39-K39</f>
        <v>#REF!</v>
      </c>
      <c r="M39" s="5"/>
      <c r="P39" s="1"/>
      <c r="Q39" s="5"/>
      <c r="R39" s="5"/>
      <c r="S39" s="5"/>
      <c r="T39" s="5"/>
      <c r="U39" s="5"/>
    </row>
    <row r="40" spans="4:21" x14ac:dyDescent="0.3">
      <c r="D40" s="2">
        <v>2</v>
      </c>
      <c r="E40" s="1" t="e">
        <f t="shared" ref="E40:E60" si="9">E39-J39</f>
        <v>#REF!</v>
      </c>
      <c r="F40" s="1" t="e">
        <f>F39*(1+#REF!)</f>
        <v>#REF!</v>
      </c>
      <c r="G40" s="1" t="e">
        <f t="shared" si="6"/>
        <v>#REF!</v>
      </c>
      <c r="H40" s="1" t="e">
        <f>H39*(1+#REF!)</f>
        <v>#REF!</v>
      </c>
      <c r="I40" s="1" t="e">
        <f t="shared" si="7"/>
        <v>#REF!</v>
      </c>
      <c r="J40" s="1" t="e">
        <f>#REF!*E40</f>
        <v>#REF!</v>
      </c>
      <c r="K40" s="1" t="e">
        <f>(H40-I40)*0.5-#REF!*I40</f>
        <v>#REF!</v>
      </c>
      <c r="L40" s="1" t="e">
        <f t="shared" si="8"/>
        <v>#REF!</v>
      </c>
      <c r="M40" s="5"/>
      <c r="P40" s="1"/>
      <c r="Q40" s="5"/>
      <c r="R40" s="5"/>
      <c r="S40" s="5"/>
      <c r="T40" s="5"/>
      <c r="U40" s="5"/>
    </row>
    <row r="41" spans="4:21" x14ac:dyDescent="0.3">
      <c r="D41" s="2">
        <v>3</v>
      </c>
      <c r="E41" s="1" t="e">
        <f t="shared" si="9"/>
        <v>#REF!</v>
      </c>
      <c r="F41" s="1" t="e">
        <f>F40*(1+#REF!)</f>
        <v>#REF!</v>
      </c>
      <c r="G41" s="1" t="e">
        <f t="shared" si="6"/>
        <v>#REF!</v>
      </c>
      <c r="H41" s="1" t="e">
        <f>H40*(1+#REF!)</f>
        <v>#REF!</v>
      </c>
      <c r="I41" s="1" t="e">
        <f t="shared" si="7"/>
        <v>#REF!</v>
      </c>
      <c r="J41" s="1" t="e">
        <f>#REF!*E41</f>
        <v>#REF!</v>
      </c>
      <c r="K41" s="1" t="e">
        <f>(H41-I41)*0.5-#REF!*I41</f>
        <v>#REF!</v>
      </c>
      <c r="L41" s="1" t="e">
        <f t="shared" si="8"/>
        <v>#REF!</v>
      </c>
      <c r="M41" s="5"/>
      <c r="P41" s="1"/>
      <c r="Q41" s="5"/>
      <c r="R41" s="5"/>
      <c r="S41" s="5"/>
      <c r="T41" s="5"/>
      <c r="U41" s="5"/>
    </row>
    <row r="42" spans="4:21" x14ac:dyDescent="0.3">
      <c r="D42" s="2">
        <v>4</v>
      </c>
      <c r="E42" s="1" t="e">
        <f t="shared" si="9"/>
        <v>#REF!</v>
      </c>
      <c r="F42" s="1" t="e">
        <f>F41*(1+#REF!)</f>
        <v>#REF!</v>
      </c>
      <c r="G42" s="1" t="e">
        <f t="shared" si="6"/>
        <v>#REF!</v>
      </c>
      <c r="H42" s="1" t="e">
        <f>H41*(1+#REF!)</f>
        <v>#REF!</v>
      </c>
      <c r="I42" s="1" t="e">
        <f t="shared" si="7"/>
        <v>#REF!</v>
      </c>
      <c r="J42" s="1" t="e">
        <f>#REF!*E42</f>
        <v>#REF!</v>
      </c>
      <c r="K42" s="1" t="e">
        <f>(H42-I42)*0.5-#REF!*I42</f>
        <v>#REF!</v>
      </c>
      <c r="L42" s="1" t="e">
        <f t="shared" si="8"/>
        <v>#REF!</v>
      </c>
      <c r="M42" s="5"/>
      <c r="P42" s="1"/>
      <c r="Q42" s="5"/>
      <c r="R42" s="5"/>
      <c r="S42" s="5"/>
      <c r="T42" s="5"/>
      <c r="U42" s="5"/>
    </row>
    <row r="43" spans="4:21" x14ac:dyDescent="0.3">
      <c r="D43" s="2">
        <v>5</v>
      </c>
      <c r="E43" s="1" t="e">
        <f t="shared" si="9"/>
        <v>#REF!</v>
      </c>
      <c r="F43" s="1" t="e">
        <f>F42*(1+#REF!)</f>
        <v>#REF!</v>
      </c>
      <c r="G43" s="1" t="e">
        <f t="shared" si="6"/>
        <v>#REF!</v>
      </c>
      <c r="H43" s="1" t="e">
        <f>H42*(1+#REF!)</f>
        <v>#REF!</v>
      </c>
      <c r="I43" s="1" t="e">
        <f t="shared" si="7"/>
        <v>#REF!</v>
      </c>
      <c r="J43" s="1" t="e">
        <f>#REF!*E43</f>
        <v>#REF!</v>
      </c>
      <c r="K43" s="1" t="e">
        <f>(H43-I43)*0.5-#REF!*I43</f>
        <v>#REF!</v>
      </c>
      <c r="L43" s="1" t="e">
        <f t="shared" si="8"/>
        <v>#REF!</v>
      </c>
      <c r="M43" s="5"/>
      <c r="P43" s="1"/>
      <c r="Q43" s="5"/>
      <c r="R43" s="5"/>
      <c r="S43" s="5"/>
      <c r="T43" s="5"/>
      <c r="U43" s="5"/>
    </row>
    <row r="44" spans="4:21" x14ac:dyDescent="0.3">
      <c r="D44" s="2">
        <v>6</v>
      </c>
      <c r="E44" s="1" t="e">
        <f t="shared" si="9"/>
        <v>#REF!</v>
      </c>
      <c r="F44" s="1" t="e">
        <f>F43*(1+#REF!)</f>
        <v>#REF!</v>
      </c>
      <c r="G44" s="1" t="e">
        <f t="shared" si="6"/>
        <v>#REF!</v>
      </c>
      <c r="H44" s="1" t="e">
        <f>H43*(1+#REF!)</f>
        <v>#REF!</v>
      </c>
      <c r="I44" s="1" t="e">
        <f t="shared" si="7"/>
        <v>#REF!</v>
      </c>
      <c r="J44" s="1" t="e">
        <f>#REF!*E44</f>
        <v>#REF!</v>
      </c>
      <c r="K44" s="1" t="e">
        <f>(H44-I44)*0.5-#REF!*I44</f>
        <v>#REF!</v>
      </c>
      <c r="L44" s="1" t="e">
        <f t="shared" si="8"/>
        <v>#REF!</v>
      </c>
      <c r="M44" s="5"/>
      <c r="P44" s="1"/>
      <c r="Q44" s="5"/>
      <c r="R44" s="5"/>
      <c r="S44" s="5"/>
      <c r="T44" s="5"/>
      <c r="U44" s="5"/>
    </row>
    <row r="45" spans="4:21" x14ac:dyDescent="0.3">
      <c r="D45" s="2">
        <v>7</v>
      </c>
      <c r="E45" s="1" t="e">
        <f t="shared" si="9"/>
        <v>#REF!</v>
      </c>
      <c r="F45" s="1" t="e">
        <f>F44*(1+#REF!)</f>
        <v>#REF!</v>
      </c>
      <c r="G45" s="1" t="e">
        <f t="shared" si="6"/>
        <v>#REF!</v>
      </c>
      <c r="H45" s="1" t="e">
        <f>H44*(1+#REF!)</f>
        <v>#REF!</v>
      </c>
      <c r="I45" s="1" t="e">
        <f t="shared" si="7"/>
        <v>#REF!</v>
      </c>
      <c r="J45" s="1" t="e">
        <f>#REF!*E45</f>
        <v>#REF!</v>
      </c>
      <c r="K45" s="1" t="e">
        <f>(H45-I45)*0.5-#REF!*I45</f>
        <v>#REF!</v>
      </c>
      <c r="L45" s="1" t="e">
        <f t="shared" si="8"/>
        <v>#REF!</v>
      </c>
      <c r="M45" s="5"/>
      <c r="P45" s="1"/>
      <c r="Q45" s="5"/>
      <c r="R45" s="5"/>
      <c r="S45" s="5"/>
      <c r="T45" s="5"/>
      <c r="U45" s="5"/>
    </row>
    <row r="46" spans="4:21" x14ac:dyDescent="0.3">
      <c r="D46" s="2">
        <v>8</v>
      </c>
      <c r="E46" s="1" t="e">
        <f t="shared" si="9"/>
        <v>#REF!</v>
      </c>
      <c r="F46" s="1" t="e">
        <f>F45*(1+#REF!)</f>
        <v>#REF!</v>
      </c>
      <c r="G46" s="1" t="e">
        <f t="shared" si="6"/>
        <v>#REF!</v>
      </c>
      <c r="H46" s="1" t="e">
        <f>H45*(1+#REF!)</f>
        <v>#REF!</v>
      </c>
      <c r="I46" s="1" t="e">
        <f t="shared" si="7"/>
        <v>#REF!</v>
      </c>
      <c r="J46" s="1" t="e">
        <f>#REF!*E46</f>
        <v>#REF!</v>
      </c>
      <c r="K46" s="1" t="e">
        <f>(H46-I46)*0.5-#REF!*I46</f>
        <v>#REF!</v>
      </c>
      <c r="L46" s="1" t="e">
        <f t="shared" si="8"/>
        <v>#REF!</v>
      </c>
      <c r="M46" s="5"/>
      <c r="P46" s="1"/>
      <c r="Q46" s="5"/>
      <c r="R46" s="5"/>
      <c r="S46" s="5"/>
      <c r="T46" s="5"/>
      <c r="U46" s="5"/>
    </row>
    <row r="47" spans="4:21" x14ac:dyDescent="0.3">
      <c r="D47" s="2">
        <v>9</v>
      </c>
      <c r="E47" s="1" t="e">
        <f t="shared" si="9"/>
        <v>#REF!</v>
      </c>
      <c r="F47" s="1" t="e">
        <f>F46*(1+#REF!)</f>
        <v>#REF!</v>
      </c>
      <c r="G47" s="1" t="e">
        <f t="shared" si="6"/>
        <v>#REF!</v>
      </c>
      <c r="H47" s="1" t="e">
        <f>H46*(1+#REF!)</f>
        <v>#REF!</v>
      </c>
      <c r="I47" s="1" t="e">
        <f t="shared" si="7"/>
        <v>#REF!</v>
      </c>
      <c r="J47" s="1" t="e">
        <f>#REF!*E47</f>
        <v>#REF!</v>
      </c>
      <c r="K47" s="1" t="e">
        <f>(H47-I47)*0.5-#REF!*I47</f>
        <v>#REF!</v>
      </c>
      <c r="L47" s="1" t="e">
        <f t="shared" si="8"/>
        <v>#REF!</v>
      </c>
      <c r="M47" s="5"/>
      <c r="P47" s="1"/>
      <c r="Q47" s="5"/>
      <c r="R47" s="5"/>
      <c r="S47" s="5"/>
      <c r="T47" s="5"/>
      <c r="U47" s="5"/>
    </row>
    <row r="48" spans="4:21" x14ac:dyDescent="0.3">
      <c r="D48" s="2">
        <v>10</v>
      </c>
      <c r="E48" s="1" t="e">
        <f t="shared" si="9"/>
        <v>#REF!</v>
      </c>
      <c r="F48" s="1" t="e">
        <f>F47*(1+#REF!)</f>
        <v>#REF!</v>
      </c>
      <c r="G48" s="1" t="e">
        <f t="shared" si="6"/>
        <v>#REF!</v>
      </c>
      <c r="H48" s="1" t="e">
        <f>H47*(1+#REF!)</f>
        <v>#REF!</v>
      </c>
      <c r="I48" s="1" t="e">
        <f t="shared" si="7"/>
        <v>#REF!</v>
      </c>
      <c r="J48" s="1" t="e">
        <f>#REF!*E48</f>
        <v>#REF!</v>
      </c>
      <c r="K48" s="1" t="e">
        <f>(H48-I48)*0.5-#REF!*I48</f>
        <v>#REF!</v>
      </c>
      <c r="L48" s="1" t="e">
        <f t="shared" si="8"/>
        <v>#REF!</v>
      </c>
      <c r="M48" s="5"/>
      <c r="P48" s="1"/>
      <c r="Q48" s="5"/>
      <c r="R48" s="5"/>
      <c r="S48" s="5"/>
      <c r="T48" s="5"/>
      <c r="U48" s="5"/>
    </row>
    <row r="49" spans="4:21" x14ac:dyDescent="0.3">
      <c r="D49" s="2">
        <v>11</v>
      </c>
      <c r="E49" s="1" t="e">
        <f t="shared" si="9"/>
        <v>#REF!</v>
      </c>
      <c r="F49" s="1" t="e">
        <f>F48*(1+#REF!)</f>
        <v>#REF!</v>
      </c>
      <c r="G49" s="1" t="e">
        <f t="shared" si="6"/>
        <v>#REF!</v>
      </c>
      <c r="H49" s="1" t="e">
        <f>H48*(1+#REF!)</f>
        <v>#REF!</v>
      </c>
      <c r="I49" s="1" t="e">
        <f t="shared" si="7"/>
        <v>#REF!</v>
      </c>
      <c r="J49" s="1" t="e">
        <f>#REF!*E49</f>
        <v>#REF!</v>
      </c>
      <c r="K49" s="1" t="e">
        <f>(H49-I49)*0.5-#REF!*I49</f>
        <v>#REF!</v>
      </c>
      <c r="L49" s="1" t="e">
        <f t="shared" si="8"/>
        <v>#REF!</v>
      </c>
      <c r="M49" s="5"/>
      <c r="P49" s="1"/>
      <c r="Q49" s="5"/>
      <c r="R49" s="5"/>
      <c r="S49" s="5"/>
      <c r="T49" s="5"/>
      <c r="U49" s="5"/>
    </row>
    <row r="50" spans="4:21" x14ac:dyDescent="0.3">
      <c r="D50" s="2">
        <v>12</v>
      </c>
      <c r="E50" s="1" t="e">
        <f t="shared" si="9"/>
        <v>#REF!</v>
      </c>
      <c r="F50" s="1" t="e">
        <f>F49*(1+#REF!)</f>
        <v>#REF!</v>
      </c>
      <c r="G50" s="1" t="e">
        <f t="shared" si="6"/>
        <v>#REF!</v>
      </c>
      <c r="H50" s="1" t="e">
        <f>H49*(1+#REF!)</f>
        <v>#REF!</v>
      </c>
      <c r="I50" s="1" t="e">
        <f t="shared" si="7"/>
        <v>#REF!</v>
      </c>
      <c r="J50" s="1" t="e">
        <f>#REF!*E50</f>
        <v>#REF!</v>
      </c>
      <c r="K50" s="1" t="e">
        <f>(H50-I50)*0.5-#REF!*I50</f>
        <v>#REF!</v>
      </c>
      <c r="L50" s="1" t="e">
        <f t="shared" si="8"/>
        <v>#REF!</v>
      </c>
      <c r="M50" s="5"/>
      <c r="P50" s="1"/>
      <c r="Q50" s="5"/>
      <c r="R50" s="5"/>
      <c r="S50" s="5"/>
      <c r="T50" s="5"/>
      <c r="U50" s="5"/>
    </row>
    <row r="51" spans="4:21" x14ac:dyDescent="0.3">
      <c r="D51" s="2">
        <v>13</v>
      </c>
      <c r="E51" s="1" t="e">
        <f t="shared" si="9"/>
        <v>#REF!</v>
      </c>
      <c r="F51" s="1" t="e">
        <f>F50*(1+#REF!)</f>
        <v>#REF!</v>
      </c>
      <c r="G51" s="1" t="e">
        <f t="shared" si="6"/>
        <v>#REF!</v>
      </c>
      <c r="H51" s="1" t="e">
        <f>H50*(1+#REF!)</f>
        <v>#REF!</v>
      </c>
      <c r="I51" s="1" t="e">
        <f t="shared" si="7"/>
        <v>#REF!</v>
      </c>
      <c r="J51" s="1" t="e">
        <f>#REF!*E51</f>
        <v>#REF!</v>
      </c>
      <c r="K51" s="1" t="e">
        <f>(H51-I51)*0.5-#REF!*I51</f>
        <v>#REF!</v>
      </c>
      <c r="L51" s="1" t="e">
        <f t="shared" si="8"/>
        <v>#REF!</v>
      </c>
      <c r="M51" s="5"/>
      <c r="P51" s="1"/>
      <c r="Q51" s="5"/>
      <c r="R51" s="5"/>
      <c r="S51" s="5"/>
      <c r="T51" s="5"/>
      <c r="U51" s="5"/>
    </row>
    <row r="52" spans="4:21" x14ac:dyDescent="0.3">
      <c r="D52" s="2">
        <v>14</v>
      </c>
      <c r="E52" s="1" t="e">
        <f t="shared" si="9"/>
        <v>#REF!</v>
      </c>
      <c r="F52" s="1" t="e">
        <f>F51*(1+#REF!)</f>
        <v>#REF!</v>
      </c>
      <c r="G52" s="1" t="e">
        <f t="shared" si="6"/>
        <v>#REF!</v>
      </c>
      <c r="H52" s="1" t="e">
        <f>H51*(1+#REF!)</f>
        <v>#REF!</v>
      </c>
      <c r="I52" s="1" t="e">
        <f t="shared" si="7"/>
        <v>#REF!</v>
      </c>
      <c r="J52" s="1" t="e">
        <f>#REF!*E52</f>
        <v>#REF!</v>
      </c>
      <c r="K52" s="1" t="e">
        <f>(H52-I52)*0.5-#REF!*I52</f>
        <v>#REF!</v>
      </c>
      <c r="L52" s="1" t="e">
        <f t="shared" si="8"/>
        <v>#REF!</v>
      </c>
      <c r="M52" s="5"/>
      <c r="P52" s="1"/>
      <c r="Q52" s="5"/>
      <c r="R52" s="5"/>
      <c r="S52" s="5"/>
      <c r="T52" s="5"/>
      <c r="U52" s="5"/>
    </row>
    <row r="53" spans="4:21" x14ac:dyDescent="0.3">
      <c r="D53" s="2">
        <v>15</v>
      </c>
      <c r="E53" s="1" t="e">
        <f t="shared" si="9"/>
        <v>#REF!</v>
      </c>
      <c r="F53" s="1" t="e">
        <f>F52*(1+#REF!)</f>
        <v>#REF!</v>
      </c>
      <c r="G53" s="1" t="e">
        <f t="shared" si="6"/>
        <v>#REF!</v>
      </c>
      <c r="H53" s="1" t="e">
        <f>H52*(1+#REF!)</f>
        <v>#REF!</v>
      </c>
      <c r="I53" s="1" t="e">
        <f t="shared" si="7"/>
        <v>#REF!</v>
      </c>
      <c r="J53" s="1" t="e">
        <f>#REF!*E53</f>
        <v>#REF!</v>
      </c>
      <c r="K53" s="1" t="e">
        <f>(H53-I53)*0.5-#REF!*I53</f>
        <v>#REF!</v>
      </c>
      <c r="L53" s="1" t="e">
        <f t="shared" si="8"/>
        <v>#REF!</v>
      </c>
      <c r="M53" s="5"/>
      <c r="P53" s="1"/>
      <c r="Q53" s="5"/>
      <c r="R53" s="5"/>
      <c r="S53" s="5"/>
      <c r="T53" s="5"/>
      <c r="U53" s="5"/>
    </row>
    <row r="54" spans="4:21" x14ac:dyDescent="0.3">
      <c r="D54" s="2">
        <v>16</v>
      </c>
      <c r="E54" s="1" t="e">
        <f t="shared" si="9"/>
        <v>#REF!</v>
      </c>
      <c r="F54" s="1" t="e">
        <f>F53*(1+#REF!)</f>
        <v>#REF!</v>
      </c>
      <c r="G54" s="1" t="e">
        <f t="shared" si="6"/>
        <v>#REF!</v>
      </c>
      <c r="H54" s="1" t="e">
        <f>H53*(1+#REF!)</f>
        <v>#REF!</v>
      </c>
      <c r="I54" s="1" t="e">
        <f t="shared" si="7"/>
        <v>#REF!</v>
      </c>
      <c r="J54" s="1" t="e">
        <f>#REF!*E54</f>
        <v>#REF!</v>
      </c>
      <c r="K54" s="1" t="e">
        <f>(H54-I54)*0.5-#REF!*I54</f>
        <v>#REF!</v>
      </c>
      <c r="L54" s="1" t="e">
        <f t="shared" si="8"/>
        <v>#REF!</v>
      </c>
      <c r="M54" s="5"/>
      <c r="P54" s="1"/>
      <c r="Q54" s="5"/>
      <c r="R54" s="5"/>
      <c r="S54" s="5"/>
      <c r="T54" s="5"/>
      <c r="U54" s="5"/>
    </row>
    <row r="55" spans="4:21" x14ac:dyDescent="0.3">
      <c r="D55" s="2">
        <v>17</v>
      </c>
      <c r="E55" s="1" t="e">
        <f t="shared" si="9"/>
        <v>#REF!</v>
      </c>
      <c r="F55" s="1" t="e">
        <f>F54*(1+#REF!)</f>
        <v>#REF!</v>
      </c>
      <c r="G55" s="1" t="e">
        <f t="shared" si="6"/>
        <v>#REF!</v>
      </c>
      <c r="H55" s="1" t="e">
        <f>H54*(1+#REF!)</f>
        <v>#REF!</v>
      </c>
      <c r="I55" s="1" t="e">
        <f t="shared" si="7"/>
        <v>#REF!</v>
      </c>
      <c r="J55" s="1" t="e">
        <f>#REF!*E55</f>
        <v>#REF!</v>
      </c>
      <c r="K55" s="1" t="e">
        <f>(H55-I55)*0.5-#REF!*I55</f>
        <v>#REF!</v>
      </c>
      <c r="L55" s="1" t="e">
        <f t="shared" si="8"/>
        <v>#REF!</v>
      </c>
      <c r="M55" s="5"/>
      <c r="P55" s="1"/>
      <c r="Q55" s="5"/>
      <c r="R55" s="5"/>
      <c r="S55" s="5"/>
      <c r="T55" s="5"/>
      <c r="U55" s="5"/>
    </row>
    <row r="56" spans="4:21" x14ac:dyDescent="0.3">
      <c r="D56" s="2">
        <v>18</v>
      </c>
      <c r="E56" s="1" t="e">
        <f t="shared" si="9"/>
        <v>#REF!</v>
      </c>
      <c r="F56" s="1" t="e">
        <f>F55*(1+#REF!)</f>
        <v>#REF!</v>
      </c>
      <c r="G56" s="1" t="e">
        <f t="shared" si="6"/>
        <v>#REF!</v>
      </c>
      <c r="H56" s="1" t="e">
        <f>H55*(1+#REF!)</f>
        <v>#REF!</v>
      </c>
      <c r="I56" s="1" t="e">
        <f t="shared" si="7"/>
        <v>#REF!</v>
      </c>
      <c r="J56" s="1" t="e">
        <f>#REF!*E56</f>
        <v>#REF!</v>
      </c>
      <c r="K56" s="1" t="e">
        <f>(H56-I56)*0.5-#REF!*I56</f>
        <v>#REF!</v>
      </c>
      <c r="L56" s="1" t="e">
        <f t="shared" si="8"/>
        <v>#REF!</v>
      </c>
      <c r="M56" s="5"/>
      <c r="P56" s="1"/>
      <c r="Q56" s="5"/>
      <c r="R56" s="5"/>
      <c r="S56" s="5"/>
      <c r="T56" s="5"/>
      <c r="U56" s="5"/>
    </row>
    <row r="57" spans="4:21" x14ac:dyDescent="0.3">
      <c r="D57" s="2">
        <v>19</v>
      </c>
      <c r="E57" s="1" t="e">
        <f t="shared" si="9"/>
        <v>#REF!</v>
      </c>
      <c r="F57" s="1" t="e">
        <f>F56*(1+#REF!)</f>
        <v>#REF!</v>
      </c>
      <c r="G57" s="1" t="e">
        <f t="shared" si="6"/>
        <v>#REF!</v>
      </c>
      <c r="H57" s="1" t="e">
        <f>H56*(1+#REF!)</f>
        <v>#REF!</v>
      </c>
      <c r="I57" s="1" t="e">
        <f t="shared" si="7"/>
        <v>#REF!</v>
      </c>
      <c r="J57" s="1" t="e">
        <f>#REF!*E57</f>
        <v>#REF!</v>
      </c>
      <c r="K57" s="1" t="e">
        <f>(H57-I57)*0.5-#REF!*I57</f>
        <v>#REF!</v>
      </c>
      <c r="L57" s="1" t="e">
        <f t="shared" si="8"/>
        <v>#REF!</v>
      </c>
      <c r="M57" s="5"/>
      <c r="P57" s="1"/>
      <c r="Q57" s="5"/>
      <c r="R57" s="5"/>
      <c r="S57" s="5"/>
      <c r="T57" s="5"/>
      <c r="U57" s="5"/>
    </row>
    <row r="58" spans="4:21" x14ac:dyDescent="0.3">
      <c r="D58" s="2">
        <v>20</v>
      </c>
      <c r="E58" s="1" t="e">
        <f t="shared" si="9"/>
        <v>#REF!</v>
      </c>
      <c r="F58" s="1" t="e">
        <f>F57*(1+#REF!)</f>
        <v>#REF!</v>
      </c>
      <c r="G58" s="1" t="e">
        <f t="shared" si="6"/>
        <v>#REF!</v>
      </c>
      <c r="H58" s="1" t="e">
        <f>H57*(1+#REF!)</f>
        <v>#REF!</v>
      </c>
      <c r="I58" s="1" t="e">
        <f t="shared" si="7"/>
        <v>#REF!</v>
      </c>
      <c r="J58" s="1" t="e">
        <f>#REF!*E58</f>
        <v>#REF!</v>
      </c>
      <c r="K58" s="1" t="e">
        <f>(H58-I58)*0.5-#REF!*I58</f>
        <v>#REF!</v>
      </c>
      <c r="L58" s="1" t="e">
        <f t="shared" si="8"/>
        <v>#REF!</v>
      </c>
      <c r="P58" s="1"/>
      <c r="Q58" s="5"/>
      <c r="R58" s="5"/>
      <c r="S58" s="5"/>
      <c r="T58" s="5"/>
      <c r="U58" s="5"/>
    </row>
    <row r="59" spans="4:21" x14ac:dyDescent="0.3">
      <c r="D59" s="2">
        <v>21</v>
      </c>
      <c r="E59" s="1" t="e">
        <f t="shared" si="9"/>
        <v>#REF!</v>
      </c>
      <c r="F59" s="1" t="e">
        <f>F58*(1+#REF!)</f>
        <v>#REF!</v>
      </c>
      <c r="G59" s="1" t="e">
        <f t="shared" si="6"/>
        <v>#REF!</v>
      </c>
      <c r="H59" s="1" t="e">
        <f>H58*(1+#REF!)</f>
        <v>#REF!</v>
      </c>
      <c r="I59" s="1" t="e">
        <f t="shared" si="7"/>
        <v>#REF!</v>
      </c>
      <c r="J59" s="1" t="e">
        <f>#REF!*E59</f>
        <v>#REF!</v>
      </c>
      <c r="K59" s="1" t="e">
        <f>(H59-I59)*0.5-#REF!*I59</f>
        <v>#REF!</v>
      </c>
      <c r="L59" s="1" t="e">
        <f t="shared" si="8"/>
        <v>#REF!</v>
      </c>
      <c r="P59" s="1"/>
      <c r="Q59" s="5"/>
      <c r="R59" s="5"/>
      <c r="S59" s="5"/>
      <c r="T59" s="5"/>
      <c r="U59" s="5"/>
    </row>
    <row r="60" spans="4:21" x14ac:dyDescent="0.3">
      <c r="D60" s="2">
        <v>22</v>
      </c>
      <c r="E60" s="1" t="e">
        <f t="shared" si="9"/>
        <v>#REF!</v>
      </c>
      <c r="F60" s="1" t="e">
        <f>F59*(1+#REF!)</f>
        <v>#REF!</v>
      </c>
      <c r="G60" s="1" t="e">
        <f t="shared" si="6"/>
        <v>#REF!</v>
      </c>
      <c r="H60" s="1" t="e">
        <f>H59*(1+#REF!)</f>
        <v>#REF!</v>
      </c>
      <c r="I60" s="1" t="e">
        <f t="shared" si="7"/>
        <v>#REF!</v>
      </c>
      <c r="J60" s="1" t="e">
        <f>#REF!*E60</f>
        <v>#REF!</v>
      </c>
      <c r="K60" s="1" t="e">
        <f>(H60-I60)*0.5-#REF!*I60</f>
        <v>#REF!</v>
      </c>
      <c r="L60" s="1" t="e">
        <f t="shared" si="8"/>
        <v>#REF!</v>
      </c>
      <c r="P60" s="1"/>
      <c r="Q60" s="5"/>
      <c r="R60" s="5"/>
      <c r="S60" s="5"/>
      <c r="T60" s="5"/>
      <c r="U60" s="5"/>
    </row>
    <row r="61" spans="4:21" x14ac:dyDescent="0.3">
      <c r="D61" s="2"/>
      <c r="E61" s="1"/>
      <c r="F61" s="1"/>
      <c r="G61" s="1"/>
      <c r="H61" s="1"/>
      <c r="I61" s="1"/>
      <c r="J61" s="1"/>
      <c r="K61" s="1"/>
      <c r="L61" s="1"/>
      <c r="P61" s="1"/>
      <c r="Q61" s="5"/>
      <c r="R61" s="5"/>
      <c r="S61" s="5"/>
      <c r="T61" s="5"/>
      <c r="U61" s="5"/>
    </row>
    <row r="62" spans="4:21" x14ac:dyDescent="0.3">
      <c r="D62" s="17" t="s">
        <v>17</v>
      </c>
      <c r="E62" s="18"/>
      <c r="F62" s="18"/>
      <c r="G62" s="19" t="e">
        <f>G60</f>
        <v>#REF!</v>
      </c>
      <c r="H62" s="20"/>
      <c r="I62" s="20"/>
      <c r="J62" s="21"/>
      <c r="K62" s="21"/>
      <c r="L62" s="20" t="e">
        <f>SUM(L39:L60)</f>
        <v>#REF!</v>
      </c>
      <c r="M62" s="20" t="e">
        <f>L62+G62</f>
        <v>#REF!</v>
      </c>
      <c r="P62" s="1"/>
      <c r="Q62" s="1"/>
      <c r="R62" s="1"/>
      <c r="S62" s="1"/>
      <c r="T62" s="1"/>
      <c r="U62" s="1"/>
    </row>
    <row r="63" spans="4:21" x14ac:dyDescent="0.3">
      <c r="P63" s="1"/>
      <c r="Q63" s="1"/>
      <c r="R63" s="1"/>
      <c r="S63" s="1"/>
      <c r="T63" s="1"/>
      <c r="U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Financial Status</vt:lpstr>
      <vt:lpstr>Salary</vt:lpstr>
      <vt:lpstr>Expenses</vt:lpstr>
      <vt:lpstr>Investment</vt:lpstr>
      <vt:lpstr>Housing</vt:lpstr>
      <vt:lpstr>AirBNB</vt:lpstr>
      <vt:lpstr>ELP25</vt:lpstr>
      <vt:lpstr>ELP25 (2)</vt:lpstr>
      <vt:lpstr>ELP25 (3)</vt:lpstr>
      <vt:lpstr>ELP25 (4)</vt:lpstr>
      <vt:lpstr>Other income</vt:lpstr>
      <vt:lpstr>Rent_out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Jeremiassen, Lasse R.</cp:lastModifiedBy>
  <dcterms:created xsi:type="dcterms:W3CDTF">2020-08-15T10:30:55Z</dcterms:created>
  <dcterms:modified xsi:type="dcterms:W3CDTF">2020-09-16T15:55:20Z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0b7bbd-7ade-49ce-aa5e-23220b76cd08_Enabled">
    <vt:lpwstr>true</vt:lpwstr>
  </property>
  <property fmtid="{D5CDD505-2E9C-101B-9397-08002B2CF9AE}" pid="3" name="MSIP_Label_400b7bbd-7ade-49ce-aa5e-23220b76cd08_SetDate">
    <vt:lpwstr>2020-08-14T19:36:15Z</vt:lpwstr>
  </property>
  <property fmtid="{D5CDD505-2E9C-101B-9397-08002B2CF9AE}" pid="4" name="MSIP_Label_400b7bbd-7ade-49ce-aa5e-23220b76cd08_Method">
    <vt:lpwstr>Standard</vt:lpwstr>
  </property>
  <property fmtid="{D5CDD505-2E9C-101B-9397-08002B2CF9AE}" pid="5" name="MSIP_Label_400b7bbd-7ade-49ce-aa5e-23220b76cd08_Name">
    <vt:lpwstr>Confidential</vt:lpwstr>
  </property>
  <property fmtid="{D5CDD505-2E9C-101B-9397-08002B2CF9AE}" pid="6" name="MSIP_Label_400b7bbd-7ade-49ce-aa5e-23220b76cd08_SiteId">
    <vt:lpwstr>8beccd60-0be6-4025-8e24-ca9ae679e1f4</vt:lpwstr>
  </property>
  <property fmtid="{D5CDD505-2E9C-101B-9397-08002B2CF9AE}" pid="7" name="MSIP_Label_400b7bbd-7ade-49ce-aa5e-23220b76cd08_ActionId">
    <vt:lpwstr>e66743ac-600d-4742-99d9-9f0fc8cda3f5</vt:lpwstr>
  </property>
  <property fmtid="{D5CDD505-2E9C-101B-9397-08002B2CF9AE}" pid="8" name="MSIP_Label_400b7bbd-7ade-49ce-aa5e-23220b76cd08_ContentBits">
    <vt:lpwstr>2</vt:lpwstr>
  </property>
</Properties>
</file>