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https://d.docs.live.net/7ae2fa86cc3789ad/Documents/"/>
    </mc:Choice>
  </mc:AlternateContent>
  <xr:revisionPtr revIDLastSave="1" documentId="8_{83907616-5019-49A9-A6C0-D79603A00E9D}" xr6:coauthVersionLast="45" xr6:coauthVersionMax="45" xr10:uidLastSave="{AB3FDD3A-3B53-4C12-B4ED-88A78C4499AF}"/>
  <bookViews>
    <workbookView xWindow="18500" yWindow="4350" windowWidth="17820" windowHeight="7100" xr2:uid="{00000000-000D-0000-FFFF-FFFF00000000}"/>
  </bookViews>
  <sheets>
    <sheet name="Presentation" sheetId="1" r:id="rId1"/>
    <sheet name="Salary" sheetId="2" r:id="rId2"/>
    <sheet name="Investment" sheetId="4" r:id="rId3"/>
    <sheet name="Rent_out" sheetId="3" r:id="rId4"/>
  </sheets>
  <externalReferences>
    <externalReference r:id="rId5"/>
  </externalReferenc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25" i="1" l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25" i="1"/>
  <c r="X25" i="1"/>
  <c r="E26" i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I23" i="1"/>
  <c r="L23" i="1"/>
  <c r="K23" i="1"/>
  <c r="J23" i="1"/>
  <c r="W25" i="1" l="1"/>
  <c r="X26" i="1" s="1"/>
  <c r="M25" i="1"/>
  <c r="S8" i="3"/>
  <c r="R9" i="3"/>
  <c r="S9" i="3" s="1"/>
  <c r="T9" i="3"/>
  <c r="Q10" i="3" s="1"/>
  <c r="E8" i="3"/>
  <c r="I8" i="3" s="1"/>
  <c r="H8" i="3"/>
  <c r="E39" i="3"/>
  <c r="F39" i="3" s="1"/>
  <c r="H39" i="3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D5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C5" i="2"/>
  <c r="B4" i="2"/>
  <c r="F25" i="1" s="1"/>
  <c r="C4" i="2"/>
  <c r="D4" i="2"/>
  <c r="N25" i="1" l="1"/>
  <c r="O25" i="1" s="1"/>
  <c r="U25" i="1" s="1"/>
  <c r="G25" i="1"/>
  <c r="R10" i="3"/>
  <c r="R11" i="3" s="1"/>
  <c r="R12" i="3" s="1"/>
  <c r="B5" i="2"/>
  <c r="F26" i="1" s="1"/>
  <c r="G26" i="1" s="1"/>
  <c r="K8" i="3"/>
  <c r="L8" i="3" s="1"/>
  <c r="J39" i="3"/>
  <c r="E40" i="3" s="1"/>
  <c r="I40" i="3" s="1"/>
  <c r="I39" i="3"/>
  <c r="K39" i="3" s="1"/>
  <c r="L39" i="3" s="1"/>
  <c r="H55" i="3"/>
  <c r="T10" i="3"/>
  <c r="Q11" i="3" s="1"/>
  <c r="F40" i="3"/>
  <c r="G39" i="3"/>
  <c r="F8" i="3"/>
  <c r="H9" i="3"/>
  <c r="J8" i="3"/>
  <c r="E9" i="3" s="1"/>
  <c r="C6" i="2"/>
  <c r="J27" i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W26" i="1"/>
  <c r="I26" i="1"/>
  <c r="Q26" i="1" l="1"/>
  <c r="R26" i="1"/>
  <c r="I27" i="1"/>
  <c r="J40" i="3"/>
  <c r="E41" i="3" s="1"/>
  <c r="I41" i="3" s="1"/>
  <c r="S10" i="3"/>
  <c r="T11" i="3"/>
  <c r="Q12" i="3" s="1"/>
  <c r="S11" i="3"/>
  <c r="R13" i="3"/>
  <c r="H10" i="3"/>
  <c r="F9" i="3"/>
  <c r="G8" i="3"/>
  <c r="I9" i="3"/>
  <c r="K9" i="3" s="1"/>
  <c r="J9" i="3"/>
  <c r="E10" i="3" s="1"/>
  <c r="H56" i="3"/>
  <c r="K40" i="3"/>
  <c r="L40" i="3" s="1"/>
  <c r="F41" i="3"/>
  <c r="G40" i="3"/>
  <c r="C7" i="2"/>
  <c r="B6" i="2"/>
  <c r="F27" i="1" s="1"/>
  <c r="G27" i="1" s="1"/>
  <c r="L27" i="1"/>
  <c r="X27" i="1"/>
  <c r="I28" i="1" l="1"/>
  <c r="J41" i="3"/>
  <c r="E42" i="3" s="1"/>
  <c r="I42" i="3" s="1"/>
  <c r="I10" i="3"/>
  <c r="K10" i="3" s="1"/>
  <c r="J10" i="3"/>
  <c r="E11" i="3" s="1"/>
  <c r="T12" i="3"/>
  <c r="Q13" i="3" s="1"/>
  <c r="S12" i="3"/>
  <c r="H11" i="3"/>
  <c r="G9" i="3"/>
  <c r="F10" i="3"/>
  <c r="H57" i="3"/>
  <c r="L9" i="3"/>
  <c r="K41" i="3"/>
  <c r="L41" i="3" s="1"/>
  <c r="F42" i="3"/>
  <c r="G41" i="3"/>
  <c r="R14" i="3"/>
  <c r="K26" i="1"/>
  <c r="C8" i="2"/>
  <c r="B7" i="2"/>
  <c r="F28" i="1" s="1"/>
  <c r="G28" i="1" s="1"/>
  <c r="W27" i="1"/>
  <c r="X28" i="1" s="1"/>
  <c r="W28" i="1" s="1"/>
  <c r="X29" i="1" s="1"/>
  <c r="N26" i="1" l="1"/>
  <c r="O26" i="1" s="1"/>
  <c r="M26" i="1"/>
  <c r="I29" i="1"/>
  <c r="J42" i="3"/>
  <c r="E43" i="3" s="1"/>
  <c r="I43" i="3" s="1"/>
  <c r="I11" i="3"/>
  <c r="K11" i="3" s="1"/>
  <c r="L11" i="3" s="1"/>
  <c r="J11" i="3"/>
  <c r="E12" i="3" s="1"/>
  <c r="T13" i="3"/>
  <c r="Q14" i="3" s="1"/>
  <c r="F43" i="3"/>
  <c r="G42" i="3"/>
  <c r="L10" i="3"/>
  <c r="H12" i="3"/>
  <c r="K42" i="3"/>
  <c r="L42" i="3" s="1"/>
  <c r="H58" i="3"/>
  <c r="F11" i="3"/>
  <c r="G10" i="3"/>
  <c r="S13" i="3"/>
  <c r="R15" i="3"/>
  <c r="B8" i="2"/>
  <c r="F29" i="1" s="1"/>
  <c r="G29" i="1" s="1"/>
  <c r="C9" i="2"/>
  <c r="L28" i="1"/>
  <c r="W29" i="1"/>
  <c r="X30" i="1" s="1"/>
  <c r="J43" i="3" l="1"/>
  <c r="E44" i="3" s="1"/>
  <c r="J44" i="3" s="1"/>
  <c r="E45" i="3" s="1"/>
  <c r="I30" i="1"/>
  <c r="T14" i="3"/>
  <c r="Q15" i="3" s="1"/>
  <c r="S14" i="3"/>
  <c r="I12" i="3"/>
  <c r="K12" i="3" s="1"/>
  <c r="J12" i="3"/>
  <c r="E13" i="3" s="1"/>
  <c r="G11" i="3"/>
  <c r="F12" i="3"/>
  <c r="H59" i="3"/>
  <c r="K43" i="3"/>
  <c r="L43" i="3" s="1"/>
  <c r="F44" i="3"/>
  <c r="G43" i="3"/>
  <c r="H13" i="3"/>
  <c r="R16" i="3"/>
  <c r="K27" i="1"/>
  <c r="C10" i="2"/>
  <c r="B9" i="2"/>
  <c r="F30" i="1" s="1"/>
  <c r="G30" i="1" s="1"/>
  <c r="L30" i="1"/>
  <c r="K28" i="1"/>
  <c r="W30" i="1"/>
  <c r="X31" i="1" s="1"/>
  <c r="I44" i="3" l="1"/>
  <c r="K44" i="3" s="1"/>
  <c r="L44" i="3" s="1"/>
  <c r="I31" i="1"/>
  <c r="N27" i="1"/>
  <c r="O27" i="1" s="1"/>
  <c r="M27" i="1"/>
  <c r="N28" i="1"/>
  <c r="O28" i="1" s="1"/>
  <c r="M28" i="1"/>
  <c r="I45" i="3"/>
  <c r="J45" i="3"/>
  <c r="E46" i="3" s="1"/>
  <c r="T15" i="3"/>
  <c r="Q16" i="3" s="1"/>
  <c r="S15" i="3"/>
  <c r="I13" i="3"/>
  <c r="K13" i="3" s="1"/>
  <c r="J13" i="3"/>
  <c r="E14" i="3" s="1"/>
  <c r="R17" i="3"/>
  <c r="H60" i="3"/>
  <c r="F13" i="3"/>
  <c r="G12" i="3"/>
  <c r="H14" i="3"/>
  <c r="L12" i="3"/>
  <c r="F45" i="3"/>
  <c r="G44" i="3"/>
  <c r="B10" i="2"/>
  <c r="F31" i="1" s="1"/>
  <c r="G31" i="1" s="1"/>
  <c r="C11" i="2"/>
  <c r="L29" i="1"/>
  <c r="K29" i="1"/>
  <c r="W31" i="1"/>
  <c r="M29" i="1" l="1"/>
  <c r="I32" i="1"/>
  <c r="I46" i="3"/>
  <c r="J46" i="3"/>
  <c r="E47" i="3" s="1"/>
  <c r="F46" i="3"/>
  <c r="G45" i="3"/>
  <c r="T16" i="3"/>
  <c r="Q17" i="3" s="1"/>
  <c r="S16" i="3"/>
  <c r="L13" i="3"/>
  <c r="R18" i="3"/>
  <c r="K45" i="3"/>
  <c r="L45" i="3" s="1"/>
  <c r="I14" i="3"/>
  <c r="K14" i="3" s="1"/>
  <c r="J14" i="3"/>
  <c r="E15" i="3" s="1"/>
  <c r="G13" i="3"/>
  <c r="F14" i="3"/>
  <c r="H15" i="3"/>
  <c r="B11" i="2"/>
  <c r="F32" i="1" s="1"/>
  <c r="G32" i="1" s="1"/>
  <c r="C12" i="2"/>
  <c r="N29" i="1"/>
  <c r="O29" i="1" s="1"/>
  <c r="X32" i="1"/>
  <c r="K30" i="1"/>
  <c r="I33" i="1" l="1"/>
  <c r="N30" i="1"/>
  <c r="O30" i="1" s="1"/>
  <c r="M30" i="1"/>
  <c r="T17" i="3"/>
  <c r="Q18" i="3" s="1"/>
  <c r="S18" i="3" s="1"/>
  <c r="S17" i="3"/>
  <c r="I47" i="3"/>
  <c r="J47" i="3"/>
  <c r="E48" i="3" s="1"/>
  <c r="I15" i="3"/>
  <c r="K15" i="3" s="1"/>
  <c r="L15" i="3" s="1"/>
  <c r="J15" i="3"/>
  <c r="E16" i="3" s="1"/>
  <c r="L14" i="3"/>
  <c r="F47" i="3"/>
  <c r="G46" i="3"/>
  <c r="F15" i="3"/>
  <c r="G14" i="3"/>
  <c r="H16" i="3"/>
  <c r="R19" i="3"/>
  <c r="K46" i="3"/>
  <c r="L46" i="3" s="1"/>
  <c r="C13" i="2"/>
  <c r="B12" i="2"/>
  <c r="F33" i="1" s="1"/>
  <c r="G33" i="1" s="1"/>
  <c r="L31" i="1"/>
  <c r="W32" i="1"/>
  <c r="L32" i="1"/>
  <c r="K31" i="1"/>
  <c r="M31" i="1" l="1"/>
  <c r="I34" i="1"/>
  <c r="I48" i="3"/>
  <c r="J48" i="3"/>
  <c r="E49" i="3" s="1"/>
  <c r="I16" i="3"/>
  <c r="K16" i="3" s="1"/>
  <c r="J16" i="3"/>
  <c r="E17" i="3" s="1"/>
  <c r="G15" i="3"/>
  <c r="F16" i="3"/>
  <c r="K47" i="3"/>
  <c r="L47" i="3" s="1"/>
  <c r="F48" i="3"/>
  <c r="G47" i="3"/>
  <c r="R20" i="3"/>
  <c r="T18" i="3"/>
  <c r="Q19" i="3" s="1"/>
  <c r="H17" i="3"/>
  <c r="B13" i="2"/>
  <c r="F34" i="1" s="1"/>
  <c r="G34" i="1" s="1"/>
  <c r="C14" i="2"/>
  <c r="N31" i="1"/>
  <c r="O31" i="1" s="1"/>
  <c r="X33" i="1"/>
  <c r="W33" i="1" s="1"/>
  <c r="L33" i="1"/>
  <c r="K32" i="1"/>
  <c r="N32" i="1" l="1"/>
  <c r="O32" i="1" s="1"/>
  <c r="M32" i="1"/>
  <c r="I35" i="1"/>
  <c r="T19" i="3"/>
  <c r="Q20" i="3" s="1"/>
  <c r="S20" i="3" s="1"/>
  <c r="S19" i="3"/>
  <c r="I49" i="3"/>
  <c r="J49" i="3"/>
  <c r="E50" i="3" s="1"/>
  <c r="F17" i="3"/>
  <c r="G16" i="3"/>
  <c r="R21" i="3"/>
  <c r="I17" i="3"/>
  <c r="K17" i="3" s="1"/>
  <c r="L17" i="3" s="1"/>
  <c r="J17" i="3"/>
  <c r="E18" i="3" s="1"/>
  <c r="H18" i="3"/>
  <c r="K48" i="3"/>
  <c r="L48" i="3" s="1"/>
  <c r="F49" i="3"/>
  <c r="G48" i="3"/>
  <c r="L16" i="3"/>
  <c r="K34" i="1" s="1"/>
  <c r="C15" i="2"/>
  <c r="B14" i="2"/>
  <c r="F35" i="1" s="1"/>
  <c r="G35" i="1" s="1"/>
  <c r="G36" i="1"/>
  <c r="L34" i="1"/>
  <c r="K33" i="1"/>
  <c r="X34" i="1"/>
  <c r="M34" i="1" l="1"/>
  <c r="N33" i="1"/>
  <c r="O33" i="1" s="1"/>
  <c r="M33" i="1"/>
  <c r="I36" i="1"/>
  <c r="I50" i="3"/>
  <c r="J50" i="3"/>
  <c r="E51" i="3" s="1"/>
  <c r="I18" i="3"/>
  <c r="K18" i="3" s="1"/>
  <c r="J18" i="3"/>
  <c r="E19" i="3" s="1"/>
  <c r="G17" i="3"/>
  <c r="F18" i="3"/>
  <c r="T20" i="3"/>
  <c r="Q21" i="3" s="1"/>
  <c r="H19" i="3"/>
  <c r="K49" i="3"/>
  <c r="L49" i="3" s="1"/>
  <c r="F50" i="3"/>
  <c r="G49" i="3"/>
  <c r="R22" i="3"/>
  <c r="C16" i="2"/>
  <c r="B15" i="2"/>
  <c r="N34" i="1"/>
  <c r="O34" i="1" s="1"/>
  <c r="G37" i="1"/>
  <c r="L35" i="1"/>
  <c r="W34" i="1"/>
  <c r="I37" i="1" l="1"/>
  <c r="T21" i="3"/>
  <c r="Q22" i="3" s="1"/>
  <c r="S21" i="3"/>
  <c r="I51" i="3"/>
  <c r="J51" i="3"/>
  <c r="E52" i="3" s="1"/>
  <c r="I19" i="3"/>
  <c r="K19" i="3" s="1"/>
  <c r="L19" i="3" s="1"/>
  <c r="J19" i="3"/>
  <c r="E20" i="3" s="1"/>
  <c r="F51" i="3"/>
  <c r="G50" i="3"/>
  <c r="F19" i="3"/>
  <c r="G18" i="3"/>
  <c r="H20" i="3"/>
  <c r="K50" i="3"/>
  <c r="L50" i="3" s="1"/>
  <c r="L18" i="3"/>
  <c r="R23" i="3"/>
  <c r="B16" i="2"/>
  <c r="C17" i="2"/>
  <c r="G38" i="1"/>
  <c r="L36" i="1"/>
  <c r="K35" i="1"/>
  <c r="X35" i="1"/>
  <c r="N35" i="1" l="1"/>
  <c r="O35" i="1" s="1"/>
  <c r="M35" i="1"/>
  <c r="I38" i="1"/>
  <c r="I52" i="3"/>
  <c r="J52" i="3"/>
  <c r="E53" i="3" s="1"/>
  <c r="T22" i="3"/>
  <c r="Q23" i="3" s="1"/>
  <c r="S22" i="3"/>
  <c r="H21" i="3"/>
  <c r="G19" i="3"/>
  <c r="F20" i="3"/>
  <c r="I20" i="3"/>
  <c r="K20" i="3" s="1"/>
  <c r="L20" i="3" s="1"/>
  <c r="J20" i="3"/>
  <c r="E21" i="3" s="1"/>
  <c r="R24" i="3"/>
  <c r="F52" i="3"/>
  <c r="G51" i="3"/>
  <c r="K51" i="3"/>
  <c r="L51" i="3" s="1"/>
  <c r="C18" i="2"/>
  <c r="B17" i="2"/>
  <c r="G39" i="1"/>
  <c r="L37" i="1"/>
  <c r="K36" i="1"/>
  <c r="W35" i="1"/>
  <c r="X36" i="1" s="1"/>
  <c r="N36" i="1" l="1"/>
  <c r="O36" i="1" s="1"/>
  <c r="M36" i="1"/>
  <c r="I39" i="1"/>
  <c r="I53" i="3"/>
  <c r="J53" i="3"/>
  <c r="E54" i="3" s="1"/>
  <c r="T23" i="3"/>
  <c r="Q24" i="3" s="1"/>
  <c r="S23" i="3"/>
  <c r="F21" i="3"/>
  <c r="G20" i="3"/>
  <c r="R25" i="3"/>
  <c r="K52" i="3"/>
  <c r="L52" i="3" s="1"/>
  <c r="I21" i="3"/>
  <c r="K21" i="3" s="1"/>
  <c r="J21" i="3"/>
  <c r="E22" i="3" s="1"/>
  <c r="F53" i="3"/>
  <c r="G52" i="3"/>
  <c r="H22" i="3"/>
  <c r="B18" i="2"/>
  <c r="C19" i="2"/>
  <c r="G40" i="1"/>
  <c r="L38" i="1"/>
  <c r="K37" i="1"/>
  <c r="W36" i="1"/>
  <c r="X37" i="1" s="1"/>
  <c r="I40" i="1" l="1"/>
  <c r="N37" i="1"/>
  <c r="O37" i="1" s="1"/>
  <c r="M37" i="1"/>
  <c r="I22" i="3"/>
  <c r="K22" i="3" s="1"/>
  <c r="L22" i="3" s="1"/>
  <c r="J22" i="3"/>
  <c r="E23" i="3" s="1"/>
  <c r="I54" i="3"/>
  <c r="J54" i="3"/>
  <c r="E55" i="3" s="1"/>
  <c r="F54" i="3"/>
  <c r="G53" i="3"/>
  <c r="G21" i="3"/>
  <c r="F22" i="3"/>
  <c r="T24" i="3"/>
  <c r="Q25" i="3" s="1"/>
  <c r="H23" i="3"/>
  <c r="L21" i="3"/>
  <c r="S24" i="3"/>
  <c r="K53" i="3"/>
  <c r="L53" i="3" s="1"/>
  <c r="R26" i="3"/>
  <c r="B19" i="2"/>
  <c r="C20" i="2"/>
  <c r="G41" i="1"/>
  <c r="L39" i="1"/>
  <c r="K38" i="1"/>
  <c r="W37" i="1"/>
  <c r="N38" i="1" l="1"/>
  <c r="O38" i="1" s="1"/>
  <c r="M38" i="1"/>
  <c r="I41" i="1"/>
  <c r="I23" i="3"/>
  <c r="K23" i="3" s="1"/>
  <c r="L23" i="3" s="1"/>
  <c r="J23" i="3"/>
  <c r="E24" i="3" s="1"/>
  <c r="I55" i="3"/>
  <c r="J55" i="3"/>
  <c r="E56" i="3" s="1"/>
  <c r="T25" i="3"/>
  <c r="Q26" i="3" s="1"/>
  <c r="S25" i="3"/>
  <c r="R27" i="3"/>
  <c r="H24" i="3"/>
  <c r="K54" i="3"/>
  <c r="L54" i="3" s="1"/>
  <c r="F23" i="3"/>
  <c r="G22" i="3"/>
  <c r="F55" i="3"/>
  <c r="G54" i="3"/>
  <c r="C21" i="2"/>
  <c r="B20" i="2"/>
  <c r="G42" i="1"/>
  <c r="L40" i="1"/>
  <c r="K39" i="1"/>
  <c r="X38" i="1"/>
  <c r="I42" i="1" l="1"/>
  <c r="N39" i="1"/>
  <c r="O39" i="1" s="1"/>
  <c r="M39" i="1"/>
  <c r="I56" i="3"/>
  <c r="J56" i="3"/>
  <c r="E57" i="3" s="1"/>
  <c r="I24" i="3"/>
  <c r="K24" i="3" s="1"/>
  <c r="J24" i="3"/>
  <c r="E25" i="3" s="1"/>
  <c r="T26" i="3"/>
  <c r="Q27" i="3" s="1"/>
  <c r="H25" i="3"/>
  <c r="K55" i="3"/>
  <c r="L55" i="3" s="1"/>
  <c r="R28" i="3"/>
  <c r="F56" i="3"/>
  <c r="G55" i="3"/>
  <c r="S26" i="3"/>
  <c r="G23" i="3"/>
  <c r="F24" i="3"/>
  <c r="B21" i="2"/>
  <c r="C22" i="2"/>
  <c r="W38" i="1"/>
  <c r="X39" i="1" s="1"/>
  <c r="W39" i="1" s="1"/>
  <c r="X40" i="1" s="1"/>
  <c r="G43" i="1"/>
  <c r="L41" i="1"/>
  <c r="K40" i="1"/>
  <c r="N40" i="1" l="1"/>
  <c r="O40" i="1" s="1"/>
  <c r="M40" i="1"/>
  <c r="I43" i="1"/>
  <c r="T27" i="3"/>
  <c r="Q28" i="3" s="1"/>
  <c r="S28" i="3" s="1"/>
  <c r="S27" i="3"/>
  <c r="I25" i="3"/>
  <c r="K25" i="3" s="1"/>
  <c r="L25" i="3" s="1"/>
  <c r="J25" i="3"/>
  <c r="E26" i="3" s="1"/>
  <c r="I57" i="3"/>
  <c r="J57" i="3"/>
  <c r="E58" i="3" s="1"/>
  <c r="R29" i="3"/>
  <c r="F25" i="3"/>
  <c r="G24" i="3"/>
  <c r="F57" i="3"/>
  <c r="G56" i="3"/>
  <c r="L24" i="3"/>
  <c r="K56" i="3"/>
  <c r="L56" i="3" s="1"/>
  <c r="H26" i="3"/>
  <c r="C23" i="2"/>
  <c r="B22" i="2"/>
  <c r="G44" i="1"/>
  <c r="L42" i="1"/>
  <c r="K41" i="1"/>
  <c r="W40" i="1"/>
  <c r="X41" i="1" s="1"/>
  <c r="I44" i="1" l="1"/>
  <c r="N41" i="1"/>
  <c r="O41" i="1" s="1"/>
  <c r="M41" i="1"/>
  <c r="I26" i="3"/>
  <c r="K26" i="3" s="1"/>
  <c r="L26" i="3" s="1"/>
  <c r="J26" i="3"/>
  <c r="E27" i="3" s="1"/>
  <c r="K57" i="3"/>
  <c r="L57" i="3" s="1"/>
  <c r="I58" i="3"/>
  <c r="J58" i="3"/>
  <c r="E59" i="3" s="1"/>
  <c r="F58" i="3"/>
  <c r="G57" i="3"/>
  <c r="T28" i="3"/>
  <c r="Q29" i="3" s="1"/>
  <c r="H27" i="3"/>
  <c r="G25" i="3"/>
  <c r="F26" i="3"/>
  <c r="B23" i="2"/>
  <c r="C24" i="2"/>
  <c r="G45" i="1"/>
  <c r="L43" i="1"/>
  <c r="K42" i="1"/>
  <c r="W41" i="1"/>
  <c r="X42" i="1" s="1"/>
  <c r="N42" i="1" l="1"/>
  <c r="O42" i="1" s="1"/>
  <c r="M42" i="1"/>
  <c r="I45" i="1"/>
  <c r="I59" i="3"/>
  <c r="J59" i="3"/>
  <c r="E60" i="3" s="1"/>
  <c r="I27" i="3"/>
  <c r="K27" i="3" s="1"/>
  <c r="L27" i="3" s="1"/>
  <c r="J27" i="3"/>
  <c r="E28" i="3" s="1"/>
  <c r="T29" i="3"/>
  <c r="S29" i="3"/>
  <c r="S31" i="3" s="1"/>
  <c r="K58" i="3"/>
  <c r="L58" i="3" s="1"/>
  <c r="F27" i="3"/>
  <c r="G26" i="3"/>
  <c r="H28" i="3"/>
  <c r="F59" i="3"/>
  <c r="G58" i="3"/>
  <c r="B24" i="2"/>
  <c r="C25" i="2"/>
  <c r="B25" i="2" s="1"/>
  <c r="L45" i="1"/>
  <c r="G46" i="1"/>
  <c r="L44" i="1"/>
  <c r="K43" i="1"/>
  <c r="W42" i="1"/>
  <c r="K44" i="1"/>
  <c r="M44" i="1" l="1"/>
  <c r="N43" i="1"/>
  <c r="O43" i="1" s="1"/>
  <c r="M43" i="1"/>
  <c r="I46" i="1"/>
  <c r="I28" i="3"/>
  <c r="K28" i="3" s="1"/>
  <c r="L28" i="3" s="1"/>
  <c r="J28" i="3"/>
  <c r="E29" i="3" s="1"/>
  <c r="I60" i="3"/>
  <c r="J60" i="3"/>
  <c r="G27" i="3"/>
  <c r="F28" i="3"/>
  <c r="H29" i="3"/>
  <c r="K59" i="3"/>
  <c r="L59" i="3" s="1"/>
  <c r="F60" i="3"/>
  <c r="G60" i="3" s="1"/>
  <c r="G62" i="3" s="1"/>
  <c r="G59" i="3"/>
  <c r="N44" i="1"/>
  <c r="O44" i="1" s="1"/>
  <c r="L46" i="1"/>
  <c r="X43" i="1"/>
  <c r="I29" i="3" l="1"/>
  <c r="K29" i="3" s="1"/>
  <c r="J29" i="3"/>
  <c r="F29" i="3"/>
  <c r="G29" i="3" s="1"/>
  <c r="G31" i="3" s="1"/>
  <c r="G28" i="3"/>
  <c r="K60" i="3"/>
  <c r="L60" i="3" s="1"/>
  <c r="L62" i="3" s="1"/>
  <c r="M62" i="3" s="1"/>
  <c r="K46" i="1"/>
  <c r="N46" i="1" s="1"/>
  <c r="K45" i="1"/>
  <c r="W43" i="1"/>
  <c r="X44" i="1" s="1"/>
  <c r="N45" i="1" l="1"/>
  <c r="O45" i="1" s="1"/>
  <c r="M45" i="1"/>
  <c r="M46" i="1"/>
  <c r="L29" i="3"/>
  <c r="L31" i="3" s="1"/>
  <c r="M31" i="3" s="1"/>
  <c r="O46" i="1"/>
  <c r="W44" i="1"/>
  <c r="X45" i="1" s="1"/>
  <c r="W45" i="1" l="1"/>
  <c r="X46" i="1" l="1"/>
  <c r="W46" i="1" l="1"/>
  <c r="S26" i="1"/>
  <c r="T26" i="1" l="1"/>
  <c r="U26" i="1"/>
  <c r="Q27" i="1" l="1"/>
  <c r="R27" i="1"/>
  <c r="S27" i="1" s="1"/>
  <c r="T27" i="1" s="1"/>
  <c r="U27" i="1" l="1"/>
  <c r="Q28" i="1" l="1"/>
  <c r="R28" i="1"/>
  <c r="S28" i="1" l="1"/>
  <c r="U28" i="1" s="1"/>
  <c r="Q29" i="1" l="1"/>
  <c r="R29" i="1"/>
  <c r="T28" i="1"/>
  <c r="S29" i="1" l="1"/>
  <c r="T29" i="1" s="1"/>
  <c r="U29" i="1"/>
  <c r="Q30" i="1" l="1"/>
  <c r="R30" i="1"/>
  <c r="S30" i="1" l="1"/>
  <c r="U30" i="1" s="1"/>
  <c r="T30" i="1"/>
  <c r="Q31" i="1" l="1"/>
  <c r="R31" i="1"/>
  <c r="S31" i="1" l="1"/>
  <c r="T31" i="1" s="1"/>
  <c r="U31" i="1"/>
  <c r="Q32" i="1" l="1"/>
  <c r="R32" i="1"/>
  <c r="S32" i="1" l="1"/>
  <c r="U32" i="1" s="1"/>
  <c r="Q33" i="1" l="1"/>
  <c r="R33" i="1"/>
  <c r="T32" i="1"/>
  <c r="S33" i="1" l="1"/>
  <c r="T33" i="1" s="1"/>
  <c r="U33" i="1" l="1"/>
  <c r="Q34" i="1" l="1"/>
  <c r="R34" i="1"/>
  <c r="S34" i="1" l="1"/>
  <c r="U34" i="1" s="1"/>
  <c r="T34" i="1" l="1"/>
  <c r="Q35" i="1"/>
  <c r="R35" i="1"/>
  <c r="S35" i="1" l="1"/>
  <c r="T35" i="1" s="1"/>
  <c r="U35" i="1"/>
  <c r="Q36" i="1" l="1"/>
  <c r="R36" i="1"/>
  <c r="S36" i="1" l="1"/>
  <c r="T36" i="1" s="1"/>
  <c r="U36" i="1" l="1"/>
  <c r="Q37" i="1" l="1"/>
  <c r="R37" i="1"/>
  <c r="S37" i="1" l="1"/>
  <c r="T37" i="1" s="1"/>
  <c r="U37" i="1"/>
  <c r="Q38" i="1" l="1"/>
  <c r="R38" i="1"/>
  <c r="S38" i="1" l="1"/>
  <c r="T38" i="1" s="1"/>
  <c r="U38" i="1"/>
  <c r="Q39" i="1" l="1"/>
  <c r="R39" i="1"/>
  <c r="S39" i="1" l="1"/>
  <c r="T39" i="1" s="1"/>
  <c r="U39" i="1" l="1"/>
  <c r="Q40" i="1" l="1"/>
  <c r="R40" i="1"/>
  <c r="S40" i="1" l="1"/>
  <c r="T40" i="1" s="1"/>
  <c r="U40" i="1"/>
  <c r="Q41" i="1" l="1"/>
  <c r="R41" i="1"/>
  <c r="S41" i="1" l="1"/>
  <c r="U41" i="1" s="1"/>
  <c r="T41" i="1"/>
  <c r="Q42" i="1" l="1"/>
  <c r="R42" i="1"/>
  <c r="S42" i="1" l="1"/>
  <c r="U42" i="1" s="1"/>
  <c r="T42" i="1"/>
  <c r="Q43" i="1" l="1"/>
  <c r="R43" i="1"/>
  <c r="S43" i="1" l="1"/>
  <c r="U43" i="1" s="1"/>
  <c r="T43" i="1"/>
  <c r="Q44" i="1" l="1"/>
  <c r="R44" i="1"/>
  <c r="S44" i="1" l="1"/>
  <c r="U44" i="1" s="1"/>
  <c r="T44" i="1"/>
  <c r="Q45" i="1" l="1"/>
  <c r="R45" i="1"/>
  <c r="S45" i="1" l="1"/>
  <c r="T45" i="1" s="1"/>
  <c r="U45" i="1"/>
  <c r="Q46" i="1" l="1"/>
  <c r="R46" i="1"/>
  <c r="S46" i="1" l="1"/>
  <c r="U46" i="1" s="1"/>
  <c r="T46" i="1"/>
</calcChain>
</file>

<file path=xl/sharedStrings.xml><?xml version="1.0" encoding="utf-8"?>
<sst xmlns="http://schemas.openxmlformats.org/spreadsheetml/2006/main" count="83" uniqueCount="60">
  <si>
    <t>net salary</t>
  </si>
  <si>
    <t>airBNB (after tax)</t>
  </si>
  <si>
    <t>konverterings
gevinst</t>
  </si>
  <si>
    <t>Result</t>
  </si>
  <si>
    <t>boligpris vækst</t>
  </si>
  <si>
    <t>lejepris vækst</t>
  </si>
  <si>
    <t xml:space="preserve">UDLEJNINGSBOLIG 2
</t>
  </si>
  <si>
    <t>pris</t>
  </si>
  <si>
    <t>netto
 afkast</t>
  </si>
  <si>
    <t xml:space="preserve">rente </t>
  </si>
  <si>
    <t>Olsbæk Strandvej 56c</t>
  </si>
  <si>
    <t>3 LEJLIGHEDER 
I SAMME EJENDOM</t>
  </si>
  <si>
    <t>Lån</t>
  </si>
  <si>
    <t>Ejendomsværdi</t>
  </si>
  <si>
    <t>Friværdi</t>
  </si>
  <si>
    <t>Leje</t>
  </si>
  <si>
    <t>renter</t>
  </si>
  <si>
    <t>konverterings
 gevinst</t>
  </si>
  <si>
    <t>Resultat</t>
  </si>
  <si>
    <t>Konverterings
gevinst</t>
  </si>
  <si>
    <t>RESULTAT</t>
  </si>
  <si>
    <t>UDLEJNINGSBOLIG 3</t>
  </si>
  <si>
    <t>netto afkast</t>
  </si>
  <si>
    <t>Afkast DK</t>
  </si>
  <si>
    <t>SKAT</t>
  </si>
  <si>
    <t>rente fradrag</t>
  </si>
  <si>
    <t>indkomst skat</t>
  </si>
  <si>
    <t>DEFINITIONER</t>
  </si>
  <si>
    <t>akti skat&gt;55K</t>
  </si>
  <si>
    <t>aktie skat&lt;55K</t>
  </si>
  <si>
    <t>gns. aktie afkast</t>
  </si>
  <si>
    <t>konv. gevinst</t>
  </si>
  <si>
    <t>Bolig2-taxed</t>
  </si>
  <si>
    <t>Bolig3-taxed</t>
  </si>
  <si>
    <t>Tot.Income</t>
  </si>
  <si>
    <t>Udlej bil-Taxed</t>
  </si>
  <si>
    <t>Living.
Expenses</t>
  </si>
  <si>
    <t>Inv.Tax DK</t>
  </si>
  <si>
    <t>NOK/DKK</t>
  </si>
  <si>
    <t>PASSIVE INCOME</t>
  </si>
  <si>
    <t>Income Streams</t>
  </si>
  <si>
    <t>YEAR</t>
  </si>
  <si>
    <t>Thanh</t>
  </si>
  <si>
    <t>Lasse</t>
  </si>
  <si>
    <t>Net Salary</t>
  </si>
  <si>
    <t>lønregulering</t>
  </si>
  <si>
    <t>LAST WORK YEAR SCENARIOS</t>
  </si>
  <si>
    <t>SALARY</t>
  </si>
  <si>
    <t>EXPENSES</t>
  </si>
  <si>
    <t>Rental Income</t>
  </si>
  <si>
    <t>Salary
Savings</t>
  </si>
  <si>
    <t>Net INV income DK</t>
  </si>
  <si>
    <t>Net INV income NO(DKK)</t>
  </si>
  <si>
    <t>Invested 
in DK
Primo</t>
  </si>
  <si>
    <t>Net Value
 in NO
(DKK)</t>
  </si>
  <si>
    <t>Net Value
 in DK</t>
  </si>
  <si>
    <t>INVESTMENTS</t>
  </si>
  <si>
    <t>RENTALS</t>
  </si>
  <si>
    <t>NET
 PASSIVE 
INCOME</t>
  </si>
  <si>
    <t>NET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</si>
</sst>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\ _k_r_._-;\-* #,##0\ _k_r_._-;_-* &quot;-&quot;??\ _k_r_._-;_-@_-"/>
  </numFmts>
  <fonts count="17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0"/>
      <name val="Arial"/>
    </font>
    <font>
      <b/>
      <sz val="10"/>
      <color theme="1"/>
      <name val="Arial"/>
    </font>
    <font>
      <b/>
      <i/>
      <sz val="10"/>
      <color theme="1"/>
      <name val="Arial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i/>
      <sz val="10"/>
      <color theme="1"/>
      <name val="Arial"/>
      <family val="2"/>
    </font>
    <font>
      <b/>
      <sz val="10"/>
      <color theme="7"/>
      <name val="Arial"/>
      <family val="2"/>
    </font>
    <font>
      <b/>
      <i/>
      <sz val="10"/>
      <color theme="1"/>
      <name val="Arial"/>
      <family val="2"/>
    </font>
    <font>
      <sz val="10"/>
      <color theme="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3" fontId="1" fillId="0" borderId="0" xfId="0" applyNumberFormat="1" applyFont="1"/>
    <xf numFmtId="0" fontId="1" fillId="0" borderId="0" xfId="0" applyFont="1" applyAlignment="1"/>
    <xf numFmtId="3" fontId="1" fillId="0" borderId="0" xfId="0" applyNumberFormat="1" applyFont="1" applyAlignment="1"/>
    <xf numFmtId="0" fontId="2" fillId="0" borderId="0" xfId="0" applyFont="1" applyAlignment="1"/>
    <xf numFmtId="3" fontId="2" fillId="0" borderId="0" xfId="0" applyNumberFormat="1" applyFont="1"/>
    <xf numFmtId="3" fontId="2" fillId="0" borderId="0" xfId="0" applyNumberFormat="1" applyFont="1" applyAlignment="1"/>
    <xf numFmtId="0" fontId="3" fillId="2" borderId="1" xfId="0" applyFont="1" applyFill="1" applyBorder="1" applyAlignment="1"/>
    <xf numFmtId="0" fontId="3" fillId="2" borderId="2" xfId="0" applyFont="1" applyFill="1" applyBorder="1" applyAlignment="1"/>
    <xf numFmtId="0" fontId="3" fillId="2" borderId="2" xfId="0" applyFont="1" applyFill="1" applyBorder="1"/>
    <xf numFmtId="0" fontId="4" fillId="2" borderId="2" xfId="0" applyFont="1" applyFill="1" applyBorder="1" applyAlignment="1"/>
    <xf numFmtId="0" fontId="4" fillId="2" borderId="1" xfId="0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0" fontId="3" fillId="2" borderId="4" xfId="0" applyFont="1" applyFill="1" applyBorder="1"/>
    <xf numFmtId="3" fontId="3" fillId="2" borderId="4" xfId="0" applyNumberFormat="1" applyFont="1" applyFill="1" applyBorder="1" applyAlignment="1"/>
    <xf numFmtId="0" fontId="4" fillId="2" borderId="4" xfId="0" applyFont="1" applyFill="1" applyBorder="1" applyAlignment="1"/>
    <xf numFmtId="0" fontId="4" fillId="0" borderId="0" xfId="0" applyFont="1" applyAlignment="1"/>
    <xf numFmtId="0" fontId="4" fillId="0" borderId="0" xfId="0" applyFont="1"/>
    <xf numFmtId="3" fontId="4" fillId="2" borderId="4" xfId="0" applyNumberFormat="1" applyFont="1" applyFill="1" applyBorder="1" applyAlignment="1"/>
    <xf numFmtId="3" fontId="4" fillId="0" borderId="0" xfId="0" applyNumberFormat="1" applyFont="1"/>
    <xf numFmtId="3" fontId="3" fillId="0" borderId="0" xfId="0" applyNumberFormat="1" applyFont="1"/>
    <xf numFmtId="3" fontId="5" fillId="0" borderId="0" xfId="0" applyNumberFormat="1" applyFont="1"/>
    <xf numFmtId="0" fontId="3" fillId="0" borderId="0" xfId="0" applyFont="1" applyAlignment="1"/>
    <xf numFmtId="0" fontId="3" fillId="0" borderId="0" xfId="0" applyFont="1"/>
    <xf numFmtId="0" fontId="4" fillId="2" borderId="2" xfId="0" applyFont="1" applyFill="1" applyBorder="1"/>
    <xf numFmtId="0" fontId="4" fillId="2" borderId="3" xfId="0" applyFont="1" applyFill="1" applyBorder="1" applyAlignment="1"/>
    <xf numFmtId="0" fontId="4" fillId="2" borderId="4" xfId="0" applyFont="1" applyFill="1" applyBorder="1"/>
    <xf numFmtId="3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49" fontId="2" fillId="0" borderId="0" xfId="0" applyNumberFormat="1" applyFont="1" applyAlignment="1">
      <alignment wrapText="1"/>
    </xf>
    <xf numFmtId="0" fontId="6" fillId="0" borderId="0" xfId="0" applyFont="1" applyAlignment="1"/>
    <xf numFmtId="3" fontId="7" fillId="0" borderId="0" xfId="0" applyNumberFormat="1" applyFont="1" applyAlignment="1"/>
    <xf numFmtId="3" fontId="0" fillId="0" borderId="0" xfId="0" applyNumberFormat="1" applyFont="1" applyAlignment="1"/>
    <xf numFmtId="3" fontId="6" fillId="0" borderId="0" xfId="0" applyNumberFormat="1" applyFont="1" applyAlignment="1"/>
    <xf numFmtId="0" fontId="7" fillId="0" borderId="0" xfId="0" applyFont="1" applyAlignment="1"/>
    <xf numFmtId="0" fontId="7" fillId="0" borderId="0" xfId="0" applyFont="1" applyAlignment="1">
      <alignment wrapText="1"/>
    </xf>
    <xf numFmtId="3" fontId="9" fillId="0" borderId="0" xfId="0" applyNumberFormat="1" applyFont="1"/>
    <xf numFmtId="0" fontId="6" fillId="0" borderId="0" xfId="0" applyFont="1" applyAlignment="1">
      <alignment wrapText="1"/>
    </xf>
    <xf numFmtId="3" fontId="8" fillId="0" borderId="0" xfId="0" applyNumberFormat="1" applyFont="1" applyAlignment="1"/>
    <xf numFmtId="0" fontId="8" fillId="0" borderId="0" xfId="0" applyFont="1" applyAlignment="1"/>
    <xf numFmtId="164" fontId="0" fillId="0" borderId="0" xfId="0" applyNumberFormat="1" applyFont="1" applyAlignment="1"/>
    <xf numFmtId="0" fontId="10" fillId="0" borderId="0" xfId="0" applyFont="1" applyAlignment="1"/>
    <xf numFmtId="0" fontId="11" fillId="0" borderId="0" xfId="0" applyFont="1" applyAlignment="1"/>
    <xf numFmtId="0" fontId="10" fillId="0" borderId="0" xfId="0" applyFont="1" applyAlignment="1">
      <alignment horizontal="center"/>
    </xf>
    <xf numFmtId="3" fontId="11" fillId="0" borderId="0" xfId="0" applyNumberFormat="1" applyFont="1" applyAlignment="1">
      <alignment horizontal="center" wrapText="1"/>
    </xf>
    <xf numFmtId="0" fontId="8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 applyAlignment="1"/>
    <xf numFmtId="3" fontId="13" fillId="0" borderId="0" xfId="0" applyNumberFormat="1" applyFont="1" applyAlignment="1"/>
    <xf numFmtId="3" fontId="13" fillId="0" borderId="0" xfId="0" applyNumberFormat="1" applyFont="1"/>
    <xf numFmtId="3" fontId="8" fillId="0" borderId="0" xfId="0" applyNumberFormat="1" applyFont="1" applyAlignment="1">
      <alignment wrapText="1"/>
    </xf>
    <xf numFmtId="3" fontId="7" fillId="0" borderId="0" xfId="0" applyNumberFormat="1" applyFont="1"/>
    <xf numFmtId="3" fontId="11" fillId="0" borderId="0" xfId="0" applyNumberFormat="1" applyFont="1" applyAlignment="1">
      <alignment wrapText="1"/>
    </xf>
    <xf numFmtId="3" fontId="11" fillId="0" borderId="0" xfId="0" applyNumberFormat="1" applyFont="1"/>
    <xf numFmtId="3" fontId="14" fillId="0" borderId="0" xfId="0" applyNumberFormat="1" applyFont="1" applyAlignment="1">
      <alignment wrapText="1"/>
    </xf>
    <xf numFmtId="3" fontId="14" fillId="0" borderId="0" xfId="0" applyNumberFormat="1" applyFont="1"/>
    <xf numFmtId="49" fontId="14" fillId="0" borderId="0" xfId="0" applyNumberFormat="1" applyFont="1" applyAlignment="1">
      <alignment wrapText="1"/>
    </xf>
    <xf numFmtId="3" fontId="14" fillId="0" borderId="0" xfId="0" applyNumberFormat="1" applyFont="1" applyAlignment="1"/>
    <xf numFmtId="3" fontId="15" fillId="0" borderId="0" xfId="0" applyNumberFormat="1" applyFont="1"/>
    <xf numFmtId="3" fontId="11" fillId="0" borderId="0" xfId="0" applyNumberFormat="1" applyFont="1" applyAlignment="1">
      <alignment horizontal="center"/>
    </xf>
    <xf numFmtId="0" fontId="14" fillId="0" borderId="0" xfId="0" applyFont="1" applyAlignment="1">
      <alignment horizontal="center" wrapText="1"/>
    </xf>
    <xf numFmtId="3" fontId="16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Incomes</a:t>
            </a:r>
            <a:r>
              <a:rPr lang="en-US" baseline="0"/>
              <a:t> / expenses Yearly</a:t>
            </a:r>
            <a:endParaRPr lang="en-US"/>
          </a:p>
        </c:rich>
      </c:tx>
      <c:layout>
        <c:manualLayout>
          <c:xMode val="edge"/>
          <c:yMode val="edge"/>
          <c:x val="0.2836248906386701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Presentation!$N$24</c:f>
              <c:strCache>
                <c:ptCount val="1"/>
                <c:pt idx="0">
                  <c:v>Tot.Income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Presentation!$D$25:$D$46</c:f>
              <c:numCache>
                <c:formatCode>General</c:formatCode>
                <c:ptCount val="22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</c:numCache>
            </c:numRef>
          </c:cat>
          <c:val>
            <c:numRef>
              <c:f>Presentation!$N$25:$N$46</c:f>
              <c:numCache>
                <c:formatCode>#,##0</c:formatCode>
                <c:ptCount val="22"/>
                <c:pt idx="0">
                  <c:v>850000</c:v>
                </c:pt>
                <c:pt idx="1">
                  <c:v>869100</c:v>
                </c:pt>
                <c:pt idx="2">
                  <c:v>888687</c:v>
                </c:pt>
                <c:pt idx="3">
                  <c:v>908775.99</c:v>
                </c:pt>
                <c:pt idx="4">
                  <c:v>929382.52230000007</c:v>
                </c:pt>
                <c:pt idx="5">
                  <c:v>950522.73587099998</c:v>
                </c:pt>
                <c:pt idx="6">
                  <c:v>972213.38186967</c:v>
                </c:pt>
                <c:pt idx="7">
                  <c:v>994471.850352376</c:v>
                </c:pt>
                <c:pt idx="8">
                  <c:v>1017316.1982470016</c:v>
                </c:pt>
                <c:pt idx="9">
                  <c:v>1040765.1786438987</c:v>
                </c:pt>
                <c:pt idx="10">
                  <c:v>1064838.2714703316</c:v>
                </c:pt>
                <c:pt idx="11">
                  <c:v>119723.75506814198</c:v>
                </c:pt>
                <c:pt idx="12">
                  <c:v>125709.94282154909</c:v>
                </c:pt>
                <c:pt idx="13">
                  <c:v>131995.43996262655</c:v>
                </c:pt>
                <c:pt idx="14">
                  <c:v>138595.21196075788</c:v>
                </c:pt>
                <c:pt idx="15">
                  <c:v>145524.97255879577</c:v>
                </c:pt>
                <c:pt idx="16">
                  <c:v>152801.22118673555</c:v>
                </c:pt>
                <c:pt idx="17">
                  <c:v>160441.28224607234</c:v>
                </c:pt>
                <c:pt idx="18">
                  <c:v>168463.34635837597</c:v>
                </c:pt>
                <c:pt idx="19">
                  <c:v>176886.51367629477</c:v>
                </c:pt>
                <c:pt idx="20">
                  <c:v>185730.8393601095</c:v>
                </c:pt>
                <c:pt idx="21">
                  <c:v>195017.38132811498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A3-438F-85E1-574D600DE5D4}"/>
            </c:ext>
          </c:extLst>
        </c:ser>
        <c:ser>
          <c:idx val="6"/>
          <c:order val="6"/>
          <c:tx>
            <c:strRef>
              <c:f>Presentation!$E$24</c:f>
              <c:strCache>
                <c:ptCount val="1"/>
                <c:pt idx="0">
                  <c:v>Living.
Expenses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Presentation!$D$25:$D$46</c:f>
              <c:numCache>
                <c:formatCode>General</c:formatCode>
                <c:ptCount val="22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</c:numCache>
            </c:numRef>
          </c:cat>
          <c:val>
            <c:numRef>
              <c:f>Presentation!$E$25:$E$46</c:f>
              <c:numCache>
                <c:formatCode>#,##0</c:formatCode>
                <c:ptCount val="22"/>
                <c:pt idx="0">
                  <c:v>400000</c:v>
                </c:pt>
                <c:pt idx="1">
                  <c:v>408000</c:v>
                </c:pt>
                <c:pt idx="2">
                  <c:v>416160</c:v>
                </c:pt>
                <c:pt idx="3">
                  <c:v>424483.2</c:v>
                </c:pt>
                <c:pt idx="4">
                  <c:v>432972.864</c:v>
                </c:pt>
                <c:pt idx="5">
                  <c:v>441632.32128000003</c:v>
                </c:pt>
                <c:pt idx="6">
                  <c:v>450464.96770560002</c:v>
                </c:pt>
                <c:pt idx="7">
                  <c:v>459474.26705971203</c:v>
                </c:pt>
                <c:pt idx="8">
                  <c:v>468663.75240090629</c:v>
                </c:pt>
                <c:pt idx="9">
                  <c:v>478037.02744892443</c:v>
                </c:pt>
                <c:pt idx="10">
                  <c:v>487597.76799790293</c:v>
                </c:pt>
                <c:pt idx="11">
                  <c:v>497349.72335786099</c:v>
                </c:pt>
                <c:pt idx="12">
                  <c:v>507296.71782501822</c:v>
                </c:pt>
                <c:pt idx="13">
                  <c:v>517442.65218151861</c:v>
                </c:pt>
                <c:pt idx="14">
                  <c:v>527791.50522514898</c:v>
                </c:pt>
                <c:pt idx="15">
                  <c:v>538347.33532965195</c:v>
                </c:pt>
                <c:pt idx="16">
                  <c:v>549114.28203624499</c:v>
                </c:pt>
                <c:pt idx="17">
                  <c:v>560096.56767696992</c:v>
                </c:pt>
                <c:pt idx="18">
                  <c:v>571298.49903050938</c:v>
                </c:pt>
                <c:pt idx="19">
                  <c:v>582724.46901111957</c:v>
                </c:pt>
                <c:pt idx="20">
                  <c:v>594378.95839134196</c:v>
                </c:pt>
                <c:pt idx="21">
                  <c:v>606266.53755916876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A3-438F-85E1-574D600DE5D4}"/>
            </c:ext>
          </c:extLst>
        </c:ser>
        <c:ser>
          <c:idx val="7"/>
          <c:order val="7"/>
          <c:tx>
            <c:strRef>
              <c:f>Presentation!$O$24</c:f>
              <c:strCache>
                <c:ptCount val="1"/>
                <c:pt idx="0">
                  <c:v>Result</c:v>
                </c:pt>
              </c:strCache>
            </c:strRef>
          </c:tx>
          <c:spPr>
            <a:ln w="1016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Presentation!$D$25:$D$46</c:f>
              <c:numCache>
                <c:formatCode>General</c:formatCode>
                <c:ptCount val="22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</c:numCache>
            </c:numRef>
          </c:cat>
          <c:val>
            <c:numRef>
              <c:f>Presentation!$O$25:$O$46</c:f>
              <c:numCache>
                <c:formatCode>#,##0</c:formatCode>
                <c:ptCount val="22"/>
                <c:pt idx="0">
                  <c:v>450000</c:v>
                </c:pt>
                <c:pt idx="1">
                  <c:v>461100</c:v>
                </c:pt>
                <c:pt idx="2">
                  <c:v>472527</c:v>
                </c:pt>
                <c:pt idx="3">
                  <c:v>484292.79</c:v>
                </c:pt>
                <c:pt idx="4">
                  <c:v>496409.65830000007</c:v>
                </c:pt>
                <c:pt idx="5">
                  <c:v>508890.41459099995</c:v>
                </c:pt>
                <c:pt idx="6">
                  <c:v>521748.41416406998</c:v>
                </c:pt>
                <c:pt idx="7">
                  <c:v>534997.58329266403</c:v>
                </c:pt>
                <c:pt idx="8">
                  <c:v>548652.44584609533</c:v>
                </c:pt>
                <c:pt idx="9">
                  <c:v>562728.15119497431</c:v>
                </c:pt>
                <c:pt idx="10">
                  <c:v>577240.50347242865</c:v>
                </c:pt>
                <c:pt idx="11">
                  <c:v>-377625.96828971902</c:v>
                </c:pt>
                <c:pt idx="12">
                  <c:v>-381586.77500346914</c:v>
                </c:pt>
                <c:pt idx="13">
                  <c:v>-385447.21221889206</c:v>
                </c:pt>
                <c:pt idx="14">
                  <c:v>-389196.29326439113</c:v>
                </c:pt>
                <c:pt idx="15">
                  <c:v>-392822.36277085618</c:v>
                </c:pt>
                <c:pt idx="16">
                  <c:v>-396313.06084950943</c:v>
                </c:pt>
                <c:pt idx="17">
                  <c:v>-399655.28543089761</c:v>
                </c:pt>
                <c:pt idx="18">
                  <c:v>-402835.15267213341</c:v>
                </c:pt>
                <c:pt idx="19">
                  <c:v>-405837.9553348248</c:v>
                </c:pt>
                <c:pt idx="20">
                  <c:v>-408648.11903123243</c:v>
                </c:pt>
                <c:pt idx="21">
                  <c:v>-411249.15623105376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7A3-438F-85E1-574D600DE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203752"/>
        <c:axId val="5542080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Presentation!$F$24</c15:sqref>
                        </c15:formulaRef>
                      </c:ext>
                    </c:extLst>
                    <c:strCache>
                      <c:ptCount val="1"/>
                      <c:pt idx="0">
                        <c:v>net salary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Presentation!$D$25:$D$46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</c:v>
                      </c:pt>
                      <c:pt idx="6">
                        <c:v>2026</c:v>
                      </c:pt>
                      <c:pt idx="7">
                        <c:v>2027</c:v>
                      </c:pt>
                      <c:pt idx="8">
                        <c:v>2028</c:v>
                      </c:pt>
                      <c:pt idx="9">
                        <c:v>2029</c:v>
                      </c:pt>
                      <c:pt idx="10">
                        <c:v>2030</c:v>
                      </c:pt>
                      <c:pt idx="11">
                        <c:v>2031</c:v>
                      </c:pt>
                      <c:pt idx="12">
                        <c:v>2032</c:v>
                      </c:pt>
                      <c:pt idx="13">
                        <c:v>2033</c:v>
                      </c:pt>
                      <c:pt idx="14">
                        <c:v>2034</c:v>
                      </c:pt>
                      <c:pt idx="15">
                        <c:v>2035</c:v>
                      </c:pt>
                      <c:pt idx="16">
                        <c:v>2036</c:v>
                      </c:pt>
                      <c:pt idx="17">
                        <c:v>2037</c:v>
                      </c:pt>
                      <c:pt idx="18">
                        <c:v>2038</c:v>
                      </c:pt>
                      <c:pt idx="19">
                        <c:v>2039</c:v>
                      </c:pt>
                      <c:pt idx="20">
                        <c:v>2040</c:v>
                      </c:pt>
                      <c:pt idx="21">
                        <c:v>2041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Presentation!$F$25:$F$46</c15:sqref>
                        </c15:formulaRef>
                      </c:ext>
                    </c:extLst>
                    <c:numCache>
                      <c:formatCode>#,##0</c:formatCode>
                      <c:ptCount val="22"/>
                      <c:pt idx="0">
                        <c:v>780000</c:v>
                      </c:pt>
                      <c:pt idx="1">
                        <c:v>795600</c:v>
                      </c:pt>
                      <c:pt idx="2">
                        <c:v>811512</c:v>
                      </c:pt>
                      <c:pt idx="3">
                        <c:v>827742.24</c:v>
                      </c:pt>
                      <c:pt idx="4">
                        <c:v>844297.08480000007</c:v>
                      </c:pt>
                      <c:pt idx="5">
                        <c:v>861183.02649600001</c:v>
                      </c:pt>
                      <c:pt idx="6">
                        <c:v>878406.68702592002</c:v>
                      </c:pt>
                      <c:pt idx="7">
                        <c:v>895974.8207664385</c:v>
                      </c:pt>
                      <c:pt idx="8">
                        <c:v>913894.3171817672</c:v>
                      </c:pt>
                      <c:pt idx="9">
                        <c:v>932172.20352540258</c:v>
                      </c:pt>
                      <c:pt idx="10">
                        <c:v>950815.6475959107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7A3-438F-85E1-574D600DE5D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Presentation!$I$24</c15:sqref>
                        </c15:formulaRef>
                      </c:ext>
                    </c:extLst>
                    <c:strCache>
                      <c:ptCount val="1"/>
                      <c:pt idx="0">
                        <c:v>airBNB (after tax)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Presentation!$D$25:$D$46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</c:v>
                      </c:pt>
                      <c:pt idx="6">
                        <c:v>2026</c:v>
                      </c:pt>
                      <c:pt idx="7">
                        <c:v>2027</c:v>
                      </c:pt>
                      <c:pt idx="8">
                        <c:v>2028</c:v>
                      </c:pt>
                      <c:pt idx="9">
                        <c:v>2029</c:v>
                      </c:pt>
                      <c:pt idx="10">
                        <c:v>2030</c:v>
                      </c:pt>
                      <c:pt idx="11">
                        <c:v>2031</c:v>
                      </c:pt>
                      <c:pt idx="12">
                        <c:v>2032</c:v>
                      </c:pt>
                      <c:pt idx="13">
                        <c:v>2033</c:v>
                      </c:pt>
                      <c:pt idx="14">
                        <c:v>2034</c:v>
                      </c:pt>
                      <c:pt idx="15">
                        <c:v>2035</c:v>
                      </c:pt>
                      <c:pt idx="16">
                        <c:v>2036</c:v>
                      </c:pt>
                      <c:pt idx="17">
                        <c:v>2037</c:v>
                      </c:pt>
                      <c:pt idx="18">
                        <c:v>2038</c:v>
                      </c:pt>
                      <c:pt idx="19">
                        <c:v>2039</c:v>
                      </c:pt>
                      <c:pt idx="20">
                        <c:v>2040</c:v>
                      </c:pt>
                      <c:pt idx="21">
                        <c:v>2041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Presentation!$I$25:$I$46</c15:sqref>
                        </c15:formulaRef>
                      </c:ext>
                    </c:extLst>
                    <c:numCache>
                      <c:formatCode>#,##0</c:formatCode>
                      <c:ptCount val="22"/>
                      <c:pt idx="0">
                        <c:v>70000</c:v>
                      </c:pt>
                      <c:pt idx="1">
                        <c:v>73500</c:v>
                      </c:pt>
                      <c:pt idx="2">
                        <c:v>77175</c:v>
                      </c:pt>
                      <c:pt idx="3">
                        <c:v>81033.75</c:v>
                      </c:pt>
                      <c:pt idx="4">
                        <c:v>85085.4375</c:v>
                      </c:pt>
                      <c:pt idx="5">
                        <c:v>89339.709375000006</c:v>
                      </c:pt>
                      <c:pt idx="6">
                        <c:v>93806.69484375001</c:v>
                      </c:pt>
                      <c:pt idx="7">
                        <c:v>98497.029585937518</c:v>
                      </c:pt>
                      <c:pt idx="8">
                        <c:v>103421.8810652344</c:v>
                      </c:pt>
                      <c:pt idx="9">
                        <c:v>108592.97511849612</c:v>
                      </c:pt>
                      <c:pt idx="10">
                        <c:v>114022.62387442093</c:v>
                      </c:pt>
                      <c:pt idx="11">
                        <c:v>119723.75506814198</c:v>
                      </c:pt>
                      <c:pt idx="12">
                        <c:v>125709.94282154909</c:v>
                      </c:pt>
                      <c:pt idx="13">
                        <c:v>131995.43996262655</c:v>
                      </c:pt>
                      <c:pt idx="14">
                        <c:v>138595.21196075788</c:v>
                      </c:pt>
                      <c:pt idx="15">
                        <c:v>145524.97255879577</c:v>
                      </c:pt>
                      <c:pt idx="16">
                        <c:v>152801.22118673555</c:v>
                      </c:pt>
                      <c:pt idx="17">
                        <c:v>160441.28224607234</c:v>
                      </c:pt>
                      <c:pt idx="18">
                        <c:v>168463.34635837597</c:v>
                      </c:pt>
                      <c:pt idx="19">
                        <c:v>176886.51367629477</c:v>
                      </c:pt>
                      <c:pt idx="20">
                        <c:v>185730.8393601095</c:v>
                      </c:pt>
                      <c:pt idx="21">
                        <c:v>195017.38132811498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7A3-438F-85E1-574D600DE5D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Presentation!$J$24</c15:sqref>
                        </c15:formulaRef>
                      </c:ext>
                    </c:extLst>
                    <c:strCache>
                      <c:ptCount val="1"/>
                      <c:pt idx="0">
                        <c:v>Udlej bil-Taxed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Presentation!$D$25:$D$46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</c:v>
                      </c:pt>
                      <c:pt idx="6">
                        <c:v>2026</c:v>
                      </c:pt>
                      <c:pt idx="7">
                        <c:v>2027</c:v>
                      </c:pt>
                      <c:pt idx="8">
                        <c:v>2028</c:v>
                      </c:pt>
                      <c:pt idx="9">
                        <c:v>2029</c:v>
                      </c:pt>
                      <c:pt idx="10">
                        <c:v>2030</c:v>
                      </c:pt>
                      <c:pt idx="11">
                        <c:v>2031</c:v>
                      </c:pt>
                      <c:pt idx="12">
                        <c:v>2032</c:v>
                      </c:pt>
                      <c:pt idx="13">
                        <c:v>2033</c:v>
                      </c:pt>
                      <c:pt idx="14">
                        <c:v>2034</c:v>
                      </c:pt>
                      <c:pt idx="15">
                        <c:v>2035</c:v>
                      </c:pt>
                      <c:pt idx="16">
                        <c:v>2036</c:v>
                      </c:pt>
                      <c:pt idx="17">
                        <c:v>2037</c:v>
                      </c:pt>
                      <c:pt idx="18">
                        <c:v>2038</c:v>
                      </c:pt>
                      <c:pt idx="19">
                        <c:v>2039</c:v>
                      </c:pt>
                      <c:pt idx="20">
                        <c:v>2040</c:v>
                      </c:pt>
                      <c:pt idx="21">
                        <c:v>2041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Presentation!$J$25:$J$46</c15:sqref>
                        </c15:formulaRef>
                      </c:ext>
                    </c:extLst>
                    <c:numCache>
                      <c:formatCode>#,##0</c:formatCode>
                      <c:ptCount val="22"/>
                      <c:pt idx="0">
                        <c:v>12000</c:v>
                      </c:pt>
                      <c:pt idx="1">
                        <c:v>25000</c:v>
                      </c:pt>
                      <c:pt idx="2">
                        <c:v>26250</c:v>
                      </c:pt>
                      <c:pt idx="3">
                        <c:v>27562.5</c:v>
                      </c:pt>
                      <c:pt idx="4">
                        <c:v>28940.625</c:v>
                      </c:pt>
                      <c:pt idx="5">
                        <c:v>30387.65625</c:v>
                      </c:pt>
                      <c:pt idx="6">
                        <c:v>31907.0390625</c:v>
                      </c:pt>
                      <c:pt idx="7">
                        <c:v>33502.391015624999</c:v>
                      </c:pt>
                      <c:pt idx="8">
                        <c:v>35177.51056640625</c:v>
                      </c:pt>
                      <c:pt idx="9">
                        <c:v>36936.386094726564</c:v>
                      </c:pt>
                      <c:pt idx="10">
                        <c:v>38783.205399462895</c:v>
                      </c:pt>
                      <c:pt idx="11">
                        <c:v>40722.36566943604</c:v>
                      </c:pt>
                      <c:pt idx="12">
                        <c:v>42758.483952907845</c:v>
                      </c:pt>
                      <c:pt idx="13">
                        <c:v>44896.408150553238</c:v>
                      </c:pt>
                      <c:pt idx="14">
                        <c:v>47141.228558080904</c:v>
                      </c:pt>
                      <c:pt idx="15">
                        <c:v>49498.289985984949</c:v>
                      </c:pt>
                      <c:pt idx="16">
                        <c:v>51973.204485284201</c:v>
                      </c:pt>
                      <c:pt idx="17">
                        <c:v>54571.864709548412</c:v>
                      </c:pt>
                      <c:pt idx="18">
                        <c:v>57300.457945025832</c:v>
                      </c:pt>
                      <c:pt idx="19">
                        <c:v>60165.480842277124</c:v>
                      </c:pt>
                      <c:pt idx="20">
                        <c:v>63173.754884390983</c:v>
                      </c:pt>
                      <c:pt idx="21">
                        <c:v>66332.44262861053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7A3-438F-85E1-574D600DE5D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Presentation!$K$24</c15:sqref>
                        </c15:formulaRef>
                      </c:ext>
                    </c:extLst>
                    <c:strCache>
                      <c:ptCount val="1"/>
                      <c:pt idx="0">
                        <c:v>Bolig2-taxed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Presentation!$D$25:$D$46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</c:v>
                      </c:pt>
                      <c:pt idx="6">
                        <c:v>2026</c:v>
                      </c:pt>
                      <c:pt idx="7">
                        <c:v>2027</c:v>
                      </c:pt>
                      <c:pt idx="8">
                        <c:v>2028</c:v>
                      </c:pt>
                      <c:pt idx="9">
                        <c:v>2029</c:v>
                      </c:pt>
                      <c:pt idx="10">
                        <c:v>2030</c:v>
                      </c:pt>
                      <c:pt idx="11">
                        <c:v>2031</c:v>
                      </c:pt>
                      <c:pt idx="12">
                        <c:v>2032</c:v>
                      </c:pt>
                      <c:pt idx="13">
                        <c:v>2033</c:v>
                      </c:pt>
                      <c:pt idx="14">
                        <c:v>2034</c:v>
                      </c:pt>
                      <c:pt idx="15">
                        <c:v>2035</c:v>
                      </c:pt>
                      <c:pt idx="16">
                        <c:v>2036</c:v>
                      </c:pt>
                      <c:pt idx="17">
                        <c:v>2037</c:v>
                      </c:pt>
                      <c:pt idx="18">
                        <c:v>2038</c:v>
                      </c:pt>
                      <c:pt idx="19">
                        <c:v>2039</c:v>
                      </c:pt>
                      <c:pt idx="20">
                        <c:v>2040</c:v>
                      </c:pt>
                      <c:pt idx="21">
                        <c:v>2041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Presentation!$K$25:$K$46</c15:sqref>
                        </c15:formulaRef>
                      </c:ext>
                    </c:extLst>
                    <c:numCache>
                      <c:formatCode>#,##0</c:formatCode>
                      <c:ptCount val="22"/>
                      <c:pt idx="1">
                        <c:v>116000</c:v>
                      </c:pt>
                      <c:pt idx="2">
                        <c:v>122080</c:v>
                      </c:pt>
                      <c:pt idx="3">
                        <c:v>128374.39999999999</c:v>
                      </c:pt>
                      <c:pt idx="4">
                        <c:v>134892.35200000001</c:v>
                      </c:pt>
                      <c:pt idx="5">
                        <c:v>141643.36255999998</c:v>
                      </c:pt>
                      <c:pt idx="6">
                        <c:v>148637.30721279999</c:v>
                      </c:pt>
                      <c:pt idx="7">
                        <c:v>155884.44544870398</c:v>
                      </c:pt>
                      <c:pt idx="8">
                        <c:v>163395.4362950963</c:v>
                      </c:pt>
                      <c:pt idx="9">
                        <c:v>171181.35451477542</c:v>
                      </c:pt>
                      <c:pt idx="10">
                        <c:v>179253.70744788423</c:v>
                      </c:pt>
                      <c:pt idx="11">
                        <c:v>187624.45252326701</c:v>
                      </c:pt>
                      <c:pt idx="12">
                        <c:v>196306.01546611576</c:v>
                      </c:pt>
                      <c:pt idx="13">
                        <c:v>205311.30922984012</c:v>
                      </c:pt>
                      <c:pt idx="14">
                        <c:v>214653.75368121182</c:v>
                      </c:pt>
                      <c:pt idx="15">
                        <c:v>224347.29606899485</c:v>
                      </c:pt>
                      <c:pt idx="16">
                        <c:v>234406.43230747851</c:v>
                      </c:pt>
                      <c:pt idx="17">
                        <c:v>244846.22910758705</c:v>
                      </c:pt>
                      <c:pt idx="18">
                        <c:v>255682.34698954376</c:v>
                      </c:pt>
                      <c:pt idx="19">
                        <c:v>266931.06421242567</c:v>
                      </c:pt>
                      <c:pt idx="20">
                        <c:v>278609.30165735679</c:v>
                      </c:pt>
                      <c:pt idx="21">
                        <c:v>290734.64870255662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7A3-438F-85E1-574D600DE5D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Presentation!$L$24</c15:sqref>
                        </c15:formulaRef>
                      </c:ext>
                    </c:extLst>
                    <c:strCache>
                      <c:ptCount val="1"/>
                      <c:pt idx="0">
                        <c:v>Bolig3-taxed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Presentation!$D$25:$D$46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</c:v>
                      </c:pt>
                      <c:pt idx="6">
                        <c:v>2026</c:v>
                      </c:pt>
                      <c:pt idx="7">
                        <c:v>2027</c:v>
                      </c:pt>
                      <c:pt idx="8">
                        <c:v>2028</c:v>
                      </c:pt>
                      <c:pt idx="9">
                        <c:v>2029</c:v>
                      </c:pt>
                      <c:pt idx="10">
                        <c:v>2030</c:v>
                      </c:pt>
                      <c:pt idx="11">
                        <c:v>2031</c:v>
                      </c:pt>
                      <c:pt idx="12">
                        <c:v>2032</c:v>
                      </c:pt>
                      <c:pt idx="13">
                        <c:v>2033</c:v>
                      </c:pt>
                      <c:pt idx="14">
                        <c:v>2034</c:v>
                      </c:pt>
                      <c:pt idx="15">
                        <c:v>2035</c:v>
                      </c:pt>
                      <c:pt idx="16">
                        <c:v>2036</c:v>
                      </c:pt>
                      <c:pt idx="17">
                        <c:v>2037</c:v>
                      </c:pt>
                      <c:pt idx="18">
                        <c:v>2038</c:v>
                      </c:pt>
                      <c:pt idx="19">
                        <c:v>2039</c:v>
                      </c:pt>
                      <c:pt idx="20">
                        <c:v>2040</c:v>
                      </c:pt>
                      <c:pt idx="21">
                        <c:v>2041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Presentation!$L$25:$L$46</c15:sqref>
                        </c15:formulaRef>
                      </c:ext>
                    </c:extLst>
                    <c:numCache>
                      <c:formatCode>#,##0</c:formatCode>
                      <c:ptCount val="22"/>
                      <c:pt idx="2">
                        <c:v>116000</c:v>
                      </c:pt>
                      <c:pt idx="3">
                        <c:v>122080</c:v>
                      </c:pt>
                      <c:pt idx="4">
                        <c:v>128374.39999999999</c:v>
                      </c:pt>
                      <c:pt idx="5">
                        <c:v>134892.35200000001</c:v>
                      </c:pt>
                      <c:pt idx="6">
                        <c:v>141643.36255999998</c:v>
                      </c:pt>
                      <c:pt idx="7">
                        <c:v>148637.30721279999</c:v>
                      </c:pt>
                      <c:pt idx="8">
                        <c:v>155884.44544870398</c:v>
                      </c:pt>
                      <c:pt idx="9">
                        <c:v>163395.4362950963</c:v>
                      </c:pt>
                      <c:pt idx="10">
                        <c:v>171181.35451477542</c:v>
                      </c:pt>
                      <c:pt idx="11">
                        <c:v>179253.70744788423</c:v>
                      </c:pt>
                      <c:pt idx="12">
                        <c:v>187624.45252326701</c:v>
                      </c:pt>
                      <c:pt idx="13">
                        <c:v>196306.01546611576</c:v>
                      </c:pt>
                      <c:pt idx="14">
                        <c:v>205311.30922984012</c:v>
                      </c:pt>
                      <c:pt idx="15">
                        <c:v>214653.75368121182</c:v>
                      </c:pt>
                      <c:pt idx="16">
                        <c:v>224347.29606899485</c:v>
                      </c:pt>
                      <c:pt idx="17">
                        <c:v>234406.43230747851</c:v>
                      </c:pt>
                      <c:pt idx="18">
                        <c:v>244846.22910758705</c:v>
                      </c:pt>
                      <c:pt idx="19">
                        <c:v>255682.34698954376</c:v>
                      </c:pt>
                      <c:pt idx="20">
                        <c:v>266931.06421242567</c:v>
                      </c:pt>
                      <c:pt idx="21">
                        <c:v>278609.30165735679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7A3-438F-85E1-574D600DE5D4}"/>
                  </c:ext>
                </c:extLst>
              </c15:ser>
            </c15:filteredLineSeries>
          </c:ext>
        </c:extLst>
      </c:lineChart>
      <c:catAx>
        <c:axId val="55420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208016"/>
        <c:crosses val="autoZero"/>
        <c:auto val="1"/>
        <c:lblAlgn val="ctr"/>
        <c:lblOffset val="100"/>
        <c:noMultiLvlLbl val="0"/>
      </c:catAx>
      <c:valAx>
        <c:axId val="55420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203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Investments</a:t>
            </a:r>
            <a:r>
              <a:rPr lang="en-US" baseline="0"/>
              <a:t> and Savings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79265091863517"/>
          <c:y val="0.14398148148148149"/>
          <c:w val="0.80476290463692035"/>
          <c:h val="0.7182979002624672"/>
        </c:manualLayout>
      </c:layout>
      <c:barChart>
        <c:barDir val="col"/>
        <c:grouping val="stacked"/>
        <c:varyColors val="0"/>
        <c:ser>
          <c:idx val="9"/>
          <c:order val="9"/>
          <c:tx>
            <c:strRef>
              <c:f>Presentation!$AF$24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Presentation!#REF!</c:f>
            </c:numRef>
          </c:cat>
          <c:val>
            <c:numRef>
              <c:f>Presentation!$AF$25:$AF$46</c:f>
              <c:numCache>
                <c:formatCode>#,##0</c:formatCode>
                <c:ptCount val="22"/>
              </c:numCache>
            </c:numRef>
          </c:val>
          <c:extLst>
            <c:ext xmlns:c16="http://schemas.microsoft.com/office/drawing/2014/chart" uri="{C3380CC4-5D6E-409C-BE32-E72D297353CC}">
              <c16:uniqueId val="{00000009-1B43-49AF-AD55-453BDB77D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4208672"/>
        <c:axId val="5542027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Presentation!#REF!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Presentation!#REF!</c15:sqref>
                        </c15:formulaRef>
                      </c:ext>
                    </c:extLst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Presentation!#REF!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B43-49AF-AD55-453BDB77D85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Presentation!$Q$24</c15:sqref>
                        </c15:formulaRef>
                      </c:ext>
                    </c:extLst>
                    <c:strCache>
                      <c:ptCount val="1"/>
                      <c:pt idx="0">
                        <c:v>Invested 
in DK
Primo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Presentation!#REF!</c15:sqref>
                        </c15:formulaRef>
                      </c:ext>
                    </c:extLst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Presentation!$Q$25:$Q$46</c15:sqref>
                        </c15:formulaRef>
                      </c:ext>
                    </c:extLst>
                    <c:numCache>
                      <c:formatCode>#,##0</c:formatCode>
                      <c:ptCount val="22"/>
                      <c:pt idx="0">
                        <c:v>0</c:v>
                      </c:pt>
                      <c:pt idx="1">
                        <c:v>450000</c:v>
                      </c:pt>
                      <c:pt idx="2">
                        <c:v>946755</c:v>
                      </c:pt>
                      <c:pt idx="3">
                        <c:v>1475330.5830000001</c:v>
                      </c:pt>
                      <c:pt idx="4">
                        <c:v>2037364.0927698002</c:v>
                      </c:pt>
                      <c:pt idx="5">
                        <c:v>2634571.8768732543</c:v>
                      </c:pt>
                      <c:pt idx="6">
                        <c:v>3268753.0257287985</c:v>
                      </c:pt>
                      <c:pt idx="7">
                        <c:v>3941793.2881536549</c:v>
                      </c:pt>
                      <c:pt idx="8">
                        <c:v>4655669.1717528878</c:v>
                      </c:pt>
                      <c:pt idx="9">
                        <c:v>5412452.2369129919</c:v>
                      </c:pt>
                      <c:pt idx="10">
                        <c:v>6214313.5935773095</c:v>
                      </c:pt>
                      <c:pt idx="11">
                        <c:v>7063528.610418235</c:v>
                      </c:pt>
                      <c:pt idx="12">
                        <c:v>6992649.8859319864</c:v>
                      </c:pt>
                      <c:pt idx="13">
                        <c:v>6895548.8891410753</c:v>
                      </c:pt>
                      <c:pt idx="14">
                        <c:v>6790564.7502887407</c:v>
                      </c:pt>
                      <c:pt idx="15">
                        <c:v>6677490.8074780283</c:v>
                      </c:pt>
                      <c:pt idx="16">
                        <c:v>6556123.8867375134</c:v>
                      </c:pt>
                      <c:pt idx="17">
                        <c:v>6426265.1617252985</c:v>
                      </c:pt>
                      <c:pt idx="18">
                        <c:v>6287721.0867252033</c:v>
                      </c:pt>
                      <c:pt idx="19">
                        <c:v>6140304.4078798657</c:v>
                      </c:pt>
                      <c:pt idx="20">
                        <c:v>5983835.2579057189</c:v>
                      </c:pt>
                      <c:pt idx="21">
                        <c:v>5818142.3398521617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B43-49AF-AD55-453BDB77D85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Presentation!$R$24</c15:sqref>
                        </c15:formulaRef>
                      </c:ext>
                    </c:extLst>
                    <c:strCache>
                      <c:ptCount val="1"/>
                      <c:pt idx="0">
                        <c:v>Afkast DK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Presentation!#REF!</c15:sqref>
                        </c15:formulaRef>
                      </c:ext>
                    </c:extLst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Presentation!$R$25:$R$46</c15:sqref>
                        </c15:formulaRef>
                      </c:ext>
                    </c:extLst>
                    <c:numCache>
                      <c:formatCode>#,##0</c:formatCode>
                      <c:ptCount val="22"/>
                      <c:pt idx="1">
                        <c:v>47250.000000000007</c:v>
                      </c:pt>
                      <c:pt idx="2">
                        <c:v>82411.350000000006</c:v>
                      </c:pt>
                      <c:pt idx="3">
                        <c:v>119811.58581000002</c:v>
                      </c:pt>
                      <c:pt idx="4">
                        <c:v>159565.73414388605</c:v>
                      </c:pt>
                      <c:pt idx="5">
                        <c:v>201794.36942162784</c:v>
                      </c:pt>
                      <c:pt idx="6">
                        <c:v>246623.87631170091</c:v>
                      </c:pt>
                      <c:pt idx="7">
                        <c:v>294186.72466649831</c:v>
                      </c:pt>
                      <c:pt idx="8">
                        <c:v>344621.75743794546</c:v>
                      </c:pt>
                      <c:pt idx="9">
                        <c:v>398074.49218852283</c:v>
                      </c:pt>
                      <c:pt idx="10">
                        <c:v>454697.43684223585</c:v>
                      </c:pt>
                      <c:pt idx="11">
                        <c:v>514650.4203508115</c:v>
                      </c:pt>
                      <c:pt idx="12">
                        <c:v>476268.5831250989</c:v>
                      </c:pt>
                      <c:pt idx="13">
                        <c:v>469332.88511475391</c:v>
                      </c:pt>
                      <c:pt idx="14">
                        <c:v>461848.88009255071</c:v>
                      </c:pt>
                      <c:pt idx="15">
                        <c:v>453802.48625920835</c:v>
                      </c:pt>
                      <c:pt idx="16">
                        <c:v>445179.88937464601</c:v>
                      </c:pt>
                      <c:pt idx="17">
                        <c:v>435967.60419103806</c:v>
                      </c:pt>
                      <c:pt idx="18">
                        <c:v>426152.54108068289</c:v>
                      </c:pt>
                      <c:pt idx="19">
                        <c:v>415722.078208066</c:v>
                      </c:pt>
                      <c:pt idx="20">
                        <c:v>404664.1396166815</c:v>
                      </c:pt>
                      <c:pt idx="21">
                        <c:v>392967.27962355822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B43-49AF-AD55-453BDB77D85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Presentation!$S$24</c15:sqref>
                        </c15:formulaRef>
                      </c:ext>
                    </c:extLst>
                    <c:strCache>
                      <c:ptCount val="1"/>
                      <c:pt idx="0">
                        <c:v>Inv.Tax DK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Presentation!#REF!</c15:sqref>
                        </c15:formulaRef>
                      </c:ext>
                    </c:extLst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Presentation!$S$25:$S$46</c15:sqref>
                        </c15:formulaRef>
                      </c:ext>
                    </c:extLst>
                    <c:numCache>
                      <c:formatCode>#,##0</c:formatCode>
                      <c:ptCount val="22"/>
                      <c:pt idx="1">
                        <c:v>-11595.000000000005</c:v>
                      </c:pt>
                      <c:pt idx="2">
                        <c:v>-26362.767000000003</c:v>
                      </c:pt>
                      <c:pt idx="3">
                        <c:v>-42070.86604020001</c:v>
                      </c:pt>
                      <c:pt idx="4">
                        <c:v>-58767.60834043214</c:v>
                      </c:pt>
                      <c:pt idx="5">
                        <c:v>-76503.635157083685</c:v>
                      </c:pt>
                      <c:pt idx="6">
                        <c:v>-95332.028050914392</c:v>
                      </c:pt>
                      <c:pt idx="7">
                        <c:v>-115308.4243599293</c:v>
                      </c:pt>
                      <c:pt idx="8">
                        <c:v>-136491.1381239371</c:v>
                      </c:pt>
                      <c:pt idx="9">
                        <c:v>-158941.2867191796</c:v>
                      </c:pt>
                      <c:pt idx="10">
                        <c:v>-182722.92347373907</c:v>
                      </c:pt>
                      <c:pt idx="11">
                        <c:v>-207903.17654734084</c:v>
                      </c:pt>
                      <c:pt idx="12">
                        <c:v>-191782.80491254153</c:v>
                      </c:pt>
                      <c:pt idx="13">
                        <c:v>-188869.81174819663</c:v>
                      </c:pt>
                      <c:pt idx="14">
                        <c:v>-185726.52963887129</c:v>
                      </c:pt>
                      <c:pt idx="15">
                        <c:v>-182347.04422886751</c:v>
                      </c:pt>
                      <c:pt idx="16">
                        <c:v>-178725.55353735131</c:v>
                      </c:pt>
                      <c:pt idx="17">
                        <c:v>-174856.39376023598</c:v>
                      </c:pt>
                      <c:pt idx="18">
                        <c:v>-170734.06725388681</c:v>
                      </c:pt>
                      <c:pt idx="19">
                        <c:v>-166353.27284738774</c:v>
                      </c:pt>
                      <c:pt idx="20">
                        <c:v>-161708.93863900623</c:v>
                      </c:pt>
                      <c:pt idx="21">
                        <c:v>-156796.25744189447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B43-49AF-AD55-453BDB77D85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Presentation!$U$24</c15:sqref>
                        </c15:formulaRef>
                      </c:ext>
                    </c:extLst>
                    <c:strCache>
                      <c:ptCount val="1"/>
                      <c:pt idx="0">
                        <c:v>Net Value
 in DK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Presentation!#REF!</c15:sqref>
                        </c15:formulaRef>
                      </c:ext>
                    </c:extLst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Presentation!$U$25:$U$46</c15:sqref>
                        </c15:formulaRef>
                      </c:ext>
                    </c:extLst>
                    <c:numCache>
                      <c:formatCode>#,##0</c:formatCode>
                      <c:ptCount val="22"/>
                      <c:pt idx="0">
                        <c:v>450000</c:v>
                      </c:pt>
                      <c:pt idx="1">
                        <c:v>946755</c:v>
                      </c:pt>
                      <c:pt idx="2">
                        <c:v>1475330.5830000001</c:v>
                      </c:pt>
                      <c:pt idx="3">
                        <c:v>2037364.0927698002</c:v>
                      </c:pt>
                      <c:pt idx="4">
                        <c:v>2634571.8768732543</c:v>
                      </c:pt>
                      <c:pt idx="5">
                        <c:v>3268753.0257287985</c:v>
                      </c:pt>
                      <c:pt idx="6">
                        <c:v>3941793.2881536549</c:v>
                      </c:pt>
                      <c:pt idx="7">
                        <c:v>4655669.1717528878</c:v>
                      </c:pt>
                      <c:pt idx="8">
                        <c:v>5412452.2369129919</c:v>
                      </c:pt>
                      <c:pt idx="9">
                        <c:v>6214313.5935773095</c:v>
                      </c:pt>
                      <c:pt idx="10">
                        <c:v>7063528.610418235</c:v>
                      </c:pt>
                      <c:pt idx="11">
                        <c:v>6992649.8859319864</c:v>
                      </c:pt>
                      <c:pt idx="12">
                        <c:v>6895548.8891410753</c:v>
                      </c:pt>
                      <c:pt idx="13">
                        <c:v>6790564.7502887407</c:v>
                      </c:pt>
                      <c:pt idx="14">
                        <c:v>6677490.8074780283</c:v>
                      </c:pt>
                      <c:pt idx="15">
                        <c:v>6556123.8867375134</c:v>
                      </c:pt>
                      <c:pt idx="16">
                        <c:v>6426265.1617252985</c:v>
                      </c:pt>
                      <c:pt idx="17">
                        <c:v>6287721.0867252033</c:v>
                      </c:pt>
                      <c:pt idx="18">
                        <c:v>6140304.4078798657</c:v>
                      </c:pt>
                      <c:pt idx="19">
                        <c:v>5983835.2579057189</c:v>
                      </c:pt>
                      <c:pt idx="20">
                        <c:v>5818142.3398521617</c:v>
                      </c:pt>
                      <c:pt idx="21">
                        <c:v>5643064.2058027722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B43-49AF-AD55-453BDB77D85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Presentation!$AB$24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Presentation!#REF!</c15:sqref>
                        </c15:formulaRef>
                      </c:ext>
                    </c:extLst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Presentation!$AB$25:$AB$46</c15:sqref>
                        </c15:formulaRef>
                      </c:ext>
                    </c:extLst>
                    <c:numCache>
                      <c:formatCode>#,##0</c:formatCode>
                      <c:ptCount val="2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B43-49AF-AD55-453BDB77D854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Presentation!$X$24</c15:sqref>
                        </c15:formulaRef>
                      </c:ext>
                    </c:extLst>
                    <c:strCache>
                      <c:ptCount val="1"/>
                      <c:pt idx="0">
                        <c:v>Net Value
 in NO
(DKK)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Presentation!#REF!</c15:sqref>
                        </c15:formulaRef>
                      </c:ext>
                    </c:extLst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Presentation!$X$25:$X$46</c15:sqref>
                        </c15:formulaRef>
                      </c:ext>
                    </c:extLst>
                    <c:numCache>
                      <c:formatCode>#,##0</c:formatCode>
                      <c:ptCount val="22"/>
                      <c:pt idx="0">
                        <c:v>315000</c:v>
                      </c:pt>
                      <c:pt idx="1">
                        <c:v>337050</c:v>
                      </c:pt>
                      <c:pt idx="2">
                        <c:v>360643.5</c:v>
                      </c:pt>
                      <c:pt idx="3">
                        <c:v>385888.54499999998</c:v>
                      </c:pt>
                      <c:pt idx="4">
                        <c:v>412900.74314999999</c:v>
                      </c:pt>
                      <c:pt idx="5">
                        <c:v>441803.7951705</c:v>
                      </c:pt>
                      <c:pt idx="6">
                        <c:v>472730.06083243503</c:v>
                      </c:pt>
                      <c:pt idx="7">
                        <c:v>505821.1650907055</c:v>
                      </c:pt>
                      <c:pt idx="8">
                        <c:v>541228.64664705493</c:v>
                      </c:pt>
                      <c:pt idx="9">
                        <c:v>579114.65191234881</c:v>
                      </c:pt>
                      <c:pt idx="10">
                        <c:v>619652.67754621326</c:v>
                      </c:pt>
                      <c:pt idx="11">
                        <c:v>663028.36497444822</c:v>
                      </c:pt>
                      <c:pt idx="12">
                        <c:v>709440.3505226596</c:v>
                      </c:pt>
                      <c:pt idx="13">
                        <c:v>759101.17505924578</c:v>
                      </c:pt>
                      <c:pt idx="14">
                        <c:v>812238.25731339294</c:v>
                      </c:pt>
                      <c:pt idx="15">
                        <c:v>869094.93532533047</c:v>
                      </c:pt>
                      <c:pt idx="16">
                        <c:v>929931.58079810359</c:v>
                      </c:pt>
                      <c:pt idx="17">
                        <c:v>995026.79145397083</c:v>
                      </c:pt>
                      <c:pt idx="18">
                        <c:v>1064678.6668557487</c:v>
                      </c:pt>
                      <c:pt idx="19">
                        <c:v>1139206.1735356511</c:v>
                      </c:pt>
                      <c:pt idx="20">
                        <c:v>1218950.6056831467</c:v>
                      </c:pt>
                      <c:pt idx="21">
                        <c:v>1304277.1480809669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B43-49AF-AD55-453BDB77D854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Presentation!$W$24</c15:sqref>
                        </c15:formulaRef>
                      </c:ext>
                    </c:extLst>
                    <c:strCache>
                      <c:ptCount val="1"/>
                      <c:pt idx="0">
                        <c:v>Net INV income NO(DKK)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Presentation!#REF!</c15:sqref>
                        </c15:formulaRef>
                      </c:ext>
                    </c:extLst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Presentation!$W$25:$W$46</c15:sqref>
                        </c15:formulaRef>
                      </c:ext>
                    </c:extLst>
                    <c:numCache>
                      <c:formatCode>#,##0</c:formatCode>
                      <c:ptCount val="22"/>
                      <c:pt idx="0">
                        <c:v>22050.000000000004</c:v>
                      </c:pt>
                      <c:pt idx="1">
                        <c:v>23593.500000000004</c:v>
                      </c:pt>
                      <c:pt idx="2">
                        <c:v>25245.045000000002</c:v>
                      </c:pt>
                      <c:pt idx="3">
                        <c:v>27012.19815</c:v>
                      </c:pt>
                      <c:pt idx="4">
                        <c:v>28903.052020500003</c:v>
                      </c:pt>
                      <c:pt idx="5">
                        <c:v>30926.265661935002</c:v>
                      </c:pt>
                      <c:pt idx="6">
                        <c:v>33091.104258270454</c:v>
                      </c:pt>
                      <c:pt idx="7">
                        <c:v>35407.48155634939</c:v>
                      </c:pt>
                      <c:pt idx="8">
                        <c:v>37886.005265293847</c:v>
                      </c:pt>
                      <c:pt idx="9">
                        <c:v>40538.025633864418</c:v>
                      </c:pt>
                      <c:pt idx="10">
                        <c:v>43375.687428234931</c:v>
                      </c:pt>
                      <c:pt idx="11">
                        <c:v>46411.985548211378</c:v>
                      </c:pt>
                      <c:pt idx="12">
                        <c:v>49660.82453658618</c:v>
                      </c:pt>
                      <c:pt idx="13">
                        <c:v>53137.082254147208</c:v>
                      </c:pt>
                      <c:pt idx="14">
                        <c:v>56856.678011937511</c:v>
                      </c:pt>
                      <c:pt idx="15">
                        <c:v>60836.64547277314</c:v>
                      </c:pt>
                      <c:pt idx="16">
                        <c:v>65095.21065586726</c:v>
                      </c:pt>
                      <c:pt idx="17">
                        <c:v>69651.875401777957</c:v>
                      </c:pt>
                      <c:pt idx="18">
                        <c:v>74527.506679902421</c:v>
                      </c:pt>
                      <c:pt idx="19">
                        <c:v>79744.43214749558</c:v>
                      </c:pt>
                      <c:pt idx="20">
                        <c:v>85326.542397820274</c:v>
                      </c:pt>
                      <c:pt idx="21">
                        <c:v>91299.400365667694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B43-49AF-AD55-453BDB77D854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Presentation!#REF!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Presentation!#REF!</c15:sqref>
                        </c15:formulaRef>
                      </c:ext>
                    </c:extLst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Presentation!#REF!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B43-49AF-AD55-453BDB77D85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Presentation!$AG$24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Presentation!#REF!</c15:sqref>
                        </c15:formulaRef>
                      </c:ext>
                    </c:extLst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Presentation!$AG$25:$AG$46</c15:sqref>
                        </c15:formulaRef>
                      </c:ext>
                    </c:extLst>
                    <c:numCache>
                      <c:formatCode>#,##0</c:formatCode>
                      <c:ptCount val="2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B43-49AF-AD55-453BDB77D85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[1]Presentation!$Z$24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[1]Presentation!$N$25:$N$46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[1]Presentation!$Z$25:$Z$46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B43-49AF-AD55-453BDB77D854}"/>
                  </c:ext>
                </c:extLst>
              </c15:ser>
            </c15:filteredBarSeries>
          </c:ext>
        </c:extLst>
      </c:barChart>
      <c:catAx>
        <c:axId val="55420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202768"/>
        <c:crosses val="autoZero"/>
        <c:auto val="1"/>
        <c:lblAlgn val="ctr"/>
        <c:lblOffset val="100"/>
        <c:noMultiLvlLbl val="0"/>
      </c:catAx>
      <c:valAx>
        <c:axId val="55420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20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146050</xdr:colOff>
      <xdr:row>2</xdr:row>
      <xdr:rowOff>76200</xdr:rowOff>
    </xdr:from>
    <xdr:to>
      <xdr:col>9</xdr:col>
      <xdr:colOff>336550</xdr:colOff>
      <xdr:row>16</xdr:row>
      <xdr:rowOff>101600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id="{647474C5-BA93-40E7-B9C9-03C7F1A44D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231774</xdr:colOff>
      <xdr:row>2</xdr:row>
      <xdr:rowOff>95250</xdr:rowOff>
    </xdr:from>
    <xdr:to>
      <xdr:col>22</xdr:col>
      <xdr:colOff>12700</xdr:colOff>
      <xdr:row>18</xdr:row>
      <xdr:rowOff>31750</xdr:rowOff>
    </xdr:to>
    <xdr:graphicFrame macro="">
      <xdr:nvGraphicFramePr>
        <xdr:cNvPr id="11" name="Chart 4">
          <a:extLst>
            <a:ext uri="{FF2B5EF4-FFF2-40B4-BE49-F238E27FC236}">
              <a16:creationId xmlns:a16="http://schemas.microsoft.com/office/drawing/2014/main" id="{D44DE48A-BBCB-4449-B1FE-D42EACE99668}"/>
            </a:ext>
            <a:ext uri="{147F2762-F138-4A5C-976F-8EAC2B608ADB}">
              <a16:predDERef xmlns:a16="http://schemas.microsoft.com/office/drawing/2014/main" pred="{647474C5-BA93-40E7-B9C9-03C7F1A44D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esentation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entatio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1026"/>
  <sheetViews>
    <sheetView tabSelected="1" topLeftCell="M21" workbookViewId="0">
      <selection activeCell="AA25" sqref="AA25:AA46"/>
    </sheetView>
  </sheetViews>
  <sheetFormatPr defaultColWidth="14.453125" defaultRowHeight="15.75" customHeight="1" x14ac:dyDescent="0.25"/>
  <cols>
    <col min="1" max="1" width="14.54296875" customWidth="1"/>
    <col min="2" max="3" width="5.54296875" customWidth="1"/>
    <col min="4" max="4" width="5.26953125" customWidth="1"/>
    <col min="5" max="5" width="13.7265625" customWidth="1"/>
    <col min="6" max="6" width="9.7265625" customWidth="1"/>
    <col min="7" max="7" width="9" customWidth="1"/>
    <col min="8" max="8" width="12.54296875" bestFit="1" customWidth="1"/>
    <col min="9" max="9" width="11.81640625" bestFit="1" customWidth="1"/>
    <col min="10" max="10" width="10.54296875" customWidth="1"/>
    <col min="11" max="11" width="10.453125" customWidth="1"/>
    <col min="12" max="12" width="9.08984375" customWidth="1"/>
    <col min="13" max="13" width="9.90625" bestFit="1" customWidth="1"/>
    <col min="14" max="14" width="10.6328125" customWidth="1"/>
    <col min="15" max="15" width="10.54296875" customWidth="1"/>
    <col min="16" max="16" width="10.36328125" bestFit="1" customWidth="1"/>
    <col min="17" max="17" width="9.54296875" bestFit="1" customWidth="1"/>
    <col min="18" max="19" width="11" customWidth="1"/>
    <col min="20" max="20" width="9.54296875" bestFit="1" customWidth="1"/>
    <col min="21" max="21" width="9.54296875" customWidth="1"/>
    <col min="22" max="22" width="9.08984375" bestFit="1" customWidth="1"/>
    <col min="23" max="23" width="8.90625" bestFit="1" customWidth="1"/>
    <col min="24" max="24" width="8.6328125" bestFit="1" customWidth="1"/>
    <col min="25" max="25" width="10.453125" bestFit="1" customWidth="1"/>
    <col min="26" max="26" width="9.08984375" bestFit="1" customWidth="1"/>
    <col min="27" max="28" width="8.90625" bestFit="1" customWidth="1"/>
  </cols>
  <sheetData>
    <row r="1" spans="1:24" ht="15.75" customHeight="1" x14ac:dyDescent="0.25">
      <c r="A1" t="s">
        <v>27</v>
      </c>
      <c r="P1" s="1"/>
      <c r="Q1" s="1"/>
      <c r="R1" s="1"/>
      <c r="S1" s="1"/>
      <c r="T1" s="1"/>
      <c r="U1" s="1"/>
      <c r="V1" s="1"/>
      <c r="W1" s="1"/>
    </row>
    <row r="2" spans="1:24" ht="12.5" x14ac:dyDescent="0.25">
      <c r="A2" s="36" t="s">
        <v>29</v>
      </c>
      <c r="B2" s="31">
        <v>0.27</v>
      </c>
      <c r="C2" s="31"/>
      <c r="P2" s="1"/>
      <c r="Q2" s="1"/>
      <c r="R2" s="1"/>
      <c r="S2" s="1"/>
      <c r="T2" s="1"/>
      <c r="U2" s="1"/>
      <c r="V2" s="1"/>
      <c r="W2" s="1"/>
    </row>
    <row r="3" spans="1:24" ht="15.75" customHeight="1" x14ac:dyDescent="0.25">
      <c r="A3" s="36" t="s">
        <v>28</v>
      </c>
      <c r="B3" s="31">
        <v>0.42</v>
      </c>
      <c r="C3" s="31"/>
      <c r="P3" s="1"/>
      <c r="Q3" s="1"/>
      <c r="R3" s="1"/>
      <c r="S3" s="1"/>
      <c r="T3" s="1"/>
      <c r="U3" s="1"/>
      <c r="V3" s="1"/>
      <c r="W3" s="1"/>
    </row>
    <row r="4" spans="1:24" ht="12.5" x14ac:dyDescent="0.25">
      <c r="A4" s="4" t="s">
        <v>30</v>
      </c>
      <c r="B4" s="4">
        <v>7.0000000000000007E-2</v>
      </c>
      <c r="C4" s="4"/>
      <c r="L4" s="31" t="s">
        <v>46</v>
      </c>
      <c r="P4" s="1"/>
      <c r="Q4" s="1"/>
      <c r="R4" s="1"/>
      <c r="S4" s="1"/>
      <c r="T4" s="1"/>
      <c r="U4" s="1"/>
      <c r="V4" s="1"/>
      <c r="W4" s="1"/>
    </row>
    <row r="5" spans="1:24" ht="15.75" customHeight="1" x14ac:dyDescent="0.25">
      <c r="A5" s="29" t="s">
        <v>31</v>
      </c>
      <c r="B5" s="4">
        <v>0.02</v>
      </c>
      <c r="C5" s="4"/>
      <c r="L5" s="38" t="s">
        <v>41</v>
      </c>
      <c r="M5" s="31" t="s">
        <v>40</v>
      </c>
      <c r="P5" s="1"/>
      <c r="Q5" s="1"/>
      <c r="R5" s="1"/>
      <c r="S5" s="1"/>
      <c r="T5" s="1"/>
      <c r="U5" s="1"/>
      <c r="V5" s="1"/>
      <c r="W5" s="1"/>
    </row>
    <row r="6" spans="1:24" ht="15.75" customHeight="1" x14ac:dyDescent="0.25">
      <c r="A6" s="2" t="s">
        <v>4</v>
      </c>
      <c r="B6" s="2">
        <v>0.04</v>
      </c>
      <c r="C6" s="2"/>
      <c r="M6" s="2">
        <v>1</v>
      </c>
      <c r="N6" s="2" t="s">
        <v>0</v>
      </c>
      <c r="P6" s="1"/>
      <c r="Q6" s="1"/>
      <c r="R6" s="1"/>
      <c r="S6" s="1"/>
      <c r="T6" s="1"/>
      <c r="U6" s="1"/>
      <c r="V6" s="1"/>
      <c r="W6" s="1"/>
    </row>
    <row r="7" spans="1:24" ht="15.75" customHeight="1" x14ac:dyDescent="0.25">
      <c r="A7" s="2" t="s">
        <v>5</v>
      </c>
      <c r="B7" s="2">
        <v>0.04</v>
      </c>
      <c r="C7" s="2"/>
      <c r="M7" s="2">
        <v>1</v>
      </c>
      <c r="N7" s="2" t="s">
        <v>1</v>
      </c>
      <c r="P7" s="1"/>
      <c r="Q7" s="1"/>
      <c r="R7" s="1"/>
      <c r="S7" s="1"/>
      <c r="T7" s="1"/>
      <c r="U7" s="1"/>
      <c r="V7" s="1"/>
      <c r="W7" s="1"/>
    </row>
    <row r="8" spans="1:24" ht="15.75" customHeight="1" x14ac:dyDescent="0.25">
      <c r="A8" s="35" t="s">
        <v>26</v>
      </c>
      <c r="B8">
        <v>0.5</v>
      </c>
      <c r="E8" s="2"/>
      <c r="F8" s="2"/>
      <c r="G8" s="2"/>
      <c r="J8" s="2"/>
      <c r="K8" s="2"/>
      <c r="L8">
        <v>2028</v>
      </c>
      <c r="M8" s="2"/>
      <c r="N8" s="2" t="s">
        <v>35</v>
      </c>
      <c r="P8" s="1"/>
      <c r="Q8" s="1"/>
      <c r="R8" s="1"/>
      <c r="S8" s="1"/>
      <c r="T8" s="1"/>
      <c r="U8" s="1"/>
      <c r="V8" s="1"/>
      <c r="W8" s="3"/>
      <c r="X8" s="2"/>
    </row>
    <row r="9" spans="1:24" ht="15.75" customHeight="1" x14ac:dyDescent="0.25">
      <c r="A9" s="4" t="s">
        <v>25</v>
      </c>
      <c r="B9">
        <v>0.3</v>
      </c>
      <c r="E9" s="2"/>
      <c r="F9" s="2"/>
      <c r="J9" s="4"/>
      <c r="K9" s="4"/>
      <c r="L9">
        <v>2026</v>
      </c>
      <c r="M9" s="4"/>
      <c r="N9" s="2" t="s">
        <v>32</v>
      </c>
      <c r="O9" s="1"/>
      <c r="P9" s="5"/>
      <c r="Q9" s="5"/>
      <c r="R9" s="5"/>
      <c r="S9" s="5"/>
      <c r="T9" s="5"/>
      <c r="U9" s="5"/>
      <c r="V9" s="5"/>
      <c r="W9" s="6"/>
      <c r="X9" s="4"/>
    </row>
    <row r="10" spans="1:24" ht="15.75" customHeight="1" x14ac:dyDescent="0.25">
      <c r="A10" s="4" t="s">
        <v>38</v>
      </c>
      <c r="B10">
        <v>0.7</v>
      </c>
      <c r="E10" s="2"/>
      <c r="F10" s="2"/>
      <c r="G10" s="2"/>
      <c r="H10" s="4"/>
      <c r="I10" s="4"/>
      <c r="J10" s="4"/>
      <c r="K10" s="4"/>
      <c r="L10">
        <v>2023</v>
      </c>
      <c r="M10" s="4"/>
      <c r="N10" s="2" t="s">
        <v>33</v>
      </c>
      <c r="O10" s="1"/>
      <c r="P10" s="5"/>
      <c r="Q10" s="5"/>
      <c r="R10" s="5"/>
      <c r="S10" s="5"/>
      <c r="T10" s="5"/>
      <c r="U10" s="5"/>
      <c r="V10" s="5"/>
      <c r="W10" s="6"/>
      <c r="X10" s="4"/>
    </row>
    <row r="11" spans="1:24" ht="15.75" customHeight="1" x14ac:dyDescent="0.25">
      <c r="A11" s="4" t="s">
        <v>45</v>
      </c>
      <c r="B11">
        <v>0.02</v>
      </c>
      <c r="E11" s="2"/>
      <c r="F11" s="2"/>
      <c r="G11" s="2"/>
      <c r="H11" s="4"/>
      <c r="I11" s="4"/>
      <c r="J11" s="4"/>
      <c r="K11" s="4"/>
      <c r="L11" s="4"/>
      <c r="N11" s="29"/>
      <c r="O11" s="1"/>
      <c r="P11" s="5"/>
      <c r="Q11" s="5"/>
      <c r="R11" s="5"/>
      <c r="S11" s="5"/>
      <c r="T11" s="5"/>
      <c r="U11" s="5"/>
      <c r="V11" s="5"/>
      <c r="W11" s="6"/>
      <c r="X11" s="4"/>
    </row>
    <row r="12" spans="1:24" ht="15.75" customHeight="1" x14ac:dyDescent="0.25">
      <c r="A12" s="4"/>
      <c r="E12" s="2"/>
      <c r="F12" s="2"/>
      <c r="G12" s="2"/>
      <c r="H12" s="4"/>
      <c r="I12" s="4"/>
      <c r="J12" s="4"/>
      <c r="K12" s="4"/>
      <c r="L12" s="4"/>
      <c r="O12" s="1"/>
      <c r="P12" s="5"/>
      <c r="Q12" s="5"/>
      <c r="R12" s="5"/>
      <c r="S12" s="5"/>
      <c r="T12" s="5"/>
      <c r="U12" s="5"/>
      <c r="V12" s="5"/>
      <c r="W12" s="6"/>
      <c r="X12" s="4"/>
    </row>
    <row r="13" spans="1:24" ht="15.75" customHeight="1" x14ac:dyDescent="0.25">
      <c r="A13" s="4"/>
      <c r="E13" s="2"/>
      <c r="F13" s="2"/>
      <c r="G13" s="2"/>
      <c r="H13" s="4"/>
      <c r="I13" s="4"/>
      <c r="J13" s="4"/>
      <c r="K13" s="4"/>
      <c r="L13" s="4"/>
      <c r="O13" s="1"/>
      <c r="P13" s="5"/>
      <c r="Q13" s="5"/>
      <c r="R13" s="5"/>
      <c r="S13" s="5"/>
      <c r="T13" s="5"/>
      <c r="U13" s="5"/>
      <c r="V13" s="5"/>
      <c r="W13" s="6"/>
      <c r="X13" s="4"/>
    </row>
    <row r="14" spans="1:24" ht="15.75" customHeight="1" x14ac:dyDescent="0.25">
      <c r="A14" s="4"/>
      <c r="E14" s="2"/>
      <c r="F14" s="2"/>
      <c r="G14" s="2"/>
      <c r="H14" s="4"/>
      <c r="I14" s="4"/>
      <c r="J14" s="4"/>
      <c r="K14" s="4"/>
      <c r="L14" s="4"/>
      <c r="O14" s="1"/>
      <c r="P14" s="5"/>
      <c r="Q14" s="5"/>
      <c r="R14" s="5"/>
      <c r="S14" s="5"/>
      <c r="T14" s="5"/>
      <c r="U14" s="5"/>
      <c r="V14" s="5"/>
      <c r="W14" s="6"/>
      <c r="X14" s="4"/>
    </row>
    <row r="15" spans="1:24" ht="15.75" customHeight="1" x14ac:dyDescent="0.25">
      <c r="A15" s="4"/>
      <c r="E15" s="2"/>
      <c r="F15" s="2"/>
      <c r="G15" s="2"/>
      <c r="H15" s="4"/>
      <c r="I15" s="4"/>
      <c r="J15" s="4"/>
      <c r="K15" s="4"/>
      <c r="L15" s="4"/>
      <c r="O15" s="1"/>
      <c r="P15" s="5"/>
      <c r="Q15" s="5"/>
      <c r="R15" s="5"/>
      <c r="S15" s="5"/>
      <c r="T15" s="5"/>
      <c r="U15" s="5"/>
      <c r="V15" s="5"/>
      <c r="W15" s="6"/>
      <c r="X15" s="4"/>
    </row>
    <row r="16" spans="1:24" ht="15.75" customHeight="1" x14ac:dyDescent="0.25">
      <c r="A16" s="4"/>
      <c r="E16" s="2"/>
      <c r="F16" s="2"/>
      <c r="G16" s="2"/>
      <c r="H16" s="4"/>
      <c r="I16" s="4"/>
      <c r="J16" s="4"/>
      <c r="K16" s="4"/>
      <c r="L16" s="4"/>
      <c r="O16" s="1"/>
      <c r="P16" s="5"/>
      <c r="Q16" s="5"/>
      <c r="R16" s="5"/>
      <c r="S16" s="5"/>
      <c r="T16" s="5"/>
      <c r="U16" s="5"/>
      <c r="V16" s="5"/>
      <c r="W16" s="6"/>
      <c r="X16" s="4"/>
    </row>
    <row r="17" spans="1:34" ht="15.75" customHeight="1" x14ac:dyDescent="0.25">
      <c r="A17" s="4"/>
      <c r="E17" s="2"/>
      <c r="F17" s="2"/>
      <c r="G17" s="2"/>
      <c r="H17" s="4"/>
      <c r="I17" s="4"/>
      <c r="J17" s="4"/>
      <c r="K17" s="4"/>
      <c r="L17" s="4"/>
      <c r="O17" s="1"/>
      <c r="P17" s="5"/>
      <c r="Q17" s="5"/>
      <c r="R17" s="5"/>
      <c r="S17" s="5"/>
      <c r="T17" s="5"/>
      <c r="U17" s="5"/>
      <c r="V17" s="5"/>
      <c r="W17" s="6"/>
      <c r="X17" s="4"/>
    </row>
    <row r="18" spans="1:34" ht="15.75" customHeight="1" x14ac:dyDescent="0.25">
      <c r="A18" s="4"/>
      <c r="E18" s="2"/>
      <c r="F18" s="2"/>
      <c r="G18" s="2"/>
      <c r="H18" s="4"/>
      <c r="I18" s="4"/>
      <c r="J18" s="4"/>
      <c r="K18" s="4"/>
      <c r="L18" s="4"/>
      <c r="O18" s="1"/>
      <c r="P18" s="5"/>
      <c r="Q18" s="5"/>
      <c r="R18" s="5"/>
      <c r="S18" s="5"/>
      <c r="T18" s="5"/>
      <c r="U18" s="5"/>
      <c r="V18" s="5"/>
      <c r="W18" s="6"/>
      <c r="X18" s="4"/>
    </row>
    <row r="19" spans="1:34" ht="15.75" customHeight="1" x14ac:dyDescent="0.25">
      <c r="A19" s="4"/>
      <c r="E19" s="2"/>
      <c r="F19" s="2"/>
      <c r="G19" s="2"/>
      <c r="H19" s="4"/>
      <c r="I19" s="4"/>
      <c r="J19" s="4"/>
      <c r="K19" s="4"/>
      <c r="L19" s="4"/>
      <c r="O19" s="1"/>
      <c r="P19" s="5"/>
      <c r="Q19" s="5"/>
      <c r="R19" s="5"/>
      <c r="S19" s="5"/>
      <c r="T19" s="5"/>
      <c r="U19" s="5"/>
      <c r="V19" s="5"/>
      <c r="W19" s="6"/>
      <c r="X19" s="4"/>
    </row>
    <row r="20" spans="1:34" ht="15.75" customHeight="1" x14ac:dyDescent="0.25">
      <c r="A20" s="4"/>
      <c r="E20" s="2"/>
      <c r="F20" s="2"/>
      <c r="G20" s="2"/>
      <c r="H20" s="4"/>
      <c r="I20" s="4"/>
      <c r="J20" s="4"/>
      <c r="K20" s="4"/>
      <c r="L20" s="4"/>
      <c r="O20" s="1"/>
      <c r="P20" s="5"/>
      <c r="Q20" s="5"/>
      <c r="R20" s="5"/>
      <c r="S20" s="5"/>
      <c r="T20" s="5"/>
      <c r="U20" s="5"/>
      <c r="V20" s="5"/>
      <c r="W20" s="6"/>
      <c r="X20" s="4"/>
    </row>
    <row r="21" spans="1:34" ht="15.75" customHeight="1" x14ac:dyDescent="0.3">
      <c r="A21" s="4"/>
      <c r="E21" s="2"/>
      <c r="F21" s="2"/>
      <c r="G21" s="2"/>
      <c r="H21" s="4"/>
      <c r="I21" s="4"/>
      <c r="J21" s="4"/>
      <c r="K21" s="4"/>
      <c r="L21" s="4"/>
      <c r="O21" s="37" t="s">
        <v>39</v>
      </c>
      <c r="P21" s="5"/>
      <c r="Q21" s="5"/>
      <c r="R21" s="5"/>
      <c r="S21" s="5"/>
      <c r="T21" s="5"/>
      <c r="U21" s="5"/>
      <c r="V21" s="5"/>
      <c r="W21" s="6"/>
      <c r="X21" s="4"/>
    </row>
    <row r="22" spans="1:34" ht="15.75" customHeight="1" x14ac:dyDescent="0.3">
      <c r="A22" s="4"/>
      <c r="E22" s="43" t="s">
        <v>48</v>
      </c>
      <c r="F22" s="42" t="s">
        <v>47</v>
      </c>
      <c r="G22" s="2"/>
      <c r="H22" s="2"/>
      <c r="I22" s="44" t="s">
        <v>57</v>
      </c>
      <c r="J22" s="44"/>
      <c r="K22" s="44"/>
      <c r="L22" s="44"/>
      <c r="P22" s="5"/>
      <c r="Q22" s="60" t="s">
        <v>56</v>
      </c>
      <c r="R22" s="60"/>
      <c r="S22" s="60"/>
      <c r="T22" s="60"/>
      <c r="U22" s="60"/>
      <c r="V22" s="5"/>
      <c r="W22" s="5"/>
      <c r="X22" s="6"/>
      <c r="Y22" s="4"/>
    </row>
    <row r="23" spans="1:34" ht="15.75" customHeight="1" x14ac:dyDescent="0.3">
      <c r="A23" s="4"/>
      <c r="G23" s="42"/>
      <c r="H23" s="42"/>
      <c r="I23">
        <f>$M$7</f>
        <v>1</v>
      </c>
      <c r="J23">
        <f>$M$8</f>
        <v>0</v>
      </c>
      <c r="K23">
        <f>$M$9</f>
        <v>0</v>
      </c>
      <c r="L23">
        <f>$M$10</f>
        <v>0</v>
      </c>
      <c r="M23" s="4"/>
      <c r="N23" s="4"/>
      <c r="Q23" s="5"/>
      <c r="R23" s="5"/>
      <c r="S23" s="5"/>
      <c r="T23" s="5"/>
      <c r="U23" s="5"/>
      <c r="V23" s="5"/>
      <c r="W23" s="5"/>
      <c r="X23" s="5"/>
      <c r="Y23" s="5"/>
      <c r="Z23" s="5"/>
      <c r="AA23" s="52"/>
      <c r="AB23" s="5"/>
      <c r="AC23" s="5"/>
      <c r="AD23" s="6"/>
      <c r="AE23" s="4"/>
    </row>
    <row r="24" spans="1:34" ht="52" x14ac:dyDescent="0.3">
      <c r="E24" s="29" t="s">
        <v>36</v>
      </c>
      <c r="F24" s="2" t="s">
        <v>0</v>
      </c>
      <c r="G24" s="46" t="s">
        <v>50</v>
      </c>
      <c r="H24" s="2"/>
      <c r="I24" s="2" t="s">
        <v>1</v>
      </c>
      <c r="J24" s="4" t="s">
        <v>35</v>
      </c>
      <c r="K24" s="29" t="s">
        <v>32</v>
      </c>
      <c r="L24" s="30" t="s">
        <v>33</v>
      </c>
      <c r="M24" s="57" t="s">
        <v>49</v>
      </c>
      <c r="N24" s="47" t="s">
        <v>34</v>
      </c>
      <c r="O24" s="48" t="s">
        <v>3</v>
      </c>
      <c r="Q24" s="51" t="s">
        <v>53</v>
      </c>
      <c r="R24" s="6" t="s">
        <v>23</v>
      </c>
      <c r="S24" s="28" t="s">
        <v>37</v>
      </c>
      <c r="T24" s="55" t="s">
        <v>51</v>
      </c>
      <c r="U24" s="53" t="s">
        <v>55</v>
      </c>
      <c r="W24" s="55" t="s">
        <v>52</v>
      </c>
      <c r="X24" s="53" t="s">
        <v>54</v>
      </c>
      <c r="Y24" s="28"/>
      <c r="Z24" s="61" t="s">
        <v>58</v>
      </c>
      <c r="AA24" s="45" t="s">
        <v>59</v>
      </c>
      <c r="AB24" s="5"/>
      <c r="AF24" s="6"/>
      <c r="AG24" s="32"/>
      <c r="AH24" s="32"/>
    </row>
    <row r="25" spans="1:34" ht="15.75" customHeight="1" x14ac:dyDescent="0.3">
      <c r="D25" s="2">
        <v>2020</v>
      </c>
      <c r="E25" s="6">
        <v>400000</v>
      </c>
      <c r="F25" s="3">
        <f>Salary!B4</f>
        <v>780000</v>
      </c>
      <c r="G25" s="3">
        <f>F25-E25</f>
        <v>380000</v>
      </c>
      <c r="H25" s="3"/>
      <c r="I25" s="3">
        <v>70000</v>
      </c>
      <c r="J25" s="6">
        <v>12000</v>
      </c>
      <c r="K25" s="6"/>
      <c r="L25" s="6"/>
      <c r="M25" s="58">
        <f>$I$23*I25+$J$23*J25+$K$23*K25+$L$23*L25</f>
        <v>70000</v>
      </c>
      <c r="N25" s="49">
        <f>$M$6*F25 + $M$7*I25 +$M$8*J25+$M$9*K25+$M$10*L25</f>
        <v>850000</v>
      </c>
      <c r="O25" s="50">
        <f>N25-E25</f>
        <v>450000</v>
      </c>
      <c r="Q25" s="1">
        <v>0</v>
      </c>
      <c r="R25" s="5"/>
      <c r="S25" s="5"/>
      <c r="T25" s="56"/>
      <c r="U25" s="59">
        <f>O25+R25+Q25+S25</f>
        <v>450000</v>
      </c>
      <c r="W25" s="56">
        <f>0.07*X25</f>
        <v>22050.000000000004</v>
      </c>
      <c r="X25" s="54">
        <f>450000*$B$10</f>
        <v>315000</v>
      </c>
      <c r="Y25" s="5"/>
      <c r="Z25" s="62">
        <f>SUM(M25,T25,W25)</f>
        <v>92050</v>
      </c>
      <c r="AA25" s="1">
        <f>SUM(U25,X25)</f>
        <v>765000</v>
      </c>
      <c r="AB25" s="5"/>
      <c r="AF25" s="1"/>
      <c r="AG25" s="33"/>
    </row>
    <row r="26" spans="1:34" ht="15.75" customHeight="1" x14ac:dyDescent="0.3">
      <c r="D26" s="2">
        <v>2021</v>
      </c>
      <c r="E26" s="3">
        <f>E25*1.02</f>
        <v>408000</v>
      </c>
      <c r="F26" s="3">
        <f>Salary!B5</f>
        <v>795600</v>
      </c>
      <c r="G26" s="3">
        <f t="shared" ref="G26:G46" si="0">F26-E26</f>
        <v>387600</v>
      </c>
      <c r="H26" s="3"/>
      <c r="I26" s="3">
        <f t="shared" ref="I26:I46" si="1">I25*1.05</f>
        <v>73500</v>
      </c>
      <c r="J26" s="6">
        <v>25000</v>
      </c>
      <c r="K26" s="6">
        <f>Rent_out!L8</f>
        <v>116000</v>
      </c>
      <c r="L26" s="6"/>
      <c r="M26" s="58">
        <f t="shared" ref="M26:M46" si="2">$I$23*I26+$J$23*J26+$K$23*K26+$L$23*L26</f>
        <v>73500</v>
      </c>
      <c r="N26" s="49">
        <f>$M$6*F26 + $M$7*I26 +$M$8*J26+$M$9*K26+$M$10*L26</f>
        <v>869100</v>
      </c>
      <c r="O26" s="50">
        <f>N26-E26</f>
        <v>461100</v>
      </c>
      <c r="Q26" s="1">
        <f>U25</f>
        <v>450000</v>
      </c>
      <c r="R26" s="1">
        <f>$B$4*(U25+O25*0.5)</f>
        <v>47250.000000000007</v>
      </c>
      <c r="S26" s="1">
        <f t="shared" ref="S26:S30" si="3">-IF(R26&gt;42000,(0.27*R26 + 0.15*(R26-55000)),0.27*R26 )</f>
        <v>-11595.000000000005</v>
      </c>
      <c r="T26" s="56">
        <f>R26+S26</f>
        <v>35655</v>
      </c>
      <c r="U26" s="59">
        <f>O26+R26+Q26+S26</f>
        <v>946755</v>
      </c>
      <c r="W26" s="56">
        <f>0.07*X26</f>
        <v>23593.500000000004</v>
      </c>
      <c r="X26" s="54">
        <f>X25+W25</f>
        <v>337050</v>
      </c>
      <c r="Y26" s="1"/>
      <c r="Z26" s="62">
        <f t="shared" ref="Z26:Z46" si="4">SUM(M26,T26,W26)</f>
        <v>132748.5</v>
      </c>
      <c r="AA26" s="1">
        <f t="shared" ref="AA26:AA46" si="5">SUM(U26,X26)</f>
        <v>1283805</v>
      </c>
      <c r="AB26" s="5"/>
      <c r="AF26" s="1"/>
      <c r="AG26" s="34"/>
      <c r="AH26" s="33"/>
    </row>
    <row r="27" spans="1:34" ht="15.75" customHeight="1" x14ac:dyDescent="0.3">
      <c r="D27" s="2">
        <v>2022</v>
      </c>
      <c r="E27" s="3">
        <f t="shared" ref="E27:E46" si="6">E26*1.02</f>
        <v>416160</v>
      </c>
      <c r="F27" s="3">
        <f>Salary!B6</f>
        <v>811512</v>
      </c>
      <c r="G27" s="3">
        <f t="shared" si="0"/>
        <v>395352</v>
      </c>
      <c r="H27" s="3"/>
      <c r="I27" s="3">
        <f t="shared" si="1"/>
        <v>77175</v>
      </c>
      <c r="J27" s="3">
        <f t="shared" ref="J27:J46" si="7">1.05*J26</f>
        <v>26250</v>
      </c>
      <c r="K27" s="39">
        <f>Rent_out!L9</f>
        <v>122080</v>
      </c>
      <c r="L27" s="6">
        <f>Rent_out!L39</f>
        <v>116000</v>
      </c>
      <c r="M27" s="58">
        <f t="shared" si="2"/>
        <v>77175</v>
      </c>
      <c r="N27" s="49">
        <f>$M$6*F27 + $M$7*I27 +$M$8*J27+$M$9*K27+$M$10*L27</f>
        <v>888687</v>
      </c>
      <c r="O27" s="50">
        <f>N27-E27</f>
        <v>472527</v>
      </c>
      <c r="Q27" s="1">
        <f>U26</f>
        <v>946755</v>
      </c>
      <c r="R27" s="1">
        <f>$B$4*(U26+O26*0.5)</f>
        <v>82411.350000000006</v>
      </c>
      <c r="S27" s="1">
        <f t="shared" si="3"/>
        <v>-26362.767000000003</v>
      </c>
      <c r="T27" s="56">
        <f t="shared" ref="T27:T46" si="8">R27+S27</f>
        <v>56048.582999999999</v>
      </c>
      <c r="U27" s="59">
        <f>O27+R27+Q27+S27</f>
        <v>1475330.5830000001</v>
      </c>
      <c r="W27" s="56">
        <f>0.07*X27</f>
        <v>25245.045000000002</v>
      </c>
      <c r="X27" s="37">
        <f>X26+W26</f>
        <v>360643.5</v>
      </c>
      <c r="Y27" s="1"/>
      <c r="Z27" s="62">
        <f t="shared" si="4"/>
        <v>158468.628</v>
      </c>
      <c r="AA27" s="1">
        <f t="shared" si="5"/>
        <v>1835974.0830000001</v>
      </c>
      <c r="AB27" s="5"/>
      <c r="AF27" s="1"/>
      <c r="AG27" s="34"/>
      <c r="AH27" s="33"/>
    </row>
    <row r="28" spans="1:34" ht="15.75" customHeight="1" x14ac:dyDescent="0.3">
      <c r="D28" s="2">
        <v>2023</v>
      </c>
      <c r="E28" s="3">
        <f t="shared" si="6"/>
        <v>424483.2</v>
      </c>
      <c r="F28" s="3">
        <f>Salary!B7</f>
        <v>827742.24</v>
      </c>
      <c r="G28" s="3">
        <f t="shared" si="0"/>
        <v>403259.04</v>
      </c>
      <c r="H28" s="3"/>
      <c r="I28" s="3">
        <f t="shared" si="1"/>
        <v>81033.75</v>
      </c>
      <c r="J28" s="3">
        <f t="shared" si="7"/>
        <v>27562.5</v>
      </c>
      <c r="K28" s="6">
        <f>Rent_out!L10</f>
        <v>128374.39999999999</v>
      </c>
      <c r="L28" s="6">
        <f>Rent_out!L40</f>
        <v>122080</v>
      </c>
      <c r="M28" s="58">
        <f t="shared" si="2"/>
        <v>81033.75</v>
      </c>
      <c r="N28" s="49">
        <f>$M$6*F28 + $M$7*I28 +$M$8*J28+$M$9*K28+$M$10*L28</f>
        <v>908775.99</v>
      </c>
      <c r="O28" s="50">
        <f>N28-E28</f>
        <v>484292.79</v>
      </c>
      <c r="Q28" s="1">
        <f t="shared" ref="Q28:Q46" si="9">U27</f>
        <v>1475330.5830000001</v>
      </c>
      <c r="R28" s="1">
        <f>$B$4*(U27+O27*0.5)</f>
        <v>119811.58581000002</v>
      </c>
      <c r="S28" s="1">
        <f t="shared" si="3"/>
        <v>-42070.86604020001</v>
      </c>
      <c r="T28" s="56">
        <f t="shared" si="8"/>
        <v>77740.719769800009</v>
      </c>
      <c r="U28" s="59">
        <f>O28+R28+Q28+S28</f>
        <v>2037364.0927698002</v>
      </c>
      <c r="W28" s="56">
        <f>0.07*X28</f>
        <v>27012.19815</v>
      </c>
      <c r="X28" s="37">
        <f>X27+W27</f>
        <v>385888.54499999998</v>
      </c>
      <c r="Y28" s="1"/>
      <c r="Z28" s="62">
        <f t="shared" si="4"/>
        <v>185786.66791980003</v>
      </c>
      <c r="AA28" s="1">
        <f t="shared" si="5"/>
        <v>2423252.6377698001</v>
      </c>
      <c r="AB28" s="5"/>
      <c r="AF28" s="1"/>
      <c r="AG28" s="34"/>
      <c r="AH28" s="33"/>
    </row>
    <row r="29" spans="1:34" ht="15.75" customHeight="1" x14ac:dyDescent="0.3">
      <c r="D29" s="2">
        <v>2024</v>
      </c>
      <c r="E29" s="3">
        <f t="shared" si="6"/>
        <v>432972.864</v>
      </c>
      <c r="F29" s="3">
        <f>Salary!B8</f>
        <v>844297.08480000007</v>
      </c>
      <c r="G29" s="3">
        <f t="shared" si="0"/>
        <v>411324.22080000007</v>
      </c>
      <c r="H29" s="3"/>
      <c r="I29" s="3">
        <f t="shared" si="1"/>
        <v>85085.4375</v>
      </c>
      <c r="J29" s="3">
        <f t="shared" si="7"/>
        <v>28940.625</v>
      </c>
      <c r="K29" s="39">
        <f>Rent_out!L11</f>
        <v>134892.35200000001</v>
      </c>
      <c r="L29" s="6">
        <f>Rent_out!L41</f>
        <v>128374.39999999999</v>
      </c>
      <c r="M29" s="58">
        <f t="shared" si="2"/>
        <v>85085.4375</v>
      </c>
      <c r="N29" s="49">
        <f>$M$6*F29 + $M$7*I29 +$M$8*J29+$M$9*K29+$M$10*L29</f>
        <v>929382.52230000007</v>
      </c>
      <c r="O29" s="50">
        <f>N29-E29</f>
        <v>496409.65830000007</v>
      </c>
      <c r="Q29" s="1">
        <f t="shared" si="9"/>
        <v>2037364.0927698002</v>
      </c>
      <c r="R29" s="1">
        <f>$B$4*(U28+O28*0.5)</f>
        <v>159565.73414388605</v>
      </c>
      <c r="S29" s="1">
        <f t="shared" si="3"/>
        <v>-58767.60834043214</v>
      </c>
      <c r="T29" s="56">
        <f t="shared" si="8"/>
        <v>100798.12580345391</v>
      </c>
      <c r="U29" s="59">
        <f>O29+R29+Q29+S29</f>
        <v>2634571.8768732543</v>
      </c>
      <c r="W29" s="56">
        <f>0.07*X29</f>
        <v>28903.052020500003</v>
      </c>
      <c r="X29" s="37">
        <f>X28+W28</f>
        <v>412900.74314999999</v>
      </c>
      <c r="Y29" s="1"/>
      <c r="Z29" s="62">
        <f t="shared" si="4"/>
        <v>214786.61532395391</v>
      </c>
      <c r="AA29" s="1">
        <f t="shared" si="5"/>
        <v>3047472.6200232543</v>
      </c>
      <c r="AB29" s="5"/>
      <c r="AF29" s="1"/>
      <c r="AG29" s="34"/>
      <c r="AH29" s="33"/>
    </row>
    <row r="30" spans="1:34" ht="15.75" customHeight="1" x14ac:dyDescent="0.3">
      <c r="D30" s="2">
        <v>2025</v>
      </c>
      <c r="E30" s="3">
        <f t="shared" si="6"/>
        <v>441632.32128000003</v>
      </c>
      <c r="F30" s="3">
        <f>Salary!B9</f>
        <v>861183.02649600001</v>
      </c>
      <c r="G30" s="3">
        <f t="shared" si="0"/>
        <v>419550.70521599997</v>
      </c>
      <c r="H30" s="3"/>
      <c r="I30" s="3">
        <f t="shared" si="1"/>
        <v>89339.709375000006</v>
      </c>
      <c r="J30" s="3">
        <f t="shared" si="7"/>
        <v>30387.65625</v>
      </c>
      <c r="K30" s="6">
        <f>Rent_out!L12</f>
        <v>141643.36255999998</v>
      </c>
      <c r="L30" s="6">
        <f>Rent_out!L42</f>
        <v>134892.35200000001</v>
      </c>
      <c r="M30" s="58">
        <f t="shared" si="2"/>
        <v>89339.709375000006</v>
      </c>
      <c r="N30" s="49">
        <f>$M$6*F30 + $M$7*I30 +$M$8*J30+$M$9*K30+$M$10*L30</f>
        <v>950522.73587099998</v>
      </c>
      <c r="O30" s="50">
        <f>N30-E30</f>
        <v>508890.41459099995</v>
      </c>
      <c r="Q30" s="1">
        <f t="shared" si="9"/>
        <v>2634571.8768732543</v>
      </c>
      <c r="R30" s="1">
        <f>$B$4*(U29+O29*0.5)</f>
        <v>201794.36942162784</v>
      </c>
      <c r="S30" s="1">
        <f t="shared" si="3"/>
        <v>-76503.635157083685</v>
      </c>
      <c r="T30" s="56">
        <f t="shared" si="8"/>
        <v>125290.73426454415</v>
      </c>
      <c r="U30" s="59">
        <f>O30+R30+Q30+S30</f>
        <v>3268753.0257287985</v>
      </c>
      <c r="W30" s="56">
        <f>0.07*X30</f>
        <v>30926.265661935002</v>
      </c>
      <c r="X30" s="37">
        <f>X29+W29</f>
        <v>441803.7951705</v>
      </c>
      <c r="Y30" s="1"/>
      <c r="Z30" s="62">
        <f t="shared" si="4"/>
        <v>245556.70930147916</v>
      </c>
      <c r="AA30" s="1">
        <f t="shared" si="5"/>
        <v>3710556.8208992984</v>
      </c>
      <c r="AB30" s="5"/>
      <c r="AF30" s="1"/>
      <c r="AG30" s="34"/>
      <c r="AH30" s="33"/>
    </row>
    <row r="31" spans="1:34" ht="15.75" customHeight="1" x14ac:dyDescent="0.3">
      <c r="D31" s="2">
        <v>2026</v>
      </c>
      <c r="E31" s="3">
        <f t="shared" si="6"/>
        <v>450464.96770560002</v>
      </c>
      <c r="F31" s="3">
        <f>Salary!B10</f>
        <v>878406.68702592002</v>
      </c>
      <c r="G31" s="3">
        <f t="shared" si="0"/>
        <v>427941.71932032</v>
      </c>
      <c r="H31" s="3"/>
      <c r="I31" s="3">
        <f t="shared" si="1"/>
        <v>93806.69484375001</v>
      </c>
      <c r="J31" s="3">
        <f t="shared" si="7"/>
        <v>31907.0390625</v>
      </c>
      <c r="K31" s="39">
        <f>Rent_out!L13</f>
        <v>148637.30721279999</v>
      </c>
      <c r="L31" s="6">
        <f>Rent_out!L43</f>
        <v>141643.36255999998</v>
      </c>
      <c r="M31" s="58">
        <f t="shared" si="2"/>
        <v>93806.69484375001</v>
      </c>
      <c r="N31" s="49">
        <f>$M$6*F31 + $M$7*I31 +$M$8*J31+$M$9*K31+$M$10*L31</f>
        <v>972213.38186967</v>
      </c>
      <c r="O31" s="50">
        <f>N31-E31</f>
        <v>521748.41416406998</v>
      </c>
      <c r="Q31" s="1">
        <f t="shared" si="9"/>
        <v>3268753.0257287985</v>
      </c>
      <c r="R31" s="1">
        <f>$B$4*(U30+O30*0.5)</f>
        <v>246623.87631170091</v>
      </c>
      <c r="S31" s="1">
        <f>-IF(R31&gt;42000,(0.27*R31 + 0.15*(R31-55000)),0.27*R31 )</f>
        <v>-95332.028050914392</v>
      </c>
      <c r="T31" s="56">
        <f t="shared" si="8"/>
        <v>151291.8482607865</v>
      </c>
      <c r="U31" s="59">
        <f>O31+R31+Q31+S31</f>
        <v>3941793.2881536549</v>
      </c>
      <c r="W31" s="56">
        <f>0.07*X31</f>
        <v>33091.104258270454</v>
      </c>
      <c r="X31" s="37">
        <f>X30+W30</f>
        <v>472730.06083243503</v>
      </c>
      <c r="Y31" s="1"/>
      <c r="Z31" s="62">
        <f t="shared" si="4"/>
        <v>278189.64736280695</v>
      </c>
      <c r="AA31" s="1">
        <f t="shared" si="5"/>
        <v>4414523.3489860902</v>
      </c>
      <c r="AB31" s="5"/>
      <c r="AF31" s="1"/>
      <c r="AG31" s="34"/>
      <c r="AH31" s="33"/>
    </row>
    <row r="32" spans="1:34" ht="15.75" customHeight="1" x14ac:dyDescent="0.3">
      <c r="D32" s="2">
        <v>2027</v>
      </c>
      <c r="E32" s="3">
        <f t="shared" si="6"/>
        <v>459474.26705971203</v>
      </c>
      <c r="F32" s="3">
        <f>Salary!B11</f>
        <v>895974.8207664385</v>
      </c>
      <c r="G32" s="3">
        <f t="shared" si="0"/>
        <v>436500.55370672647</v>
      </c>
      <c r="H32" s="3"/>
      <c r="I32" s="3">
        <f t="shared" si="1"/>
        <v>98497.029585937518</v>
      </c>
      <c r="J32" s="3">
        <f t="shared" si="7"/>
        <v>33502.391015624999</v>
      </c>
      <c r="K32" s="6">
        <f>Rent_out!L14</f>
        <v>155884.44544870398</v>
      </c>
      <c r="L32" s="6">
        <f>Rent_out!L44</f>
        <v>148637.30721279999</v>
      </c>
      <c r="M32" s="58">
        <f t="shared" si="2"/>
        <v>98497.029585937518</v>
      </c>
      <c r="N32" s="49">
        <f>$M$6*F32 + $M$7*I32 +$M$8*J32+$M$9*K32+$M$10*L32</f>
        <v>994471.850352376</v>
      </c>
      <c r="O32" s="50">
        <f>N32-E32</f>
        <v>534997.58329266403</v>
      </c>
      <c r="Q32" s="1">
        <f t="shared" si="9"/>
        <v>3941793.2881536549</v>
      </c>
      <c r="R32" s="1">
        <f>$B$4*(U31+O31*0.5)</f>
        <v>294186.72466649831</v>
      </c>
      <c r="S32" s="1">
        <f t="shared" ref="S32:S46" si="10">-IF(R32&gt;42000,(0.27*R32 + 0.15*(R32-55000)),0.27*R32 )</f>
        <v>-115308.4243599293</v>
      </c>
      <c r="T32" s="56">
        <f t="shared" si="8"/>
        <v>178878.30030656903</v>
      </c>
      <c r="U32" s="59">
        <f>O32+R32+Q32+S32</f>
        <v>4655669.1717528878</v>
      </c>
      <c r="W32" s="56">
        <f>0.07*X32</f>
        <v>35407.48155634939</v>
      </c>
      <c r="X32" s="37">
        <f>X31+W31</f>
        <v>505821.1650907055</v>
      </c>
      <c r="Y32" s="1"/>
      <c r="Z32" s="62">
        <f t="shared" si="4"/>
        <v>312782.81144885591</v>
      </c>
      <c r="AA32" s="1">
        <f t="shared" si="5"/>
        <v>5161490.336843593</v>
      </c>
      <c r="AB32" s="5"/>
      <c r="AF32" s="1"/>
      <c r="AG32" s="34"/>
      <c r="AH32" s="33"/>
    </row>
    <row r="33" spans="4:34" ht="15.75" customHeight="1" x14ac:dyDescent="0.3">
      <c r="D33" s="2">
        <v>2028</v>
      </c>
      <c r="E33" s="3">
        <f t="shared" si="6"/>
        <v>468663.75240090629</v>
      </c>
      <c r="F33" s="3">
        <f>Salary!B12</f>
        <v>913894.3171817672</v>
      </c>
      <c r="G33" s="3">
        <f t="shared" si="0"/>
        <v>445230.56478086091</v>
      </c>
      <c r="H33" s="3"/>
      <c r="I33" s="3">
        <f t="shared" si="1"/>
        <v>103421.8810652344</v>
      </c>
      <c r="J33" s="3">
        <f t="shared" si="7"/>
        <v>35177.51056640625</v>
      </c>
      <c r="K33" s="39">
        <f>Rent_out!L15</f>
        <v>163395.4362950963</v>
      </c>
      <c r="L33" s="6">
        <f>Rent_out!L45</f>
        <v>155884.44544870398</v>
      </c>
      <c r="M33" s="58">
        <f t="shared" si="2"/>
        <v>103421.8810652344</v>
      </c>
      <c r="N33" s="49">
        <f>$M$6*F33 + $M$7*I33 +$M$8*J33+$M$9*K33+$M$10*L33</f>
        <v>1017316.1982470016</v>
      </c>
      <c r="O33" s="50">
        <f>N33-E33</f>
        <v>548652.44584609533</v>
      </c>
      <c r="Q33" s="1">
        <f t="shared" si="9"/>
        <v>4655669.1717528878</v>
      </c>
      <c r="R33" s="1">
        <f>$B$4*(U32+O32*0.5)</f>
        <v>344621.75743794546</v>
      </c>
      <c r="S33" s="1">
        <f t="shared" si="10"/>
        <v>-136491.1381239371</v>
      </c>
      <c r="T33" s="56">
        <f t="shared" si="8"/>
        <v>208130.61931400836</v>
      </c>
      <c r="U33" s="59">
        <f>O33+R33+Q33+S33</f>
        <v>5412452.2369129919</v>
      </c>
      <c r="W33" s="56">
        <f>0.07*X33</f>
        <v>37886.005265293847</v>
      </c>
      <c r="X33" s="37">
        <f>X32+W32</f>
        <v>541228.64664705493</v>
      </c>
      <c r="Y33" s="1"/>
      <c r="Z33" s="62">
        <f t="shared" si="4"/>
        <v>349438.50564453658</v>
      </c>
      <c r="AA33" s="1">
        <f t="shared" si="5"/>
        <v>5953680.8835600466</v>
      </c>
      <c r="AB33" s="5"/>
      <c r="AF33" s="1"/>
      <c r="AG33" s="34"/>
      <c r="AH33" s="33"/>
    </row>
    <row r="34" spans="4:34" ht="15.75" customHeight="1" x14ac:dyDescent="0.3">
      <c r="D34" s="2">
        <v>2029</v>
      </c>
      <c r="E34" s="3">
        <f t="shared" si="6"/>
        <v>478037.02744892443</v>
      </c>
      <c r="F34" s="3">
        <f>Salary!B13</f>
        <v>932172.20352540258</v>
      </c>
      <c r="G34" s="3">
        <f t="shared" si="0"/>
        <v>454135.17607647815</v>
      </c>
      <c r="H34" s="3"/>
      <c r="I34" s="3">
        <f t="shared" si="1"/>
        <v>108592.97511849612</v>
      </c>
      <c r="J34" s="3">
        <f t="shared" si="7"/>
        <v>36936.386094726564</v>
      </c>
      <c r="K34" s="6">
        <f>Rent_out!L16</f>
        <v>171181.35451477542</v>
      </c>
      <c r="L34" s="6">
        <f>Rent_out!L46</f>
        <v>163395.4362950963</v>
      </c>
      <c r="M34" s="58">
        <f t="shared" si="2"/>
        <v>108592.97511849612</v>
      </c>
      <c r="N34" s="49">
        <f>$M$6*F34 + $M$7*I34 +$M$8*J34+$M$9*K34+$M$10*L34</f>
        <v>1040765.1786438987</v>
      </c>
      <c r="O34" s="50">
        <f>N34-E34</f>
        <v>562728.15119497431</v>
      </c>
      <c r="Q34" s="1">
        <f t="shared" si="9"/>
        <v>5412452.2369129919</v>
      </c>
      <c r="R34" s="1">
        <f>$B$4*(U33+O33*0.5)</f>
        <v>398074.49218852283</v>
      </c>
      <c r="S34" s="1">
        <f t="shared" si="10"/>
        <v>-158941.2867191796</v>
      </c>
      <c r="T34" s="56">
        <f t="shared" si="8"/>
        <v>239133.20546934323</v>
      </c>
      <c r="U34" s="59">
        <f>O34+R34+Q34+S34</f>
        <v>6214313.5935773095</v>
      </c>
      <c r="W34" s="56">
        <f>0.07*X34</f>
        <v>40538.025633864418</v>
      </c>
      <c r="X34" s="37">
        <f>X33+W33</f>
        <v>579114.65191234881</v>
      </c>
      <c r="Y34" s="1"/>
      <c r="Z34" s="62">
        <f t="shared" si="4"/>
        <v>388264.20622170373</v>
      </c>
      <c r="AA34" s="1">
        <f t="shared" si="5"/>
        <v>6793428.2454896588</v>
      </c>
      <c r="AB34" s="5"/>
      <c r="AF34" s="1"/>
      <c r="AG34" s="34"/>
      <c r="AH34" s="33"/>
    </row>
    <row r="35" spans="4:34" ht="15.75" customHeight="1" x14ac:dyDescent="0.3">
      <c r="D35" s="2">
        <v>2030</v>
      </c>
      <c r="E35" s="3">
        <f t="shared" si="6"/>
        <v>487597.76799790293</v>
      </c>
      <c r="F35" s="3">
        <f>Salary!B14</f>
        <v>950815.6475959107</v>
      </c>
      <c r="G35" s="3">
        <f t="shared" si="0"/>
        <v>463217.87959800777</v>
      </c>
      <c r="H35" s="3"/>
      <c r="I35" s="3">
        <f t="shared" si="1"/>
        <v>114022.62387442093</v>
      </c>
      <c r="J35" s="3">
        <f t="shared" si="7"/>
        <v>38783.205399462895</v>
      </c>
      <c r="K35" s="39">
        <f>Rent_out!L17</f>
        <v>179253.70744788423</v>
      </c>
      <c r="L35" s="6">
        <f>Rent_out!L47</f>
        <v>171181.35451477542</v>
      </c>
      <c r="M35" s="58">
        <f t="shared" si="2"/>
        <v>114022.62387442093</v>
      </c>
      <c r="N35" s="49">
        <f>$M$6*F35 + $M$7*I35 +$M$8*J35+$M$9*K35+$M$10*L35</f>
        <v>1064838.2714703316</v>
      </c>
      <c r="O35" s="50">
        <f>N35-E35</f>
        <v>577240.50347242865</v>
      </c>
      <c r="Q35" s="1">
        <f t="shared" si="9"/>
        <v>6214313.5935773095</v>
      </c>
      <c r="R35" s="1">
        <f>$B$4*(U34+O34*0.5)</f>
        <v>454697.43684223585</v>
      </c>
      <c r="S35" s="1">
        <f t="shared" si="10"/>
        <v>-182722.92347373907</v>
      </c>
      <c r="T35" s="56">
        <f t="shared" si="8"/>
        <v>271974.51336849679</v>
      </c>
      <c r="U35" s="59">
        <f>O35+R35+Q35+S35</f>
        <v>7063528.610418235</v>
      </c>
      <c r="W35" s="56">
        <f>0.07*X35</f>
        <v>43375.687428234931</v>
      </c>
      <c r="X35" s="37">
        <f>X34+W34</f>
        <v>619652.67754621326</v>
      </c>
      <c r="Y35" s="1"/>
      <c r="Z35" s="62">
        <f t="shared" si="4"/>
        <v>429372.82467115263</v>
      </c>
      <c r="AA35" s="1">
        <f t="shared" si="5"/>
        <v>7683181.2879644483</v>
      </c>
      <c r="AB35" s="5"/>
      <c r="AF35" s="1"/>
      <c r="AG35" s="34"/>
      <c r="AH35" s="33"/>
    </row>
    <row r="36" spans="4:34" ht="15.75" customHeight="1" x14ac:dyDescent="0.3">
      <c r="D36" s="2">
        <v>2031</v>
      </c>
      <c r="E36" s="3">
        <f t="shared" si="6"/>
        <v>497349.72335786099</v>
      </c>
      <c r="F36" s="3"/>
      <c r="G36" s="3">
        <f t="shared" si="0"/>
        <v>-497349.72335786099</v>
      </c>
      <c r="H36" s="3"/>
      <c r="I36" s="3">
        <f t="shared" si="1"/>
        <v>119723.75506814198</v>
      </c>
      <c r="J36" s="3">
        <f t="shared" si="7"/>
        <v>40722.36566943604</v>
      </c>
      <c r="K36" s="6">
        <f>Rent_out!L18</f>
        <v>187624.45252326701</v>
      </c>
      <c r="L36" s="6">
        <f>Rent_out!L48</f>
        <v>179253.70744788423</v>
      </c>
      <c r="M36" s="58">
        <f t="shared" si="2"/>
        <v>119723.75506814198</v>
      </c>
      <c r="N36" s="49">
        <f>$M$6*F36 + $M$7*I36 +$M$8*J36+$M$9*K36+$M$10*L36</f>
        <v>119723.75506814198</v>
      </c>
      <c r="O36" s="50">
        <f>N36-E36</f>
        <v>-377625.96828971902</v>
      </c>
      <c r="Q36" s="1">
        <f t="shared" si="9"/>
        <v>7063528.610418235</v>
      </c>
      <c r="R36" s="1">
        <f>$B$4*(U35+O35*0.5)</f>
        <v>514650.4203508115</v>
      </c>
      <c r="S36" s="1">
        <f t="shared" si="10"/>
        <v>-207903.17654734084</v>
      </c>
      <c r="T36" s="56">
        <f t="shared" si="8"/>
        <v>306747.24380347063</v>
      </c>
      <c r="U36" s="59">
        <f>O36+R36+Q36+S36</f>
        <v>6992649.8859319864</v>
      </c>
      <c r="W36" s="56">
        <f>0.07*X36</f>
        <v>46411.985548211378</v>
      </c>
      <c r="X36" s="37">
        <f>X35+W35</f>
        <v>663028.36497444822</v>
      </c>
      <c r="Y36" s="1"/>
      <c r="Z36" s="62">
        <f t="shared" si="4"/>
        <v>472882.98441982397</v>
      </c>
      <c r="AA36" s="1">
        <f t="shared" si="5"/>
        <v>7655678.2509064348</v>
      </c>
      <c r="AB36" s="5"/>
      <c r="AF36" s="1"/>
      <c r="AG36" s="34"/>
      <c r="AH36" s="33"/>
    </row>
    <row r="37" spans="4:34" ht="15.75" customHeight="1" x14ac:dyDescent="0.3">
      <c r="D37" s="2">
        <v>2032</v>
      </c>
      <c r="E37" s="3">
        <f t="shared" si="6"/>
        <v>507296.71782501822</v>
      </c>
      <c r="F37" s="3"/>
      <c r="G37" s="3">
        <f t="shared" si="0"/>
        <v>-507296.71782501822</v>
      </c>
      <c r="H37" s="3"/>
      <c r="I37" s="3">
        <f t="shared" si="1"/>
        <v>125709.94282154909</v>
      </c>
      <c r="J37" s="3">
        <f t="shared" si="7"/>
        <v>42758.483952907845</v>
      </c>
      <c r="K37" s="39">
        <f>Rent_out!L19</f>
        <v>196306.01546611576</v>
      </c>
      <c r="L37" s="6">
        <f>Rent_out!L49</f>
        <v>187624.45252326701</v>
      </c>
      <c r="M37" s="58">
        <f t="shared" si="2"/>
        <v>125709.94282154909</v>
      </c>
      <c r="N37" s="49">
        <f>$M$6*F37 + $M$7*I37 +$M$8*J37+$M$9*K37+$M$10*L37</f>
        <v>125709.94282154909</v>
      </c>
      <c r="O37" s="50">
        <f>N37-E37</f>
        <v>-381586.77500346914</v>
      </c>
      <c r="Q37" s="1">
        <f t="shared" si="9"/>
        <v>6992649.8859319864</v>
      </c>
      <c r="R37" s="1">
        <f>$B$4*(U36+O36*0.5)</f>
        <v>476268.5831250989</v>
      </c>
      <c r="S37" s="1">
        <f t="shared" si="10"/>
        <v>-191782.80491254153</v>
      </c>
      <c r="T37" s="56">
        <f t="shared" si="8"/>
        <v>284485.77821255737</v>
      </c>
      <c r="U37" s="59">
        <f>O37+R37+Q37+S37</f>
        <v>6895548.8891410753</v>
      </c>
      <c r="W37" s="56">
        <f>0.07*X37</f>
        <v>49660.82453658618</v>
      </c>
      <c r="X37" s="37">
        <f>X36+W36</f>
        <v>709440.3505226596</v>
      </c>
      <c r="Y37" s="1"/>
      <c r="Z37" s="62">
        <f t="shared" si="4"/>
        <v>459856.54557069263</v>
      </c>
      <c r="AA37" s="1">
        <f t="shared" si="5"/>
        <v>7604989.239663735</v>
      </c>
      <c r="AB37" s="5"/>
      <c r="AF37" s="1"/>
      <c r="AG37" s="34"/>
      <c r="AH37" s="33"/>
    </row>
    <row r="38" spans="4:34" ht="15.75" customHeight="1" x14ac:dyDescent="0.3">
      <c r="D38" s="2">
        <v>2033</v>
      </c>
      <c r="E38" s="3">
        <f t="shared" si="6"/>
        <v>517442.65218151861</v>
      </c>
      <c r="F38" s="3"/>
      <c r="G38" s="3">
        <f t="shared" si="0"/>
        <v>-517442.65218151861</v>
      </c>
      <c r="H38" s="3"/>
      <c r="I38" s="3">
        <f t="shared" si="1"/>
        <v>131995.43996262655</v>
      </c>
      <c r="J38" s="3">
        <f t="shared" si="7"/>
        <v>44896.408150553238</v>
      </c>
      <c r="K38" s="6">
        <f>Rent_out!L20</f>
        <v>205311.30922984012</v>
      </c>
      <c r="L38" s="6">
        <f>Rent_out!L50</f>
        <v>196306.01546611576</v>
      </c>
      <c r="M38" s="58">
        <f t="shared" si="2"/>
        <v>131995.43996262655</v>
      </c>
      <c r="N38" s="49">
        <f>$M$6*F38 + $M$7*I38 +$M$8*J38+$M$9*K38+$M$10*L38</f>
        <v>131995.43996262655</v>
      </c>
      <c r="O38" s="50">
        <f>N38-E38</f>
        <v>-385447.21221889206</v>
      </c>
      <c r="Q38" s="1">
        <f t="shared" si="9"/>
        <v>6895548.8891410753</v>
      </c>
      <c r="R38" s="1">
        <f>$B$4*(U37+O37*0.5)</f>
        <v>469332.88511475391</v>
      </c>
      <c r="S38" s="1">
        <f t="shared" si="10"/>
        <v>-188869.81174819663</v>
      </c>
      <c r="T38" s="56">
        <f t="shared" si="8"/>
        <v>280463.07336655725</v>
      </c>
      <c r="U38" s="59">
        <f>O38+R38+Q38+S38</f>
        <v>6790564.7502887407</v>
      </c>
      <c r="W38" s="56">
        <f>0.07*X38</f>
        <v>53137.082254147208</v>
      </c>
      <c r="X38" s="37">
        <f>X37+W37</f>
        <v>759101.17505924578</v>
      </c>
      <c r="Y38" s="1"/>
      <c r="Z38" s="62">
        <f t="shared" si="4"/>
        <v>465595.59558333101</v>
      </c>
      <c r="AA38" s="1">
        <f t="shared" si="5"/>
        <v>7549665.9253479866</v>
      </c>
      <c r="AB38" s="5"/>
      <c r="AF38" s="1"/>
      <c r="AG38" s="34"/>
      <c r="AH38" s="33"/>
    </row>
    <row r="39" spans="4:34" ht="15.75" customHeight="1" x14ac:dyDescent="0.3">
      <c r="D39" s="2">
        <v>2034</v>
      </c>
      <c r="E39" s="3">
        <f t="shared" si="6"/>
        <v>527791.50522514898</v>
      </c>
      <c r="F39" s="3"/>
      <c r="G39" s="3">
        <f t="shared" si="0"/>
        <v>-527791.50522514898</v>
      </c>
      <c r="H39" s="3"/>
      <c r="I39" s="3">
        <f t="shared" si="1"/>
        <v>138595.21196075788</v>
      </c>
      <c r="J39" s="3">
        <f t="shared" si="7"/>
        <v>47141.228558080904</v>
      </c>
      <c r="K39" s="39">
        <f>Rent_out!L21</f>
        <v>214653.75368121182</v>
      </c>
      <c r="L39" s="6">
        <f>Rent_out!L51</f>
        <v>205311.30922984012</v>
      </c>
      <c r="M39" s="58">
        <f t="shared" si="2"/>
        <v>138595.21196075788</v>
      </c>
      <c r="N39" s="49">
        <f>$M$6*F39 + $M$7*I39 +$M$8*J39+$M$9*K39+$M$10*L39</f>
        <v>138595.21196075788</v>
      </c>
      <c r="O39" s="50">
        <f>N39-E39</f>
        <v>-389196.29326439113</v>
      </c>
      <c r="Q39" s="1">
        <f t="shared" si="9"/>
        <v>6790564.7502887407</v>
      </c>
      <c r="R39" s="1">
        <f>$B$4*(U38+O38*0.5)</f>
        <v>461848.88009255071</v>
      </c>
      <c r="S39" s="1">
        <f t="shared" si="10"/>
        <v>-185726.52963887129</v>
      </c>
      <c r="T39" s="56">
        <f t="shared" si="8"/>
        <v>276122.35045367945</v>
      </c>
      <c r="U39" s="59">
        <f>O39+R39+Q39+S39</f>
        <v>6677490.8074780283</v>
      </c>
      <c r="W39" s="56">
        <f>0.07*X39</f>
        <v>56856.678011937511</v>
      </c>
      <c r="X39" s="37">
        <f>X38+W38</f>
        <v>812238.25731339294</v>
      </c>
      <c r="Y39" s="1"/>
      <c r="Z39" s="62">
        <f t="shared" si="4"/>
        <v>471574.24042637483</v>
      </c>
      <c r="AA39" s="1">
        <f t="shared" si="5"/>
        <v>7489729.0647914214</v>
      </c>
      <c r="AB39" s="5"/>
      <c r="AF39" s="1"/>
      <c r="AG39" s="34"/>
      <c r="AH39" s="33"/>
    </row>
    <row r="40" spans="4:34" ht="15.75" customHeight="1" x14ac:dyDescent="0.3">
      <c r="D40" s="2">
        <v>2035</v>
      </c>
      <c r="E40" s="3">
        <f t="shared" si="6"/>
        <v>538347.33532965195</v>
      </c>
      <c r="F40" s="3"/>
      <c r="G40" s="3">
        <f t="shared" si="0"/>
        <v>-538347.33532965195</v>
      </c>
      <c r="H40" s="3"/>
      <c r="I40" s="3">
        <f t="shared" si="1"/>
        <v>145524.97255879577</v>
      </c>
      <c r="J40" s="3">
        <f t="shared" si="7"/>
        <v>49498.289985984949</v>
      </c>
      <c r="K40" s="6">
        <f>Rent_out!L22</f>
        <v>224347.29606899485</v>
      </c>
      <c r="L40" s="6">
        <f>Rent_out!L52</f>
        <v>214653.75368121182</v>
      </c>
      <c r="M40" s="58">
        <f t="shared" si="2"/>
        <v>145524.97255879577</v>
      </c>
      <c r="N40" s="49">
        <f>$M$6*F40 + $M$7*I40 +$M$8*J40+$M$9*K40+$M$10*L40</f>
        <v>145524.97255879577</v>
      </c>
      <c r="O40" s="50">
        <f>N40-E40</f>
        <v>-392822.36277085618</v>
      </c>
      <c r="Q40" s="1">
        <f t="shared" si="9"/>
        <v>6677490.8074780283</v>
      </c>
      <c r="R40" s="1">
        <f>$B$4*(U39+O39*0.5)</f>
        <v>453802.48625920835</v>
      </c>
      <c r="S40" s="1">
        <f t="shared" si="10"/>
        <v>-182347.04422886751</v>
      </c>
      <c r="T40" s="56">
        <f t="shared" si="8"/>
        <v>271455.44203034084</v>
      </c>
      <c r="U40" s="59">
        <f>O40+R40+Q40+S40</f>
        <v>6556123.8867375134</v>
      </c>
      <c r="W40" s="56">
        <f>0.07*X40</f>
        <v>60836.64547277314</v>
      </c>
      <c r="X40" s="37">
        <f>X39+W39</f>
        <v>869094.93532533047</v>
      </c>
      <c r="Y40" s="1"/>
      <c r="Z40" s="62">
        <f t="shared" si="4"/>
        <v>477817.06006190972</v>
      </c>
      <c r="AA40" s="1">
        <f t="shared" si="5"/>
        <v>7425218.8220628435</v>
      </c>
      <c r="AB40" s="5"/>
      <c r="AF40" s="1"/>
      <c r="AG40" s="34"/>
      <c r="AH40" s="33"/>
    </row>
    <row r="41" spans="4:34" ht="15.75" customHeight="1" x14ac:dyDescent="0.3">
      <c r="D41" s="2">
        <v>2036</v>
      </c>
      <c r="E41" s="3">
        <f t="shared" si="6"/>
        <v>549114.28203624499</v>
      </c>
      <c r="F41" s="3"/>
      <c r="G41" s="3">
        <f t="shared" si="0"/>
        <v>-549114.28203624499</v>
      </c>
      <c r="H41" s="3"/>
      <c r="I41" s="3">
        <f t="shared" si="1"/>
        <v>152801.22118673555</v>
      </c>
      <c r="J41" s="3">
        <f t="shared" si="7"/>
        <v>51973.204485284201</v>
      </c>
      <c r="K41" s="39">
        <f>Rent_out!L23</f>
        <v>234406.43230747851</v>
      </c>
      <c r="L41" s="6">
        <f>Rent_out!L53</f>
        <v>224347.29606899485</v>
      </c>
      <c r="M41" s="58">
        <f t="shared" si="2"/>
        <v>152801.22118673555</v>
      </c>
      <c r="N41" s="49">
        <f>$M$6*F41 + $M$7*I41 +$M$8*J41+$M$9*K41+$M$10*L41</f>
        <v>152801.22118673555</v>
      </c>
      <c r="O41" s="50">
        <f>N41-E41</f>
        <v>-396313.06084950943</v>
      </c>
      <c r="Q41" s="1">
        <f t="shared" si="9"/>
        <v>6556123.8867375134</v>
      </c>
      <c r="R41" s="1">
        <f>$B$4*(U40+O40*0.5)</f>
        <v>445179.88937464601</v>
      </c>
      <c r="S41" s="1">
        <f t="shared" si="10"/>
        <v>-178725.55353735131</v>
      </c>
      <c r="T41" s="56">
        <f t="shared" si="8"/>
        <v>266454.3358372947</v>
      </c>
      <c r="U41" s="59">
        <f>O41+R41+Q41+S41</f>
        <v>6426265.1617252985</v>
      </c>
      <c r="W41" s="56">
        <f>0.07*X41</f>
        <v>65095.21065586726</v>
      </c>
      <c r="X41" s="37">
        <f>X40+W40</f>
        <v>929931.58079810359</v>
      </c>
      <c r="Y41" s="1"/>
      <c r="Z41" s="62">
        <f t="shared" si="4"/>
        <v>484350.76767989749</v>
      </c>
      <c r="AA41" s="1">
        <f t="shared" si="5"/>
        <v>7356196.742523402</v>
      </c>
      <c r="AB41" s="5"/>
      <c r="AF41" s="1"/>
      <c r="AG41" s="34"/>
      <c r="AH41" s="33"/>
    </row>
    <row r="42" spans="4:34" ht="13" x14ac:dyDescent="0.3">
      <c r="D42" s="2">
        <v>2037</v>
      </c>
      <c r="E42" s="3">
        <f t="shared" si="6"/>
        <v>560096.56767696992</v>
      </c>
      <c r="F42" s="3"/>
      <c r="G42" s="3">
        <f t="shared" si="0"/>
        <v>-560096.56767696992</v>
      </c>
      <c r="H42" s="3"/>
      <c r="I42" s="3">
        <f t="shared" si="1"/>
        <v>160441.28224607234</v>
      </c>
      <c r="J42" s="3">
        <f t="shared" si="7"/>
        <v>54571.864709548412</v>
      </c>
      <c r="K42" s="6">
        <f>Rent_out!L24</f>
        <v>244846.22910758705</v>
      </c>
      <c r="L42" s="6">
        <f>Rent_out!L54</f>
        <v>234406.43230747851</v>
      </c>
      <c r="M42" s="58">
        <f t="shared" si="2"/>
        <v>160441.28224607234</v>
      </c>
      <c r="N42" s="49">
        <f>$M$6*F42 + $M$7*I42 +$M$8*J42+$M$9*K42+$M$10*L42</f>
        <v>160441.28224607234</v>
      </c>
      <c r="O42" s="50">
        <f>N42-E42</f>
        <v>-399655.28543089761</v>
      </c>
      <c r="Q42" s="1">
        <f t="shared" si="9"/>
        <v>6426265.1617252985</v>
      </c>
      <c r="R42" s="1">
        <f>$B$4*(U41+O41*0.5)</f>
        <v>435967.60419103806</v>
      </c>
      <c r="S42" s="1">
        <f t="shared" si="10"/>
        <v>-174856.39376023598</v>
      </c>
      <c r="T42" s="56">
        <f t="shared" si="8"/>
        <v>261111.21043080208</v>
      </c>
      <c r="U42" s="59">
        <f>O42+R42+Q42+S42</f>
        <v>6287721.0867252033</v>
      </c>
      <c r="W42" s="56">
        <f>0.07*X42</f>
        <v>69651.875401777957</v>
      </c>
      <c r="X42" s="37">
        <f>X41+W41</f>
        <v>995026.79145397083</v>
      </c>
      <c r="Y42" s="1"/>
      <c r="Z42" s="62">
        <f t="shared" si="4"/>
        <v>491204.36807865236</v>
      </c>
      <c r="AA42" s="1">
        <f t="shared" si="5"/>
        <v>7282747.8781791739</v>
      </c>
      <c r="AB42" s="5"/>
      <c r="AF42" s="1"/>
      <c r="AG42" s="34"/>
      <c r="AH42" s="33"/>
    </row>
    <row r="43" spans="4:34" ht="13" x14ac:dyDescent="0.3">
      <c r="D43" s="2">
        <v>2038</v>
      </c>
      <c r="E43" s="3">
        <f t="shared" si="6"/>
        <v>571298.49903050938</v>
      </c>
      <c r="F43" s="3"/>
      <c r="G43" s="3">
        <f t="shared" si="0"/>
        <v>-571298.49903050938</v>
      </c>
      <c r="H43" s="3"/>
      <c r="I43" s="3">
        <f t="shared" si="1"/>
        <v>168463.34635837597</v>
      </c>
      <c r="J43" s="3">
        <f t="shared" si="7"/>
        <v>57300.457945025832</v>
      </c>
      <c r="K43" s="39">
        <f>Rent_out!L25</f>
        <v>255682.34698954376</v>
      </c>
      <c r="L43" s="6">
        <f>Rent_out!L55</f>
        <v>244846.22910758705</v>
      </c>
      <c r="M43" s="58">
        <f t="shared" si="2"/>
        <v>168463.34635837597</v>
      </c>
      <c r="N43" s="49">
        <f>$M$6*F43 + $M$7*I43 +$M$8*J43+$M$9*K43+$M$10*L43</f>
        <v>168463.34635837597</v>
      </c>
      <c r="O43" s="50">
        <f>N43-E43</f>
        <v>-402835.15267213341</v>
      </c>
      <c r="Q43" s="1">
        <f t="shared" si="9"/>
        <v>6287721.0867252033</v>
      </c>
      <c r="R43" s="1">
        <f>$B$4*(U42+O42*0.5)</f>
        <v>426152.54108068289</v>
      </c>
      <c r="S43" s="1">
        <f t="shared" si="10"/>
        <v>-170734.06725388681</v>
      </c>
      <c r="T43" s="56">
        <f t="shared" si="8"/>
        <v>255418.47382679608</v>
      </c>
      <c r="U43" s="59">
        <f>O43+R43+Q43+S43</f>
        <v>6140304.4078798657</v>
      </c>
      <c r="W43" s="56">
        <f>0.07*X43</f>
        <v>74527.506679902421</v>
      </c>
      <c r="X43" s="37">
        <f>X42+W42</f>
        <v>1064678.6668557487</v>
      </c>
      <c r="Y43" s="1"/>
      <c r="Z43" s="62">
        <f t="shared" si="4"/>
        <v>498409.32686507446</v>
      </c>
      <c r="AA43" s="1">
        <f t="shared" si="5"/>
        <v>7204983.0747356145</v>
      </c>
      <c r="AB43" s="5"/>
      <c r="AF43" s="1"/>
      <c r="AG43" s="34"/>
      <c r="AH43" s="33"/>
    </row>
    <row r="44" spans="4:34" ht="13" x14ac:dyDescent="0.3">
      <c r="D44" s="2">
        <v>2039</v>
      </c>
      <c r="E44" s="3">
        <f t="shared" si="6"/>
        <v>582724.46901111957</v>
      </c>
      <c r="F44" s="3"/>
      <c r="G44" s="3">
        <f t="shared" si="0"/>
        <v>-582724.46901111957</v>
      </c>
      <c r="H44" s="3"/>
      <c r="I44" s="3">
        <f t="shared" si="1"/>
        <v>176886.51367629477</v>
      </c>
      <c r="J44" s="3">
        <f t="shared" si="7"/>
        <v>60165.480842277124</v>
      </c>
      <c r="K44" s="6">
        <f>Rent_out!L26</f>
        <v>266931.06421242567</v>
      </c>
      <c r="L44" s="6">
        <f>Rent_out!L56</f>
        <v>255682.34698954376</v>
      </c>
      <c r="M44" s="58">
        <f t="shared" si="2"/>
        <v>176886.51367629477</v>
      </c>
      <c r="N44" s="49">
        <f>$M$6*F44 + $M$7*I44 +$M$8*J44+$M$9*K44+$M$10*L44</f>
        <v>176886.51367629477</v>
      </c>
      <c r="O44" s="50">
        <f>N44-E44</f>
        <v>-405837.9553348248</v>
      </c>
      <c r="Q44" s="1">
        <f t="shared" si="9"/>
        <v>6140304.4078798657</v>
      </c>
      <c r="R44" s="1">
        <f>$B$4*(U43+O43*0.5)</f>
        <v>415722.078208066</v>
      </c>
      <c r="S44" s="1">
        <f t="shared" si="10"/>
        <v>-166353.27284738774</v>
      </c>
      <c r="T44" s="56">
        <f t="shared" si="8"/>
        <v>249368.80536067826</v>
      </c>
      <c r="U44" s="59">
        <f>O44+R44+Q44+S44</f>
        <v>5983835.2579057189</v>
      </c>
      <c r="W44" s="56">
        <f>0.07*X44</f>
        <v>79744.43214749558</v>
      </c>
      <c r="X44" s="37">
        <f>X43+W43</f>
        <v>1139206.1735356511</v>
      </c>
      <c r="Y44" s="1"/>
      <c r="Z44" s="62">
        <f t="shared" si="4"/>
        <v>505999.75118446862</v>
      </c>
      <c r="AA44" s="1">
        <f t="shared" si="5"/>
        <v>7123041.4314413704</v>
      </c>
      <c r="AB44" s="5"/>
      <c r="AF44" s="1"/>
      <c r="AG44" s="34"/>
      <c r="AH44" s="33"/>
    </row>
    <row r="45" spans="4:34" ht="13" x14ac:dyDescent="0.3">
      <c r="D45" s="2">
        <v>2040</v>
      </c>
      <c r="E45" s="3">
        <f t="shared" si="6"/>
        <v>594378.95839134196</v>
      </c>
      <c r="F45" s="3"/>
      <c r="G45" s="3">
        <f t="shared" si="0"/>
        <v>-594378.95839134196</v>
      </c>
      <c r="H45" s="3"/>
      <c r="I45" s="3">
        <f t="shared" si="1"/>
        <v>185730.8393601095</v>
      </c>
      <c r="J45" s="3">
        <f t="shared" si="7"/>
        <v>63173.754884390983</v>
      </c>
      <c r="K45" s="39">
        <f>Rent_out!L27</f>
        <v>278609.30165735679</v>
      </c>
      <c r="L45" s="6">
        <f>Rent_out!L57</f>
        <v>266931.06421242567</v>
      </c>
      <c r="M45" s="58">
        <f t="shared" si="2"/>
        <v>185730.8393601095</v>
      </c>
      <c r="N45" s="49">
        <f>$M$6*F45 + $M$7*I45 +$M$8*J45+$M$9*K45+$M$10*L45</f>
        <v>185730.8393601095</v>
      </c>
      <c r="O45" s="50">
        <f>N45-E45</f>
        <v>-408648.11903123243</v>
      </c>
      <c r="Q45" s="1">
        <f t="shared" si="9"/>
        <v>5983835.2579057189</v>
      </c>
      <c r="R45" s="1">
        <f>$B$4*(U44+O44*0.5)</f>
        <v>404664.1396166815</v>
      </c>
      <c r="S45" s="1">
        <f t="shared" si="10"/>
        <v>-161708.93863900623</v>
      </c>
      <c r="T45" s="56">
        <f t="shared" si="8"/>
        <v>242955.20097767527</v>
      </c>
      <c r="U45" s="59">
        <f>O45+R45+Q45+S45</f>
        <v>5818142.3398521617</v>
      </c>
      <c r="W45" s="56">
        <f>0.07*X45</f>
        <v>85326.542397820274</v>
      </c>
      <c r="X45" s="37">
        <f>X44+W44</f>
        <v>1218950.6056831467</v>
      </c>
      <c r="Y45" s="1"/>
      <c r="Z45" s="62">
        <f t="shared" si="4"/>
        <v>514012.58273560507</v>
      </c>
      <c r="AA45" s="1">
        <f t="shared" si="5"/>
        <v>7037092.9455353087</v>
      </c>
      <c r="AB45" s="5"/>
      <c r="AF45" s="1"/>
      <c r="AG45" s="34"/>
      <c r="AH45" s="33"/>
    </row>
    <row r="46" spans="4:34" ht="13" x14ac:dyDescent="0.3">
      <c r="D46" s="2">
        <v>2041</v>
      </c>
      <c r="E46" s="3">
        <f t="shared" si="6"/>
        <v>606266.53755916876</v>
      </c>
      <c r="F46" s="3"/>
      <c r="G46" s="3">
        <f t="shared" si="0"/>
        <v>-606266.53755916876</v>
      </c>
      <c r="H46" s="3"/>
      <c r="I46" s="3">
        <f t="shared" si="1"/>
        <v>195017.38132811498</v>
      </c>
      <c r="J46" s="3">
        <f t="shared" si="7"/>
        <v>66332.44262861053</v>
      </c>
      <c r="K46" s="6">
        <f>Rent_out!L28</f>
        <v>290734.64870255662</v>
      </c>
      <c r="L46" s="6">
        <f>Rent_out!L58</f>
        <v>278609.30165735679</v>
      </c>
      <c r="M46" s="58">
        <f t="shared" si="2"/>
        <v>195017.38132811498</v>
      </c>
      <c r="N46" s="49">
        <f>$M$6*F46 + $M$7*I46 +$M$8*J46+$M$9*K46+$M$10*L46</f>
        <v>195017.38132811498</v>
      </c>
      <c r="O46" s="50">
        <f>N46-E46</f>
        <v>-411249.15623105376</v>
      </c>
      <c r="Q46" s="1">
        <f t="shared" si="9"/>
        <v>5818142.3398521617</v>
      </c>
      <c r="R46" s="1">
        <f>$B$4*(U45+O45*0.5)</f>
        <v>392967.27962355822</v>
      </c>
      <c r="S46" s="1">
        <f t="shared" si="10"/>
        <v>-156796.25744189447</v>
      </c>
      <c r="T46" s="56">
        <f t="shared" si="8"/>
        <v>236171.02218166375</v>
      </c>
      <c r="U46" s="59">
        <f>O46+R46+Q46+S46</f>
        <v>5643064.2058027722</v>
      </c>
      <c r="W46" s="56">
        <f>0.07*X46</f>
        <v>91299.400365667694</v>
      </c>
      <c r="X46" s="37">
        <f>X45+W45</f>
        <v>1304277.1480809669</v>
      </c>
      <c r="Y46" s="1"/>
      <c r="Z46" s="62">
        <f t="shared" si="4"/>
        <v>522487.80387544644</v>
      </c>
      <c r="AA46" s="1">
        <f t="shared" si="5"/>
        <v>6947341.3538837396</v>
      </c>
      <c r="AB46" s="5"/>
      <c r="AF46" s="1"/>
      <c r="AG46" s="34"/>
      <c r="AH46" s="33"/>
    </row>
    <row r="47" spans="4:34" ht="12.5" x14ac:dyDescent="0.25"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4:34" ht="12.5" x14ac:dyDescent="0.25">
      <c r="P48" s="1"/>
      <c r="Q48" s="1"/>
      <c r="R48" s="1"/>
      <c r="S48" s="1"/>
      <c r="T48" s="1"/>
      <c r="U48" s="1"/>
      <c r="V48" s="1"/>
      <c r="W48" s="1"/>
    </row>
    <row r="49" spans="16:23" ht="12.5" x14ac:dyDescent="0.25">
      <c r="P49" s="1"/>
      <c r="Q49" s="1"/>
      <c r="R49" s="1"/>
      <c r="S49" s="1"/>
      <c r="T49" s="1"/>
      <c r="U49" s="1"/>
      <c r="V49" s="1"/>
      <c r="W49" s="1"/>
    </row>
    <row r="50" spans="16:23" ht="12.5" x14ac:dyDescent="0.25">
      <c r="P50" s="1"/>
      <c r="Q50" s="1"/>
      <c r="R50" s="1"/>
      <c r="S50" s="1"/>
      <c r="T50" s="1"/>
      <c r="U50" s="1"/>
      <c r="V50" s="1"/>
      <c r="W50" s="1"/>
    </row>
    <row r="51" spans="16:23" ht="12.5" x14ac:dyDescent="0.25">
      <c r="P51" s="1"/>
      <c r="Q51" s="1"/>
      <c r="R51" s="1"/>
      <c r="S51" s="1"/>
      <c r="T51" s="1"/>
      <c r="U51" s="1"/>
      <c r="V51" s="1"/>
      <c r="W51" s="1"/>
    </row>
    <row r="52" spans="16:23" ht="12.5" x14ac:dyDescent="0.25">
      <c r="P52" s="1"/>
      <c r="Q52" s="1"/>
      <c r="R52" s="1"/>
      <c r="S52" s="1"/>
      <c r="T52" s="1"/>
      <c r="U52" s="1"/>
      <c r="V52" s="1"/>
      <c r="W52" s="1"/>
    </row>
    <row r="53" spans="16:23" ht="12.5" x14ac:dyDescent="0.25">
      <c r="V53" s="1"/>
      <c r="W53" s="1"/>
    </row>
    <row r="54" spans="16:23" ht="12.5" x14ac:dyDescent="0.25">
      <c r="V54" s="1"/>
      <c r="W54" s="1"/>
    </row>
    <row r="55" spans="16:23" ht="12.5" x14ac:dyDescent="0.25">
      <c r="V55" s="1"/>
      <c r="W55" s="1"/>
    </row>
    <row r="56" spans="16:23" ht="12.5" x14ac:dyDescent="0.25">
      <c r="V56" s="1"/>
      <c r="W56" s="1"/>
    </row>
    <row r="57" spans="16:23" ht="12.5" x14ac:dyDescent="0.25">
      <c r="V57" s="5"/>
      <c r="W57" s="5"/>
    </row>
    <row r="58" spans="16:23" ht="12.5" x14ac:dyDescent="0.25">
      <c r="V58" s="5"/>
      <c r="W58" s="5"/>
    </row>
    <row r="59" spans="16:23" ht="12.5" x14ac:dyDescent="0.25">
      <c r="V59" s="5"/>
      <c r="W59" s="5"/>
    </row>
    <row r="60" spans="16:23" ht="12.5" x14ac:dyDescent="0.25">
      <c r="V60" s="5"/>
      <c r="W60" s="5"/>
    </row>
    <row r="61" spans="16:23" ht="12.5" x14ac:dyDescent="0.25">
      <c r="V61" s="5"/>
      <c r="W61" s="5"/>
    </row>
    <row r="62" spans="16:23" ht="12.5" x14ac:dyDescent="0.25">
      <c r="V62" s="5"/>
      <c r="W62" s="5"/>
    </row>
    <row r="63" spans="16:23" ht="12.5" x14ac:dyDescent="0.25">
      <c r="V63" s="5"/>
      <c r="W63" s="5"/>
    </row>
    <row r="64" spans="16:23" ht="12.5" x14ac:dyDescent="0.25">
      <c r="V64" s="5"/>
      <c r="W64" s="5"/>
    </row>
    <row r="65" spans="22:23" ht="12.5" x14ac:dyDescent="0.25">
      <c r="V65" s="5"/>
      <c r="W65" s="5"/>
    </row>
    <row r="66" spans="22:23" ht="12.5" x14ac:dyDescent="0.25">
      <c r="V66" s="5"/>
      <c r="W66" s="5"/>
    </row>
    <row r="67" spans="22:23" ht="12.5" x14ac:dyDescent="0.25">
      <c r="V67" s="5"/>
      <c r="W67" s="5"/>
    </row>
    <row r="68" spans="22:23" ht="12.5" x14ac:dyDescent="0.25">
      <c r="V68" s="5"/>
      <c r="W68" s="5"/>
    </row>
    <row r="69" spans="22:23" ht="12.5" x14ac:dyDescent="0.25">
      <c r="V69" s="5"/>
      <c r="W69" s="5"/>
    </row>
    <row r="70" spans="22:23" ht="12.5" x14ac:dyDescent="0.25">
      <c r="V70" s="5"/>
      <c r="W70" s="5"/>
    </row>
    <row r="71" spans="22:23" ht="12.5" x14ac:dyDescent="0.25">
      <c r="V71" s="5"/>
      <c r="W71" s="5"/>
    </row>
    <row r="72" spans="22:23" ht="12.5" x14ac:dyDescent="0.25">
      <c r="V72" s="5"/>
      <c r="W72" s="5"/>
    </row>
    <row r="73" spans="22:23" ht="12.5" x14ac:dyDescent="0.25">
      <c r="V73" s="5"/>
      <c r="W73" s="5"/>
    </row>
    <row r="74" spans="22:23" ht="12.5" x14ac:dyDescent="0.25">
      <c r="V74" s="5"/>
      <c r="W74" s="5"/>
    </row>
    <row r="75" spans="22:23" ht="12.5" x14ac:dyDescent="0.25">
      <c r="V75" s="5"/>
      <c r="W75" s="5"/>
    </row>
    <row r="76" spans="22:23" ht="12.5" x14ac:dyDescent="0.25">
      <c r="V76" s="5"/>
      <c r="W76" s="5"/>
    </row>
    <row r="77" spans="22:23" ht="12.5" x14ac:dyDescent="0.25">
      <c r="V77" s="5"/>
      <c r="W77" s="5"/>
    </row>
    <row r="78" spans="22:23" ht="12.5" x14ac:dyDescent="0.25">
      <c r="V78" s="5"/>
      <c r="W78" s="5"/>
    </row>
    <row r="79" spans="22:23" ht="12.5" x14ac:dyDescent="0.25">
      <c r="V79" s="5"/>
      <c r="W79" s="5"/>
    </row>
    <row r="80" spans="22:23" ht="12.5" x14ac:dyDescent="0.25">
      <c r="V80" s="5"/>
      <c r="W80" s="5"/>
    </row>
    <row r="81" spans="1:25" ht="12.5" x14ac:dyDescent="0.25">
      <c r="V81" s="5"/>
      <c r="W81" s="5"/>
    </row>
    <row r="82" spans="1:25" ht="12.5" x14ac:dyDescent="0.25">
      <c r="V82" s="5"/>
      <c r="W82" s="5"/>
    </row>
    <row r="83" spans="1:25" ht="13" x14ac:dyDescent="0.3">
      <c r="V83" s="21"/>
      <c r="W83" s="21"/>
      <c r="X83" s="21"/>
      <c r="Y83" s="21"/>
    </row>
    <row r="84" spans="1:25" ht="12.5" x14ac:dyDescent="0.25">
      <c r="V84" s="1"/>
      <c r="W84" s="1"/>
    </row>
    <row r="85" spans="1:25" ht="13" x14ac:dyDescent="0.3">
      <c r="A85" s="11" t="s">
        <v>21</v>
      </c>
      <c r="B85" s="10"/>
      <c r="V85" s="1"/>
      <c r="W85" s="1"/>
    </row>
    <row r="86" spans="1:25" ht="13" x14ac:dyDescent="0.3">
      <c r="A86" s="26" t="s">
        <v>11</v>
      </c>
      <c r="B86" s="16"/>
      <c r="V86" s="1"/>
      <c r="W86" s="1"/>
    </row>
    <row r="87" spans="1:25" ht="12.5" x14ac:dyDescent="0.25">
      <c r="V87" s="1"/>
      <c r="W87" s="1"/>
      <c r="X87" s="1"/>
    </row>
    <row r="88" spans="1:25" ht="12.5" x14ac:dyDescent="0.25">
      <c r="V88" s="5"/>
      <c r="W88" s="5"/>
    </row>
    <row r="89" spans="1:25" ht="12.5" x14ac:dyDescent="0.25">
      <c r="V89" s="5"/>
      <c r="W89" s="5"/>
    </row>
    <row r="90" spans="1:25" ht="12.5" x14ac:dyDescent="0.25">
      <c r="V90" s="5"/>
      <c r="W90" s="5"/>
    </row>
    <row r="91" spans="1:25" ht="12.5" x14ac:dyDescent="0.25">
      <c r="V91" s="5"/>
      <c r="W91" s="5"/>
    </row>
    <row r="92" spans="1:25" ht="12.5" x14ac:dyDescent="0.25">
      <c r="V92" s="5"/>
      <c r="W92" s="5"/>
    </row>
    <row r="93" spans="1:25" ht="12.5" x14ac:dyDescent="0.25">
      <c r="V93" s="5"/>
      <c r="W93" s="5"/>
    </row>
    <row r="94" spans="1:25" ht="12.5" x14ac:dyDescent="0.25">
      <c r="V94" s="5"/>
      <c r="W94" s="5"/>
    </row>
    <row r="95" spans="1:25" ht="12.5" x14ac:dyDescent="0.25">
      <c r="V95" s="5"/>
      <c r="W95" s="5"/>
    </row>
    <row r="96" spans="1:25" ht="12.5" x14ac:dyDescent="0.25">
      <c r="V96" s="5"/>
      <c r="W96" s="5"/>
    </row>
    <row r="97" spans="22:23" ht="12.5" x14ac:dyDescent="0.25">
      <c r="V97" s="5"/>
      <c r="W97" s="5"/>
    </row>
    <row r="98" spans="22:23" ht="12.5" x14ac:dyDescent="0.25">
      <c r="V98" s="5"/>
      <c r="W98" s="5"/>
    </row>
    <row r="99" spans="22:23" ht="12.5" x14ac:dyDescent="0.25">
      <c r="V99" s="5"/>
      <c r="W99" s="5"/>
    </row>
    <row r="100" spans="22:23" ht="12.5" x14ac:dyDescent="0.25">
      <c r="V100" s="5"/>
      <c r="W100" s="5"/>
    </row>
    <row r="101" spans="22:23" ht="12.5" x14ac:dyDescent="0.25">
      <c r="V101" s="5"/>
      <c r="W101" s="5"/>
    </row>
    <row r="102" spans="22:23" ht="12.5" x14ac:dyDescent="0.25">
      <c r="V102" s="5"/>
      <c r="W102" s="5"/>
    </row>
    <row r="103" spans="22:23" ht="12.5" x14ac:dyDescent="0.25">
      <c r="V103" s="5"/>
      <c r="W103" s="5"/>
    </row>
    <row r="104" spans="22:23" ht="12.5" x14ac:dyDescent="0.25">
      <c r="V104" s="5"/>
      <c r="W104" s="5"/>
    </row>
    <row r="105" spans="22:23" ht="12.5" x14ac:dyDescent="0.25">
      <c r="V105" s="5"/>
      <c r="W105" s="5"/>
    </row>
    <row r="106" spans="22:23" ht="12.5" x14ac:dyDescent="0.25">
      <c r="V106" s="5"/>
      <c r="W106" s="5"/>
    </row>
    <row r="107" spans="22:23" ht="12.5" x14ac:dyDescent="0.25">
      <c r="V107" s="5"/>
      <c r="W107" s="5"/>
    </row>
    <row r="108" spans="22:23" ht="12.5" x14ac:dyDescent="0.25">
      <c r="V108" s="5"/>
      <c r="W108" s="5"/>
    </row>
    <row r="109" spans="22:23" ht="12.5" x14ac:dyDescent="0.25">
      <c r="V109" s="5"/>
      <c r="W109" s="5"/>
    </row>
    <row r="110" spans="22:23" ht="12.5" x14ac:dyDescent="0.25">
      <c r="V110" s="5"/>
      <c r="W110" s="5"/>
    </row>
    <row r="111" spans="22:23" ht="12.5" x14ac:dyDescent="0.25">
      <c r="V111" s="5"/>
      <c r="W111" s="5"/>
    </row>
    <row r="112" spans="22:23" ht="12.5" x14ac:dyDescent="0.25">
      <c r="V112" s="5"/>
      <c r="W112" s="5"/>
    </row>
    <row r="113" spans="16:23" ht="12.5" x14ac:dyDescent="0.25">
      <c r="V113" s="5"/>
      <c r="W113" s="5"/>
    </row>
    <row r="114" spans="16:23" ht="12.5" x14ac:dyDescent="0.25">
      <c r="V114" s="1"/>
      <c r="W114" s="1"/>
    </row>
    <row r="115" spans="16:23" ht="12.5" x14ac:dyDescent="0.25">
      <c r="V115" s="1"/>
      <c r="W115" s="1"/>
    </row>
    <row r="116" spans="16:23" ht="12.5" x14ac:dyDescent="0.25">
      <c r="P116" s="1"/>
      <c r="Q116" s="1"/>
      <c r="R116" s="1"/>
      <c r="S116" s="1"/>
      <c r="T116" s="1"/>
      <c r="U116" s="1"/>
      <c r="V116" s="1"/>
      <c r="W116" s="1"/>
    </row>
    <row r="117" spans="16:23" ht="12.5" x14ac:dyDescent="0.25">
      <c r="P117" s="1"/>
      <c r="Q117" s="1"/>
      <c r="R117" s="1"/>
      <c r="S117" s="1"/>
      <c r="T117" s="1"/>
      <c r="U117" s="1"/>
      <c r="V117" s="1"/>
      <c r="W117" s="1"/>
    </row>
    <row r="118" spans="16:23" ht="12.5" x14ac:dyDescent="0.25">
      <c r="P118" s="1"/>
      <c r="Q118" s="1"/>
      <c r="R118" s="1"/>
      <c r="S118" s="1"/>
      <c r="T118" s="1"/>
      <c r="U118" s="1"/>
      <c r="V118" s="1"/>
      <c r="W118" s="1"/>
    </row>
    <row r="119" spans="16:23" ht="12.5" x14ac:dyDescent="0.25">
      <c r="P119" s="1"/>
      <c r="Q119" s="1"/>
      <c r="R119" s="1"/>
      <c r="S119" s="1"/>
      <c r="T119" s="1"/>
      <c r="U119" s="1"/>
      <c r="V119" s="1"/>
      <c r="W119" s="1"/>
    </row>
    <row r="120" spans="16:23" ht="12.5" x14ac:dyDescent="0.25">
      <c r="P120" s="1"/>
      <c r="Q120" s="1"/>
      <c r="R120" s="1"/>
      <c r="S120" s="1"/>
      <c r="T120" s="1"/>
      <c r="U120" s="1"/>
      <c r="V120" s="1"/>
      <c r="W120" s="1"/>
    </row>
    <row r="121" spans="16:23" ht="12.5" x14ac:dyDescent="0.25">
      <c r="P121" s="1"/>
      <c r="Q121" s="1"/>
      <c r="R121" s="1"/>
      <c r="S121" s="1"/>
      <c r="T121" s="1"/>
      <c r="U121" s="1"/>
      <c r="V121" s="1"/>
      <c r="W121" s="1"/>
    </row>
    <row r="122" spans="16:23" ht="12.5" x14ac:dyDescent="0.25">
      <c r="P122" s="1"/>
      <c r="Q122" s="1"/>
      <c r="R122" s="1"/>
      <c r="S122" s="1"/>
      <c r="T122" s="1"/>
      <c r="U122" s="1"/>
      <c r="V122" s="1"/>
      <c r="W122" s="1"/>
    </row>
    <row r="123" spans="16:23" ht="12.5" x14ac:dyDescent="0.25">
      <c r="P123" s="1"/>
      <c r="Q123" s="1"/>
      <c r="R123" s="1"/>
      <c r="S123" s="1"/>
      <c r="T123" s="1"/>
      <c r="U123" s="1"/>
      <c r="V123" s="1"/>
      <c r="W123" s="1"/>
    </row>
    <row r="124" spans="16:23" ht="12.5" x14ac:dyDescent="0.25">
      <c r="P124" s="1"/>
      <c r="Q124" s="1"/>
      <c r="R124" s="1"/>
      <c r="S124" s="1"/>
      <c r="T124" s="1"/>
      <c r="U124" s="1"/>
      <c r="V124" s="1"/>
      <c r="W124" s="1"/>
    </row>
    <row r="125" spans="16:23" ht="12.5" x14ac:dyDescent="0.25">
      <c r="P125" s="1"/>
      <c r="Q125" s="1"/>
      <c r="R125" s="1"/>
      <c r="S125" s="1"/>
      <c r="T125" s="1"/>
      <c r="U125" s="1"/>
      <c r="V125" s="1"/>
      <c r="W125" s="1"/>
    </row>
    <row r="126" spans="16:23" ht="12.5" x14ac:dyDescent="0.25">
      <c r="P126" s="1"/>
      <c r="Q126" s="1"/>
      <c r="R126" s="1"/>
      <c r="S126" s="1"/>
      <c r="T126" s="1"/>
      <c r="U126" s="1"/>
      <c r="V126" s="1"/>
      <c r="W126" s="1"/>
    </row>
    <row r="127" spans="16:23" ht="12.5" x14ac:dyDescent="0.25">
      <c r="P127" s="1"/>
      <c r="Q127" s="1"/>
      <c r="R127" s="1"/>
      <c r="S127" s="1"/>
      <c r="T127" s="1"/>
      <c r="U127" s="1"/>
      <c r="V127" s="1"/>
      <c r="W127" s="1"/>
    </row>
    <row r="128" spans="16:23" ht="12.5" x14ac:dyDescent="0.25">
      <c r="P128" s="1"/>
      <c r="Q128" s="1"/>
      <c r="R128" s="1"/>
      <c r="S128" s="1"/>
      <c r="T128" s="1"/>
      <c r="U128" s="1"/>
      <c r="V128" s="1"/>
      <c r="W128" s="1"/>
    </row>
    <row r="129" spans="16:23" ht="12.5" x14ac:dyDescent="0.25">
      <c r="P129" s="1"/>
      <c r="Q129" s="1"/>
      <c r="R129" s="1"/>
      <c r="S129" s="1"/>
      <c r="T129" s="1"/>
      <c r="U129" s="1"/>
      <c r="V129" s="1"/>
      <c r="W129" s="1"/>
    </row>
    <row r="130" spans="16:23" ht="12.5" x14ac:dyDescent="0.25">
      <c r="P130" s="1"/>
      <c r="Q130" s="1"/>
      <c r="R130" s="1"/>
      <c r="S130" s="1"/>
      <c r="T130" s="1"/>
      <c r="U130" s="1"/>
      <c r="V130" s="1"/>
      <c r="W130" s="1"/>
    </row>
    <row r="131" spans="16:23" ht="12.5" x14ac:dyDescent="0.25">
      <c r="P131" s="1"/>
      <c r="Q131" s="1"/>
      <c r="R131" s="1"/>
      <c r="S131" s="1"/>
      <c r="T131" s="1"/>
      <c r="U131" s="1"/>
      <c r="V131" s="1"/>
      <c r="W131" s="1"/>
    </row>
    <row r="132" spans="16:23" ht="12.5" x14ac:dyDescent="0.25">
      <c r="P132" s="1"/>
      <c r="Q132" s="1"/>
      <c r="R132" s="1"/>
      <c r="S132" s="1"/>
      <c r="T132" s="1"/>
      <c r="U132" s="1"/>
      <c r="V132" s="1"/>
      <c r="W132" s="1"/>
    </row>
    <row r="133" spans="16:23" ht="12.5" x14ac:dyDescent="0.25">
      <c r="P133" s="1"/>
      <c r="Q133" s="1"/>
      <c r="R133" s="1"/>
      <c r="S133" s="1"/>
      <c r="T133" s="1"/>
      <c r="U133" s="1"/>
      <c r="V133" s="1"/>
      <c r="W133" s="1"/>
    </row>
    <row r="134" spans="16:23" ht="12.5" x14ac:dyDescent="0.25">
      <c r="P134" s="1"/>
      <c r="Q134" s="1"/>
      <c r="R134" s="1"/>
      <c r="S134" s="1"/>
      <c r="T134" s="1"/>
      <c r="U134" s="1"/>
      <c r="V134" s="1"/>
      <c r="W134" s="1"/>
    </row>
    <row r="135" spans="16:23" ht="12.5" x14ac:dyDescent="0.25">
      <c r="P135" s="1"/>
      <c r="Q135" s="1"/>
      <c r="R135" s="1"/>
      <c r="S135" s="1"/>
      <c r="T135" s="1"/>
      <c r="U135" s="1"/>
      <c r="V135" s="1"/>
      <c r="W135" s="1"/>
    </row>
    <row r="136" spans="16:23" ht="12.5" x14ac:dyDescent="0.25">
      <c r="P136" s="1"/>
      <c r="Q136" s="1"/>
      <c r="R136" s="1"/>
      <c r="S136" s="1"/>
      <c r="T136" s="1"/>
      <c r="U136" s="1"/>
      <c r="V136" s="1"/>
      <c r="W136" s="1"/>
    </row>
    <row r="137" spans="16:23" ht="12.5" x14ac:dyDescent="0.25">
      <c r="P137" s="1"/>
      <c r="Q137" s="1"/>
      <c r="R137" s="1"/>
      <c r="S137" s="1"/>
      <c r="T137" s="1"/>
      <c r="U137" s="1"/>
      <c r="V137" s="1"/>
      <c r="W137" s="1"/>
    </row>
    <row r="138" spans="16:23" ht="12.5" x14ac:dyDescent="0.25">
      <c r="P138" s="1"/>
      <c r="Q138" s="1"/>
      <c r="R138" s="1"/>
      <c r="S138" s="1"/>
      <c r="T138" s="1"/>
      <c r="U138" s="1"/>
      <c r="V138" s="1"/>
      <c r="W138" s="1"/>
    </row>
    <row r="139" spans="16:23" ht="12.5" x14ac:dyDescent="0.25">
      <c r="P139" s="1"/>
      <c r="Q139" s="1"/>
      <c r="R139" s="1"/>
      <c r="S139" s="1"/>
      <c r="T139" s="1"/>
      <c r="U139" s="1"/>
      <c r="V139" s="1"/>
      <c r="W139" s="1"/>
    </row>
    <row r="140" spans="16:23" ht="12.5" x14ac:dyDescent="0.25">
      <c r="P140" s="1"/>
      <c r="Q140" s="1"/>
      <c r="R140" s="1"/>
      <c r="S140" s="1"/>
      <c r="T140" s="1"/>
      <c r="U140" s="1"/>
      <c r="V140" s="1"/>
      <c r="W140" s="1"/>
    </row>
    <row r="141" spans="16:23" ht="12.5" x14ac:dyDescent="0.25">
      <c r="P141" s="1"/>
      <c r="Q141" s="1"/>
      <c r="R141" s="1"/>
      <c r="S141" s="1"/>
      <c r="T141" s="1"/>
      <c r="U141" s="1"/>
      <c r="V141" s="1"/>
      <c r="W141" s="1"/>
    </row>
    <row r="142" spans="16:23" ht="12.5" x14ac:dyDescent="0.25">
      <c r="P142" s="1"/>
      <c r="Q142" s="1"/>
      <c r="R142" s="1"/>
      <c r="S142" s="1"/>
      <c r="T142" s="1"/>
      <c r="U142" s="1"/>
      <c r="V142" s="1"/>
      <c r="W142" s="1"/>
    </row>
    <row r="143" spans="16:23" ht="12.5" x14ac:dyDescent="0.25">
      <c r="P143" s="1"/>
      <c r="Q143" s="1"/>
      <c r="R143" s="1"/>
      <c r="S143" s="1"/>
      <c r="T143" s="1"/>
      <c r="U143" s="1"/>
      <c r="V143" s="1"/>
      <c r="W143" s="1"/>
    </row>
    <row r="144" spans="16:23" ht="12.5" x14ac:dyDescent="0.25">
      <c r="P144" s="1"/>
      <c r="Q144" s="1"/>
      <c r="R144" s="1"/>
      <c r="S144" s="1"/>
      <c r="T144" s="1"/>
      <c r="U144" s="1"/>
      <c r="V144" s="1"/>
      <c r="W144" s="1"/>
    </row>
    <row r="145" spans="16:23" ht="12.5" x14ac:dyDescent="0.25">
      <c r="P145" s="1"/>
      <c r="Q145" s="1"/>
      <c r="R145" s="1"/>
      <c r="S145" s="1"/>
      <c r="T145" s="1"/>
      <c r="U145" s="1"/>
      <c r="V145" s="1"/>
      <c r="W145" s="1"/>
    </row>
    <row r="146" spans="16:23" ht="12.5" x14ac:dyDescent="0.25">
      <c r="P146" s="1"/>
      <c r="Q146" s="1"/>
      <c r="R146" s="1"/>
      <c r="S146" s="1"/>
      <c r="T146" s="1"/>
      <c r="U146" s="1"/>
      <c r="V146" s="1"/>
      <c r="W146" s="1"/>
    </row>
    <row r="147" spans="16:23" ht="12.5" x14ac:dyDescent="0.25">
      <c r="P147" s="1"/>
      <c r="Q147" s="1"/>
      <c r="R147" s="1"/>
      <c r="S147" s="1"/>
      <c r="T147" s="1"/>
      <c r="U147" s="1"/>
      <c r="V147" s="1"/>
      <c r="W147" s="1"/>
    </row>
    <row r="148" spans="16:23" ht="12.5" x14ac:dyDescent="0.25">
      <c r="P148" s="1"/>
      <c r="Q148" s="1"/>
      <c r="R148" s="1"/>
      <c r="S148" s="1"/>
      <c r="T148" s="1"/>
      <c r="U148" s="1"/>
      <c r="V148" s="1"/>
      <c r="W148" s="1"/>
    </row>
    <row r="149" spans="16:23" ht="12.5" x14ac:dyDescent="0.25">
      <c r="P149" s="1"/>
      <c r="Q149" s="1"/>
      <c r="R149" s="1"/>
      <c r="S149" s="1"/>
      <c r="T149" s="1"/>
      <c r="U149" s="1"/>
      <c r="V149" s="1"/>
      <c r="W149" s="1"/>
    </row>
    <row r="150" spans="16:23" ht="12.5" x14ac:dyDescent="0.25">
      <c r="P150" s="1"/>
      <c r="Q150" s="1"/>
      <c r="R150" s="1"/>
      <c r="S150" s="1"/>
      <c r="T150" s="1"/>
      <c r="U150" s="1"/>
      <c r="V150" s="1"/>
      <c r="W150" s="1"/>
    </row>
    <row r="151" spans="16:23" ht="12.5" x14ac:dyDescent="0.25">
      <c r="P151" s="1"/>
      <c r="Q151" s="1"/>
      <c r="R151" s="1"/>
      <c r="S151" s="1"/>
      <c r="T151" s="1"/>
      <c r="U151" s="1"/>
      <c r="V151" s="1"/>
      <c r="W151" s="1"/>
    </row>
    <row r="152" spans="16:23" ht="12.5" x14ac:dyDescent="0.25">
      <c r="P152" s="1"/>
      <c r="Q152" s="1"/>
      <c r="R152" s="1"/>
      <c r="S152" s="1"/>
      <c r="T152" s="1"/>
      <c r="U152" s="1"/>
      <c r="V152" s="1"/>
      <c r="W152" s="1"/>
    </row>
    <row r="153" spans="16:23" ht="12.5" x14ac:dyDescent="0.25">
      <c r="P153" s="1"/>
      <c r="Q153" s="1"/>
      <c r="R153" s="1"/>
      <c r="S153" s="1"/>
      <c r="T153" s="1"/>
      <c r="U153" s="1"/>
      <c r="V153" s="1"/>
      <c r="W153" s="1"/>
    </row>
    <row r="154" spans="16:23" ht="12.5" x14ac:dyDescent="0.25">
      <c r="P154" s="1"/>
      <c r="Q154" s="1"/>
      <c r="R154" s="1"/>
      <c r="S154" s="1"/>
      <c r="T154" s="1"/>
      <c r="U154" s="1"/>
      <c r="V154" s="1"/>
      <c r="W154" s="1"/>
    </row>
    <row r="155" spans="16:23" ht="12.5" x14ac:dyDescent="0.25">
      <c r="P155" s="1"/>
      <c r="Q155" s="1"/>
      <c r="R155" s="1"/>
      <c r="S155" s="1"/>
      <c r="T155" s="1"/>
      <c r="U155" s="1"/>
      <c r="V155" s="1"/>
      <c r="W155" s="1"/>
    </row>
    <row r="156" spans="16:23" ht="12.5" x14ac:dyDescent="0.25">
      <c r="P156" s="1"/>
      <c r="Q156" s="1"/>
      <c r="R156" s="1"/>
      <c r="S156" s="1"/>
      <c r="T156" s="1"/>
      <c r="U156" s="1"/>
      <c r="V156" s="1"/>
      <c r="W156" s="1"/>
    </row>
    <row r="157" spans="16:23" ht="12.5" x14ac:dyDescent="0.25">
      <c r="P157" s="1"/>
      <c r="Q157" s="1"/>
      <c r="R157" s="1"/>
      <c r="S157" s="1"/>
      <c r="T157" s="1"/>
      <c r="U157" s="1"/>
      <c r="V157" s="1"/>
      <c r="W157" s="1"/>
    </row>
    <row r="158" spans="16:23" ht="12.5" x14ac:dyDescent="0.25">
      <c r="P158" s="1"/>
      <c r="Q158" s="1"/>
      <c r="R158" s="1"/>
      <c r="S158" s="1"/>
      <c r="T158" s="1"/>
      <c r="U158" s="1"/>
      <c r="V158" s="1"/>
      <c r="W158" s="1"/>
    </row>
    <row r="159" spans="16:23" ht="12.5" x14ac:dyDescent="0.25">
      <c r="P159" s="1"/>
      <c r="Q159" s="1"/>
      <c r="R159" s="1"/>
      <c r="S159" s="1"/>
      <c r="T159" s="1"/>
      <c r="U159" s="1"/>
      <c r="V159" s="1"/>
      <c r="W159" s="1"/>
    </row>
    <row r="160" spans="16:23" ht="12.5" x14ac:dyDescent="0.25">
      <c r="P160" s="1"/>
      <c r="Q160" s="1"/>
      <c r="R160" s="1"/>
      <c r="S160" s="1"/>
      <c r="T160" s="1"/>
      <c r="U160" s="1"/>
      <c r="V160" s="1"/>
      <c r="W160" s="1"/>
    </row>
    <row r="161" spans="16:23" ht="12.5" x14ac:dyDescent="0.25">
      <c r="P161" s="1"/>
      <c r="Q161" s="1"/>
      <c r="R161" s="1"/>
      <c r="S161" s="1"/>
      <c r="T161" s="1"/>
      <c r="U161" s="1"/>
      <c r="V161" s="1"/>
      <c r="W161" s="1"/>
    </row>
    <row r="162" spans="16:23" ht="12.5" x14ac:dyDescent="0.25">
      <c r="P162" s="1"/>
      <c r="Q162" s="1"/>
      <c r="R162" s="1"/>
      <c r="S162" s="1"/>
      <c r="T162" s="1"/>
      <c r="U162" s="1"/>
      <c r="V162" s="1"/>
      <c r="W162" s="1"/>
    </row>
    <row r="163" spans="16:23" ht="12.5" x14ac:dyDescent="0.25">
      <c r="P163" s="1"/>
      <c r="Q163" s="1"/>
      <c r="R163" s="1"/>
      <c r="S163" s="1"/>
      <c r="T163" s="1"/>
      <c r="U163" s="1"/>
      <c r="V163" s="1"/>
      <c r="W163" s="1"/>
    </row>
    <row r="164" spans="16:23" ht="12.5" x14ac:dyDescent="0.25">
      <c r="P164" s="1"/>
      <c r="Q164" s="1"/>
      <c r="R164" s="1"/>
      <c r="S164" s="1"/>
      <c r="T164" s="1"/>
      <c r="U164" s="1"/>
      <c r="V164" s="1"/>
      <c r="W164" s="1"/>
    </row>
    <row r="165" spans="16:23" ht="12.5" x14ac:dyDescent="0.25">
      <c r="P165" s="1"/>
      <c r="Q165" s="1"/>
      <c r="R165" s="1"/>
      <c r="S165" s="1"/>
      <c r="T165" s="1"/>
      <c r="U165" s="1"/>
      <c r="V165" s="1"/>
      <c r="W165" s="1"/>
    </row>
    <row r="166" spans="16:23" ht="12.5" x14ac:dyDescent="0.25">
      <c r="P166" s="1"/>
      <c r="Q166" s="1"/>
      <c r="R166" s="1"/>
      <c r="S166" s="1"/>
      <c r="T166" s="1"/>
      <c r="U166" s="1"/>
      <c r="V166" s="1"/>
      <c r="W166" s="1"/>
    </row>
    <row r="167" spans="16:23" ht="12.5" x14ac:dyDescent="0.25">
      <c r="P167" s="1"/>
      <c r="Q167" s="1"/>
      <c r="R167" s="1"/>
      <c r="S167" s="1"/>
      <c r="T167" s="1"/>
      <c r="U167" s="1"/>
      <c r="V167" s="1"/>
      <c r="W167" s="1"/>
    </row>
    <row r="168" spans="16:23" ht="12.5" x14ac:dyDescent="0.25">
      <c r="P168" s="1"/>
      <c r="Q168" s="1"/>
      <c r="R168" s="1"/>
      <c r="S168" s="1"/>
      <c r="T168" s="1"/>
      <c r="U168" s="1"/>
      <c r="V168" s="1"/>
      <c r="W168" s="1"/>
    </row>
    <row r="169" spans="16:23" ht="12.5" x14ac:dyDescent="0.25">
      <c r="P169" s="1"/>
      <c r="Q169" s="1"/>
      <c r="R169" s="1"/>
      <c r="S169" s="1"/>
      <c r="T169" s="1"/>
      <c r="U169" s="1"/>
      <c r="V169" s="1"/>
      <c r="W169" s="1"/>
    </row>
    <row r="170" spans="16:23" ht="12.5" x14ac:dyDescent="0.25">
      <c r="P170" s="1"/>
      <c r="Q170" s="1"/>
      <c r="R170" s="1"/>
      <c r="S170" s="1"/>
      <c r="T170" s="1"/>
      <c r="U170" s="1"/>
      <c r="V170" s="1"/>
      <c r="W170" s="1"/>
    </row>
    <row r="171" spans="16:23" ht="12.5" x14ac:dyDescent="0.25">
      <c r="P171" s="1"/>
      <c r="Q171" s="1"/>
      <c r="R171" s="1"/>
      <c r="S171" s="1"/>
      <c r="T171" s="1"/>
      <c r="U171" s="1"/>
      <c r="V171" s="1"/>
      <c r="W171" s="1"/>
    </row>
    <row r="172" spans="16:23" ht="12.5" x14ac:dyDescent="0.25">
      <c r="P172" s="1"/>
      <c r="Q172" s="1"/>
      <c r="R172" s="1"/>
      <c r="S172" s="1"/>
      <c r="T172" s="1"/>
      <c r="U172" s="1"/>
      <c r="V172" s="1"/>
      <c r="W172" s="1"/>
    </row>
    <row r="173" spans="16:23" ht="12.5" x14ac:dyDescent="0.25">
      <c r="P173" s="1"/>
      <c r="Q173" s="1"/>
      <c r="R173" s="1"/>
      <c r="S173" s="1"/>
      <c r="T173" s="1"/>
      <c r="U173" s="1"/>
      <c r="V173" s="1"/>
      <c r="W173" s="1"/>
    </row>
    <row r="174" spans="16:23" ht="12.5" x14ac:dyDescent="0.25">
      <c r="P174" s="1"/>
      <c r="Q174" s="1"/>
      <c r="R174" s="1"/>
      <c r="S174" s="1"/>
      <c r="T174" s="1"/>
      <c r="U174" s="1"/>
      <c r="V174" s="1"/>
      <c r="W174" s="1"/>
    </row>
    <row r="175" spans="16:23" ht="12.5" x14ac:dyDescent="0.25">
      <c r="P175" s="1"/>
      <c r="Q175" s="1"/>
      <c r="R175" s="1"/>
      <c r="S175" s="1"/>
      <c r="T175" s="1"/>
      <c r="U175" s="1"/>
      <c r="V175" s="1"/>
      <c r="W175" s="1"/>
    </row>
    <row r="176" spans="16:23" ht="12.5" x14ac:dyDescent="0.25">
      <c r="P176" s="1"/>
      <c r="Q176" s="1"/>
      <c r="R176" s="1"/>
      <c r="S176" s="1"/>
      <c r="T176" s="1"/>
      <c r="U176" s="1"/>
      <c r="V176" s="1"/>
      <c r="W176" s="1"/>
    </row>
    <row r="177" spans="16:23" ht="12.5" x14ac:dyDescent="0.25">
      <c r="P177" s="1"/>
      <c r="Q177" s="1"/>
      <c r="R177" s="1"/>
      <c r="S177" s="1"/>
      <c r="T177" s="1"/>
      <c r="U177" s="1"/>
      <c r="V177" s="1"/>
      <c r="W177" s="1"/>
    </row>
    <row r="178" spans="16:23" ht="12.5" x14ac:dyDescent="0.25">
      <c r="P178" s="1"/>
      <c r="Q178" s="1"/>
      <c r="R178" s="1"/>
      <c r="S178" s="1"/>
      <c r="T178" s="1"/>
      <c r="U178" s="1"/>
      <c r="V178" s="1"/>
      <c r="W178" s="1"/>
    </row>
    <row r="179" spans="16:23" ht="12.5" x14ac:dyDescent="0.25">
      <c r="P179" s="1"/>
      <c r="Q179" s="1"/>
      <c r="R179" s="1"/>
      <c r="S179" s="1"/>
      <c r="T179" s="1"/>
      <c r="U179" s="1"/>
      <c r="V179" s="1"/>
      <c r="W179" s="1"/>
    </row>
    <row r="180" spans="16:23" ht="12.5" x14ac:dyDescent="0.25">
      <c r="P180" s="1"/>
      <c r="Q180" s="1"/>
      <c r="R180" s="1"/>
      <c r="S180" s="1"/>
      <c r="T180" s="1"/>
      <c r="U180" s="1"/>
      <c r="V180" s="1"/>
      <c r="W180" s="1"/>
    </row>
    <row r="181" spans="16:23" ht="12.5" x14ac:dyDescent="0.25">
      <c r="P181" s="1"/>
      <c r="Q181" s="1"/>
      <c r="R181" s="1"/>
      <c r="S181" s="1"/>
      <c r="T181" s="1"/>
      <c r="U181" s="1"/>
      <c r="V181" s="1"/>
      <c r="W181" s="1"/>
    </row>
    <row r="182" spans="16:23" ht="12.5" x14ac:dyDescent="0.25">
      <c r="P182" s="1"/>
      <c r="Q182" s="1"/>
      <c r="R182" s="1"/>
      <c r="S182" s="1"/>
      <c r="T182" s="1"/>
      <c r="U182" s="1"/>
      <c r="V182" s="1"/>
      <c r="W182" s="1"/>
    </row>
    <row r="183" spans="16:23" ht="12.5" x14ac:dyDescent="0.25">
      <c r="P183" s="1"/>
      <c r="Q183" s="1"/>
      <c r="R183" s="1"/>
      <c r="S183" s="1"/>
      <c r="T183" s="1"/>
      <c r="U183" s="1"/>
      <c r="V183" s="1"/>
      <c r="W183" s="1"/>
    </row>
    <row r="184" spans="16:23" ht="12.5" x14ac:dyDescent="0.25">
      <c r="P184" s="1"/>
      <c r="Q184" s="1"/>
      <c r="R184" s="1"/>
      <c r="S184" s="1"/>
      <c r="T184" s="1"/>
      <c r="U184" s="1"/>
      <c r="V184" s="1"/>
      <c r="W184" s="1"/>
    </row>
    <row r="185" spans="16:23" ht="12.5" x14ac:dyDescent="0.25">
      <c r="P185" s="1"/>
      <c r="Q185" s="1"/>
      <c r="R185" s="1"/>
      <c r="S185" s="1"/>
      <c r="T185" s="1"/>
      <c r="U185" s="1"/>
      <c r="V185" s="1"/>
      <c r="W185" s="1"/>
    </row>
    <row r="186" spans="16:23" ht="12.5" x14ac:dyDescent="0.25">
      <c r="P186" s="1"/>
      <c r="Q186" s="1"/>
      <c r="R186" s="1"/>
      <c r="S186" s="1"/>
      <c r="T186" s="1"/>
      <c r="U186" s="1"/>
      <c r="V186" s="1"/>
      <c r="W186" s="1"/>
    </row>
    <row r="187" spans="16:23" ht="12.5" x14ac:dyDescent="0.25">
      <c r="P187" s="1"/>
      <c r="Q187" s="1"/>
      <c r="R187" s="1"/>
      <c r="S187" s="1"/>
      <c r="T187" s="1"/>
      <c r="U187" s="1"/>
      <c r="V187" s="1"/>
      <c r="W187" s="1"/>
    </row>
    <row r="188" spans="16:23" ht="12.5" x14ac:dyDescent="0.25">
      <c r="P188" s="1"/>
      <c r="Q188" s="1"/>
      <c r="R188" s="1"/>
      <c r="S188" s="1"/>
      <c r="T188" s="1"/>
      <c r="U188" s="1"/>
      <c r="V188" s="1"/>
      <c r="W188" s="1"/>
    </row>
    <row r="189" spans="16:23" ht="12.5" x14ac:dyDescent="0.25">
      <c r="P189" s="1"/>
      <c r="Q189" s="1"/>
      <c r="R189" s="1"/>
      <c r="S189" s="1"/>
      <c r="T189" s="1"/>
      <c r="U189" s="1"/>
      <c r="V189" s="1"/>
      <c r="W189" s="1"/>
    </row>
    <row r="190" spans="16:23" ht="12.5" x14ac:dyDescent="0.25">
      <c r="P190" s="1"/>
      <c r="Q190" s="1"/>
      <c r="R190" s="1"/>
      <c r="S190" s="1"/>
      <c r="T190" s="1"/>
      <c r="U190" s="1"/>
      <c r="V190" s="1"/>
      <c r="W190" s="1"/>
    </row>
    <row r="191" spans="16:23" ht="12.5" x14ac:dyDescent="0.25">
      <c r="P191" s="1"/>
      <c r="Q191" s="1"/>
      <c r="R191" s="1"/>
      <c r="S191" s="1"/>
      <c r="T191" s="1"/>
      <c r="U191" s="1"/>
      <c r="V191" s="1"/>
      <c r="W191" s="1"/>
    </row>
    <row r="192" spans="16:23" ht="12.5" x14ac:dyDescent="0.25">
      <c r="P192" s="1"/>
      <c r="Q192" s="1"/>
      <c r="R192" s="1"/>
      <c r="S192" s="1"/>
      <c r="T192" s="1"/>
      <c r="U192" s="1"/>
      <c r="V192" s="1"/>
      <c r="W192" s="1"/>
    </row>
    <row r="193" spans="16:23" ht="12.5" x14ac:dyDescent="0.25">
      <c r="P193" s="1"/>
      <c r="Q193" s="1"/>
      <c r="R193" s="1"/>
      <c r="S193" s="1"/>
      <c r="T193" s="1"/>
      <c r="U193" s="1"/>
      <c r="V193" s="1"/>
      <c r="W193" s="1"/>
    </row>
    <row r="194" spans="16:23" ht="12.5" x14ac:dyDescent="0.25">
      <c r="P194" s="1"/>
      <c r="Q194" s="1"/>
      <c r="R194" s="1"/>
      <c r="S194" s="1"/>
      <c r="T194" s="1"/>
      <c r="U194" s="1"/>
      <c r="V194" s="1"/>
      <c r="W194" s="1"/>
    </row>
    <row r="195" spans="16:23" ht="12.5" x14ac:dyDescent="0.25">
      <c r="P195" s="1"/>
      <c r="Q195" s="1"/>
      <c r="R195" s="1"/>
      <c r="S195" s="1"/>
      <c r="T195" s="1"/>
      <c r="U195" s="1"/>
      <c r="V195" s="1"/>
      <c r="W195" s="1"/>
    </row>
    <row r="196" spans="16:23" ht="12.5" x14ac:dyDescent="0.25">
      <c r="P196" s="1"/>
      <c r="Q196" s="1"/>
      <c r="R196" s="1"/>
      <c r="S196" s="1"/>
      <c r="T196" s="1"/>
      <c r="U196" s="1"/>
      <c r="V196" s="1"/>
      <c r="W196" s="1"/>
    </row>
    <row r="197" spans="16:23" ht="12.5" x14ac:dyDescent="0.25">
      <c r="P197" s="1"/>
      <c r="Q197" s="1"/>
      <c r="R197" s="1"/>
      <c r="S197" s="1"/>
      <c r="T197" s="1"/>
      <c r="U197" s="1"/>
      <c r="V197" s="1"/>
      <c r="W197" s="1"/>
    </row>
    <row r="198" spans="16:23" ht="12.5" x14ac:dyDescent="0.25">
      <c r="P198" s="1"/>
      <c r="Q198" s="1"/>
      <c r="R198" s="1"/>
      <c r="S198" s="1"/>
      <c r="T198" s="1"/>
      <c r="U198" s="1"/>
      <c r="V198" s="1"/>
      <c r="W198" s="1"/>
    </row>
    <row r="199" spans="16:23" ht="12.5" x14ac:dyDescent="0.25">
      <c r="P199" s="1"/>
      <c r="Q199" s="1"/>
      <c r="R199" s="1"/>
      <c r="S199" s="1"/>
      <c r="T199" s="1"/>
      <c r="U199" s="1"/>
      <c r="V199" s="1"/>
      <c r="W199" s="1"/>
    </row>
    <row r="200" spans="16:23" ht="12.5" x14ac:dyDescent="0.25">
      <c r="P200" s="1"/>
      <c r="Q200" s="1"/>
      <c r="R200" s="1"/>
      <c r="S200" s="1"/>
      <c r="T200" s="1"/>
      <c r="U200" s="1"/>
      <c r="V200" s="1"/>
      <c r="W200" s="1"/>
    </row>
    <row r="201" spans="16:23" ht="12.5" x14ac:dyDescent="0.25">
      <c r="P201" s="1"/>
      <c r="Q201" s="1"/>
      <c r="R201" s="1"/>
      <c r="S201" s="1"/>
      <c r="T201" s="1"/>
      <c r="U201" s="1"/>
      <c r="V201" s="1"/>
      <c r="W201" s="1"/>
    </row>
    <row r="202" spans="16:23" ht="12.5" x14ac:dyDescent="0.25">
      <c r="P202" s="1"/>
      <c r="Q202" s="1"/>
      <c r="R202" s="1"/>
      <c r="S202" s="1"/>
      <c r="T202" s="1"/>
      <c r="U202" s="1"/>
      <c r="V202" s="1"/>
      <c r="W202" s="1"/>
    </row>
    <row r="203" spans="16:23" ht="12.5" x14ac:dyDescent="0.25">
      <c r="P203" s="1"/>
      <c r="Q203" s="1"/>
      <c r="R203" s="1"/>
      <c r="S203" s="1"/>
      <c r="T203" s="1"/>
      <c r="U203" s="1"/>
      <c r="V203" s="1"/>
      <c r="W203" s="1"/>
    </row>
    <row r="204" spans="16:23" ht="12.5" x14ac:dyDescent="0.25">
      <c r="P204" s="1"/>
      <c r="Q204" s="1"/>
      <c r="R204" s="1"/>
      <c r="S204" s="1"/>
      <c r="T204" s="1"/>
      <c r="U204" s="1"/>
      <c r="V204" s="1"/>
      <c r="W204" s="1"/>
    </row>
    <row r="205" spans="16:23" ht="12.5" x14ac:dyDescent="0.25">
      <c r="P205" s="1"/>
      <c r="Q205" s="1"/>
      <c r="R205" s="1"/>
      <c r="S205" s="1"/>
      <c r="T205" s="1"/>
      <c r="U205" s="1"/>
      <c r="V205" s="1"/>
      <c r="W205" s="1"/>
    </row>
    <row r="206" spans="16:23" ht="12.5" x14ac:dyDescent="0.25">
      <c r="P206" s="1"/>
      <c r="Q206" s="1"/>
      <c r="R206" s="1"/>
      <c r="S206" s="1"/>
      <c r="T206" s="1"/>
      <c r="U206" s="1"/>
      <c r="V206" s="1"/>
      <c r="W206" s="1"/>
    </row>
    <row r="207" spans="16:23" ht="12.5" x14ac:dyDescent="0.25">
      <c r="P207" s="1"/>
      <c r="Q207" s="1"/>
      <c r="R207" s="1"/>
      <c r="S207" s="1"/>
      <c r="T207" s="1"/>
      <c r="U207" s="1"/>
      <c r="V207" s="1"/>
      <c r="W207" s="1"/>
    </row>
    <row r="208" spans="16:23" ht="12.5" x14ac:dyDescent="0.25">
      <c r="P208" s="1"/>
      <c r="Q208" s="1"/>
      <c r="R208" s="1"/>
      <c r="S208" s="1"/>
      <c r="T208" s="1"/>
      <c r="U208" s="1"/>
      <c r="V208" s="1"/>
      <c r="W208" s="1"/>
    </row>
    <row r="209" spans="16:23" ht="12.5" x14ac:dyDescent="0.25">
      <c r="P209" s="1"/>
      <c r="Q209" s="1"/>
      <c r="R209" s="1"/>
      <c r="S209" s="1"/>
      <c r="T209" s="1"/>
      <c r="U209" s="1"/>
      <c r="V209" s="1"/>
      <c r="W209" s="1"/>
    </row>
    <row r="210" spans="16:23" ht="12.5" x14ac:dyDescent="0.25">
      <c r="P210" s="1"/>
      <c r="Q210" s="1"/>
      <c r="R210" s="1"/>
      <c r="S210" s="1"/>
      <c r="T210" s="1"/>
      <c r="U210" s="1"/>
      <c r="V210" s="1"/>
      <c r="W210" s="1"/>
    </row>
    <row r="211" spans="16:23" ht="12.5" x14ac:dyDescent="0.25">
      <c r="P211" s="1"/>
      <c r="Q211" s="1"/>
      <c r="R211" s="1"/>
      <c r="S211" s="1"/>
      <c r="T211" s="1"/>
      <c r="U211" s="1"/>
      <c r="V211" s="1"/>
      <c r="W211" s="1"/>
    </row>
    <row r="212" spans="16:23" ht="12.5" x14ac:dyDescent="0.25">
      <c r="P212" s="1"/>
      <c r="Q212" s="1"/>
      <c r="R212" s="1"/>
      <c r="S212" s="1"/>
      <c r="T212" s="1"/>
      <c r="U212" s="1"/>
      <c r="V212" s="1"/>
      <c r="W212" s="1"/>
    </row>
    <row r="213" spans="16:23" ht="12.5" x14ac:dyDescent="0.25">
      <c r="P213" s="1"/>
      <c r="Q213" s="1"/>
      <c r="R213" s="1"/>
      <c r="S213" s="1"/>
      <c r="T213" s="1"/>
      <c r="U213" s="1"/>
      <c r="V213" s="1"/>
      <c r="W213" s="1"/>
    </row>
    <row r="214" spans="16:23" ht="12.5" x14ac:dyDescent="0.25">
      <c r="P214" s="1"/>
      <c r="Q214" s="1"/>
      <c r="R214" s="1"/>
      <c r="S214" s="1"/>
      <c r="T214" s="1"/>
      <c r="U214" s="1"/>
      <c r="V214" s="1"/>
      <c r="W214" s="1"/>
    </row>
    <row r="215" spans="16:23" ht="12.5" x14ac:dyDescent="0.25">
      <c r="P215" s="1"/>
      <c r="Q215" s="1"/>
      <c r="R215" s="1"/>
      <c r="S215" s="1"/>
      <c r="T215" s="1"/>
      <c r="U215" s="1"/>
      <c r="V215" s="1"/>
      <c r="W215" s="1"/>
    </row>
    <row r="216" spans="16:23" ht="12.5" x14ac:dyDescent="0.25">
      <c r="P216" s="1"/>
      <c r="Q216" s="1"/>
      <c r="R216" s="1"/>
      <c r="S216" s="1"/>
      <c r="T216" s="1"/>
      <c r="U216" s="1"/>
      <c r="V216" s="1"/>
      <c r="W216" s="1"/>
    </row>
    <row r="217" spans="16:23" ht="12.5" x14ac:dyDescent="0.25">
      <c r="P217" s="1"/>
      <c r="Q217" s="1"/>
      <c r="R217" s="1"/>
      <c r="S217" s="1"/>
      <c r="T217" s="1"/>
      <c r="U217" s="1"/>
      <c r="V217" s="1"/>
      <c r="W217" s="1"/>
    </row>
    <row r="218" spans="16:23" ht="12.5" x14ac:dyDescent="0.25">
      <c r="P218" s="1"/>
      <c r="Q218" s="1"/>
      <c r="R218" s="1"/>
      <c r="S218" s="1"/>
      <c r="T218" s="1"/>
      <c r="U218" s="1"/>
      <c r="V218" s="1"/>
      <c r="W218" s="1"/>
    </row>
    <row r="219" spans="16:23" ht="12.5" x14ac:dyDescent="0.25">
      <c r="P219" s="1"/>
      <c r="Q219" s="1"/>
      <c r="R219" s="1"/>
      <c r="S219" s="1"/>
      <c r="T219" s="1"/>
      <c r="U219" s="1"/>
      <c r="V219" s="1"/>
      <c r="W219" s="1"/>
    </row>
    <row r="220" spans="16:23" ht="12.5" x14ac:dyDescent="0.25">
      <c r="P220" s="1"/>
      <c r="Q220" s="1"/>
      <c r="R220" s="1"/>
      <c r="S220" s="1"/>
      <c r="T220" s="1"/>
      <c r="U220" s="1"/>
      <c r="V220" s="1"/>
      <c r="W220" s="1"/>
    </row>
    <row r="221" spans="16:23" ht="12.5" x14ac:dyDescent="0.25">
      <c r="P221" s="1"/>
      <c r="Q221" s="1"/>
      <c r="R221" s="1"/>
      <c r="S221" s="1"/>
      <c r="T221" s="1"/>
      <c r="U221" s="1"/>
      <c r="V221" s="1"/>
      <c r="W221" s="1"/>
    </row>
    <row r="222" spans="16:23" ht="12.5" x14ac:dyDescent="0.25">
      <c r="P222" s="1"/>
      <c r="Q222" s="1"/>
      <c r="R222" s="1"/>
      <c r="S222" s="1"/>
      <c r="T222" s="1"/>
      <c r="U222" s="1"/>
      <c r="V222" s="1"/>
      <c r="W222" s="1"/>
    </row>
    <row r="223" spans="16:23" ht="12.5" x14ac:dyDescent="0.25">
      <c r="P223" s="1"/>
      <c r="Q223" s="1"/>
      <c r="R223" s="1"/>
      <c r="S223" s="1"/>
      <c r="T223" s="1"/>
      <c r="U223" s="1"/>
      <c r="V223" s="1"/>
      <c r="W223" s="1"/>
    </row>
    <row r="224" spans="16:23" ht="12.5" x14ac:dyDescent="0.25">
      <c r="P224" s="1"/>
      <c r="Q224" s="1"/>
      <c r="R224" s="1"/>
      <c r="S224" s="1"/>
      <c r="T224" s="1"/>
      <c r="U224" s="1"/>
      <c r="V224" s="1"/>
      <c r="W224" s="1"/>
    </row>
    <row r="225" spans="16:23" ht="12.5" x14ac:dyDescent="0.25">
      <c r="P225" s="1"/>
      <c r="Q225" s="1"/>
      <c r="R225" s="1"/>
      <c r="S225" s="1"/>
      <c r="T225" s="1"/>
      <c r="U225" s="1"/>
      <c r="V225" s="1"/>
      <c r="W225" s="1"/>
    </row>
    <row r="226" spans="16:23" ht="12.5" x14ac:dyDescent="0.25">
      <c r="P226" s="1"/>
      <c r="Q226" s="1"/>
      <c r="R226" s="1"/>
      <c r="S226" s="1"/>
      <c r="T226" s="1"/>
      <c r="U226" s="1"/>
      <c r="V226" s="1"/>
      <c r="W226" s="1"/>
    </row>
    <row r="227" spans="16:23" ht="12.5" x14ac:dyDescent="0.25">
      <c r="P227" s="1"/>
      <c r="Q227" s="1"/>
      <c r="R227" s="1"/>
      <c r="S227" s="1"/>
      <c r="T227" s="1"/>
      <c r="U227" s="1"/>
      <c r="V227" s="1"/>
      <c r="W227" s="1"/>
    </row>
    <row r="228" spans="16:23" ht="12.5" x14ac:dyDescent="0.25">
      <c r="P228" s="1"/>
      <c r="Q228" s="1"/>
      <c r="R228" s="1"/>
      <c r="S228" s="1"/>
      <c r="T228" s="1"/>
      <c r="U228" s="1"/>
      <c r="V228" s="1"/>
      <c r="W228" s="1"/>
    </row>
    <row r="229" spans="16:23" ht="12.5" x14ac:dyDescent="0.25">
      <c r="P229" s="1"/>
      <c r="Q229" s="1"/>
      <c r="R229" s="1"/>
      <c r="S229" s="1"/>
      <c r="T229" s="1"/>
      <c r="U229" s="1"/>
      <c r="V229" s="1"/>
      <c r="W229" s="1"/>
    </row>
    <row r="230" spans="16:23" ht="12.5" x14ac:dyDescent="0.25">
      <c r="P230" s="1"/>
      <c r="Q230" s="1"/>
      <c r="R230" s="1"/>
      <c r="S230" s="1"/>
      <c r="T230" s="1"/>
      <c r="U230" s="1"/>
      <c r="V230" s="1"/>
      <c r="W230" s="1"/>
    </row>
    <row r="231" spans="16:23" ht="12.5" x14ac:dyDescent="0.25">
      <c r="P231" s="1"/>
      <c r="Q231" s="1"/>
      <c r="R231" s="1"/>
      <c r="S231" s="1"/>
      <c r="T231" s="1"/>
      <c r="U231" s="1"/>
      <c r="V231" s="1"/>
      <c r="W231" s="1"/>
    </row>
    <row r="232" spans="16:23" ht="12.5" x14ac:dyDescent="0.25">
      <c r="P232" s="1"/>
      <c r="Q232" s="1"/>
      <c r="R232" s="1"/>
      <c r="S232" s="1"/>
      <c r="T232" s="1"/>
      <c r="U232" s="1"/>
      <c r="V232" s="1"/>
      <c r="W232" s="1"/>
    </row>
    <row r="233" spans="16:23" ht="12.5" x14ac:dyDescent="0.25">
      <c r="P233" s="1"/>
      <c r="Q233" s="1"/>
      <c r="R233" s="1"/>
      <c r="S233" s="1"/>
      <c r="T233" s="1"/>
      <c r="U233" s="1"/>
      <c r="V233" s="1"/>
      <c r="W233" s="1"/>
    </row>
    <row r="234" spans="16:23" ht="12.5" x14ac:dyDescent="0.25">
      <c r="P234" s="1"/>
      <c r="Q234" s="1"/>
      <c r="R234" s="1"/>
      <c r="S234" s="1"/>
      <c r="T234" s="1"/>
      <c r="U234" s="1"/>
      <c r="V234" s="1"/>
      <c r="W234" s="1"/>
    </row>
    <row r="235" spans="16:23" ht="12.5" x14ac:dyDescent="0.25">
      <c r="P235" s="1"/>
      <c r="Q235" s="1"/>
      <c r="R235" s="1"/>
      <c r="S235" s="1"/>
      <c r="T235" s="1"/>
      <c r="U235" s="1"/>
      <c r="V235" s="1"/>
      <c r="W235" s="1"/>
    </row>
    <row r="236" spans="16:23" ht="12.5" x14ac:dyDescent="0.25">
      <c r="P236" s="1"/>
      <c r="Q236" s="1"/>
      <c r="R236" s="1"/>
      <c r="S236" s="1"/>
      <c r="T236" s="1"/>
      <c r="U236" s="1"/>
      <c r="V236" s="1"/>
      <c r="W236" s="1"/>
    </row>
    <row r="237" spans="16:23" ht="12.5" x14ac:dyDescent="0.25">
      <c r="P237" s="1"/>
      <c r="Q237" s="1"/>
      <c r="R237" s="1"/>
      <c r="S237" s="1"/>
      <c r="T237" s="1"/>
      <c r="U237" s="1"/>
      <c r="V237" s="1"/>
      <c r="W237" s="1"/>
    </row>
    <row r="238" spans="16:23" ht="12.5" x14ac:dyDescent="0.25">
      <c r="P238" s="1"/>
      <c r="Q238" s="1"/>
      <c r="R238" s="1"/>
      <c r="S238" s="1"/>
      <c r="T238" s="1"/>
      <c r="U238" s="1"/>
      <c r="V238" s="1"/>
      <c r="W238" s="1"/>
    </row>
    <row r="239" spans="16:23" ht="12.5" x14ac:dyDescent="0.25">
      <c r="P239" s="1"/>
      <c r="Q239" s="1"/>
      <c r="R239" s="1"/>
      <c r="S239" s="1"/>
      <c r="T239" s="1"/>
      <c r="U239" s="1"/>
      <c r="V239" s="1"/>
      <c r="W239" s="1"/>
    </row>
    <row r="240" spans="16:23" ht="12.5" x14ac:dyDescent="0.25">
      <c r="P240" s="1"/>
      <c r="Q240" s="1"/>
      <c r="R240" s="1"/>
      <c r="S240" s="1"/>
      <c r="T240" s="1"/>
      <c r="U240" s="1"/>
      <c r="V240" s="1"/>
      <c r="W240" s="1"/>
    </row>
    <row r="241" spans="16:23" ht="12.5" x14ac:dyDescent="0.25">
      <c r="P241" s="1"/>
      <c r="Q241" s="1"/>
      <c r="R241" s="1"/>
      <c r="S241" s="1"/>
      <c r="T241" s="1"/>
      <c r="U241" s="1"/>
      <c r="V241" s="1"/>
      <c r="W241" s="1"/>
    </row>
    <row r="242" spans="16:23" ht="12.5" x14ac:dyDescent="0.25">
      <c r="P242" s="1"/>
      <c r="Q242" s="1"/>
      <c r="R242" s="1"/>
      <c r="S242" s="1"/>
      <c r="T242" s="1"/>
      <c r="U242" s="1"/>
      <c r="V242" s="1"/>
      <c r="W242" s="1"/>
    </row>
    <row r="243" spans="16:23" ht="12.5" x14ac:dyDescent="0.25">
      <c r="P243" s="1"/>
      <c r="Q243" s="1"/>
      <c r="R243" s="1"/>
      <c r="S243" s="1"/>
      <c r="T243" s="1"/>
      <c r="U243" s="1"/>
      <c r="V243" s="1"/>
      <c r="W243" s="1"/>
    </row>
    <row r="244" spans="16:23" ht="12.5" x14ac:dyDescent="0.25">
      <c r="P244" s="1"/>
      <c r="Q244" s="1"/>
      <c r="R244" s="1"/>
      <c r="S244" s="1"/>
      <c r="T244" s="1"/>
      <c r="U244" s="1"/>
      <c r="V244" s="1"/>
      <c r="W244" s="1"/>
    </row>
    <row r="245" spans="16:23" ht="12.5" x14ac:dyDescent="0.25">
      <c r="P245" s="1"/>
      <c r="Q245" s="1"/>
      <c r="R245" s="1"/>
      <c r="S245" s="1"/>
      <c r="T245" s="1"/>
      <c r="U245" s="1"/>
      <c r="V245" s="1"/>
      <c r="W245" s="1"/>
    </row>
    <row r="246" spans="16:23" ht="12.5" x14ac:dyDescent="0.25">
      <c r="P246" s="1"/>
      <c r="Q246" s="1"/>
      <c r="R246" s="1"/>
      <c r="S246" s="1"/>
      <c r="T246" s="1"/>
      <c r="U246" s="1"/>
      <c r="V246" s="1"/>
      <c r="W246" s="1"/>
    </row>
    <row r="247" spans="16:23" ht="12.5" x14ac:dyDescent="0.25">
      <c r="P247" s="1"/>
      <c r="Q247" s="1"/>
      <c r="R247" s="1"/>
      <c r="S247" s="1"/>
      <c r="T247" s="1"/>
      <c r="U247" s="1"/>
      <c r="V247" s="1"/>
      <c r="W247" s="1"/>
    </row>
    <row r="248" spans="16:23" ht="12.5" x14ac:dyDescent="0.25">
      <c r="P248" s="1"/>
      <c r="Q248" s="1"/>
      <c r="R248" s="1"/>
      <c r="S248" s="1"/>
      <c r="T248" s="1"/>
      <c r="U248" s="1"/>
      <c r="V248" s="1"/>
      <c r="W248" s="1"/>
    </row>
    <row r="249" spans="16:23" ht="12.5" x14ac:dyDescent="0.25">
      <c r="P249" s="1"/>
      <c r="Q249" s="1"/>
      <c r="R249" s="1"/>
      <c r="S249" s="1"/>
      <c r="T249" s="1"/>
      <c r="U249" s="1"/>
      <c r="V249" s="1"/>
      <c r="W249" s="1"/>
    </row>
    <row r="250" spans="16:23" ht="12.5" x14ac:dyDescent="0.25">
      <c r="P250" s="1"/>
      <c r="Q250" s="1"/>
      <c r="R250" s="1"/>
      <c r="S250" s="1"/>
      <c r="T250" s="1"/>
      <c r="U250" s="1"/>
      <c r="V250" s="1"/>
      <c r="W250" s="1"/>
    </row>
    <row r="251" spans="16:23" ht="12.5" x14ac:dyDescent="0.25">
      <c r="P251" s="1"/>
      <c r="Q251" s="1"/>
      <c r="R251" s="1"/>
      <c r="S251" s="1"/>
      <c r="T251" s="1"/>
      <c r="U251" s="1"/>
      <c r="V251" s="1"/>
      <c r="W251" s="1"/>
    </row>
    <row r="252" spans="16:23" ht="12.5" x14ac:dyDescent="0.25">
      <c r="P252" s="1"/>
      <c r="Q252" s="1"/>
      <c r="R252" s="1"/>
      <c r="S252" s="1"/>
      <c r="T252" s="1"/>
      <c r="U252" s="1"/>
      <c r="V252" s="1"/>
      <c r="W252" s="1"/>
    </row>
    <row r="253" spans="16:23" ht="12.5" x14ac:dyDescent="0.25">
      <c r="P253" s="1"/>
      <c r="Q253" s="1"/>
      <c r="R253" s="1"/>
      <c r="S253" s="1"/>
      <c r="T253" s="1"/>
      <c r="U253" s="1"/>
      <c r="V253" s="1"/>
      <c r="W253" s="1"/>
    </row>
    <row r="254" spans="16:23" ht="12.5" x14ac:dyDescent="0.25">
      <c r="P254" s="1"/>
      <c r="Q254" s="1"/>
      <c r="R254" s="1"/>
      <c r="S254" s="1"/>
      <c r="T254" s="1"/>
      <c r="U254" s="1"/>
      <c r="V254" s="1"/>
      <c r="W254" s="1"/>
    </row>
    <row r="255" spans="16:23" ht="12.5" x14ac:dyDescent="0.25">
      <c r="P255" s="1"/>
      <c r="Q255" s="1"/>
      <c r="R255" s="1"/>
      <c r="S255" s="1"/>
      <c r="T255" s="1"/>
      <c r="U255" s="1"/>
      <c r="V255" s="1"/>
      <c r="W255" s="1"/>
    </row>
    <row r="256" spans="16:23" ht="12.5" x14ac:dyDescent="0.25">
      <c r="P256" s="1"/>
      <c r="Q256" s="1"/>
      <c r="R256" s="1"/>
      <c r="S256" s="1"/>
      <c r="T256" s="1"/>
      <c r="U256" s="1"/>
      <c r="V256" s="1"/>
      <c r="W256" s="1"/>
    </row>
    <row r="257" spans="16:23" ht="12.5" x14ac:dyDescent="0.25">
      <c r="P257" s="1"/>
      <c r="Q257" s="1"/>
      <c r="R257" s="1"/>
      <c r="S257" s="1"/>
      <c r="T257" s="1"/>
      <c r="U257" s="1"/>
      <c r="V257" s="1"/>
      <c r="W257" s="1"/>
    </row>
    <row r="258" spans="16:23" ht="12.5" x14ac:dyDescent="0.25">
      <c r="P258" s="1"/>
      <c r="Q258" s="1"/>
      <c r="R258" s="1"/>
      <c r="S258" s="1"/>
      <c r="T258" s="1"/>
      <c r="U258" s="1"/>
      <c r="V258" s="1"/>
      <c r="W258" s="1"/>
    </row>
    <row r="259" spans="16:23" ht="12.5" x14ac:dyDescent="0.25">
      <c r="P259" s="1"/>
      <c r="Q259" s="1"/>
      <c r="R259" s="1"/>
      <c r="S259" s="1"/>
      <c r="T259" s="1"/>
      <c r="U259" s="1"/>
      <c r="V259" s="1"/>
      <c r="W259" s="1"/>
    </row>
    <row r="260" spans="16:23" ht="12.5" x14ac:dyDescent="0.25">
      <c r="P260" s="1"/>
      <c r="Q260" s="1"/>
      <c r="R260" s="1"/>
      <c r="S260" s="1"/>
      <c r="T260" s="1"/>
      <c r="U260" s="1"/>
      <c r="V260" s="1"/>
      <c r="W260" s="1"/>
    </row>
    <row r="261" spans="16:23" ht="12.5" x14ac:dyDescent="0.25">
      <c r="P261" s="1"/>
      <c r="Q261" s="1"/>
      <c r="R261" s="1"/>
      <c r="S261" s="1"/>
      <c r="T261" s="1"/>
      <c r="U261" s="1"/>
      <c r="V261" s="1"/>
      <c r="W261" s="1"/>
    </row>
    <row r="262" spans="16:23" ht="12.5" x14ac:dyDescent="0.25">
      <c r="P262" s="1"/>
      <c r="Q262" s="1"/>
      <c r="R262" s="1"/>
      <c r="S262" s="1"/>
      <c r="T262" s="1"/>
      <c r="U262" s="1"/>
      <c r="V262" s="1"/>
      <c r="W262" s="1"/>
    </row>
    <row r="263" spans="16:23" ht="12.5" x14ac:dyDescent="0.25">
      <c r="P263" s="1"/>
      <c r="Q263" s="1"/>
      <c r="R263" s="1"/>
      <c r="S263" s="1"/>
      <c r="T263" s="1"/>
      <c r="U263" s="1"/>
      <c r="V263" s="1"/>
      <c r="W263" s="1"/>
    </row>
    <row r="264" spans="16:23" ht="12.5" x14ac:dyDescent="0.25">
      <c r="P264" s="1"/>
      <c r="Q264" s="1"/>
      <c r="R264" s="1"/>
      <c r="S264" s="1"/>
      <c r="T264" s="1"/>
      <c r="U264" s="1"/>
      <c r="V264" s="1"/>
      <c r="W264" s="1"/>
    </row>
    <row r="265" spans="16:23" ht="12.5" x14ac:dyDescent="0.25">
      <c r="P265" s="1"/>
      <c r="Q265" s="1"/>
      <c r="R265" s="1"/>
      <c r="S265" s="1"/>
      <c r="T265" s="1"/>
      <c r="U265" s="1"/>
      <c r="V265" s="1"/>
      <c r="W265" s="1"/>
    </row>
    <row r="266" spans="16:23" ht="12.5" x14ac:dyDescent="0.25">
      <c r="P266" s="1"/>
      <c r="Q266" s="1"/>
      <c r="R266" s="1"/>
      <c r="S266" s="1"/>
      <c r="T266" s="1"/>
      <c r="U266" s="1"/>
      <c r="V266" s="1"/>
      <c r="W266" s="1"/>
    </row>
    <row r="267" spans="16:23" ht="12.5" x14ac:dyDescent="0.25">
      <c r="P267" s="1"/>
      <c r="Q267" s="1"/>
      <c r="R267" s="1"/>
      <c r="S267" s="1"/>
      <c r="T267" s="1"/>
      <c r="U267" s="1"/>
      <c r="V267" s="1"/>
      <c r="W267" s="1"/>
    </row>
    <row r="268" spans="16:23" ht="12.5" x14ac:dyDescent="0.25">
      <c r="P268" s="1"/>
      <c r="Q268" s="1"/>
      <c r="R268" s="1"/>
      <c r="S268" s="1"/>
      <c r="T268" s="1"/>
      <c r="U268" s="1"/>
      <c r="V268" s="1"/>
      <c r="W268" s="1"/>
    </row>
    <row r="269" spans="16:23" ht="12.5" x14ac:dyDescent="0.25">
      <c r="P269" s="1"/>
      <c r="Q269" s="1"/>
      <c r="R269" s="1"/>
      <c r="S269" s="1"/>
      <c r="T269" s="1"/>
      <c r="U269" s="1"/>
      <c r="V269" s="1"/>
      <c r="W269" s="1"/>
    </row>
    <row r="270" spans="16:23" ht="12.5" x14ac:dyDescent="0.25">
      <c r="P270" s="1"/>
      <c r="Q270" s="1"/>
      <c r="R270" s="1"/>
      <c r="S270" s="1"/>
      <c r="T270" s="1"/>
      <c r="U270" s="1"/>
      <c r="V270" s="1"/>
      <c r="W270" s="1"/>
    </row>
    <row r="271" spans="16:23" ht="12.5" x14ac:dyDescent="0.25">
      <c r="P271" s="1"/>
      <c r="Q271" s="1"/>
      <c r="R271" s="1"/>
      <c r="S271" s="1"/>
      <c r="T271" s="1"/>
      <c r="U271" s="1"/>
      <c r="V271" s="1"/>
      <c r="W271" s="1"/>
    </row>
    <row r="272" spans="16:23" ht="12.5" x14ac:dyDescent="0.25">
      <c r="P272" s="1"/>
      <c r="Q272" s="1"/>
      <c r="R272" s="1"/>
      <c r="S272" s="1"/>
      <c r="T272" s="1"/>
      <c r="U272" s="1"/>
      <c r="V272" s="1"/>
      <c r="W272" s="1"/>
    </row>
    <row r="273" spans="16:23" ht="12.5" x14ac:dyDescent="0.25">
      <c r="P273" s="1"/>
      <c r="Q273" s="1"/>
      <c r="R273" s="1"/>
      <c r="S273" s="1"/>
      <c r="T273" s="1"/>
      <c r="U273" s="1"/>
      <c r="V273" s="1"/>
      <c r="W273" s="1"/>
    </row>
    <row r="274" spans="16:23" ht="12.5" x14ac:dyDescent="0.25">
      <c r="P274" s="1"/>
      <c r="Q274" s="1"/>
      <c r="R274" s="1"/>
      <c r="S274" s="1"/>
      <c r="T274" s="1"/>
      <c r="U274" s="1"/>
      <c r="V274" s="1"/>
      <c r="W274" s="1"/>
    </row>
    <row r="275" spans="16:23" ht="12.5" x14ac:dyDescent="0.25">
      <c r="P275" s="1"/>
      <c r="Q275" s="1"/>
      <c r="R275" s="1"/>
      <c r="S275" s="1"/>
      <c r="T275" s="1"/>
      <c r="U275" s="1"/>
      <c r="V275" s="1"/>
      <c r="W275" s="1"/>
    </row>
    <row r="276" spans="16:23" ht="12.5" x14ac:dyDescent="0.25">
      <c r="P276" s="1"/>
      <c r="Q276" s="1"/>
      <c r="R276" s="1"/>
      <c r="S276" s="1"/>
      <c r="T276" s="1"/>
      <c r="U276" s="1"/>
      <c r="V276" s="1"/>
      <c r="W276" s="1"/>
    </row>
    <row r="277" spans="16:23" ht="12.5" x14ac:dyDescent="0.25">
      <c r="P277" s="1"/>
      <c r="Q277" s="1"/>
      <c r="R277" s="1"/>
      <c r="S277" s="1"/>
      <c r="T277" s="1"/>
      <c r="U277" s="1"/>
      <c r="V277" s="1"/>
      <c r="W277" s="1"/>
    </row>
    <row r="278" spans="16:23" ht="12.5" x14ac:dyDescent="0.25">
      <c r="P278" s="1"/>
      <c r="Q278" s="1"/>
      <c r="R278" s="1"/>
      <c r="S278" s="1"/>
      <c r="T278" s="1"/>
      <c r="U278" s="1"/>
      <c r="V278" s="1"/>
      <c r="W278" s="1"/>
    </row>
    <row r="279" spans="16:23" ht="12.5" x14ac:dyDescent="0.25">
      <c r="P279" s="1"/>
      <c r="Q279" s="1"/>
      <c r="R279" s="1"/>
      <c r="S279" s="1"/>
      <c r="T279" s="1"/>
      <c r="U279" s="1"/>
      <c r="V279" s="1"/>
      <c r="W279" s="1"/>
    </row>
    <row r="280" spans="16:23" ht="12.5" x14ac:dyDescent="0.25">
      <c r="P280" s="1"/>
      <c r="Q280" s="1"/>
      <c r="R280" s="1"/>
      <c r="S280" s="1"/>
      <c r="T280" s="1"/>
      <c r="U280" s="1"/>
      <c r="V280" s="1"/>
      <c r="W280" s="1"/>
    </row>
    <row r="281" spans="16:23" ht="12.5" x14ac:dyDescent="0.25">
      <c r="P281" s="1"/>
      <c r="Q281" s="1"/>
      <c r="R281" s="1"/>
      <c r="S281" s="1"/>
      <c r="T281" s="1"/>
      <c r="U281" s="1"/>
      <c r="V281" s="1"/>
      <c r="W281" s="1"/>
    </row>
    <row r="282" spans="16:23" ht="12.5" x14ac:dyDescent="0.25">
      <c r="P282" s="1"/>
      <c r="Q282" s="1"/>
      <c r="R282" s="1"/>
      <c r="S282" s="1"/>
      <c r="T282" s="1"/>
      <c r="U282" s="1"/>
      <c r="V282" s="1"/>
      <c r="W282" s="1"/>
    </row>
    <row r="283" spans="16:23" ht="12.5" x14ac:dyDescent="0.25">
      <c r="P283" s="1"/>
      <c r="Q283" s="1"/>
      <c r="R283" s="1"/>
      <c r="S283" s="1"/>
      <c r="T283" s="1"/>
      <c r="U283" s="1"/>
      <c r="V283" s="1"/>
      <c r="W283" s="1"/>
    </row>
    <row r="284" spans="16:23" ht="12.5" x14ac:dyDescent="0.25">
      <c r="P284" s="1"/>
      <c r="Q284" s="1"/>
      <c r="R284" s="1"/>
      <c r="S284" s="1"/>
      <c r="T284" s="1"/>
      <c r="U284" s="1"/>
      <c r="V284" s="1"/>
      <c r="W284" s="1"/>
    </row>
    <row r="285" spans="16:23" ht="12.5" x14ac:dyDescent="0.25">
      <c r="P285" s="1"/>
      <c r="Q285" s="1"/>
      <c r="R285" s="1"/>
      <c r="S285" s="1"/>
      <c r="T285" s="1"/>
      <c r="U285" s="1"/>
      <c r="V285" s="1"/>
      <c r="W285" s="1"/>
    </row>
    <row r="286" spans="16:23" ht="12.5" x14ac:dyDescent="0.25">
      <c r="P286" s="1"/>
      <c r="Q286" s="1"/>
      <c r="R286" s="1"/>
      <c r="S286" s="1"/>
      <c r="T286" s="1"/>
      <c r="U286" s="1"/>
      <c r="V286" s="1"/>
      <c r="W286" s="1"/>
    </row>
    <row r="287" spans="16:23" ht="12.5" x14ac:dyDescent="0.25">
      <c r="P287" s="1"/>
      <c r="Q287" s="1"/>
      <c r="R287" s="1"/>
      <c r="S287" s="1"/>
      <c r="T287" s="1"/>
      <c r="U287" s="1"/>
      <c r="V287" s="1"/>
      <c r="W287" s="1"/>
    </row>
    <row r="288" spans="16:23" ht="12.5" x14ac:dyDescent="0.25">
      <c r="P288" s="1"/>
      <c r="Q288" s="1"/>
      <c r="R288" s="1"/>
      <c r="S288" s="1"/>
      <c r="T288" s="1"/>
      <c r="U288" s="1"/>
      <c r="V288" s="1"/>
      <c r="W288" s="1"/>
    </row>
    <row r="289" spans="16:23" ht="12.5" x14ac:dyDescent="0.25">
      <c r="P289" s="1"/>
      <c r="Q289" s="1"/>
      <c r="R289" s="1"/>
      <c r="S289" s="1"/>
      <c r="T289" s="1"/>
      <c r="U289" s="1"/>
      <c r="V289" s="1"/>
      <c r="W289" s="1"/>
    </row>
    <row r="290" spans="16:23" ht="12.5" x14ac:dyDescent="0.25">
      <c r="P290" s="1"/>
      <c r="Q290" s="1"/>
      <c r="R290" s="1"/>
      <c r="S290" s="1"/>
      <c r="T290" s="1"/>
      <c r="U290" s="1"/>
      <c r="V290" s="1"/>
      <c r="W290" s="1"/>
    </row>
    <row r="291" spans="16:23" ht="12.5" x14ac:dyDescent="0.25">
      <c r="P291" s="1"/>
      <c r="Q291" s="1"/>
      <c r="R291" s="1"/>
      <c r="S291" s="1"/>
      <c r="T291" s="1"/>
      <c r="U291" s="1"/>
      <c r="V291" s="1"/>
      <c r="W291" s="1"/>
    </row>
    <row r="292" spans="16:23" ht="12.5" x14ac:dyDescent="0.25">
      <c r="P292" s="1"/>
      <c r="Q292" s="1"/>
      <c r="R292" s="1"/>
      <c r="S292" s="1"/>
      <c r="T292" s="1"/>
      <c r="U292" s="1"/>
      <c r="V292" s="1"/>
      <c r="W292" s="1"/>
    </row>
    <row r="293" spans="16:23" ht="12.5" x14ac:dyDescent="0.25">
      <c r="P293" s="1"/>
      <c r="Q293" s="1"/>
      <c r="R293" s="1"/>
      <c r="S293" s="1"/>
      <c r="T293" s="1"/>
      <c r="U293" s="1"/>
      <c r="V293" s="1"/>
      <c r="W293" s="1"/>
    </row>
    <row r="294" spans="16:23" ht="12.5" x14ac:dyDescent="0.25">
      <c r="P294" s="1"/>
      <c r="Q294" s="1"/>
      <c r="R294" s="1"/>
      <c r="S294" s="1"/>
      <c r="T294" s="1"/>
      <c r="U294" s="1"/>
      <c r="V294" s="1"/>
      <c r="W294" s="1"/>
    </row>
    <row r="295" spans="16:23" ht="12.5" x14ac:dyDescent="0.25">
      <c r="P295" s="1"/>
      <c r="Q295" s="1"/>
      <c r="R295" s="1"/>
      <c r="S295" s="1"/>
      <c r="T295" s="1"/>
      <c r="U295" s="1"/>
      <c r="V295" s="1"/>
      <c r="W295" s="1"/>
    </row>
    <row r="296" spans="16:23" ht="12.5" x14ac:dyDescent="0.25">
      <c r="P296" s="1"/>
      <c r="Q296" s="1"/>
      <c r="R296" s="1"/>
      <c r="S296" s="1"/>
      <c r="T296" s="1"/>
      <c r="U296" s="1"/>
      <c r="V296" s="1"/>
      <c r="W296" s="1"/>
    </row>
    <row r="297" spans="16:23" ht="12.5" x14ac:dyDescent="0.25">
      <c r="P297" s="1"/>
      <c r="Q297" s="1"/>
      <c r="R297" s="1"/>
      <c r="S297" s="1"/>
      <c r="T297" s="1"/>
      <c r="U297" s="1"/>
      <c r="V297" s="1"/>
      <c r="W297" s="1"/>
    </row>
    <row r="298" spans="16:23" ht="12.5" x14ac:dyDescent="0.25">
      <c r="P298" s="1"/>
      <c r="Q298" s="1"/>
      <c r="R298" s="1"/>
      <c r="S298" s="1"/>
      <c r="T298" s="1"/>
      <c r="U298" s="1"/>
      <c r="V298" s="1"/>
      <c r="W298" s="1"/>
    </row>
    <row r="299" spans="16:23" ht="12.5" x14ac:dyDescent="0.25">
      <c r="P299" s="1"/>
      <c r="Q299" s="1"/>
      <c r="R299" s="1"/>
      <c r="S299" s="1"/>
      <c r="T299" s="1"/>
      <c r="U299" s="1"/>
      <c r="V299" s="1"/>
      <c r="W299" s="1"/>
    </row>
    <row r="300" spans="16:23" ht="12.5" x14ac:dyDescent="0.25">
      <c r="P300" s="1"/>
      <c r="Q300" s="1"/>
      <c r="R300" s="1"/>
      <c r="S300" s="1"/>
      <c r="T300" s="1"/>
      <c r="U300" s="1"/>
      <c r="V300" s="1"/>
      <c r="W300" s="1"/>
    </row>
    <row r="301" spans="16:23" ht="12.5" x14ac:dyDescent="0.25">
      <c r="P301" s="1"/>
      <c r="Q301" s="1"/>
      <c r="R301" s="1"/>
      <c r="S301" s="1"/>
      <c r="T301" s="1"/>
      <c r="U301" s="1"/>
      <c r="V301" s="1"/>
      <c r="W301" s="1"/>
    </row>
    <row r="302" spans="16:23" ht="12.5" x14ac:dyDescent="0.25">
      <c r="P302" s="1"/>
      <c r="Q302" s="1"/>
      <c r="R302" s="1"/>
      <c r="S302" s="1"/>
      <c r="T302" s="1"/>
      <c r="U302" s="1"/>
      <c r="V302" s="1"/>
      <c r="W302" s="1"/>
    </row>
    <row r="303" spans="16:23" ht="12.5" x14ac:dyDescent="0.25">
      <c r="P303" s="1"/>
      <c r="Q303" s="1"/>
      <c r="R303" s="1"/>
      <c r="S303" s="1"/>
      <c r="T303" s="1"/>
      <c r="U303" s="1"/>
      <c r="V303" s="1"/>
      <c r="W303" s="1"/>
    </row>
    <row r="304" spans="16:23" ht="12.5" x14ac:dyDescent="0.25">
      <c r="P304" s="1"/>
      <c r="Q304" s="1"/>
      <c r="R304" s="1"/>
      <c r="S304" s="1"/>
      <c r="T304" s="1"/>
      <c r="U304" s="1"/>
      <c r="V304" s="1"/>
      <c r="W304" s="1"/>
    </row>
    <row r="305" spans="16:23" ht="12.5" x14ac:dyDescent="0.25">
      <c r="P305" s="1"/>
      <c r="Q305" s="1"/>
      <c r="R305" s="1"/>
      <c r="S305" s="1"/>
      <c r="T305" s="1"/>
      <c r="U305" s="1"/>
      <c r="V305" s="1"/>
      <c r="W305" s="1"/>
    </row>
    <row r="306" spans="16:23" ht="12.5" x14ac:dyDescent="0.25">
      <c r="P306" s="1"/>
      <c r="Q306" s="1"/>
      <c r="R306" s="1"/>
      <c r="S306" s="1"/>
      <c r="T306" s="1"/>
      <c r="U306" s="1"/>
      <c r="V306" s="1"/>
      <c r="W306" s="1"/>
    </row>
    <row r="307" spans="16:23" ht="12.5" x14ac:dyDescent="0.25">
      <c r="P307" s="1"/>
      <c r="Q307" s="1"/>
      <c r="R307" s="1"/>
      <c r="S307" s="1"/>
      <c r="T307" s="1"/>
      <c r="U307" s="1"/>
      <c r="V307" s="1"/>
      <c r="W307" s="1"/>
    </row>
    <row r="308" spans="16:23" ht="12.5" x14ac:dyDescent="0.25">
      <c r="P308" s="1"/>
      <c r="Q308" s="1"/>
      <c r="R308" s="1"/>
      <c r="S308" s="1"/>
      <c r="T308" s="1"/>
      <c r="U308" s="1"/>
      <c r="V308" s="1"/>
      <c r="W308" s="1"/>
    </row>
    <row r="309" spans="16:23" ht="12.5" x14ac:dyDescent="0.25">
      <c r="P309" s="1"/>
      <c r="Q309" s="1"/>
      <c r="R309" s="1"/>
      <c r="S309" s="1"/>
      <c r="T309" s="1"/>
      <c r="U309" s="1"/>
      <c r="V309" s="1"/>
      <c r="W309" s="1"/>
    </row>
    <row r="310" spans="16:23" ht="12.5" x14ac:dyDescent="0.25">
      <c r="P310" s="1"/>
      <c r="Q310" s="1"/>
      <c r="R310" s="1"/>
      <c r="S310" s="1"/>
      <c r="T310" s="1"/>
      <c r="U310" s="1"/>
      <c r="V310" s="1"/>
      <c r="W310" s="1"/>
    </row>
    <row r="311" spans="16:23" ht="12.5" x14ac:dyDescent="0.25">
      <c r="P311" s="1"/>
      <c r="Q311" s="1"/>
      <c r="R311" s="1"/>
      <c r="S311" s="1"/>
      <c r="T311" s="1"/>
      <c r="U311" s="1"/>
      <c r="V311" s="1"/>
      <c r="W311" s="1"/>
    </row>
    <row r="312" spans="16:23" ht="12.5" x14ac:dyDescent="0.25">
      <c r="P312" s="1"/>
      <c r="Q312" s="1"/>
      <c r="R312" s="1"/>
      <c r="S312" s="1"/>
      <c r="T312" s="1"/>
      <c r="U312" s="1"/>
      <c r="V312" s="1"/>
      <c r="W312" s="1"/>
    </row>
    <row r="313" spans="16:23" ht="12.5" x14ac:dyDescent="0.25">
      <c r="P313" s="1"/>
      <c r="Q313" s="1"/>
      <c r="R313" s="1"/>
      <c r="S313" s="1"/>
      <c r="T313" s="1"/>
      <c r="U313" s="1"/>
      <c r="V313" s="1"/>
      <c r="W313" s="1"/>
    </row>
    <row r="314" spans="16:23" ht="12.5" x14ac:dyDescent="0.25">
      <c r="P314" s="1"/>
      <c r="Q314" s="1"/>
      <c r="R314" s="1"/>
      <c r="S314" s="1"/>
      <c r="T314" s="1"/>
      <c r="U314" s="1"/>
      <c r="V314" s="1"/>
      <c r="W314" s="1"/>
    </row>
    <row r="315" spans="16:23" ht="12.5" x14ac:dyDescent="0.25">
      <c r="P315" s="1"/>
      <c r="Q315" s="1"/>
      <c r="R315" s="1"/>
      <c r="S315" s="1"/>
      <c r="T315" s="1"/>
      <c r="U315" s="1"/>
      <c r="V315" s="1"/>
      <c r="W315" s="1"/>
    </row>
    <row r="316" spans="16:23" ht="12.5" x14ac:dyDescent="0.25">
      <c r="P316" s="1"/>
      <c r="Q316" s="1"/>
      <c r="R316" s="1"/>
      <c r="S316" s="1"/>
      <c r="T316" s="1"/>
      <c r="U316" s="1"/>
      <c r="V316" s="1"/>
      <c r="W316" s="1"/>
    </row>
    <row r="317" spans="16:23" ht="12.5" x14ac:dyDescent="0.25">
      <c r="P317" s="1"/>
      <c r="Q317" s="1"/>
      <c r="R317" s="1"/>
      <c r="S317" s="1"/>
      <c r="T317" s="1"/>
      <c r="U317" s="1"/>
      <c r="V317" s="1"/>
      <c r="W317" s="1"/>
    </row>
    <row r="318" spans="16:23" ht="12.5" x14ac:dyDescent="0.25">
      <c r="P318" s="1"/>
      <c r="Q318" s="1"/>
      <c r="R318" s="1"/>
      <c r="S318" s="1"/>
      <c r="T318" s="1"/>
      <c r="U318" s="1"/>
      <c r="V318" s="1"/>
      <c r="W318" s="1"/>
    </row>
    <row r="319" spans="16:23" ht="12.5" x14ac:dyDescent="0.25">
      <c r="P319" s="1"/>
      <c r="Q319" s="1"/>
      <c r="R319" s="1"/>
      <c r="S319" s="1"/>
      <c r="T319" s="1"/>
      <c r="U319" s="1"/>
      <c r="V319" s="1"/>
      <c r="W319" s="1"/>
    </row>
    <row r="320" spans="16:23" ht="12.5" x14ac:dyDescent="0.25">
      <c r="P320" s="1"/>
      <c r="Q320" s="1"/>
      <c r="R320" s="1"/>
      <c r="S320" s="1"/>
      <c r="T320" s="1"/>
      <c r="U320" s="1"/>
      <c r="V320" s="1"/>
      <c r="W320" s="1"/>
    </row>
    <row r="321" spans="16:23" ht="12.5" x14ac:dyDescent="0.25">
      <c r="P321" s="1"/>
      <c r="Q321" s="1"/>
      <c r="R321" s="1"/>
      <c r="S321" s="1"/>
      <c r="T321" s="1"/>
      <c r="U321" s="1"/>
      <c r="V321" s="1"/>
      <c r="W321" s="1"/>
    </row>
    <row r="322" spans="16:23" ht="12.5" x14ac:dyDescent="0.25">
      <c r="P322" s="1"/>
      <c r="Q322" s="1"/>
      <c r="R322" s="1"/>
      <c r="S322" s="1"/>
      <c r="T322" s="1"/>
      <c r="U322" s="1"/>
      <c r="V322" s="1"/>
      <c r="W322" s="1"/>
    </row>
    <row r="323" spans="16:23" ht="12.5" x14ac:dyDescent="0.25">
      <c r="P323" s="1"/>
      <c r="Q323" s="1"/>
      <c r="R323" s="1"/>
      <c r="S323" s="1"/>
      <c r="T323" s="1"/>
      <c r="U323" s="1"/>
      <c r="V323" s="1"/>
      <c r="W323" s="1"/>
    </row>
    <row r="324" spans="16:23" ht="12.5" x14ac:dyDescent="0.25">
      <c r="P324" s="1"/>
      <c r="Q324" s="1"/>
      <c r="R324" s="1"/>
      <c r="S324" s="1"/>
      <c r="T324" s="1"/>
      <c r="U324" s="1"/>
      <c r="V324" s="1"/>
      <c r="W324" s="1"/>
    </row>
    <row r="325" spans="16:23" ht="12.5" x14ac:dyDescent="0.25">
      <c r="P325" s="1"/>
      <c r="Q325" s="1"/>
      <c r="R325" s="1"/>
      <c r="S325" s="1"/>
      <c r="T325" s="1"/>
      <c r="U325" s="1"/>
      <c r="V325" s="1"/>
      <c r="W325" s="1"/>
    </row>
    <row r="326" spans="16:23" ht="12.5" x14ac:dyDescent="0.25">
      <c r="P326" s="1"/>
      <c r="Q326" s="1"/>
      <c r="R326" s="1"/>
      <c r="S326" s="1"/>
      <c r="T326" s="1"/>
      <c r="U326" s="1"/>
      <c r="V326" s="1"/>
      <c r="W326" s="1"/>
    </row>
    <row r="327" spans="16:23" ht="12.5" x14ac:dyDescent="0.25">
      <c r="P327" s="1"/>
      <c r="Q327" s="1"/>
      <c r="R327" s="1"/>
      <c r="S327" s="1"/>
      <c r="T327" s="1"/>
      <c r="U327" s="1"/>
      <c r="V327" s="1"/>
      <c r="W327" s="1"/>
    </row>
    <row r="328" spans="16:23" ht="12.5" x14ac:dyDescent="0.25">
      <c r="P328" s="1"/>
      <c r="Q328" s="1"/>
      <c r="R328" s="1"/>
      <c r="S328" s="1"/>
      <c r="T328" s="1"/>
      <c r="U328" s="1"/>
      <c r="V328" s="1"/>
      <c r="W328" s="1"/>
    </row>
    <row r="329" spans="16:23" ht="12.5" x14ac:dyDescent="0.25">
      <c r="P329" s="1"/>
      <c r="Q329" s="1"/>
      <c r="R329" s="1"/>
      <c r="S329" s="1"/>
      <c r="T329" s="1"/>
      <c r="U329" s="1"/>
      <c r="V329" s="1"/>
      <c r="W329" s="1"/>
    </row>
    <row r="330" spans="16:23" ht="12.5" x14ac:dyDescent="0.25">
      <c r="P330" s="1"/>
      <c r="Q330" s="1"/>
      <c r="R330" s="1"/>
      <c r="S330" s="1"/>
      <c r="T330" s="1"/>
      <c r="U330" s="1"/>
      <c r="V330" s="1"/>
      <c r="W330" s="1"/>
    </row>
    <row r="331" spans="16:23" ht="12.5" x14ac:dyDescent="0.25">
      <c r="P331" s="1"/>
      <c r="Q331" s="1"/>
      <c r="R331" s="1"/>
      <c r="S331" s="1"/>
      <c r="T331" s="1"/>
      <c r="U331" s="1"/>
      <c r="V331" s="1"/>
      <c r="W331" s="1"/>
    </row>
    <row r="332" spans="16:23" ht="12.5" x14ac:dyDescent="0.25">
      <c r="P332" s="1"/>
      <c r="Q332" s="1"/>
      <c r="R332" s="1"/>
      <c r="S332" s="1"/>
      <c r="T332" s="1"/>
      <c r="U332" s="1"/>
      <c r="V332" s="1"/>
      <c r="W332" s="1"/>
    </row>
    <row r="333" spans="16:23" ht="12.5" x14ac:dyDescent="0.25">
      <c r="P333" s="1"/>
      <c r="Q333" s="1"/>
      <c r="R333" s="1"/>
      <c r="S333" s="1"/>
      <c r="T333" s="1"/>
      <c r="U333" s="1"/>
      <c r="V333" s="1"/>
      <c r="W333" s="1"/>
    </row>
    <row r="334" spans="16:23" ht="12.5" x14ac:dyDescent="0.25">
      <c r="P334" s="1"/>
      <c r="Q334" s="1"/>
      <c r="R334" s="1"/>
      <c r="S334" s="1"/>
      <c r="T334" s="1"/>
      <c r="U334" s="1"/>
      <c r="V334" s="1"/>
      <c r="W334" s="1"/>
    </row>
    <row r="335" spans="16:23" ht="12.5" x14ac:dyDescent="0.25">
      <c r="P335" s="1"/>
      <c r="Q335" s="1"/>
      <c r="R335" s="1"/>
      <c r="S335" s="1"/>
      <c r="T335" s="1"/>
      <c r="U335" s="1"/>
      <c r="V335" s="1"/>
      <c r="W335" s="1"/>
    </row>
    <row r="336" spans="16:23" ht="12.5" x14ac:dyDescent="0.25">
      <c r="P336" s="1"/>
      <c r="Q336" s="1"/>
      <c r="R336" s="1"/>
      <c r="S336" s="1"/>
      <c r="T336" s="1"/>
      <c r="U336" s="1"/>
      <c r="V336" s="1"/>
      <c r="W336" s="1"/>
    </row>
    <row r="337" spans="16:23" ht="12.5" x14ac:dyDescent="0.25">
      <c r="P337" s="1"/>
      <c r="Q337" s="1"/>
      <c r="R337" s="1"/>
      <c r="S337" s="1"/>
      <c r="T337" s="1"/>
      <c r="U337" s="1"/>
      <c r="V337" s="1"/>
      <c r="W337" s="1"/>
    </row>
    <row r="338" spans="16:23" ht="12.5" x14ac:dyDescent="0.25">
      <c r="P338" s="1"/>
      <c r="Q338" s="1"/>
      <c r="R338" s="1"/>
      <c r="S338" s="1"/>
      <c r="T338" s="1"/>
      <c r="U338" s="1"/>
      <c r="V338" s="1"/>
      <c r="W338" s="1"/>
    </row>
    <row r="339" spans="16:23" ht="12.5" x14ac:dyDescent="0.25">
      <c r="P339" s="1"/>
      <c r="Q339" s="1"/>
      <c r="R339" s="1"/>
      <c r="S339" s="1"/>
      <c r="T339" s="1"/>
      <c r="U339" s="1"/>
      <c r="V339" s="1"/>
      <c r="W339" s="1"/>
    </row>
    <row r="340" spans="16:23" ht="12.5" x14ac:dyDescent="0.25">
      <c r="P340" s="1"/>
      <c r="Q340" s="1"/>
      <c r="R340" s="1"/>
      <c r="S340" s="1"/>
      <c r="T340" s="1"/>
      <c r="U340" s="1"/>
      <c r="V340" s="1"/>
      <c r="W340" s="1"/>
    </row>
    <row r="341" spans="16:23" ht="12.5" x14ac:dyDescent="0.25">
      <c r="P341" s="1"/>
      <c r="Q341" s="1"/>
      <c r="R341" s="1"/>
      <c r="S341" s="1"/>
      <c r="T341" s="1"/>
      <c r="U341" s="1"/>
      <c r="V341" s="1"/>
      <c r="W341" s="1"/>
    </row>
    <row r="342" spans="16:23" ht="12.5" x14ac:dyDescent="0.25">
      <c r="P342" s="1"/>
      <c r="Q342" s="1"/>
      <c r="R342" s="1"/>
      <c r="S342" s="1"/>
      <c r="T342" s="1"/>
      <c r="U342" s="1"/>
      <c r="V342" s="1"/>
      <c r="W342" s="1"/>
    </row>
    <row r="343" spans="16:23" ht="12.5" x14ac:dyDescent="0.25">
      <c r="P343" s="1"/>
      <c r="Q343" s="1"/>
      <c r="R343" s="1"/>
      <c r="S343" s="1"/>
      <c r="T343" s="1"/>
      <c r="U343" s="1"/>
      <c r="V343" s="1"/>
      <c r="W343" s="1"/>
    </row>
    <row r="344" spans="16:23" ht="12.5" x14ac:dyDescent="0.25">
      <c r="P344" s="1"/>
      <c r="Q344" s="1"/>
      <c r="R344" s="1"/>
      <c r="S344" s="1"/>
      <c r="T344" s="1"/>
      <c r="U344" s="1"/>
      <c r="V344" s="1"/>
      <c r="W344" s="1"/>
    </row>
    <row r="345" spans="16:23" ht="12.5" x14ac:dyDescent="0.25">
      <c r="P345" s="1"/>
      <c r="Q345" s="1"/>
      <c r="R345" s="1"/>
      <c r="S345" s="1"/>
      <c r="T345" s="1"/>
      <c r="U345" s="1"/>
      <c r="V345" s="1"/>
      <c r="W345" s="1"/>
    </row>
    <row r="346" spans="16:23" ht="12.5" x14ac:dyDescent="0.25">
      <c r="P346" s="1"/>
      <c r="Q346" s="1"/>
      <c r="R346" s="1"/>
      <c r="S346" s="1"/>
      <c r="T346" s="1"/>
      <c r="U346" s="1"/>
      <c r="V346" s="1"/>
      <c r="W346" s="1"/>
    </row>
    <row r="347" spans="16:23" ht="12.5" x14ac:dyDescent="0.25">
      <c r="P347" s="1"/>
      <c r="Q347" s="1"/>
      <c r="R347" s="1"/>
      <c r="S347" s="1"/>
      <c r="T347" s="1"/>
      <c r="U347" s="1"/>
      <c r="V347" s="1"/>
      <c r="W347" s="1"/>
    </row>
    <row r="348" spans="16:23" ht="12.5" x14ac:dyDescent="0.25">
      <c r="P348" s="1"/>
      <c r="Q348" s="1"/>
      <c r="R348" s="1"/>
      <c r="S348" s="1"/>
      <c r="T348" s="1"/>
      <c r="U348" s="1"/>
      <c r="V348" s="1"/>
      <c r="W348" s="1"/>
    </row>
    <row r="349" spans="16:23" ht="12.5" x14ac:dyDescent="0.25">
      <c r="P349" s="1"/>
      <c r="Q349" s="1"/>
      <c r="R349" s="1"/>
      <c r="S349" s="1"/>
      <c r="T349" s="1"/>
      <c r="U349" s="1"/>
      <c r="V349" s="1"/>
      <c r="W349" s="1"/>
    </row>
    <row r="350" spans="16:23" ht="12.5" x14ac:dyDescent="0.25">
      <c r="P350" s="1"/>
      <c r="Q350" s="1"/>
      <c r="R350" s="1"/>
      <c r="S350" s="1"/>
      <c r="T350" s="1"/>
      <c r="U350" s="1"/>
      <c r="V350" s="1"/>
      <c r="W350" s="1"/>
    </row>
    <row r="351" spans="16:23" ht="12.5" x14ac:dyDescent="0.25">
      <c r="P351" s="1"/>
      <c r="Q351" s="1"/>
      <c r="R351" s="1"/>
      <c r="S351" s="1"/>
      <c r="T351" s="1"/>
      <c r="U351" s="1"/>
      <c r="V351" s="1"/>
      <c r="W351" s="1"/>
    </row>
    <row r="352" spans="16:23" ht="12.5" x14ac:dyDescent="0.25">
      <c r="P352" s="1"/>
      <c r="Q352" s="1"/>
      <c r="R352" s="1"/>
      <c r="S352" s="1"/>
      <c r="T352" s="1"/>
      <c r="U352" s="1"/>
      <c r="V352" s="1"/>
      <c r="W352" s="1"/>
    </row>
    <row r="353" spans="16:23" ht="12.5" x14ac:dyDescent="0.25">
      <c r="P353" s="1"/>
      <c r="Q353" s="1"/>
      <c r="R353" s="1"/>
      <c r="S353" s="1"/>
      <c r="T353" s="1"/>
      <c r="U353" s="1"/>
      <c r="V353" s="1"/>
      <c r="W353" s="1"/>
    </row>
    <row r="354" spans="16:23" ht="12.5" x14ac:dyDescent="0.25">
      <c r="P354" s="1"/>
      <c r="Q354" s="1"/>
      <c r="R354" s="1"/>
      <c r="S354" s="1"/>
      <c r="T354" s="1"/>
      <c r="U354" s="1"/>
      <c r="V354" s="1"/>
      <c r="W354" s="1"/>
    </row>
    <row r="355" spans="16:23" ht="12.5" x14ac:dyDescent="0.25">
      <c r="P355" s="1"/>
      <c r="Q355" s="1"/>
      <c r="R355" s="1"/>
      <c r="S355" s="1"/>
      <c r="T355" s="1"/>
      <c r="U355" s="1"/>
      <c r="V355" s="1"/>
      <c r="W355" s="1"/>
    </row>
    <row r="356" spans="16:23" ht="12.5" x14ac:dyDescent="0.25">
      <c r="P356" s="1"/>
      <c r="Q356" s="1"/>
      <c r="R356" s="1"/>
      <c r="S356" s="1"/>
      <c r="T356" s="1"/>
      <c r="U356" s="1"/>
      <c r="V356" s="1"/>
      <c r="W356" s="1"/>
    </row>
    <row r="357" spans="16:23" ht="12.5" x14ac:dyDescent="0.25">
      <c r="P357" s="1"/>
      <c r="Q357" s="1"/>
      <c r="R357" s="1"/>
      <c r="S357" s="1"/>
      <c r="T357" s="1"/>
      <c r="U357" s="1"/>
      <c r="V357" s="1"/>
      <c r="W357" s="1"/>
    </row>
    <row r="358" spans="16:23" ht="12.5" x14ac:dyDescent="0.25">
      <c r="P358" s="1"/>
      <c r="Q358" s="1"/>
      <c r="R358" s="1"/>
      <c r="S358" s="1"/>
      <c r="T358" s="1"/>
      <c r="U358" s="1"/>
      <c r="V358" s="1"/>
      <c r="W358" s="1"/>
    </row>
    <row r="359" spans="16:23" ht="12.5" x14ac:dyDescent="0.25">
      <c r="P359" s="1"/>
      <c r="Q359" s="1"/>
      <c r="R359" s="1"/>
      <c r="S359" s="1"/>
      <c r="T359" s="1"/>
      <c r="U359" s="1"/>
      <c r="V359" s="1"/>
      <c r="W359" s="1"/>
    </row>
    <row r="360" spans="16:23" ht="12.5" x14ac:dyDescent="0.25">
      <c r="P360" s="1"/>
      <c r="Q360" s="1"/>
      <c r="R360" s="1"/>
      <c r="S360" s="1"/>
      <c r="T360" s="1"/>
      <c r="U360" s="1"/>
      <c r="V360" s="1"/>
      <c r="W360" s="1"/>
    </row>
    <row r="361" spans="16:23" ht="12.5" x14ac:dyDescent="0.25">
      <c r="P361" s="1"/>
      <c r="Q361" s="1"/>
      <c r="R361" s="1"/>
      <c r="S361" s="1"/>
      <c r="T361" s="1"/>
      <c r="U361" s="1"/>
      <c r="V361" s="1"/>
      <c r="W361" s="1"/>
    </row>
    <row r="362" spans="16:23" ht="12.5" x14ac:dyDescent="0.25">
      <c r="P362" s="1"/>
      <c r="Q362" s="1"/>
      <c r="R362" s="1"/>
      <c r="S362" s="1"/>
      <c r="T362" s="1"/>
      <c r="U362" s="1"/>
      <c r="V362" s="1"/>
      <c r="W362" s="1"/>
    </row>
    <row r="363" spans="16:23" ht="12.5" x14ac:dyDescent="0.25">
      <c r="P363" s="1"/>
      <c r="Q363" s="1"/>
      <c r="R363" s="1"/>
      <c r="S363" s="1"/>
      <c r="T363" s="1"/>
      <c r="U363" s="1"/>
      <c r="V363" s="1"/>
      <c r="W363" s="1"/>
    </row>
    <row r="364" spans="16:23" ht="12.5" x14ac:dyDescent="0.25">
      <c r="P364" s="1"/>
      <c r="Q364" s="1"/>
      <c r="R364" s="1"/>
      <c r="S364" s="1"/>
      <c r="T364" s="1"/>
      <c r="U364" s="1"/>
      <c r="V364" s="1"/>
      <c r="W364" s="1"/>
    </row>
    <row r="365" spans="16:23" ht="12.5" x14ac:dyDescent="0.25">
      <c r="P365" s="1"/>
      <c r="Q365" s="1"/>
      <c r="R365" s="1"/>
      <c r="S365" s="1"/>
      <c r="T365" s="1"/>
      <c r="U365" s="1"/>
      <c r="V365" s="1"/>
      <c r="W365" s="1"/>
    </row>
    <row r="366" spans="16:23" ht="12.5" x14ac:dyDescent="0.25">
      <c r="P366" s="1"/>
      <c r="Q366" s="1"/>
      <c r="R366" s="1"/>
      <c r="S366" s="1"/>
      <c r="T366" s="1"/>
      <c r="U366" s="1"/>
      <c r="V366" s="1"/>
      <c r="W366" s="1"/>
    </row>
    <row r="367" spans="16:23" ht="12.5" x14ac:dyDescent="0.25">
      <c r="P367" s="1"/>
      <c r="Q367" s="1"/>
      <c r="R367" s="1"/>
      <c r="S367" s="1"/>
      <c r="T367" s="1"/>
      <c r="U367" s="1"/>
      <c r="V367" s="1"/>
      <c r="W367" s="1"/>
    </row>
    <row r="368" spans="16:23" ht="12.5" x14ac:dyDescent="0.25">
      <c r="P368" s="1"/>
      <c r="Q368" s="1"/>
      <c r="R368" s="1"/>
      <c r="S368" s="1"/>
      <c r="T368" s="1"/>
      <c r="U368" s="1"/>
      <c r="V368" s="1"/>
      <c r="W368" s="1"/>
    </row>
    <row r="369" spans="16:23" ht="12.5" x14ac:dyDescent="0.25">
      <c r="P369" s="1"/>
      <c r="Q369" s="1"/>
      <c r="R369" s="1"/>
      <c r="S369" s="1"/>
      <c r="T369" s="1"/>
      <c r="U369" s="1"/>
      <c r="V369" s="1"/>
      <c r="W369" s="1"/>
    </row>
    <row r="370" spans="16:23" ht="12.5" x14ac:dyDescent="0.25">
      <c r="P370" s="1"/>
      <c r="Q370" s="1"/>
      <c r="R370" s="1"/>
      <c r="S370" s="1"/>
      <c r="T370" s="1"/>
      <c r="U370" s="1"/>
      <c r="V370" s="1"/>
      <c r="W370" s="1"/>
    </row>
    <row r="371" spans="16:23" ht="12.5" x14ac:dyDescent="0.25">
      <c r="P371" s="1"/>
      <c r="Q371" s="1"/>
      <c r="R371" s="1"/>
      <c r="S371" s="1"/>
      <c r="T371" s="1"/>
      <c r="U371" s="1"/>
      <c r="V371" s="1"/>
      <c r="W371" s="1"/>
    </row>
    <row r="372" spans="16:23" ht="12.5" x14ac:dyDescent="0.25">
      <c r="P372" s="1"/>
      <c r="Q372" s="1"/>
      <c r="R372" s="1"/>
      <c r="S372" s="1"/>
      <c r="T372" s="1"/>
      <c r="U372" s="1"/>
      <c r="V372" s="1"/>
      <c r="W372" s="1"/>
    </row>
    <row r="373" spans="16:23" ht="12.5" x14ac:dyDescent="0.25">
      <c r="P373" s="1"/>
      <c r="Q373" s="1"/>
      <c r="R373" s="1"/>
      <c r="S373" s="1"/>
      <c r="T373" s="1"/>
      <c r="U373" s="1"/>
      <c r="V373" s="1"/>
      <c r="W373" s="1"/>
    </row>
    <row r="374" spans="16:23" ht="12.5" x14ac:dyDescent="0.25">
      <c r="P374" s="1"/>
      <c r="Q374" s="1"/>
      <c r="R374" s="1"/>
      <c r="S374" s="1"/>
      <c r="T374" s="1"/>
      <c r="U374" s="1"/>
      <c r="V374" s="1"/>
      <c r="W374" s="1"/>
    </row>
    <row r="375" spans="16:23" ht="12.5" x14ac:dyDescent="0.25">
      <c r="P375" s="1"/>
      <c r="Q375" s="1"/>
      <c r="R375" s="1"/>
      <c r="S375" s="1"/>
      <c r="T375" s="1"/>
      <c r="U375" s="1"/>
      <c r="V375" s="1"/>
      <c r="W375" s="1"/>
    </row>
    <row r="376" spans="16:23" ht="12.5" x14ac:dyDescent="0.25">
      <c r="P376" s="1"/>
      <c r="Q376" s="1"/>
      <c r="R376" s="1"/>
      <c r="S376" s="1"/>
      <c r="T376" s="1"/>
      <c r="U376" s="1"/>
      <c r="V376" s="1"/>
      <c r="W376" s="1"/>
    </row>
    <row r="377" spans="16:23" ht="12.5" x14ac:dyDescent="0.25">
      <c r="P377" s="1"/>
      <c r="Q377" s="1"/>
      <c r="R377" s="1"/>
      <c r="S377" s="1"/>
      <c r="T377" s="1"/>
      <c r="U377" s="1"/>
      <c r="V377" s="1"/>
      <c r="W377" s="1"/>
    </row>
    <row r="378" spans="16:23" ht="12.5" x14ac:dyDescent="0.25">
      <c r="P378" s="1"/>
      <c r="Q378" s="1"/>
      <c r="R378" s="1"/>
      <c r="S378" s="1"/>
      <c r="T378" s="1"/>
      <c r="U378" s="1"/>
      <c r="V378" s="1"/>
      <c r="W378" s="1"/>
    </row>
    <row r="379" spans="16:23" ht="12.5" x14ac:dyDescent="0.25">
      <c r="P379" s="1"/>
      <c r="Q379" s="1"/>
      <c r="R379" s="1"/>
      <c r="S379" s="1"/>
      <c r="T379" s="1"/>
      <c r="U379" s="1"/>
      <c r="V379" s="1"/>
      <c r="W379" s="1"/>
    </row>
    <row r="380" spans="16:23" ht="12.5" x14ac:dyDescent="0.25">
      <c r="P380" s="1"/>
      <c r="Q380" s="1"/>
      <c r="R380" s="1"/>
      <c r="S380" s="1"/>
      <c r="T380" s="1"/>
      <c r="U380" s="1"/>
      <c r="V380" s="1"/>
      <c r="W380" s="1"/>
    </row>
    <row r="381" spans="16:23" ht="12.5" x14ac:dyDescent="0.25">
      <c r="P381" s="1"/>
      <c r="Q381" s="1"/>
      <c r="R381" s="1"/>
      <c r="S381" s="1"/>
      <c r="T381" s="1"/>
      <c r="U381" s="1"/>
      <c r="V381" s="1"/>
      <c r="W381" s="1"/>
    </row>
    <row r="382" spans="16:23" ht="12.5" x14ac:dyDescent="0.25">
      <c r="P382" s="1"/>
      <c r="Q382" s="1"/>
      <c r="R382" s="1"/>
      <c r="S382" s="1"/>
      <c r="T382" s="1"/>
      <c r="U382" s="1"/>
      <c r="V382" s="1"/>
      <c r="W382" s="1"/>
    </row>
    <row r="383" spans="16:23" ht="12.5" x14ac:dyDescent="0.25">
      <c r="P383" s="1"/>
      <c r="Q383" s="1"/>
      <c r="R383" s="1"/>
      <c r="S383" s="1"/>
      <c r="T383" s="1"/>
      <c r="U383" s="1"/>
      <c r="V383" s="1"/>
      <c r="W383" s="1"/>
    </row>
    <row r="384" spans="16:23" ht="12.5" x14ac:dyDescent="0.25">
      <c r="P384" s="1"/>
      <c r="Q384" s="1"/>
      <c r="R384" s="1"/>
      <c r="S384" s="1"/>
      <c r="T384" s="1"/>
      <c r="U384" s="1"/>
      <c r="V384" s="1"/>
      <c r="W384" s="1"/>
    </row>
    <row r="385" spans="16:23" ht="12.5" x14ac:dyDescent="0.25">
      <c r="P385" s="1"/>
      <c r="Q385" s="1"/>
      <c r="R385" s="1"/>
      <c r="S385" s="1"/>
      <c r="T385" s="1"/>
      <c r="U385" s="1"/>
      <c r="V385" s="1"/>
      <c r="W385" s="1"/>
    </row>
    <row r="386" spans="16:23" ht="12.5" x14ac:dyDescent="0.25">
      <c r="P386" s="1"/>
      <c r="Q386" s="1"/>
      <c r="R386" s="1"/>
      <c r="S386" s="1"/>
      <c r="T386" s="1"/>
      <c r="U386" s="1"/>
      <c r="V386" s="1"/>
      <c r="W386" s="1"/>
    </row>
    <row r="387" spans="16:23" ht="12.5" x14ac:dyDescent="0.25">
      <c r="P387" s="1"/>
      <c r="Q387" s="1"/>
      <c r="R387" s="1"/>
      <c r="S387" s="1"/>
      <c r="T387" s="1"/>
      <c r="U387" s="1"/>
      <c r="V387" s="1"/>
      <c r="W387" s="1"/>
    </row>
    <row r="388" spans="16:23" ht="12.5" x14ac:dyDescent="0.25">
      <c r="P388" s="1"/>
      <c r="Q388" s="1"/>
      <c r="R388" s="1"/>
      <c r="S388" s="1"/>
      <c r="T388" s="1"/>
      <c r="U388" s="1"/>
      <c r="V388" s="1"/>
      <c r="W388" s="1"/>
    </row>
    <row r="389" spans="16:23" ht="12.5" x14ac:dyDescent="0.25">
      <c r="P389" s="1"/>
      <c r="Q389" s="1"/>
      <c r="R389" s="1"/>
      <c r="S389" s="1"/>
      <c r="T389" s="1"/>
      <c r="U389" s="1"/>
      <c r="V389" s="1"/>
      <c r="W389" s="1"/>
    </row>
    <row r="390" spans="16:23" ht="12.5" x14ac:dyDescent="0.25">
      <c r="P390" s="1"/>
      <c r="Q390" s="1"/>
      <c r="R390" s="1"/>
      <c r="S390" s="1"/>
      <c r="T390" s="1"/>
      <c r="U390" s="1"/>
      <c r="V390" s="1"/>
      <c r="W390" s="1"/>
    </row>
    <row r="391" spans="16:23" ht="12.5" x14ac:dyDescent="0.25">
      <c r="P391" s="1"/>
      <c r="Q391" s="1"/>
      <c r="R391" s="1"/>
      <c r="S391" s="1"/>
      <c r="T391" s="1"/>
      <c r="U391" s="1"/>
      <c r="V391" s="1"/>
      <c r="W391" s="1"/>
    </row>
    <row r="392" spans="16:23" ht="12.5" x14ac:dyDescent="0.25">
      <c r="P392" s="1"/>
      <c r="Q392" s="1"/>
      <c r="R392" s="1"/>
      <c r="S392" s="1"/>
      <c r="T392" s="1"/>
      <c r="U392" s="1"/>
      <c r="V392" s="1"/>
      <c r="W392" s="1"/>
    </row>
    <row r="393" spans="16:23" ht="12.5" x14ac:dyDescent="0.25">
      <c r="P393" s="1"/>
      <c r="Q393" s="1"/>
      <c r="R393" s="1"/>
      <c r="S393" s="1"/>
      <c r="T393" s="1"/>
      <c r="U393" s="1"/>
      <c r="V393" s="1"/>
      <c r="W393" s="1"/>
    </row>
    <row r="394" spans="16:23" ht="12.5" x14ac:dyDescent="0.25">
      <c r="P394" s="1"/>
      <c r="Q394" s="1"/>
      <c r="R394" s="1"/>
      <c r="S394" s="1"/>
      <c r="T394" s="1"/>
      <c r="U394" s="1"/>
      <c r="V394" s="1"/>
      <c r="W394" s="1"/>
    </row>
    <row r="395" spans="16:23" ht="12.5" x14ac:dyDescent="0.25">
      <c r="P395" s="1"/>
      <c r="Q395" s="1"/>
      <c r="R395" s="1"/>
      <c r="S395" s="1"/>
      <c r="T395" s="1"/>
      <c r="U395" s="1"/>
      <c r="V395" s="1"/>
      <c r="W395" s="1"/>
    </row>
    <row r="396" spans="16:23" ht="12.5" x14ac:dyDescent="0.25">
      <c r="P396" s="1"/>
      <c r="Q396" s="1"/>
      <c r="R396" s="1"/>
      <c r="S396" s="1"/>
      <c r="T396" s="1"/>
      <c r="U396" s="1"/>
      <c r="V396" s="1"/>
      <c r="W396" s="1"/>
    </row>
    <row r="397" spans="16:23" ht="12.5" x14ac:dyDescent="0.25">
      <c r="P397" s="1"/>
      <c r="Q397" s="1"/>
      <c r="R397" s="1"/>
      <c r="S397" s="1"/>
      <c r="T397" s="1"/>
      <c r="U397" s="1"/>
      <c r="V397" s="1"/>
      <c r="W397" s="1"/>
    </row>
    <row r="398" spans="16:23" ht="12.5" x14ac:dyDescent="0.25">
      <c r="P398" s="1"/>
      <c r="Q398" s="1"/>
      <c r="R398" s="1"/>
      <c r="S398" s="1"/>
      <c r="T398" s="1"/>
      <c r="U398" s="1"/>
      <c r="V398" s="1"/>
      <c r="W398" s="1"/>
    </row>
    <row r="399" spans="16:23" ht="12.5" x14ac:dyDescent="0.25">
      <c r="P399" s="1"/>
      <c r="Q399" s="1"/>
      <c r="R399" s="1"/>
      <c r="S399" s="1"/>
      <c r="T399" s="1"/>
      <c r="U399" s="1"/>
      <c r="V399" s="1"/>
      <c r="W399" s="1"/>
    </row>
    <row r="400" spans="16:23" ht="12.5" x14ac:dyDescent="0.25">
      <c r="P400" s="1"/>
      <c r="Q400" s="1"/>
      <c r="R400" s="1"/>
      <c r="S400" s="1"/>
      <c r="T400" s="1"/>
      <c r="U400" s="1"/>
      <c r="V400" s="1"/>
      <c r="W400" s="1"/>
    </row>
    <row r="401" spans="16:23" ht="12.5" x14ac:dyDescent="0.25">
      <c r="P401" s="1"/>
      <c r="Q401" s="1"/>
      <c r="R401" s="1"/>
      <c r="S401" s="1"/>
      <c r="T401" s="1"/>
      <c r="U401" s="1"/>
      <c r="V401" s="1"/>
      <c r="W401" s="1"/>
    </row>
    <row r="402" spans="16:23" ht="12.5" x14ac:dyDescent="0.25">
      <c r="P402" s="1"/>
      <c r="Q402" s="1"/>
      <c r="R402" s="1"/>
      <c r="S402" s="1"/>
      <c r="T402" s="1"/>
      <c r="U402" s="1"/>
      <c r="V402" s="1"/>
      <c r="W402" s="1"/>
    </row>
    <row r="403" spans="16:23" ht="12.5" x14ac:dyDescent="0.25">
      <c r="P403" s="1"/>
      <c r="Q403" s="1"/>
      <c r="R403" s="1"/>
      <c r="S403" s="1"/>
      <c r="T403" s="1"/>
      <c r="U403" s="1"/>
      <c r="V403" s="1"/>
      <c r="W403" s="1"/>
    </row>
    <row r="404" spans="16:23" ht="12.5" x14ac:dyDescent="0.25">
      <c r="P404" s="1"/>
      <c r="Q404" s="1"/>
      <c r="R404" s="1"/>
      <c r="S404" s="1"/>
      <c r="T404" s="1"/>
      <c r="U404" s="1"/>
      <c r="V404" s="1"/>
      <c r="W404" s="1"/>
    </row>
    <row r="405" spans="16:23" ht="12.5" x14ac:dyDescent="0.25">
      <c r="P405" s="1"/>
      <c r="Q405" s="1"/>
      <c r="R405" s="1"/>
      <c r="S405" s="1"/>
      <c r="T405" s="1"/>
      <c r="U405" s="1"/>
      <c r="V405" s="1"/>
      <c r="W405" s="1"/>
    </row>
    <row r="406" spans="16:23" ht="12.5" x14ac:dyDescent="0.25">
      <c r="P406" s="1"/>
      <c r="Q406" s="1"/>
      <c r="R406" s="1"/>
      <c r="S406" s="1"/>
      <c r="T406" s="1"/>
      <c r="U406" s="1"/>
      <c r="V406" s="1"/>
      <c r="W406" s="1"/>
    </row>
    <row r="407" spans="16:23" ht="12.5" x14ac:dyDescent="0.25">
      <c r="P407" s="1"/>
      <c r="Q407" s="1"/>
      <c r="R407" s="1"/>
      <c r="S407" s="1"/>
      <c r="T407" s="1"/>
      <c r="U407" s="1"/>
      <c r="V407" s="1"/>
      <c r="W407" s="1"/>
    </row>
    <row r="408" spans="16:23" ht="12.5" x14ac:dyDescent="0.25">
      <c r="P408" s="1"/>
      <c r="Q408" s="1"/>
      <c r="R408" s="1"/>
      <c r="S408" s="1"/>
      <c r="T408" s="1"/>
      <c r="U408" s="1"/>
      <c r="V408" s="1"/>
      <c r="W408" s="1"/>
    </row>
    <row r="409" spans="16:23" ht="12.5" x14ac:dyDescent="0.25">
      <c r="P409" s="1"/>
      <c r="Q409" s="1"/>
      <c r="R409" s="1"/>
      <c r="S409" s="1"/>
      <c r="T409" s="1"/>
      <c r="U409" s="1"/>
      <c r="V409" s="1"/>
      <c r="W409" s="1"/>
    </row>
    <row r="410" spans="16:23" ht="12.5" x14ac:dyDescent="0.25">
      <c r="P410" s="1"/>
      <c r="Q410" s="1"/>
      <c r="R410" s="1"/>
      <c r="S410" s="1"/>
      <c r="T410" s="1"/>
      <c r="U410" s="1"/>
      <c r="V410" s="1"/>
      <c r="W410" s="1"/>
    </row>
    <row r="411" spans="16:23" ht="12.5" x14ac:dyDescent="0.25">
      <c r="P411" s="1"/>
      <c r="Q411" s="1"/>
      <c r="R411" s="1"/>
      <c r="S411" s="1"/>
      <c r="T411" s="1"/>
      <c r="U411" s="1"/>
      <c r="V411" s="1"/>
      <c r="W411" s="1"/>
    </row>
    <row r="412" spans="16:23" ht="12.5" x14ac:dyDescent="0.25">
      <c r="P412" s="1"/>
      <c r="Q412" s="1"/>
      <c r="R412" s="1"/>
      <c r="S412" s="1"/>
      <c r="T412" s="1"/>
      <c r="U412" s="1"/>
      <c r="V412" s="1"/>
      <c r="W412" s="1"/>
    </row>
    <row r="413" spans="16:23" ht="12.5" x14ac:dyDescent="0.25">
      <c r="P413" s="1"/>
      <c r="Q413" s="1"/>
      <c r="R413" s="1"/>
      <c r="S413" s="1"/>
      <c r="T413" s="1"/>
      <c r="U413" s="1"/>
      <c r="V413" s="1"/>
      <c r="W413" s="1"/>
    </row>
    <row r="414" spans="16:23" ht="12.5" x14ac:dyDescent="0.25">
      <c r="P414" s="1"/>
      <c r="Q414" s="1"/>
      <c r="R414" s="1"/>
      <c r="S414" s="1"/>
      <c r="T414" s="1"/>
      <c r="U414" s="1"/>
      <c r="V414" s="1"/>
      <c r="W414" s="1"/>
    </row>
    <row r="415" spans="16:23" ht="12.5" x14ac:dyDescent="0.25">
      <c r="P415" s="1"/>
      <c r="Q415" s="1"/>
      <c r="R415" s="1"/>
      <c r="S415" s="1"/>
      <c r="T415" s="1"/>
      <c r="U415" s="1"/>
      <c r="V415" s="1"/>
      <c r="W415" s="1"/>
    </row>
    <row r="416" spans="16:23" ht="12.5" x14ac:dyDescent="0.25">
      <c r="P416" s="1"/>
      <c r="Q416" s="1"/>
      <c r="R416" s="1"/>
      <c r="S416" s="1"/>
      <c r="T416" s="1"/>
      <c r="U416" s="1"/>
      <c r="V416" s="1"/>
      <c r="W416" s="1"/>
    </row>
    <row r="417" spans="16:23" ht="12.5" x14ac:dyDescent="0.25">
      <c r="P417" s="1"/>
      <c r="Q417" s="1"/>
      <c r="R417" s="1"/>
      <c r="S417" s="1"/>
      <c r="T417" s="1"/>
      <c r="U417" s="1"/>
      <c r="V417" s="1"/>
      <c r="W417" s="1"/>
    </row>
    <row r="418" spans="16:23" ht="12.5" x14ac:dyDescent="0.25">
      <c r="P418" s="1"/>
      <c r="Q418" s="1"/>
      <c r="R418" s="1"/>
      <c r="S418" s="1"/>
      <c r="T418" s="1"/>
      <c r="U418" s="1"/>
      <c r="V418" s="1"/>
      <c r="W418" s="1"/>
    </row>
    <row r="419" spans="16:23" ht="12.5" x14ac:dyDescent="0.25">
      <c r="P419" s="1"/>
      <c r="Q419" s="1"/>
      <c r="R419" s="1"/>
      <c r="S419" s="1"/>
      <c r="T419" s="1"/>
      <c r="U419" s="1"/>
      <c r="V419" s="1"/>
      <c r="W419" s="1"/>
    </row>
    <row r="420" spans="16:23" ht="12.5" x14ac:dyDescent="0.25">
      <c r="P420" s="1"/>
      <c r="Q420" s="1"/>
      <c r="R420" s="1"/>
      <c r="S420" s="1"/>
      <c r="T420" s="1"/>
      <c r="U420" s="1"/>
      <c r="V420" s="1"/>
      <c r="W420" s="1"/>
    </row>
    <row r="421" spans="16:23" ht="12.5" x14ac:dyDescent="0.25">
      <c r="P421" s="1"/>
      <c r="Q421" s="1"/>
      <c r="R421" s="1"/>
      <c r="S421" s="1"/>
      <c r="T421" s="1"/>
      <c r="U421" s="1"/>
      <c r="V421" s="1"/>
      <c r="W421" s="1"/>
    </row>
    <row r="422" spans="16:23" ht="12.5" x14ac:dyDescent="0.25">
      <c r="P422" s="1"/>
      <c r="Q422" s="1"/>
      <c r="R422" s="1"/>
      <c r="S422" s="1"/>
      <c r="T422" s="1"/>
      <c r="U422" s="1"/>
      <c r="V422" s="1"/>
      <c r="W422" s="1"/>
    </row>
    <row r="423" spans="16:23" ht="12.5" x14ac:dyDescent="0.25">
      <c r="P423" s="1"/>
      <c r="Q423" s="1"/>
      <c r="R423" s="1"/>
      <c r="S423" s="1"/>
      <c r="T423" s="1"/>
      <c r="U423" s="1"/>
      <c r="V423" s="1"/>
      <c r="W423" s="1"/>
    </row>
    <row r="424" spans="16:23" ht="12.5" x14ac:dyDescent="0.25">
      <c r="P424" s="1"/>
      <c r="Q424" s="1"/>
      <c r="R424" s="1"/>
      <c r="S424" s="1"/>
      <c r="T424" s="1"/>
      <c r="U424" s="1"/>
      <c r="V424" s="1"/>
      <c r="W424" s="1"/>
    </row>
    <row r="425" spans="16:23" ht="12.5" x14ac:dyDescent="0.25">
      <c r="P425" s="1"/>
      <c r="Q425" s="1"/>
      <c r="R425" s="1"/>
      <c r="S425" s="1"/>
      <c r="T425" s="1"/>
      <c r="U425" s="1"/>
      <c r="V425" s="1"/>
      <c r="W425" s="1"/>
    </row>
    <row r="426" spans="16:23" ht="12.5" x14ac:dyDescent="0.25">
      <c r="P426" s="1"/>
      <c r="Q426" s="1"/>
      <c r="R426" s="1"/>
      <c r="S426" s="1"/>
      <c r="T426" s="1"/>
      <c r="U426" s="1"/>
      <c r="V426" s="1"/>
      <c r="W426" s="1"/>
    </row>
    <row r="427" spans="16:23" ht="12.5" x14ac:dyDescent="0.25">
      <c r="P427" s="1"/>
      <c r="Q427" s="1"/>
      <c r="R427" s="1"/>
      <c r="S427" s="1"/>
      <c r="T427" s="1"/>
      <c r="U427" s="1"/>
      <c r="V427" s="1"/>
      <c r="W427" s="1"/>
    </row>
    <row r="428" spans="16:23" ht="12.5" x14ac:dyDescent="0.25">
      <c r="P428" s="1"/>
      <c r="Q428" s="1"/>
      <c r="R428" s="1"/>
      <c r="S428" s="1"/>
      <c r="T428" s="1"/>
      <c r="U428" s="1"/>
      <c r="V428" s="1"/>
      <c r="W428" s="1"/>
    </row>
    <row r="429" spans="16:23" ht="12.5" x14ac:dyDescent="0.25">
      <c r="P429" s="1"/>
      <c r="Q429" s="1"/>
      <c r="R429" s="1"/>
      <c r="S429" s="1"/>
      <c r="T429" s="1"/>
      <c r="U429" s="1"/>
      <c r="V429" s="1"/>
      <c r="W429" s="1"/>
    </row>
    <row r="430" spans="16:23" ht="12.5" x14ac:dyDescent="0.25">
      <c r="P430" s="1"/>
      <c r="Q430" s="1"/>
      <c r="R430" s="1"/>
      <c r="S430" s="1"/>
      <c r="T430" s="1"/>
      <c r="U430" s="1"/>
      <c r="V430" s="1"/>
      <c r="W430" s="1"/>
    </row>
    <row r="431" spans="16:23" ht="12.5" x14ac:dyDescent="0.25">
      <c r="P431" s="1"/>
      <c r="Q431" s="1"/>
      <c r="R431" s="1"/>
      <c r="S431" s="1"/>
      <c r="T431" s="1"/>
      <c r="U431" s="1"/>
      <c r="V431" s="1"/>
      <c r="W431" s="1"/>
    </row>
    <row r="432" spans="16:23" ht="12.5" x14ac:dyDescent="0.25">
      <c r="P432" s="1"/>
      <c r="Q432" s="1"/>
      <c r="R432" s="1"/>
      <c r="S432" s="1"/>
      <c r="T432" s="1"/>
      <c r="U432" s="1"/>
      <c r="V432" s="1"/>
      <c r="W432" s="1"/>
    </row>
    <row r="433" spans="16:23" ht="12.5" x14ac:dyDescent="0.25">
      <c r="P433" s="1"/>
      <c r="Q433" s="1"/>
      <c r="R433" s="1"/>
      <c r="S433" s="1"/>
      <c r="T433" s="1"/>
      <c r="U433" s="1"/>
      <c r="V433" s="1"/>
      <c r="W433" s="1"/>
    </row>
    <row r="434" spans="16:23" ht="12.5" x14ac:dyDescent="0.25">
      <c r="P434" s="1"/>
      <c r="Q434" s="1"/>
      <c r="R434" s="1"/>
      <c r="S434" s="1"/>
      <c r="T434" s="1"/>
      <c r="U434" s="1"/>
      <c r="V434" s="1"/>
      <c r="W434" s="1"/>
    </row>
    <row r="435" spans="16:23" ht="12.5" x14ac:dyDescent="0.25">
      <c r="P435" s="1"/>
      <c r="Q435" s="1"/>
      <c r="R435" s="1"/>
      <c r="S435" s="1"/>
      <c r="T435" s="1"/>
      <c r="U435" s="1"/>
      <c r="V435" s="1"/>
      <c r="W435" s="1"/>
    </row>
    <row r="436" spans="16:23" ht="12.5" x14ac:dyDescent="0.25">
      <c r="P436" s="1"/>
      <c r="Q436" s="1"/>
      <c r="R436" s="1"/>
      <c r="S436" s="1"/>
      <c r="T436" s="1"/>
      <c r="U436" s="1"/>
      <c r="V436" s="1"/>
      <c r="W436" s="1"/>
    </row>
    <row r="437" spans="16:23" ht="12.5" x14ac:dyDescent="0.25">
      <c r="P437" s="1"/>
      <c r="Q437" s="1"/>
      <c r="R437" s="1"/>
      <c r="S437" s="1"/>
      <c r="T437" s="1"/>
      <c r="U437" s="1"/>
      <c r="V437" s="1"/>
      <c r="W437" s="1"/>
    </row>
    <row r="438" spans="16:23" ht="12.5" x14ac:dyDescent="0.25">
      <c r="P438" s="1"/>
      <c r="Q438" s="1"/>
      <c r="R438" s="1"/>
      <c r="S438" s="1"/>
      <c r="T438" s="1"/>
      <c r="U438" s="1"/>
      <c r="V438" s="1"/>
      <c r="W438" s="1"/>
    </row>
    <row r="439" spans="16:23" ht="12.5" x14ac:dyDescent="0.25">
      <c r="P439" s="1"/>
      <c r="Q439" s="1"/>
      <c r="R439" s="1"/>
      <c r="S439" s="1"/>
      <c r="T439" s="1"/>
      <c r="U439" s="1"/>
      <c r="V439" s="1"/>
      <c r="W439" s="1"/>
    </row>
    <row r="440" spans="16:23" ht="12.5" x14ac:dyDescent="0.25">
      <c r="P440" s="1"/>
      <c r="Q440" s="1"/>
      <c r="R440" s="1"/>
      <c r="S440" s="1"/>
      <c r="T440" s="1"/>
      <c r="U440" s="1"/>
      <c r="V440" s="1"/>
      <c r="W440" s="1"/>
    </row>
    <row r="441" spans="16:23" ht="12.5" x14ac:dyDescent="0.25">
      <c r="P441" s="1"/>
      <c r="Q441" s="1"/>
      <c r="R441" s="1"/>
      <c r="S441" s="1"/>
      <c r="T441" s="1"/>
      <c r="U441" s="1"/>
      <c r="V441" s="1"/>
      <c r="W441" s="1"/>
    </row>
    <row r="442" spans="16:23" ht="12.5" x14ac:dyDescent="0.25">
      <c r="P442" s="1"/>
      <c r="Q442" s="1"/>
      <c r="R442" s="1"/>
      <c r="S442" s="1"/>
      <c r="T442" s="1"/>
      <c r="U442" s="1"/>
      <c r="V442" s="1"/>
      <c r="W442" s="1"/>
    </row>
    <row r="443" spans="16:23" ht="12.5" x14ac:dyDescent="0.25">
      <c r="P443" s="1"/>
      <c r="Q443" s="1"/>
      <c r="R443" s="1"/>
      <c r="S443" s="1"/>
      <c r="T443" s="1"/>
      <c r="U443" s="1"/>
      <c r="V443" s="1"/>
      <c r="W443" s="1"/>
    </row>
    <row r="444" spans="16:23" ht="12.5" x14ac:dyDescent="0.25">
      <c r="P444" s="1"/>
      <c r="Q444" s="1"/>
      <c r="R444" s="1"/>
      <c r="S444" s="1"/>
      <c r="T444" s="1"/>
      <c r="U444" s="1"/>
      <c r="V444" s="1"/>
      <c r="W444" s="1"/>
    </row>
    <row r="445" spans="16:23" ht="12.5" x14ac:dyDescent="0.25">
      <c r="P445" s="1"/>
      <c r="Q445" s="1"/>
      <c r="R445" s="1"/>
      <c r="S445" s="1"/>
      <c r="T445" s="1"/>
      <c r="U445" s="1"/>
      <c r="V445" s="1"/>
      <c r="W445" s="1"/>
    </row>
    <row r="446" spans="16:23" ht="12.5" x14ac:dyDescent="0.25">
      <c r="P446" s="1"/>
      <c r="Q446" s="1"/>
      <c r="R446" s="1"/>
      <c r="S446" s="1"/>
      <c r="T446" s="1"/>
      <c r="U446" s="1"/>
      <c r="V446" s="1"/>
      <c r="W446" s="1"/>
    </row>
    <row r="447" spans="16:23" ht="12.5" x14ac:dyDescent="0.25">
      <c r="P447" s="1"/>
      <c r="Q447" s="1"/>
      <c r="R447" s="1"/>
      <c r="S447" s="1"/>
      <c r="T447" s="1"/>
      <c r="U447" s="1"/>
      <c r="V447" s="1"/>
      <c r="W447" s="1"/>
    </row>
    <row r="448" spans="16:23" ht="12.5" x14ac:dyDescent="0.25">
      <c r="P448" s="1"/>
      <c r="Q448" s="1"/>
      <c r="R448" s="1"/>
      <c r="S448" s="1"/>
      <c r="T448" s="1"/>
      <c r="U448" s="1"/>
      <c r="V448" s="1"/>
      <c r="W448" s="1"/>
    </row>
    <row r="449" spans="16:23" ht="12.5" x14ac:dyDescent="0.25">
      <c r="P449" s="1"/>
      <c r="Q449" s="1"/>
      <c r="R449" s="1"/>
      <c r="S449" s="1"/>
      <c r="T449" s="1"/>
      <c r="U449" s="1"/>
      <c r="V449" s="1"/>
      <c r="W449" s="1"/>
    </row>
    <row r="450" spans="16:23" ht="12.5" x14ac:dyDescent="0.25">
      <c r="P450" s="1"/>
      <c r="Q450" s="1"/>
      <c r="R450" s="1"/>
      <c r="S450" s="1"/>
      <c r="T450" s="1"/>
      <c r="U450" s="1"/>
      <c r="V450" s="1"/>
      <c r="W450" s="1"/>
    </row>
    <row r="451" spans="16:23" ht="12.5" x14ac:dyDescent="0.25">
      <c r="P451" s="1"/>
      <c r="Q451" s="1"/>
      <c r="R451" s="1"/>
      <c r="S451" s="1"/>
      <c r="T451" s="1"/>
      <c r="U451" s="1"/>
      <c r="V451" s="1"/>
      <c r="W451" s="1"/>
    </row>
    <row r="452" spans="16:23" ht="12.5" x14ac:dyDescent="0.25">
      <c r="P452" s="1"/>
      <c r="Q452" s="1"/>
      <c r="R452" s="1"/>
      <c r="S452" s="1"/>
      <c r="T452" s="1"/>
      <c r="U452" s="1"/>
      <c r="V452" s="1"/>
      <c r="W452" s="1"/>
    </row>
    <row r="453" spans="16:23" ht="12.5" x14ac:dyDescent="0.25">
      <c r="P453" s="1"/>
      <c r="Q453" s="1"/>
      <c r="R453" s="1"/>
      <c r="S453" s="1"/>
      <c r="T453" s="1"/>
      <c r="U453" s="1"/>
      <c r="V453" s="1"/>
      <c r="W453" s="1"/>
    </row>
    <row r="454" spans="16:23" ht="12.5" x14ac:dyDescent="0.25">
      <c r="P454" s="1"/>
      <c r="Q454" s="1"/>
      <c r="R454" s="1"/>
      <c r="S454" s="1"/>
      <c r="T454" s="1"/>
      <c r="U454" s="1"/>
      <c r="V454" s="1"/>
      <c r="W454" s="1"/>
    </row>
    <row r="455" spans="16:23" ht="12.5" x14ac:dyDescent="0.25">
      <c r="P455" s="1"/>
      <c r="Q455" s="1"/>
      <c r="R455" s="1"/>
      <c r="S455" s="1"/>
      <c r="T455" s="1"/>
      <c r="U455" s="1"/>
      <c r="V455" s="1"/>
      <c r="W455" s="1"/>
    </row>
    <row r="456" spans="16:23" ht="12.5" x14ac:dyDescent="0.25">
      <c r="P456" s="1"/>
      <c r="Q456" s="1"/>
      <c r="R456" s="1"/>
      <c r="S456" s="1"/>
      <c r="T456" s="1"/>
      <c r="U456" s="1"/>
      <c r="V456" s="1"/>
      <c r="W456" s="1"/>
    </row>
    <row r="457" spans="16:23" ht="12.5" x14ac:dyDescent="0.25">
      <c r="P457" s="1"/>
      <c r="Q457" s="1"/>
      <c r="R457" s="1"/>
      <c r="S457" s="1"/>
      <c r="T457" s="1"/>
      <c r="U457" s="1"/>
      <c r="V457" s="1"/>
      <c r="W457" s="1"/>
    </row>
    <row r="458" spans="16:23" ht="12.5" x14ac:dyDescent="0.25">
      <c r="P458" s="1"/>
      <c r="Q458" s="1"/>
      <c r="R458" s="1"/>
      <c r="S458" s="1"/>
      <c r="T458" s="1"/>
      <c r="U458" s="1"/>
      <c r="V458" s="1"/>
      <c r="W458" s="1"/>
    </row>
    <row r="459" spans="16:23" ht="12.5" x14ac:dyDescent="0.25">
      <c r="P459" s="1"/>
      <c r="Q459" s="1"/>
      <c r="R459" s="1"/>
      <c r="S459" s="1"/>
      <c r="T459" s="1"/>
      <c r="U459" s="1"/>
      <c r="V459" s="1"/>
      <c r="W459" s="1"/>
    </row>
    <row r="460" spans="16:23" ht="12.5" x14ac:dyDescent="0.25">
      <c r="P460" s="1"/>
      <c r="Q460" s="1"/>
      <c r="R460" s="1"/>
      <c r="S460" s="1"/>
      <c r="T460" s="1"/>
      <c r="U460" s="1"/>
      <c r="V460" s="1"/>
      <c r="W460" s="1"/>
    </row>
    <row r="461" spans="16:23" ht="12.5" x14ac:dyDescent="0.25">
      <c r="P461" s="1"/>
      <c r="Q461" s="1"/>
      <c r="R461" s="1"/>
      <c r="S461" s="1"/>
      <c r="T461" s="1"/>
      <c r="U461" s="1"/>
      <c r="V461" s="1"/>
      <c r="W461" s="1"/>
    </row>
    <row r="462" spans="16:23" ht="12.5" x14ac:dyDescent="0.25">
      <c r="P462" s="1"/>
      <c r="Q462" s="1"/>
      <c r="R462" s="1"/>
      <c r="S462" s="1"/>
      <c r="T462" s="1"/>
      <c r="U462" s="1"/>
      <c r="V462" s="1"/>
      <c r="W462" s="1"/>
    </row>
    <row r="463" spans="16:23" ht="12.5" x14ac:dyDescent="0.25">
      <c r="P463" s="1"/>
      <c r="Q463" s="1"/>
      <c r="R463" s="1"/>
      <c r="S463" s="1"/>
      <c r="T463" s="1"/>
      <c r="U463" s="1"/>
      <c r="V463" s="1"/>
      <c r="W463" s="1"/>
    </row>
    <row r="464" spans="16:23" ht="12.5" x14ac:dyDescent="0.25">
      <c r="P464" s="1"/>
      <c r="Q464" s="1"/>
      <c r="R464" s="1"/>
      <c r="S464" s="1"/>
      <c r="T464" s="1"/>
      <c r="U464" s="1"/>
      <c r="V464" s="1"/>
      <c r="W464" s="1"/>
    </row>
    <row r="465" spans="16:23" ht="12.5" x14ac:dyDescent="0.25">
      <c r="P465" s="1"/>
      <c r="Q465" s="1"/>
      <c r="R465" s="1"/>
      <c r="S465" s="1"/>
      <c r="T465" s="1"/>
      <c r="U465" s="1"/>
      <c r="V465" s="1"/>
      <c r="W465" s="1"/>
    </row>
    <row r="466" spans="16:23" ht="12.5" x14ac:dyDescent="0.25">
      <c r="P466" s="1"/>
      <c r="Q466" s="1"/>
      <c r="R466" s="1"/>
      <c r="S466" s="1"/>
      <c r="T466" s="1"/>
      <c r="U466" s="1"/>
      <c r="V466" s="1"/>
      <c r="W466" s="1"/>
    </row>
    <row r="467" spans="16:23" ht="12.5" x14ac:dyDescent="0.25">
      <c r="P467" s="1"/>
      <c r="Q467" s="1"/>
      <c r="R467" s="1"/>
      <c r="S467" s="1"/>
      <c r="T467" s="1"/>
      <c r="U467" s="1"/>
      <c r="V467" s="1"/>
      <c r="W467" s="1"/>
    </row>
    <row r="468" spans="16:23" ht="12.5" x14ac:dyDescent="0.25">
      <c r="P468" s="1"/>
      <c r="Q468" s="1"/>
      <c r="R468" s="1"/>
      <c r="S468" s="1"/>
      <c r="T468" s="1"/>
      <c r="U468" s="1"/>
      <c r="V468" s="1"/>
      <c r="W468" s="1"/>
    </row>
    <row r="469" spans="16:23" ht="12.5" x14ac:dyDescent="0.25">
      <c r="P469" s="1"/>
      <c r="Q469" s="1"/>
      <c r="R469" s="1"/>
      <c r="S469" s="1"/>
      <c r="T469" s="1"/>
      <c r="U469" s="1"/>
      <c r="V469" s="1"/>
      <c r="W469" s="1"/>
    </row>
    <row r="470" spans="16:23" ht="12.5" x14ac:dyDescent="0.25">
      <c r="P470" s="1"/>
      <c r="Q470" s="1"/>
      <c r="R470" s="1"/>
      <c r="S470" s="1"/>
      <c r="T470" s="1"/>
      <c r="U470" s="1"/>
      <c r="V470" s="1"/>
      <c r="W470" s="1"/>
    </row>
    <row r="471" spans="16:23" ht="12.5" x14ac:dyDescent="0.25">
      <c r="P471" s="1"/>
      <c r="Q471" s="1"/>
      <c r="R471" s="1"/>
      <c r="S471" s="1"/>
      <c r="T471" s="1"/>
      <c r="U471" s="1"/>
      <c r="V471" s="1"/>
      <c r="W471" s="1"/>
    </row>
    <row r="472" spans="16:23" ht="12.5" x14ac:dyDescent="0.25">
      <c r="P472" s="1"/>
      <c r="Q472" s="1"/>
      <c r="R472" s="1"/>
      <c r="S472" s="1"/>
      <c r="T472" s="1"/>
      <c r="U472" s="1"/>
      <c r="V472" s="1"/>
      <c r="W472" s="1"/>
    </row>
    <row r="473" spans="16:23" ht="12.5" x14ac:dyDescent="0.25">
      <c r="P473" s="1"/>
      <c r="Q473" s="1"/>
      <c r="R473" s="1"/>
      <c r="S473" s="1"/>
      <c r="T473" s="1"/>
      <c r="U473" s="1"/>
      <c r="V473" s="1"/>
      <c r="W473" s="1"/>
    </row>
    <row r="474" spans="16:23" ht="12.5" x14ac:dyDescent="0.25">
      <c r="P474" s="1"/>
      <c r="Q474" s="1"/>
      <c r="R474" s="1"/>
      <c r="S474" s="1"/>
      <c r="T474" s="1"/>
      <c r="U474" s="1"/>
      <c r="V474" s="1"/>
      <c r="W474" s="1"/>
    </row>
    <row r="475" spans="16:23" ht="12.5" x14ac:dyDescent="0.25">
      <c r="P475" s="1"/>
      <c r="Q475" s="1"/>
      <c r="R475" s="1"/>
      <c r="S475" s="1"/>
      <c r="T475" s="1"/>
      <c r="U475" s="1"/>
      <c r="V475" s="1"/>
      <c r="W475" s="1"/>
    </row>
    <row r="476" spans="16:23" ht="12.5" x14ac:dyDescent="0.25">
      <c r="P476" s="1"/>
      <c r="Q476" s="1"/>
      <c r="R476" s="1"/>
      <c r="S476" s="1"/>
      <c r="T476" s="1"/>
      <c r="U476" s="1"/>
      <c r="V476" s="1"/>
      <c r="W476" s="1"/>
    </row>
    <row r="477" spans="16:23" ht="12.5" x14ac:dyDescent="0.25">
      <c r="P477" s="1"/>
      <c r="Q477" s="1"/>
      <c r="R477" s="1"/>
      <c r="S477" s="1"/>
      <c r="T477" s="1"/>
      <c r="U477" s="1"/>
      <c r="V477" s="1"/>
      <c r="W477" s="1"/>
    </row>
    <row r="478" spans="16:23" ht="12.5" x14ac:dyDescent="0.25">
      <c r="P478" s="1"/>
      <c r="Q478" s="1"/>
      <c r="R478" s="1"/>
      <c r="S478" s="1"/>
      <c r="T478" s="1"/>
      <c r="U478" s="1"/>
      <c r="V478" s="1"/>
      <c r="W478" s="1"/>
    </row>
    <row r="479" spans="16:23" ht="12.5" x14ac:dyDescent="0.25">
      <c r="P479" s="1"/>
      <c r="Q479" s="1"/>
      <c r="R479" s="1"/>
      <c r="S479" s="1"/>
      <c r="T479" s="1"/>
      <c r="U479" s="1"/>
      <c r="V479" s="1"/>
      <c r="W479" s="1"/>
    </row>
    <row r="480" spans="16:23" ht="12.5" x14ac:dyDescent="0.25">
      <c r="P480" s="1"/>
      <c r="Q480" s="1"/>
      <c r="R480" s="1"/>
      <c r="S480" s="1"/>
      <c r="T480" s="1"/>
      <c r="U480" s="1"/>
      <c r="V480" s="1"/>
      <c r="W480" s="1"/>
    </row>
    <row r="481" spans="16:23" ht="12.5" x14ac:dyDescent="0.25">
      <c r="P481" s="1"/>
      <c r="Q481" s="1"/>
      <c r="R481" s="1"/>
      <c r="S481" s="1"/>
      <c r="T481" s="1"/>
      <c r="U481" s="1"/>
      <c r="V481" s="1"/>
      <c r="W481" s="1"/>
    </row>
    <row r="482" spans="16:23" ht="12.5" x14ac:dyDescent="0.25">
      <c r="P482" s="1"/>
      <c r="Q482" s="1"/>
      <c r="R482" s="1"/>
      <c r="S482" s="1"/>
      <c r="T482" s="1"/>
      <c r="U482" s="1"/>
      <c r="V482" s="1"/>
      <c r="W482" s="1"/>
    </row>
    <row r="483" spans="16:23" ht="12.5" x14ac:dyDescent="0.25">
      <c r="P483" s="1"/>
      <c r="Q483" s="1"/>
      <c r="R483" s="1"/>
      <c r="S483" s="1"/>
      <c r="T483" s="1"/>
      <c r="U483" s="1"/>
      <c r="V483" s="1"/>
      <c r="W483" s="1"/>
    </row>
    <row r="484" spans="16:23" ht="12.5" x14ac:dyDescent="0.25">
      <c r="P484" s="1"/>
      <c r="Q484" s="1"/>
      <c r="R484" s="1"/>
      <c r="S484" s="1"/>
      <c r="T484" s="1"/>
      <c r="U484" s="1"/>
      <c r="V484" s="1"/>
      <c r="W484" s="1"/>
    </row>
    <row r="485" spans="16:23" ht="12.5" x14ac:dyDescent="0.25">
      <c r="P485" s="1"/>
      <c r="Q485" s="1"/>
      <c r="R485" s="1"/>
      <c r="S485" s="1"/>
      <c r="T485" s="1"/>
      <c r="U485" s="1"/>
      <c r="V485" s="1"/>
      <c r="W485" s="1"/>
    </row>
    <row r="486" spans="16:23" ht="12.5" x14ac:dyDescent="0.25">
      <c r="P486" s="1"/>
      <c r="Q486" s="1"/>
      <c r="R486" s="1"/>
      <c r="S486" s="1"/>
      <c r="T486" s="1"/>
      <c r="U486" s="1"/>
      <c r="V486" s="1"/>
      <c r="W486" s="1"/>
    </row>
    <row r="487" spans="16:23" ht="12.5" x14ac:dyDescent="0.25">
      <c r="P487" s="1"/>
      <c r="Q487" s="1"/>
      <c r="R487" s="1"/>
      <c r="S487" s="1"/>
      <c r="T487" s="1"/>
      <c r="U487" s="1"/>
      <c r="V487" s="1"/>
      <c r="W487" s="1"/>
    </row>
    <row r="488" spans="16:23" ht="12.5" x14ac:dyDescent="0.25">
      <c r="P488" s="1"/>
      <c r="Q488" s="1"/>
      <c r="R488" s="1"/>
      <c r="S488" s="1"/>
      <c r="T488" s="1"/>
      <c r="U488" s="1"/>
      <c r="V488" s="1"/>
      <c r="W488" s="1"/>
    </row>
    <row r="489" spans="16:23" ht="12.5" x14ac:dyDescent="0.25">
      <c r="P489" s="1"/>
      <c r="Q489" s="1"/>
      <c r="R489" s="1"/>
      <c r="S489" s="1"/>
      <c r="T489" s="1"/>
      <c r="U489" s="1"/>
      <c r="V489" s="1"/>
      <c r="W489" s="1"/>
    </row>
    <row r="490" spans="16:23" ht="12.5" x14ac:dyDescent="0.25">
      <c r="P490" s="1"/>
      <c r="Q490" s="1"/>
      <c r="R490" s="1"/>
      <c r="S490" s="1"/>
      <c r="T490" s="1"/>
      <c r="U490" s="1"/>
      <c r="V490" s="1"/>
      <c r="W490" s="1"/>
    </row>
    <row r="491" spans="16:23" ht="12.5" x14ac:dyDescent="0.25">
      <c r="P491" s="1"/>
      <c r="Q491" s="1"/>
      <c r="R491" s="1"/>
      <c r="S491" s="1"/>
      <c r="T491" s="1"/>
      <c r="U491" s="1"/>
      <c r="V491" s="1"/>
      <c r="W491" s="1"/>
    </row>
    <row r="492" spans="16:23" ht="12.5" x14ac:dyDescent="0.25">
      <c r="P492" s="1"/>
      <c r="Q492" s="1"/>
      <c r="R492" s="1"/>
      <c r="S492" s="1"/>
      <c r="T492" s="1"/>
      <c r="U492" s="1"/>
      <c r="V492" s="1"/>
      <c r="W492" s="1"/>
    </row>
    <row r="493" spans="16:23" ht="12.5" x14ac:dyDescent="0.25">
      <c r="P493" s="1"/>
      <c r="Q493" s="1"/>
      <c r="R493" s="1"/>
      <c r="S493" s="1"/>
      <c r="T493" s="1"/>
      <c r="U493" s="1"/>
      <c r="V493" s="1"/>
      <c r="W493" s="1"/>
    </row>
    <row r="494" spans="16:23" ht="12.5" x14ac:dyDescent="0.25">
      <c r="P494" s="1"/>
      <c r="Q494" s="1"/>
      <c r="R494" s="1"/>
      <c r="S494" s="1"/>
      <c r="T494" s="1"/>
      <c r="U494" s="1"/>
      <c r="V494" s="1"/>
      <c r="W494" s="1"/>
    </row>
    <row r="495" spans="16:23" ht="12.5" x14ac:dyDescent="0.25">
      <c r="P495" s="1"/>
      <c r="Q495" s="1"/>
      <c r="R495" s="1"/>
      <c r="S495" s="1"/>
      <c r="T495" s="1"/>
      <c r="U495" s="1"/>
      <c r="V495" s="1"/>
      <c r="W495" s="1"/>
    </row>
    <row r="496" spans="16:23" ht="12.5" x14ac:dyDescent="0.25">
      <c r="P496" s="1"/>
      <c r="Q496" s="1"/>
      <c r="R496" s="1"/>
      <c r="S496" s="1"/>
      <c r="T496" s="1"/>
      <c r="U496" s="1"/>
      <c r="V496" s="1"/>
      <c r="W496" s="1"/>
    </row>
    <row r="497" spans="16:23" ht="12.5" x14ac:dyDescent="0.25">
      <c r="P497" s="1"/>
      <c r="Q497" s="1"/>
      <c r="R497" s="1"/>
      <c r="S497" s="1"/>
      <c r="T497" s="1"/>
      <c r="U497" s="1"/>
      <c r="V497" s="1"/>
      <c r="W497" s="1"/>
    </row>
    <row r="498" spans="16:23" ht="12.5" x14ac:dyDescent="0.25">
      <c r="P498" s="1"/>
      <c r="Q498" s="1"/>
      <c r="R498" s="1"/>
      <c r="S498" s="1"/>
      <c r="T498" s="1"/>
      <c r="U498" s="1"/>
      <c r="V498" s="1"/>
      <c r="W498" s="1"/>
    </row>
    <row r="499" spans="16:23" ht="12.5" x14ac:dyDescent="0.25">
      <c r="P499" s="1"/>
      <c r="Q499" s="1"/>
      <c r="R499" s="1"/>
      <c r="S499" s="1"/>
      <c r="T499" s="1"/>
      <c r="U499" s="1"/>
      <c r="V499" s="1"/>
      <c r="W499" s="1"/>
    </row>
    <row r="500" spans="16:23" ht="12.5" x14ac:dyDescent="0.25">
      <c r="P500" s="1"/>
      <c r="Q500" s="1"/>
      <c r="R500" s="1"/>
      <c r="S500" s="1"/>
      <c r="T500" s="1"/>
      <c r="U500" s="1"/>
      <c r="V500" s="1"/>
      <c r="W500" s="1"/>
    </row>
    <row r="501" spans="16:23" ht="12.5" x14ac:dyDescent="0.25">
      <c r="P501" s="1"/>
      <c r="Q501" s="1"/>
      <c r="R501" s="1"/>
      <c r="S501" s="1"/>
      <c r="T501" s="1"/>
      <c r="U501" s="1"/>
      <c r="V501" s="1"/>
      <c r="W501" s="1"/>
    </row>
    <row r="502" spans="16:23" ht="12.5" x14ac:dyDescent="0.25">
      <c r="P502" s="1"/>
      <c r="Q502" s="1"/>
      <c r="R502" s="1"/>
      <c r="S502" s="1"/>
      <c r="T502" s="1"/>
      <c r="U502" s="1"/>
      <c r="V502" s="1"/>
      <c r="W502" s="1"/>
    </row>
    <row r="503" spans="16:23" ht="12.5" x14ac:dyDescent="0.25">
      <c r="P503" s="1"/>
      <c r="Q503" s="1"/>
      <c r="R503" s="1"/>
      <c r="S503" s="1"/>
      <c r="T503" s="1"/>
      <c r="U503" s="1"/>
      <c r="V503" s="1"/>
      <c r="W503" s="1"/>
    </row>
    <row r="504" spans="16:23" ht="12.5" x14ac:dyDescent="0.25">
      <c r="P504" s="1"/>
      <c r="Q504" s="1"/>
      <c r="R504" s="1"/>
      <c r="S504" s="1"/>
      <c r="T504" s="1"/>
      <c r="U504" s="1"/>
      <c r="V504" s="1"/>
      <c r="W504" s="1"/>
    </row>
    <row r="505" spans="16:23" ht="12.5" x14ac:dyDescent="0.25">
      <c r="P505" s="1"/>
      <c r="Q505" s="1"/>
      <c r="R505" s="1"/>
      <c r="S505" s="1"/>
      <c r="T505" s="1"/>
      <c r="U505" s="1"/>
      <c r="V505" s="1"/>
      <c r="W505" s="1"/>
    </row>
    <row r="506" spans="16:23" ht="12.5" x14ac:dyDescent="0.25">
      <c r="P506" s="1"/>
      <c r="Q506" s="1"/>
      <c r="R506" s="1"/>
      <c r="S506" s="1"/>
      <c r="T506" s="1"/>
      <c r="U506" s="1"/>
      <c r="V506" s="1"/>
      <c r="W506" s="1"/>
    </row>
    <row r="507" spans="16:23" ht="12.5" x14ac:dyDescent="0.25">
      <c r="P507" s="1"/>
      <c r="Q507" s="1"/>
      <c r="R507" s="1"/>
      <c r="S507" s="1"/>
      <c r="T507" s="1"/>
      <c r="U507" s="1"/>
      <c r="V507" s="1"/>
      <c r="W507" s="1"/>
    </row>
    <row r="508" spans="16:23" ht="12.5" x14ac:dyDescent="0.25">
      <c r="P508" s="1"/>
      <c r="Q508" s="1"/>
      <c r="R508" s="1"/>
      <c r="S508" s="1"/>
      <c r="T508" s="1"/>
      <c r="U508" s="1"/>
      <c r="V508" s="1"/>
      <c r="W508" s="1"/>
    </row>
    <row r="509" spans="16:23" ht="12.5" x14ac:dyDescent="0.25">
      <c r="P509" s="1"/>
      <c r="Q509" s="1"/>
      <c r="R509" s="1"/>
      <c r="S509" s="1"/>
      <c r="T509" s="1"/>
      <c r="U509" s="1"/>
      <c r="V509" s="1"/>
      <c r="W509" s="1"/>
    </row>
    <row r="510" spans="16:23" ht="12.5" x14ac:dyDescent="0.25">
      <c r="P510" s="1"/>
      <c r="Q510" s="1"/>
      <c r="R510" s="1"/>
      <c r="S510" s="1"/>
      <c r="T510" s="1"/>
      <c r="U510" s="1"/>
      <c r="V510" s="1"/>
      <c r="W510" s="1"/>
    </row>
    <row r="511" spans="16:23" ht="12.5" x14ac:dyDescent="0.25">
      <c r="P511" s="1"/>
      <c r="Q511" s="1"/>
      <c r="R511" s="1"/>
      <c r="S511" s="1"/>
      <c r="T511" s="1"/>
      <c r="U511" s="1"/>
      <c r="V511" s="1"/>
      <c r="W511" s="1"/>
    </row>
    <row r="512" spans="16:23" ht="12.5" x14ac:dyDescent="0.25">
      <c r="P512" s="1"/>
      <c r="Q512" s="1"/>
      <c r="R512" s="1"/>
      <c r="S512" s="1"/>
      <c r="T512" s="1"/>
      <c r="U512" s="1"/>
      <c r="V512" s="1"/>
      <c r="W512" s="1"/>
    </row>
    <row r="513" spans="16:23" ht="12.5" x14ac:dyDescent="0.25">
      <c r="P513" s="1"/>
      <c r="Q513" s="1"/>
      <c r="R513" s="1"/>
      <c r="S513" s="1"/>
      <c r="T513" s="1"/>
      <c r="U513" s="1"/>
      <c r="V513" s="1"/>
      <c r="W513" s="1"/>
    </row>
    <row r="514" spans="16:23" ht="12.5" x14ac:dyDescent="0.25">
      <c r="P514" s="1"/>
      <c r="Q514" s="1"/>
      <c r="R514" s="1"/>
      <c r="S514" s="1"/>
      <c r="T514" s="1"/>
      <c r="U514" s="1"/>
      <c r="V514" s="1"/>
      <c r="W514" s="1"/>
    </row>
    <row r="515" spans="16:23" ht="12.5" x14ac:dyDescent="0.25">
      <c r="P515" s="1"/>
      <c r="Q515" s="1"/>
      <c r="R515" s="1"/>
      <c r="S515" s="1"/>
      <c r="T515" s="1"/>
      <c r="U515" s="1"/>
      <c r="V515" s="1"/>
      <c r="W515" s="1"/>
    </row>
    <row r="516" spans="16:23" ht="12.5" x14ac:dyDescent="0.25">
      <c r="P516" s="1"/>
      <c r="Q516" s="1"/>
      <c r="R516" s="1"/>
      <c r="S516" s="1"/>
      <c r="T516" s="1"/>
      <c r="U516" s="1"/>
      <c r="V516" s="1"/>
      <c r="W516" s="1"/>
    </row>
    <row r="517" spans="16:23" ht="12.5" x14ac:dyDescent="0.25">
      <c r="P517" s="1"/>
      <c r="Q517" s="1"/>
      <c r="R517" s="1"/>
      <c r="S517" s="1"/>
      <c r="T517" s="1"/>
      <c r="U517" s="1"/>
      <c r="V517" s="1"/>
      <c r="W517" s="1"/>
    </row>
    <row r="518" spans="16:23" ht="12.5" x14ac:dyDescent="0.25">
      <c r="P518" s="1"/>
      <c r="Q518" s="1"/>
      <c r="R518" s="1"/>
      <c r="S518" s="1"/>
      <c r="T518" s="1"/>
      <c r="U518" s="1"/>
      <c r="V518" s="1"/>
      <c r="W518" s="1"/>
    </row>
    <row r="519" spans="16:23" ht="12.5" x14ac:dyDescent="0.25">
      <c r="P519" s="1"/>
      <c r="Q519" s="1"/>
      <c r="R519" s="1"/>
      <c r="S519" s="1"/>
      <c r="T519" s="1"/>
      <c r="U519" s="1"/>
      <c r="V519" s="1"/>
      <c r="W519" s="1"/>
    </row>
    <row r="520" spans="16:23" ht="12.5" x14ac:dyDescent="0.25">
      <c r="P520" s="1"/>
      <c r="Q520" s="1"/>
      <c r="R520" s="1"/>
      <c r="S520" s="1"/>
      <c r="T520" s="1"/>
      <c r="U520" s="1"/>
      <c r="V520" s="1"/>
      <c r="W520" s="1"/>
    </row>
    <row r="521" spans="16:23" ht="12.5" x14ac:dyDescent="0.25">
      <c r="P521" s="1"/>
      <c r="Q521" s="1"/>
      <c r="R521" s="1"/>
      <c r="S521" s="1"/>
      <c r="T521" s="1"/>
      <c r="U521" s="1"/>
      <c r="V521" s="1"/>
      <c r="W521" s="1"/>
    </row>
    <row r="522" spans="16:23" ht="12.5" x14ac:dyDescent="0.25">
      <c r="P522" s="1"/>
      <c r="Q522" s="1"/>
      <c r="R522" s="1"/>
      <c r="S522" s="1"/>
      <c r="T522" s="1"/>
      <c r="U522" s="1"/>
      <c r="V522" s="1"/>
      <c r="W522" s="1"/>
    </row>
    <row r="523" spans="16:23" ht="12.5" x14ac:dyDescent="0.25">
      <c r="P523" s="1"/>
      <c r="Q523" s="1"/>
      <c r="R523" s="1"/>
      <c r="S523" s="1"/>
      <c r="T523" s="1"/>
      <c r="U523" s="1"/>
      <c r="V523" s="1"/>
      <c r="W523" s="1"/>
    </row>
    <row r="524" spans="16:23" ht="12.5" x14ac:dyDescent="0.25">
      <c r="P524" s="1"/>
      <c r="Q524" s="1"/>
      <c r="R524" s="1"/>
      <c r="S524" s="1"/>
      <c r="T524" s="1"/>
      <c r="U524" s="1"/>
      <c r="V524" s="1"/>
      <c r="W524" s="1"/>
    </row>
    <row r="525" spans="16:23" ht="12.5" x14ac:dyDescent="0.25">
      <c r="P525" s="1"/>
      <c r="Q525" s="1"/>
      <c r="R525" s="1"/>
      <c r="S525" s="1"/>
      <c r="T525" s="1"/>
      <c r="U525" s="1"/>
      <c r="V525" s="1"/>
      <c r="W525" s="1"/>
    </row>
    <row r="526" spans="16:23" ht="12.5" x14ac:dyDescent="0.25">
      <c r="P526" s="1"/>
      <c r="Q526" s="1"/>
      <c r="R526" s="1"/>
      <c r="S526" s="1"/>
      <c r="T526" s="1"/>
      <c r="U526" s="1"/>
      <c r="V526" s="1"/>
      <c r="W526" s="1"/>
    </row>
    <row r="527" spans="16:23" ht="12.5" x14ac:dyDescent="0.25">
      <c r="P527" s="1"/>
      <c r="Q527" s="1"/>
      <c r="R527" s="1"/>
      <c r="S527" s="1"/>
      <c r="T527" s="1"/>
      <c r="U527" s="1"/>
      <c r="V527" s="1"/>
      <c r="W527" s="1"/>
    </row>
    <row r="528" spans="16:23" ht="12.5" x14ac:dyDescent="0.25">
      <c r="P528" s="1"/>
      <c r="Q528" s="1"/>
      <c r="R528" s="1"/>
      <c r="S528" s="1"/>
      <c r="T528" s="1"/>
      <c r="U528" s="1"/>
      <c r="V528" s="1"/>
      <c r="W528" s="1"/>
    </row>
    <row r="529" spans="16:23" ht="12.5" x14ac:dyDescent="0.25">
      <c r="P529" s="1"/>
      <c r="Q529" s="1"/>
      <c r="R529" s="1"/>
      <c r="S529" s="1"/>
      <c r="T529" s="1"/>
      <c r="U529" s="1"/>
      <c r="V529" s="1"/>
      <c r="W529" s="1"/>
    </row>
    <row r="530" spans="16:23" ht="12.5" x14ac:dyDescent="0.25">
      <c r="P530" s="1"/>
      <c r="Q530" s="1"/>
      <c r="R530" s="1"/>
      <c r="S530" s="1"/>
      <c r="T530" s="1"/>
      <c r="U530" s="1"/>
      <c r="V530" s="1"/>
      <c r="W530" s="1"/>
    </row>
    <row r="531" spans="16:23" ht="12.5" x14ac:dyDescent="0.25">
      <c r="P531" s="1"/>
      <c r="Q531" s="1"/>
      <c r="R531" s="1"/>
      <c r="S531" s="1"/>
      <c r="T531" s="1"/>
      <c r="U531" s="1"/>
      <c r="V531" s="1"/>
      <c r="W531" s="1"/>
    </row>
    <row r="532" spans="16:23" ht="12.5" x14ac:dyDescent="0.25">
      <c r="P532" s="1"/>
      <c r="Q532" s="1"/>
      <c r="R532" s="1"/>
      <c r="S532" s="1"/>
      <c r="T532" s="1"/>
      <c r="U532" s="1"/>
      <c r="V532" s="1"/>
      <c r="W532" s="1"/>
    </row>
    <row r="533" spans="16:23" ht="12.5" x14ac:dyDescent="0.25">
      <c r="P533" s="1"/>
      <c r="Q533" s="1"/>
      <c r="R533" s="1"/>
      <c r="S533" s="1"/>
      <c r="T533" s="1"/>
      <c r="U533" s="1"/>
      <c r="V533" s="1"/>
      <c r="W533" s="1"/>
    </row>
    <row r="534" spans="16:23" ht="12.5" x14ac:dyDescent="0.25">
      <c r="P534" s="1"/>
      <c r="Q534" s="1"/>
      <c r="R534" s="1"/>
      <c r="S534" s="1"/>
      <c r="T534" s="1"/>
      <c r="U534" s="1"/>
      <c r="V534" s="1"/>
      <c r="W534" s="1"/>
    </row>
    <row r="535" spans="16:23" ht="12.5" x14ac:dyDescent="0.25">
      <c r="P535" s="1"/>
      <c r="Q535" s="1"/>
      <c r="R535" s="1"/>
      <c r="S535" s="1"/>
      <c r="T535" s="1"/>
      <c r="U535" s="1"/>
      <c r="V535" s="1"/>
      <c r="W535" s="1"/>
    </row>
    <row r="536" spans="16:23" ht="12.5" x14ac:dyDescent="0.25">
      <c r="P536" s="1"/>
      <c r="Q536" s="1"/>
      <c r="R536" s="1"/>
      <c r="S536" s="1"/>
      <c r="T536" s="1"/>
      <c r="U536" s="1"/>
      <c r="V536" s="1"/>
      <c r="W536" s="1"/>
    </row>
    <row r="537" spans="16:23" ht="12.5" x14ac:dyDescent="0.25">
      <c r="P537" s="1"/>
      <c r="Q537" s="1"/>
      <c r="R537" s="1"/>
      <c r="S537" s="1"/>
      <c r="T537" s="1"/>
      <c r="U537" s="1"/>
      <c r="V537" s="1"/>
      <c r="W537" s="1"/>
    </row>
    <row r="538" spans="16:23" ht="12.5" x14ac:dyDescent="0.25">
      <c r="P538" s="1"/>
      <c r="Q538" s="1"/>
      <c r="R538" s="1"/>
      <c r="S538" s="1"/>
      <c r="T538" s="1"/>
      <c r="U538" s="1"/>
      <c r="V538" s="1"/>
      <c r="W538" s="1"/>
    </row>
    <row r="539" spans="16:23" ht="12.5" x14ac:dyDescent="0.25">
      <c r="P539" s="1"/>
      <c r="Q539" s="1"/>
      <c r="R539" s="1"/>
      <c r="S539" s="1"/>
      <c r="T539" s="1"/>
      <c r="U539" s="1"/>
      <c r="V539" s="1"/>
      <c r="W539" s="1"/>
    </row>
    <row r="540" spans="16:23" ht="12.5" x14ac:dyDescent="0.25">
      <c r="P540" s="1"/>
      <c r="Q540" s="1"/>
      <c r="R540" s="1"/>
      <c r="S540" s="1"/>
      <c r="T540" s="1"/>
      <c r="U540" s="1"/>
      <c r="V540" s="1"/>
      <c r="W540" s="1"/>
    </row>
    <row r="541" spans="16:23" ht="12.5" x14ac:dyDescent="0.25">
      <c r="P541" s="1"/>
      <c r="Q541" s="1"/>
      <c r="R541" s="1"/>
      <c r="S541" s="1"/>
      <c r="T541" s="1"/>
      <c r="U541" s="1"/>
      <c r="V541" s="1"/>
      <c r="W541" s="1"/>
    </row>
    <row r="542" spans="16:23" ht="12.5" x14ac:dyDescent="0.25">
      <c r="P542" s="1"/>
      <c r="Q542" s="1"/>
      <c r="R542" s="1"/>
      <c r="S542" s="1"/>
      <c r="T542" s="1"/>
      <c r="U542" s="1"/>
      <c r="V542" s="1"/>
      <c r="W542" s="1"/>
    </row>
    <row r="543" spans="16:23" ht="12.5" x14ac:dyDescent="0.25">
      <c r="P543" s="1"/>
      <c r="Q543" s="1"/>
      <c r="R543" s="1"/>
      <c r="S543" s="1"/>
      <c r="T543" s="1"/>
      <c r="U543" s="1"/>
      <c r="V543" s="1"/>
      <c r="W543" s="1"/>
    </row>
    <row r="544" spans="16:23" ht="12.5" x14ac:dyDescent="0.25">
      <c r="P544" s="1"/>
      <c r="Q544" s="1"/>
      <c r="R544" s="1"/>
      <c r="S544" s="1"/>
      <c r="T544" s="1"/>
      <c r="U544" s="1"/>
      <c r="V544" s="1"/>
      <c r="W544" s="1"/>
    </row>
    <row r="545" spans="16:23" ht="12.5" x14ac:dyDescent="0.25">
      <c r="P545" s="1"/>
      <c r="Q545" s="1"/>
      <c r="R545" s="1"/>
      <c r="S545" s="1"/>
      <c r="T545" s="1"/>
      <c r="U545" s="1"/>
      <c r="V545" s="1"/>
      <c r="W545" s="1"/>
    </row>
    <row r="546" spans="16:23" ht="12.5" x14ac:dyDescent="0.25">
      <c r="P546" s="1"/>
      <c r="Q546" s="1"/>
      <c r="R546" s="1"/>
      <c r="S546" s="1"/>
      <c r="T546" s="1"/>
      <c r="U546" s="1"/>
      <c r="V546" s="1"/>
      <c r="W546" s="1"/>
    </row>
    <row r="547" spans="16:23" ht="12.5" x14ac:dyDescent="0.25">
      <c r="P547" s="1"/>
      <c r="Q547" s="1"/>
      <c r="R547" s="1"/>
      <c r="S547" s="1"/>
      <c r="T547" s="1"/>
      <c r="U547" s="1"/>
      <c r="V547" s="1"/>
      <c r="W547" s="1"/>
    </row>
    <row r="548" spans="16:23" ht="12.5" x14ac:dyDescent="0.25">
      <c r="P548" s="1"/>
      <c r="Q548" s="1"/>
      <c r="R548" s="1"/>
      <c r="S548" s="1"/>
      <c r="T548" s="1"/>
      <c r="U548" s="1"/>
      <c r="V548" s="1"/>
      <c r="W548" s="1"/>
    </row>
    <row r="549" spans="16:23" ht="12.5" x14ac:dyDescent="0.25">
      <c r="P549" s="1"/>
      <c r="Q549" s="1"/>
      <c r="R549" s="1"/>
      <c r="S549" s="1"/>
      <c r="T549" s="1"/>
      <c r="U549" s="1"/>
      <c r="V549" s="1"/>
      <c r="W549" s="1"/>
    </row>
    <row r="550" spans="16:23" ht="12.5" x14ac:dyDescent="0.25">
      <c r="P550" s="1"/>
      <c r="Q550" s="1"/>
      <c r="R550" s="1"/>
      <c r="S550" s="1"/>
      <c r="T550" s="1"/>
      <c r="U550" s="1"/>
      <c r="V550" s="1"/>
      <c r="W550" s="1"/>
    </row>
    <row r="551" spans="16:23" ht="12.5" x14ac:dyDescent="0.25">
      <c r="P551" s="1"/>
      <c r="Q551" s="1"/>
      <c r="R551" s="1"/>
      <c r="S551" s="1"/>
      <c r="T551" s="1"/>
      <c r="U551" s="1"/>
      <c r="V551" s="1"/>
      <c r="W551" s="1"/>
    </row>
    <row r="552" spans="16:23" ht="12.5" x14ac:dyDescent="0.25">
      <c r="P552" s="1"/>
      <c r="Q552" s="1"/>
      <c r="R552" s="1"/>
      <c r="S552" s="1"/>
      <c r="T552" s="1"/>
      <c r="U552" s="1"/>
      <c r="V552" s="1"/>
      <c r="W552" s="1"/>
    </row>
    <row r="553" spans="16:23" ht="12.5" x14ac:dyDescent="0.25">
      <c r="P553" s="1"/>
      <c r="Q553" s="1"/>
      <c r="R553" s="1"/>
      <c r="S553" s="1"/>
      <c r="T553" s="1"/>
      <c r="U553" s="1"/>
      <c r="V553" s="1"/>
      <c r="W553" s="1"/>
    </row>
    <row r="554" spans="16:23" ht="12.5" x14ac:dyDescent="0.25">
      <c r="P554" s="1"/>
      <c r="Q554" s="1"/>
      <c r="R554" s="1"/>
      <c r="S554" s="1"/>
      <c r="T554" s="1"/>
      <c r="U554" s="1"/>
      <c r="V554" s="1"/>
      <c r="W554" s="1"/>
    </row>
    <row r="555" spans="16:23" ht="12.5" x14ac:dyDescent="0.25">
      <c r="P555" s="1"/>
      <c r="Q555" s="1"/>
      <c r="R555" s="1"/>
      <c r="S555" s="1"/>
      <c r="T555" s="1"/>
      <c r="U555" s="1"/>
      <c r="V555" s="1"/>
      <c r="W555" s="1"/>
    </row>
    <row r="556" spans="16:23" ht="12.5" x14ac:dyDescent="0.25">
      <c r="P556" s="1"/>
      <c r="Q556" s="1"/>
      <c r="R556" s="1"/>
      <c r="S556" s="1"/>
      <c r="T556" s="1"/>
      <c r="U556" s="1"/>
      <c r="V556" s="1"/>
      <c r="W556" s="1"/>
    </row>
    <row r="557" spans="16:23" ht="12.5" x14ac:dyDescent="0.25">
      <c r="P557" s="1"/>
      <c r="Q557" s="1"/>
      <c r="R557" s="1"/>
      <c r="S557" s="1"/>
      <c r="T557" s="1"/>
      <c r="U557" s="1"/>
      <c r="V557" s="1"/>
      <c r="W557" s="1"/>
    </row>
    <row r="558" spans="16:23" ht="12.5" x14ac:dyDescent="0.25">
      <c r="P558" s="1"/>
      <c r="Q558" s="1"/>
      <c r="R558" s="1"/>
      <c r="S558" s="1"/>
      <c r="T558" s="1"/>
      <c r="U558" s="1"/>
      <c r="V558" s="1"/>
      <c r="W558" s="1"/>
    </row>
    <row r="559" spans="16:23" ht="12.5" x14ac:dyDescent="0.25">
      <c r="P559" s="1"/>
      <c r="Q559" s="1"/>
      <c r="R559" s="1"/>
      <c r="S559" s="1"/>
      <c r="T559" s="1"/>
      <c r="U559" s="1"/>
      <c r="V559" s="1"/>
      <c r="W559" s="1"/>
    </row>
    <row r="560" spans="16:23" ht="12.5" x14ac:dyDescent="0.25">
      <c r="P560" s="1"/>
      <c r="Q560" s="1"/>
      <c r="R560" s="1"/>
      <c r="S560" s="1"/>
      <c r="T560" s="1"/>
      <c r="U560" s="1"/>
      <c r="V560" s="1"/>
      <c r="W560" s="1"/>
    </row>
    <row r="561" spans="16:23" ht="12.5" x14ac:dyDescent="0.25">
      <c r="P561" s="1"/>
      <c r="Q561" s="1"/>
      <c r="R561" s="1"/>
      <c r="S561" s="1"/>
      <c r="T561" s="1"/>
      <c r="U561" s="1"/>
      <c r="V561" s="1"/>
      <c r="W561" s="1"/>
    </row>
    <row r="562" spans="16:23" ht="12.5" x14ac:dyDescent="0.25">
      <c r="P562" s="1"/>
      <c r="Q562" s="1"/>
      <c r="R562" s="1"/>
      <c r="S562" s="1"/>
      <c r="T562" s="1"/>
      <c r="U562" s="1"/>
      <c r="V562" s="1"/>
      <c r="W562" s="1"/>
    </row>
    <row r="563" spans="16:23" ht="12.5" x14ac:dyDescent="0.25">
      <c r="P563" s="1"/>
      <c r="Q563" s="1"/>
      <c r="R563" s="1"/>
      <c r="S563" s="1"/>
      <c r="T563" s="1"/>
      <c r="U563" s="1"/>
      <c r="V563" s="1"/>
      <c r="W563" s="1"/>
    </row>
    <row r="564" spans="16:23" ht="12.5" x14ac:dyDescent="0.25">
      <c r="P564" s="1"/>
      <c r="Q564" s="1"/>
      <c r="R564" s="1"/>
      <c r="S564" s="1"/>
      <c r="T564" s="1"/>
      <c r="U564" s="1"/>
      <c r="V564" s="1"/>
      <c r="W564" s="1"/>
    </row>
    <row r="565" spans="16:23" ht="12.5" x14ac:dyDescent="0.25">
      <c r="P565" s="1"/>
      <c r="Q565" s="1"/>
      <c r="R565" s="1"/>
      <c r="S565" s="1"/>
      <c r="T565" s="1"/>
      <c r="U565" s="1"/>
      <c r="V565" s="1"/>
      <c r="W565" s="1"/>
    </row>
    <row r="566" spans="16:23" ht="12.5" x14ac:dyDescent="0.25">
      <c r="P566" s="1"/>
      <c r="Q566" s="1"/>
      <c r="R566" s="1"/>
      <c r="S566" s="1"/>
      <c r="T566" s="1"/>
      <c r="U566" s="1"/>
      <c r="V566" s="1"/>
      <c r="W566" s="1"/>
    </row>
    <row r="567" spans="16:23" ht="12.5" x14ac:dyDescent="0.25">
      <c r="P567" s="1"/>
      <c r="Q567" s="1"/>
      <c r="R567" s="1"/>
      <c r="S567" s="1"/>
      <c r="T567" s="1"/>
      <c r="U567" s="1"/>
      <c r="V567" s="1"/>
      <c r="W567" s="1"/>
    </row>
    <row r="568" spans="16:23" ht="12.5" x14ac:dyDescent="0.25">
      <c r="P568" s="1"/>
      <c r="Q568" s="1"/>
      <c r="R568" s="1"/>
      <c r="S568" s="1"/>
      <c r="T568" s="1"/>
      <c r="U568" s="1"/>
      <c r="V568" s="1"/>
      <c r="W568" s="1"/>
    </row>
    <row r="569" spans="16:23" ht="12.5" x14ac:dyDescent="0.25">
      <c r="P569" s="1"/>
      <c r="Q569" s="1"/>
      <c r="R569" s="1"/>
      <c r="S569" s="1"/>
      <c r="T569" s="1"/>
      <c r="U569" s="1"/>
      <c r="V569" s="1"/>
      <c r="W569" s="1"/>
    </row>
    <row r="570" spans="16:23" ht="12.5" x14ac:dyDescent="0.25">
      <c r="P570" s="1"/>
      <c r="Q570" s="1"/>
      <c r="R570" s="1"/>
      <c r="S570" s="1"/>
      <c r="T570" s="1"/>
      <c r="U570" s="1"/>
      <c r="V570" s="1"/>
      <c r="W570" s="1"/>
    </row>
    <row r="571" spans="16:23" ht="12.5" x14ac:dyDescent="0.25">
      <c r="P571" s="1"/>
      <c r="Q571" s="1"/>
      <c r="R571" s="1"/>
      <c r="S571" s="1"/>
      <c r="T571" s="1"/>
      <c r="U571" s="1"/>
      <c r="V571" s="1"/>
      <c r="W571" s="1"/>
    </row>
    <row r="572" spans="16:23" ht="12.5" x14ac:dyDescent="0.25">
      <c r="P572" s="1"/>
      <c r="Q572" s="1"/>
      <c r="R572" s="1"/>
      <c r="S572" s="1"/>
      <c r="T572" s="1"/>
      <c r="U572" s="1"/>
      <c r="V572" s="1"/>
      <c r="W572" s="1"/>
    </row>
    <row r="573" spans="16:23" ht="12.5" x14ac:dyDescent="0.25">
      <c r="P573" s="1"/>
      <c r="Q573" s="1"/>
      <c r="R573" s="1"/>
      <c r="S573" s="1"/>
      <c r="T573" s="1"/>
      <c r="U573" s="1"/>
      <c r="V573" s="1"/>
      <c r="W573" s="1"/>
    </row>
    <row r="574" spans="16:23" ht="12.5" x14ac:dyDescent="0.25">
      <c r="P574" s="1"/>
      <c r="Q574" s="1"/>
      <c r="R574" s="1"/>
      <c r="S574" s="1"/>
      <c r="T574" s="1"/>
      <c r="U574" s="1"/>
      <c r="V574" s="1"/>
      <c r="W574" s="1"/>
    </row>
    <row r="575" spans="16:23" ht="12.5" x14ac:dyDescent="0.25">
      <c r="P575" s="1"/>
      <c r="Q575" s="1"/>
      <c r="R575" s="1"/>
      <c r="S575" s="1"/>
      <c r="T575" s="1"/>
      <c r="U575" s="1"/>
      <c r="V575" s="1"/>
      <c r="W575" s="1"/>
    </row>
    <row r="576" spans="16:23" ht="12.5" x14ac:dyDescent="0.25">
      <c r="P576" s="1"/>
      <c r="Q576" s="1"/>
      <c r="R576" s="1"/>
      <c r="S576" s="1"/>
      <c r="T576" s="1"/>
      <c r="U576" s="1"/>
      <c r="V576" s="1"/>
      <c r="W576" s="1"/>
    </row>
    <row r="577" spans="16:23" ht="12.5" x14ac:dyDescent="0.25">
      <c r="P577" s="1"/>
      <c r="Q577" s="1"/>
      <c r="R577" s="1"/>
      <c r="S577" s="1"/>
      <c r="T577" s="1"/>
      <c r="U577" s="1"/>
      <c r="V577" s="1"/>
      <c r="W577" s="1"/>
    </row>
    <row r="578" spans="16:23" ht="12.5" x14ac:dyDescent="0.25">
      <c r="P578" s="1"/>
      <c r="Q578" s="1"/>
      <c r="R578" s="1"/>
      <c r="S578" s="1"/>
      <c r="T578" s="1"/>
      <c r="U578" s="1"/>
      <c r="V578" s="1"/>
      <c r="W578" s="1"/>
    </row>
    <row r="579" spans="16:23" ht="12.5" x14ac:dyDescent="0.25">
      <c r="P579" s="1"/>
      <c r="Q579" s="1"/>
      <c r="R579" s="1"/>
      <c r="S579" s="1"/>
      <c r="T579" s="1"/>
      <c r="U579" s="1"/>
      <c r="V579" s="1"/>
      <c r="W579" s="1"/>
    </row>
    <row r="580" spans="16:23" ht="12.5" x14ac:dyDescent="0.25">
      <c r="P580" s="1"/>
      <c r="Q580" s="1"/>
      <c r="R580" s="1"/>
      <c r="S580" s="1"/>
      <c r="T580" s="1"/>
      <c r="U580" s="1"/>
      <c r="V580" s="1"/>
      <c r="W580" s="1"/>
    </row>
    <row r="581" spans="16:23" ht="12.5" x14ac:dyDescent="0.25">
      <c r="P581" s="1"/>
      <c r="Q581" s="1"/>
      <c r="R581" s="1"/>
      <c r="S581" s="1"/>
      <c r="T581" s="1"/>
      <c r="U581" s="1"/>
      <c r="V581" s="1"/>
      <c r="W581" s="1"/>
    </row>
    <row r="582" spans="16:23" ht="12.5" x14ac:dyDescent="0.25">
      <c r="P582" s="1"/>
      <c r="Q582" s="1"/>
      <c r="R582" s="1"/>
      <c r="S582" s="1"/>
      <c r="T582" s="1"/>
      <c r="U582" s="1"/>
      <c r="V582" s="1"/>
      <c r="W582" s="1"/>
    </row>
    <row r="583" spans="16:23" ht="12.5" x14ac:dyDescent="0.25">
      <c r="P583" s="1"/>
      <c r="Q583" s="1"/>
      <c r="R583" s="1"/>
      <c r="S583" s="1"/>
      <c r="T583" s="1"/>
      <c r="U583" s="1"/>
      <c r="V583" s="1"/>
      <c r="W583" s="1"/>
    </row>
    <row r="584" spans="16:23" ht="12.5" x14ac:dyDescent="0.25">
      <c r="P584" s="1"/>
      <c r="Q584" s="1"/>
      <c r="R584" s="1"/>
      <c r="S584" s="1"/>
      <c r="T584" s="1"/>
      <c r="U584" s="1"/>
      <c r="V584" s="1"/>
      <c r="W584" s="1"/>
    </row>
    <row r="585" spans="16:23" ht="12.5" x14ac:dyDescent="0.25">
      <c r="P585" s="1"/>
      <c r="Q585" s="1"/>
      <c r="R585" s="1"/>
      <c r="S585" s="1"/>
      <c r="T585" s="1"/>
      <c r="U585" s="1"/>
      <c r="V585" s="1"/>
      <c r="W585" s="1"/>
    </row>
    <row r="586" spans="16:23" ht="12.5" x14ac:dyDescent="0.25">
      <c r="P586" s="1"/>
      <c r="Q586" s="1"/>
      <c r="R586" s="1"/>
      <c r="S586" s="1"/>
      <c r="T586" s="1"/>
      <c r="U586" s="1"/>
      <c r="V586" s="1"/>
      <c r="W586" s="1"/>
    </row>
    <row r="587" spans="16:23" ht="12.5" x14ac:dyDescent="0.25">
      <c r="P587" s="1"/>
      <c r="Q587" s="1"/>
      <c r="R587" s="1"/>
      <c r="S587" s="1"/>
      <c r="T587" s="1"/>
      <c r="U587" s="1"/>
      <c r="V587" s="1"/>
      <c r="W587" s="1"/>
    </row>
    <row r="588" spans="16:23" ht="12.5" x14ac:dyDescent="0.25">
      <c r="P588" s="1"/>
      <c r="Q588" s="1"/>
      <c r="R588" s="1"/>
      <c r="S588" s="1"/>
      <c r="T588" s="1"/>
      <c r="U588" s="1"/>
      <c r="V588" s="1"/>
      <c r="W588" s="1"/>
    </row>
    <row r="589" spans="16:23" ht="12.5" x14ac:dyDescent="0.25">
      <c r="P589" s="1"/>
      <c r="Q589" s="1"/>
      <c r="R589" s="1"/>
      <c r="S589" s="1"/>
      <c r="T589" s="1"/>
      <c r="U589" s="1"/>
      <c r="V589" s="1"/>
      <c r="W589" s="1"/>
    </row>
    <row r="590" spans="16:23" ht="12.5" x14ac:dyDescent="0.25">
      <c r="P590" s="1"/>
      <c r="Q590" s="1"/>
      <c r="R590" s="1"/>
      <c r="S590" s="1"/>
      <c r="T590" s="1"/>
      <c r="U590" s="1"/>
      <c r="V590" s="1"/>
      <c r="W590" s="1"/>
    </row>
    <row r="591" spans="16:23" ht="12.5" x14ac:dyDescent="0.25">
      <c r="P591" s="1"/>
      <c r="Q591" s="1"/>
      <c r="R591" s="1"/>
      <c r="S591" s="1"/>
      <c r="T591" s="1"/>
      <c r="U591" s="1"/>
      <c r="V591" s="1"/>
      <c r="W591" s="1"/>
    </row>
    <row r="592" spans="16:23" ht="12.5" x14ac:dyDescent="0.25">
      <c r="P592" s="1"/>
      <c r="Q592" s="1"/>
      <c r="R592" s="1"/>
      <c r="S592" s="1"/>
      <c r="T592" s="1"/>
      <c r="U592" s="1"/>
      <c r="V592" s="1"/>
      <c r="W592" s="1"/>
    </row>
    <row r="593" spans="16:23" ht="12.5" x14ac:dyDescent="0.25">
      <c r="P593" s="1"/>
      <c r="Q593" s="1"/>
      <c r="R593" s="1"/>
      <c r="S593" s="1"/>
      <c r="T593" s="1"/>
      <c r="U593" s="1"/>
      <c r="V593" s="1"/>
      <c r="W593" s="1"/>
    </row>
    <row r="594" spans="16:23" ht="12.5" x14ac:dyDescent="0.25">
      <c r="P594" s="1"/>
      <c r="Q594" s="1"/>
      <c r="R594" s="1"/>
      <c r="S594" s="1"/>
      <c r="T594" s="1"/>
      <c r="U594" s="1"/>
      <c r="V594" s="1"/>
      <c r="W594" s="1"/>
    </row>
    <row r="595" spans="16:23" ht="12.5" x14ac:dyDescent="0.25">
      <c r="P595" s="1"/>
      <c r="Q595" s="1"/>
      <c r="R595" s="1"/>
      <c r="S595" s="1"/>
      <c r="T595" s="1"/>
      <c r="U595" s="1"/>
      <c r="V595" s="1"/>
      <c r="W595" s="1"/>
    </row>
    <row r="596" spans="16:23" ht="12.5" x14ac:dyDescent="0.25">
      <c r="P596" s="1"/>
      <c r="Q596" s="1"/>
      <c r="R596" s="1"/>
      <c r="S596" s="1"/>
      <c r="T596" s="1"/>
      <c r="U596" s="1"/>
      <c r="V596" s="1"/>
      <c r="W596" s="1"/>
    </row>
    <row r="597" spans="16:23" ht="12.5" x14ac:dyDescent="0.25">
      <c r="P597" s="1"/>
      <c r="Q597" s="1"/>
      <c r="R597" s="1"/>
      <c r="S597" s="1"/>
      <c r="T597" s="1"/>
      <c r="U597" s="1"/>
      <c r="V597" s="1"/>
      <c r="W597" s="1"/>
    </row>
    <row r="598" spans="16:23" ht="12.5" x14ac:dyDescent="0.25">
      <c r="P598" s="1"/>
      <c r="Q598" s="1"/>
      <c r="R598" s="1"/>
      <c r="S598" s="1"/>
      <c r="T598" s="1"/>
      <c r="U598" s="1"/>
      <c r="V598" s="1"/>
      <c r="W598" s="1"/>
    </row>
    <row r="599" spans="16:23" ht="12.5" x14ac:dyDescent="0.25">
      <c r="P599" s="1"/>
      <c r="Q599" s="1"/>
      <c r="R599" s="1"/>
      <c r="S599" s="1"/>
      <c r="T599" s="1"/>
      <c r="U599" s="1"/>
      <c r="V599" s="1"/>
      <c r="W599" s="1"/>
    </row>
    <row r="600" spans="16:23" ht="12.5" x14ac:dyDescent="0.25">
      <c r="P600" s="1"/>
      <c r="Q600" s="1"/>
      <c r="R600" s="1"/>
      <c r="S600" s="1"/>
      <c r="T600" s="1"/>
      <c r="U600" s="1"/>
      <c r="V600" s="1"/>
      <c r="W600" s="1"/>
    </row>
    <row r="601" spans="16:23" ht="12.5" x14ac:dyDescent="0.25">
      <c r="P601" s="1"/>
      <c r="Q601" s="1"/>
      <c r="R601" s="1"/>
      <c r="S601" s="1"/>
      <c r="T601" s="1"/>
      <c r="U601" s="1"/>
      <c r="V601" s="1"/>
      <c r="W601" s="1"/>
    </row>
    <row r="602" spans="16:23" ht="12.5" x14ac:dyDescent="0.25">
      <c r="P602" s="1"/>
      <c r="Q602" s="1"/>
      <c r="R602" s="1"/>
      <c r="S602" s="1"/>
      <c r="T602" s="1"/>
      <c r="U602" s="1"/>
      <c r="V602" s="1"/>
      <c r="W602" s="1"/>
    </row>
    <row r="603" spans="16:23" ht="12.5" x14ac:dyDescent="0.25">
      <c r="P603" s="1"/>
      <c r="Q603" s="1"/>
      <c r="R603" s="1"/>
      <c r="S603" s="1"/>
      <c r="T603" s="1"/>
      <c r="U603" s="1"/>
      <c r="V603" s="1"/>
      <c r="W603" s="1"/>
    </row>
    <row r="604" spans="16:23" ht="12.5" x14ac:dyDescent="0.25">
      <c r="P604" s="1"/>
      <c r="Q604" s="1"/>
      <c r="R604" s="1"/>
      <c r="S604" s="1"/>
      <c r="T604" s="1"/>
      <c r="U604" s="1"/>
      <c r="V604" s="1"/>
      <c r="W604" s="1"/>
    </row>
    <row r="605" spans="16:23" ht="12.5" x14ac:dyDescent="0.25">
      <c r="P605" s="1"/>
      <c r="Q605" s="1"/>
      <c r="R605" s="1"/>
      <c r="S605" s="1"/>
      <c r="T605" s="1"/>
      <c r="U605" s="1"/>
      <c r="V605" s="1"/>
      <c r="W605" s="1"/>
    </row>
    <row r="606" spans="16:23" ht="12.5" x14ac:dyDescent="0.25">
      <c r="P606" s="1"/>
      <c r="Q606" s="1"/>
      <c r="R606" s="1"/>
      <c r="S606" s="1"/>
      <c r="T606" s="1"/>
      <c r="U606" s="1"/>
      <c r="V606" s="1"/>
      <c r="W606" s="1"/>
    </row>
    <row r="607" spans="16:23" ht="12.5" x14ac:dyDescent="0.25">
      <c r="P607" s="1"/>
      <c r="Q607" s="1"/>
      <c r="R607" s="1"/>
      <c r="S607" s="1"/>
      <c r="T607" s="1"/>
      <c r="U607" s="1"/>
      <c r="V607" s="1"/>
      <c r="W607" s="1"/>
    </row>
    <row r="608" spans="16:23" ht="12.5" x14ac:dyDescent="0.25">
      <c r="P608" s="1"/>
      <c r="Q608" s="1"/>
      <c r="R608" s="1"/>
      <c r="S608" s="1"/>
      <c r="T608" s="1"/>
      <c r="U608" s="1"/>
      <c r="V608" s="1"/>
      <c r="W608" s="1"/>
    </row>
    <row r="609" spans="16:23" ht="12.5" x14ac:dyDescent="0.25">
      <c r="P609" s="1"/>
      <c r="Q609" s="1"/>
      <c r="R609" s="1"/>
      <c r="S609" s="1"/>
      <c r="T609" s="1"/>
      <c r="U609" s="1"/>
      <c r="V609" s="1"/>
      <c r="W609" s="1"/>
    </row>
    <row r="610" spans="16:23" ht="12.5" x14ac:dyDescent="0.25">
      <c r="P610" s="1"/>
      <c r="Q610" s="1"/>
      <c r="R610" s="1"/>
      <c r="S610" s="1"/>
      <c r="T610" s="1"/>
      <c r="U610" s="1"/>
      <c r="V610" s="1"/>
      <c r="W610" s="1"/>
    </row>
    <row r="611" spans="16:23" ht="12.5" x14ac:dyDescent="0.25">
      <c r="P611" s="1"/>
      <c r="Q611" s="1"/>
      <c r="R611" s="1"/>
      <c r="S611" s="1"/>
      <c r="T611" s="1"/>
      <c r="U611" s="1"/>
      <c r="V611" s="1"/>
      <c r="W611" s="1"/>
    </row>
    <row r="612" spans="16:23" ht="12.5" x14ac:dyDescent="0.25">
      <c r="P612" s="1"/>
      <c r="Q612" s="1"/>
      <c r="R612" s="1"/>
      <c r="S612" s="1"/>
      <c r="T612" s="1"/>
      <c r="U612" s="1"/>
      <c r="V612" s="1"/>
      <c r="W612" s="1"/>
    </row>
    <row r="613" spans="16:23" ht="12.5" x14ac:dyDescent="0.25">
      <c r="P613" s="1"/>
      <c r="Q613" s="1"/>
      <c r="R613" s="1"/>
      <c r="S613" s="1"/>
      <c r="T613" s="1"/>
      <c r="U613" s="1"/>
      <c r="V613" s="1"/>
      <c r="W613" s="1"/>
    </row>
    <row r="614" spans="16:23" ht="12.5" x14ac:dyDescent="0.25">
      <c r="P614" s="1"/>
      <c r="Q614" s="1"/>
      <c r="R614" s="1"/>
      <c r="S614" s="1"/>
      <c r="T614" s="1"/>
      <c r="U614" s="1"/>
      <c r="V614" s="1"/>
      <c r="W614" s="1"/>
    </row>
    <row r="615" spans="16:23" ht="12.5" x14ac:dyDescent="0.25">
      <c r="P615" s="1"/>
      <c r="Q615" s="1"/>
      <c r="R615" s="1"/>
      <c r="S615" s="1"/>
      <c r="T615" s="1"/>
      <c r="U615" s="1"/>
      <c r="V615" s="1"/>
      <c r="W615" s="1"/>
    </row>
    <row r="616" spans="16:23" ht="12.5" x14ac:dyDescent="0.25">
      <c r="P616" s="1"/>
      <c r="Q616" s="1"/>
      <c r="R616" s="1"/>
      <c r="S616" s="1"/>
      <c r="T616" s="1"/>
      <c r="U616" s="1"/>
      <c r="V616" s="1"/>
      <c r="W616" s="1"/>
    </row>
    <row r="617" spans="16:23" ht="12.5" x14ac:dyDescent="0.25">
      <c r="P617" s="1"/>
      <c r="Q617" s="1"/>
      <c r="R617" s="1"/>
      <c r="S617" s="1"/>
      <c r="T617" s="1"/>
      <c r="U617" s="1"/>
      <c r="V617" s="1"/>
      <c r="W617" s="1"/>
    </row>
    <row r="618" spans="16:23" ht="12.5" x14ac:dyDescent="0.25">
      <c r="P618" s="1"/>
      <c r="Q618" s="1"/>
      <c r="R618" s="1"/>
      <c r="S618" s="1"/>
      <c r="T618" s="1"/>
      <c r="U618" s="1"/>
      <c r="V618" s="1"/>
      <c r="W618" s="1"/>
    </row>
    <row r="619" spans="16:23" ht="12.5" x14ac:dyDescent="0.25">
      <c r="P619" s="1"/>
      <c r="Q619" s="1"/>
      <c r="R619" s="1"/>
      <c r="S619" s="1"/>
      <c r="T619" s="1"/>
      <c r="U619" s="1"/>
      <c r="V619" s="1"/>
      <c r="W619" s="1"/>
    </row>
    <row r="620" spans="16:23" ht="12.5" x14ac:dyDescent="0.25">
      <c r="P620" s="1"/>
      <c r="Q620" s="1"/>
      <c r="R620" s="1"/>
      <c r="S620" s="1"/>
      <c r="T620" s="1"/>
      <c r="U620" s="1"/>
      <c r="V620" s="1"/>
      <c r="W620" s="1"/>
    </row>
    <row r="621" spans="16:23" ht="12.5" x14ac:dyDescent="0.25">
      <c r="P621" s="1"/>
      <c r="Q621" s="1"/>
      <c r="R621" s="1"/>
      <c r="S621" s="1"/>
      <c r="T621" s="1"/>
      <c r="U621" s="1"/>
      <c r="V621" s="1"/>
      <c r="W621" s="1"/>
    </row>
    <row r="622" spans="16:23" ht="12.5" x14ac:dyDescent="0.25">
      <c r="P622" s="1"/>
      <c r="Q622" s="1"/>
      <c r="R622" s="1"/>
      <c r="S622" s="1"/>
      <c r="T622" s="1"/>
      <c r="U622" s="1"/>
      <c r="V622" s="1"/>
      <c r="W622" s="1"/>
    </row>
    <row r="623" spans="16:23" ht="12.5" x14ac:dyDescent="0.25">
      <c r="P623" s="1"/>
      <c r="Q623" s="1"/>
      <c r="R623" s="1"/>
      <c r="S623" s="1"/>
      <c r="T623" s="1"/>
      <c r="U623" s="1"/>
      <c r="V623" s="1"/>
      <c r="W623" s="1"/>
    </row>
    <row r="624" spans="16:23" ht="12.5" x14ac:dyDescent="0.25">
      <c r="P624" s="1"/>
      <c r="Q624" s="1"/>
      <c r="R624" s="1"/>
      <c r="S624" s="1"/>
      <c r="T624" s="1"/>
      <c r="U624" s="1"/>
      <c r="V624" s="1"/>
      <c r="W624" s="1"/>
    </row>
    <row r="625" spans="16:23" ht="12.5" x14ac:dyDescent="0.25">
      <c r="P625" s="1"/>
      <c r="Q625" s="1"/>
      <c r="R625" s="1"/>
      <c r="S625" s="1"/>
      <c r="T625" s="1"/>
      <c r="U625" s="1"/>
      <c r="V625" s="1"/>
      <c r="W625" s="1"/>
    </row>
    <row r="626" spans="16:23" ht="12.5" x14ac:dyDescent="0.25">
      <c r="P626" s="1"/>
      <c r="Q626" s="1"/>
      <c r="R626" s="1"/>
      <c r="S626" s="1"/>
      <c r="T626" s="1"/>
      <c r="U626" s="1"/>
      <c r="V626" s="1"/>
      <c r="W626" s="1"/>
    </row>
    <row r="627" spans="16:23" ht="12.5" x14ac:dyDescent="0.25">
      <c r="P627" s="1"/>
      <c r="Q627" s="1"/>
      <c r="R627" s="1"/>
      <c r="S627" s="1"/>
      <c r="T627" s="1"/>
      <c r="U627" s="1"/>
      <c r="V627" s="1"/>
      <c r="W627" s="1"/>
    </row>
    <row r="628" spans="16:23" ht="12.5" x14ac:dyDescent="0.25">
      <c r="P628" s="1"/>
      <c r="Q628" s="1"/>
      <c r="R628" s="1"/>
      <c r="S628" s="1"/>
      <c r="T628" s="1"/>
      <c r="U628" s="1"/>
      <c r="V628" s="1"/>
      <c r="W628" s="1"/>
    </row>
    <row r="629" spans="16:23" ht="12.5" x14ac:dyDescent="0.25">
      <c r="P629" s="1"/>
      <c r="Q629" s="1"/>
      <c r="R629" s="1"/>
      <c r="S629" s="1"/>
      <c r="T629" s="1"/>
      <c r="U629" s="1"/>
      <c r="V629" s="1"/>
      <c r="W629" s="1"/>
    </row>
    <row r="630" spans="16:23" ht="12.5" x14ac:dyDescent="0.25">
      <c r="P630" s="1"/>
      <c r="Q630" s="1"/>
      <c r="R630" s="1"/>
      <c r="S630" s="1"/>
      <c r="T630" s="1"/>
      <c r="U630" s="1"/>
      <c r="V630" s="1"/>
      <c r="W630" s="1"/>
    </row>
    <row r="631" spans="16:23" ht="12.5" x14ac:dyDescent="0.25">
      <c r="P631" s="1"/>
      <c r="Q631" s="1"/>
      <c r="R631" s="1"/>
      <c r="S631" s="1"/>
      <c r="T631" s="1"/>
      <c r="U631" s="1"/>
      <c r="V631" s="1"/>
      <c r="W631" s="1"/>
    </row>
    <row r="632" spans="16:23" ht="12.5" x14ac:dyDescent="0.25">
      <c r="P632" s="1"/>
      <c r="Q632" s="1"/>
      <c r="R632" s="1"/>
      <c r="S632" s="1"/>
      <c r="T632" s="1"/>
      <c r="U632" s="1"/>
      <c r="V632" s="1"/>
      <c r="W632" s="1"/>
    </row>
    <row r="633" spans="16:23" ht="12.5" x14ac:dyDescent="0.25">
      <c r="P633" s="1"/>
      <c r="Q633" s="1"/>
      <c r="R633" s="1"/>
      <c r="S633" s="1"/>
      <c r="T633" s="1"/>
      <c r="U633" s="1"/>
      <c r="V633" s="1"/>
      <c r="W633" s="1"/>
    </row>
    <row r="634" spans="16:23" ht="12.5" x14ac:dyDescent="0.25">
      <c r="P634" s="1"/>
      <c r="Q634" s="1"/>
      <c r="R634" s="1"/>
      <c r="S634" s="1"/>
      <c r="T634" s="1"/>
      <c r="U634" s="1"/>
      <c r="V634" s="1"/>
      <c r="W634" s="1"/>
    </row>
    <row r="635" spans="16:23" ht="12.5" x14ac:dyDescent="0.25">
      <c r="P635" s="1"/>
      <c r="Q635" s="1"/>
      <c r="R635" s="1"/>
      <c r="S635" s="1"/>
      <c r="T635" s="1"/>
      <c r="U635" s="1"/>
      <c r="V635" s="1"/>
      <c r="W635" s="1"/>
    </row>
    <row r="636" spans="16:23" ht="12.5" x14ac:dyDescent="0.25">
      <c r="P636" s="1"/>
      <c r="Q636" s="1"/>
      <c r="R636" s="1"/>
      <c r="S636" s="1"/>
      <c r="T636" s="1"/>
      <c r="U636" s="1"/>
      <c r="V636" s="1"/>
      <c r="W636" s="1"/>
    </row>
    <row r="637" spans="16:23" ht="12.5" x14ac:dyDescent="0.25">
      <c r="P637" s="1"/>
      <c r="Q637" s="1"/>
      <c r="R637" s="1"/>
      <c r="S637" s="1"/>
      <c r="T637" s="1"/>
      <c r="U637" s="1"/>
      <c r="V637" s="1"/>
      <c r="W637" s="1"/>
    </row>
    <row r="638" spans="16:23" ht="12.5" x14ac:dyDescent="0.25">
      <c r="P638" s="1"/>
      <c r="Q638" s="1"/>
      <c r="R638" s="1"/>
      <c r="S638" s="1"/>
      <c r="T638" s="1"/>
      <c r="U638" s="1"/>
      <c r="V638" s="1"/>
      <c r="W638" s="1"/>
    </row>
    <row r="639" spans="16:23" ht="12.5" x14ac:dyDescent="0.25">
      <c r="P639" s="1"/>
      <c r="Q639" s="1"/>
      <c r="R639" s="1"/>
      <c r="S639" s="1"/>
      <c r="T639" s="1"/>
      <c r="U639" s="1"/>
      <c r="V639" s="1"/>
      <c r="W639" s="1"/>
    </row>
    <row r="640" spans="16:23" ht="12.5" x14ac:dyDescent="0.25">
      <c r="P640" s="1"/>
      <c r="Q640" s="1"/>
      <c r="R640" s="1"/>
      <c r="S640" s="1"/>
      <c r="T640" s="1"/>
      <c r="U640" s="1"/>
      <c r="V640" s="1"/>
      <c r="W640" s="1"/>
    </row>
    <row r="641" spans="16:23" ht="12.5" x14ac:dyDescent="0.25">
      <c r="P641" s="1"/>
      <c r="Q641" s="1"/>
      <c r="R641" s="1"/>
      <c r="S641" s="1"/>
      <c r="T641" s="1"/>
      <c r="U641" s="1"/>
      <c r="V641" s="1"/>
      <c r="W641" s="1"/>
    </row>
    <row r="642" spans="16:23" ht="12.5" x14ac:dyDescent="0.25">
      <c r="P642" s="1"/>
      <c r="Q642" s="1"/>
      <c r="R642" s="1"/>
      <c r="S642" s="1"/>
      <c r="T642" s="1"/>
      <c r="U642" s="1"/>
      <c r="V642" s="1"/>
      <c r="W642" s="1"/>
    </row>
    <row r="643" spans="16:23" ht="12.5" x14ac:dyDescent="0.25">
      <c r="P643" s="1"/>
      <c r="Q643" s="1"/>
      <c r="R643" s="1"/>
      <c r="S643" s="1"/>
      <c r="T643" s="1"/>
      <c r="U643" s="1"/>
      <c r="V643" s="1"/>
      <c r="W643" s="1"/>
    </row>
    <row r="644" spans="16:23" ht="12.5" x14ac:dyDescent="0.25">
      <c r="P644" s="1"/>
      <c r="Q644" s="1"/>
      <c r="R644" s="1"/>
      <c r="S644" s="1"/>
      <c r="T644" s="1"/>
      <c r="U644" s="1"/>
      <c r="V644" s="1"/>
      <c r="W644" s="1"/>
    </row>
    <row r="645" spans="16:23" ht="12.5" x14ac:dyDescent="0.25">
      <c r="P645" s="1"/>
      <c r="Q645" s="1"/>
      <c r="R645" s="1"/>
      <c r="S645" s="1"/>
      <c r="T645" s="1"/>
      <c r="U645" s="1"/>
      <c r="V645" s="1"/>
      <c r="W645" s="1"/>
    </row>
    <row r="646" spans="16:23" ht="12.5" x14ac:dyDescent="0.25">
      <c r="P646" s="1"/>
      <c r="Q646" s="1"/>
      <c r="R646" s="1"/>
      <c r="S646" s="1"/>
      <c r="T646" s="1"/>
      <c r="U646" s="1"/>
      <c r="V646" s="1"/>
      <c r="W646" s="1"/>
    </row>
    <row r="647" spans="16:23" ht="12.5" x14ac:dyDescent="0.25">
      <c r="P647" s="1"/>
      <c r="Q647" s="1"/>
      <c r="R647" s="1"/>
      <c r="S647" s="1"/>
      <c r="T647" s="1"/>
      <c r="U647" s="1"/>
      <c r="V647" s="1"/>
      <c r="W647" s="1"/>
    </row>
    <row r="648" spans="16:23" ht="12.5" x14ac:dyDescent="0.25">
      <c r="P648" s="1"/>
      <c r="Q648" s="1"/>
      <c r="R648" s="1"/>
      <c r="S648" s="1"/>
      <c r="T648" s="1"/>
      <c r="U648" s="1"/>
      <c r="V648" s="1"/>
      <c r="W648" s="1"/>
    </row>
    <row r="649" spans="16:23" ht="12.5" x14ac:dyDescent="0.25">
      <c r="P649" s="1"/>
      <c r="Q649" s="1"/>
      <c r="R649" s="1"/>
      <c r="S649" s="1"/>
      <c r="T649" s="1"/>
      <c r="U649" s="1"/>
      <c r="V649" s="1"/>
      <c r="W649" s="1"/>
    </row>
    <row r="650" spans="16:23" ht="12.5" x14ac:dyDescent="0.25">
      <c r="P650" s="1"/>
      <c r="Q650" s="1"/>
      <c r="R650" s="1"/>
      <c r="S650" s="1"/>
      <c r="T650" s="1"/>
      <c r="U650" s="1"/>
      <c r="V650" s="1"/>
      <c r="W650" s="1"/>
    </row>
    <row r="651" spans="16:23" ht="12.5" x14ac:dyDescent="0.25">
      <c r="P651" s="1"/>
      <c r="Q651" s="1"/>
      <c r="R651" s="1"/>
      <c r="S651" s="1"/>
      <c r="T651" s="1"/>
      <c r="U651" s="1"/>
      <c r="V651" s="1"/>
      <c r="W651" s="1"/>
    </row>
    <row r="652" spans="16:23" ht="12.5" x14ac:dyDescent="0.25">
      <c r="P652" s="1"/>
      <c r="Q652" s="1"/>
      <c r="R652" s="1"/>
      <c r="S652" s="1"/>
      <c r="T652" s="1"/>
      <c r="U652" s="1"/>
      <c r="V652" s="1"/>
      <c r="W652" s="1"/>
    </row>
    <row r="653" spans="16:23" ht="12.5" x14ac:dyDescent="0.25">
      <c r="P653" s="1"/>
      <c r="Q653" s="1"/>
      <c r="R653" s="1"/>
      <c r="S653" s="1"/>
      <c r="T653" s="1"/>
      <c r="U653" s="1"/>
      <c r="V653" s="1"/>
      <c r="W653" s="1"/>
    </row>
    <row r="654" spans="16:23" ht="12.5" x14ac:dyDescent="0.25">
      <c r="P654" s="1"/>
      <c r="Q654" s="1"/>
      <c r="R654" s="1"/>
      <c r="S654" s="1"/>
      <c r="T654" s="1"/>
      <c r="U654" s="1"/>
      <c r="V654" s="1"/>
      <c r="W654" s="1"/>
    </row>
    <row r="655" spans="16:23" ht="12.5" x14ac:dyDescent="0.25">
      <c r="P655" s="1"/>
      <c r="Q655" s="1"/>
      <c r="R655" s="1"/>
      <c r="S655" s="1"/>
      <c r="T655" s="1"/>
      <c r="U655" s="1"/>
      <c r="V655" s="1"/>
      <c r="W655" s="1"/>
    </row>
    <row r="656" spans="16:23" ht="12.5" x14ac:dyDescent="0.25">
      <c r="P656" s="1"/>
      <c r="Q656" s="1"/>
      <c r="R656" s="1"/>
      <c r="S656" s="1"/>
      <c r="T656" s="1"/>
      <c r="U656" s="1"/>
      <c r="V656" s="1"/>
      <c r="W656" s="1"/>
    </row>
    <row r="657" spans="16:23" ht="12.5" x14ac:dyDescent="0.25">
      <c r="P657" s="1"/>
      <c r="Q657" s="1"/>
      <c r="R657" s="1"/>
      <c r="S657" s="1"/>
      <c r="T657" s="1"/>
      <c r="U657" s="1"/>
      <c r="V657" s="1"/>
      <c r="W657" s="1"/>
    </row>
    <row r="658" spans="16:23" ht="12.5" x14ac:dyDescent="0.25">
      <c r="P658" s="1"/>
      <c r="Q658" s="1"/>
      <c r="R658" s="1"/>
      <c r="S658" s="1"/>
      <c r="T658" s="1"/>
      <c r="U658" s="1"/>
      <c r="V658" s="1"/>
      <c r="W658" s="1"/>
    </row>
    <row r="659" spans="16:23" ht="12.5" x14ac:dyDescent="0.25">
      <c r="P659" s="1"/>
      <c r="Q659" s="1"/>
      <c r="R659" s="1"/>
      <c r="S659" s="1"/>
      <c r="T659" s="1"/>
      <c r="U659" s="1"/>
      <c r="V659" s="1"/>
      <c r="W659" s="1"/>
    </row>
    <row r="660" spans="16:23" ht="12.5" x14ac:dyDescent="0.25">
      <c r="P660" s="1"/>
      <c r="Q660" s="1"/>
      <c r="R660" s="1"/>
      <c r="S660" s="1"/>
      <c r="T660" s="1"/>
      <c r="U660" s="1"/>
      <c r="V660" s="1"/>
      <c r="W660" s="1"/>
    </row>
    <row r="661" spans="16:23" ht="12.5" x14ac:dyDescent="0.25">
      <c r="P661" s="1"/>
      <c r="Q661" s="1"/>
      <c r="R661" s="1"/>
      <c r="S661" s="1"/>
      <c r="T661" s="1"/>
      <c r="U661" s="1"/>
      <c r="V661" s="1"/>
      <c r="W661" s="1"/>
    </row>
    <row r="662" spans="16:23" ht="12.5" x14ac:dyDescent="0.25">
      <c r="P662" s="1"/>
      <c r="Q662" s="1"/>
      <c r="R662" s="1"/>
      <c r="S662" s="1"/>
      <c r="T662" s="1"/>
      <c r="U662" s="1"/>
      <c r="V662" s="1"/>
      <c r="W662" s="1"/>
    </row>
    <row r="663" spans="16:23" ht="12.5" x14ac:dyDescent="0.25">
      <c r="P663" s="1"/>
      <c r="Q663" s="1"/>
      <c r="R663" s="1"/>
      <c r="S663" s="1"/>
      <c r="T663" s="1"/>
      <c r="U663" s="1"/>
      <c r="V663" s="1"/>
      <c r="W663" s="1"/>
    </row>
    <row r="664" spans="16:23" ht="12.5" x14ac:dyDescent="0.25">
      <c r="P664" s="1"/>
      <c r="Q664" s="1"/>
      <c r="R664" s="1"/>
      <c r="S664" s="1"/>
      <c r="T664" s="1"/>
      <c r="U664" s="1"/>
      <c r="V664" s="1"/>
      <c r="W664" s="1"/>
    </row>
    <row r="665" spans="16:23" ht="12.5" x14ac:dyDescent="0.25">
      <c r="P665" s="1"/>
      <c r="Q665" s="1"/>
      <c r="R665" s="1"/>
      <c r="S665" s="1"/>
      <c r="T665" s="1"/>
      <c r="U665" s="1"/>
      <c r="V665" s="1"/>
      <c r="W665" s="1"/>
    </row>
    <row r="666" spans="16:23" ht="12.5" x14ac:dyDescent="0.25">
      <c r="P666" s="1"/>
      <c r="Q666" s="1"/>
      <c r="R666" s="1"/>
      <c r="S666" s="1"/>
      <c r="T666" s="1"/>
      <c r="U666" s="1"/>
      <c r="V666" s="1"/>
      <c r="W666" s="1"/>
    </row>
    <row r="667" spans="16:23" ht="12.5" x14ac:dyDescent="0.25">
      <c r="P667" s="1"/>
      <c r="Q667" s="1"/>
      <c r="R667" s="1"/>
      <c r="S667" s="1"/>
      <c r="T667" s="1"/>
      <c r="U667" s="1"/>
      <c r="V667" s="1"/>
      <c r="W667" s="1"/>
    </row>
    <row r="668" spans="16:23" ht="12.5" x14ac:dyDescent="0.25">
      <c r="P668" s="1"/>
      <c r="Q668" s="1"/>
      <c r="R668" s="1"/>
      <c r="S668" s="1"/>
      <c r="T668" s="1"/>
      <c r="U668" s="1"/>
      <c r="V668" s="1"/>
      <c r="W668" s="1"/>
    </row>
    <row r="669" spans="16:23" ht="12.5" x14ac:dyDescent="0.25">
      <c r="P669" s="1"/>
      <c r="Q669" s="1"/>
      <c r="R669" s="1"/>
      <c r="S669" s="1"/>
      <c r="T669" s="1"/>
      <c r="U669" s="1"/>
      <c r="V669" s="1"/>
      <c r="W669" s="1"/>
    </row>
    <row r="670" spans="16:23" ht="12.5" x14ac:dyDescent="0.25">
      <c r="P670" s="1"/>
      <c r="Q670" s="1"/>
      <c r="R670" s="1"/>
      <c r="S670" s="1"/>
      <c r="T670" s="1"/>
      <c r="U670" s="1"/>
      <c r="V670" s="1"/>
      <c r="W670" s="1"/>
    </row>
    <row r="671" spans="16:23" ht="12.5" x14ac:dyDescent="0.25">
      <c r="P671" s="1"/>
      <c r="Q671" s="1"/>
      <c r="R671" s="1"/>
      <c r="S671" s="1"/>
      <c r="T671" s="1"/>
      <c r="U671" s="1"/>
      <c r="V671" s="1"/>
      <c r="W671" s="1"/>
    </row>
    <row r="672" spans="16:23" ht="12.5" x14ac:dyDescent="0.25">
      <c r="P672" s="1"/>
      <c r="Q672" s="1"/>
      <c r="R672" s="1"/>
      <c r="S672" s="1"/>
      <c r="T672" s="1"/>
      <c r="U672" s="1"/>
      <c r="V672" s="1"/>
      <c r="W672" s="1"/>
    </row>
    <row r="673" spans="16:23" ht="12.5" x14ac:dyDescent="0.25">
      <c r="P673" s="1"/>
      <c r="Q673" s="1"/>
      <c r="R673" s="1"/>
      <c r="S673" s="1"/>
      <c r="T673" s="1"/>
      <c r="U673" s="1"/>
      <c r="V673" s="1"/>
      <c r="W673" s="1"/>
    </row>
    <row r="674" spans="16:23" ht="12.5" x14ac:dyDescent="0.25">
      <c r="P674" s="1"/>
      <c r="Q674" s="1"/>
      <c r="R674" s="1"/>
      <c r="S674" s="1"/>
      <c r="T674" s="1"/>
      <c r="U674" s="1"/>
      <c r="V674" s="1"/>
      <c r="W674" s="1"/>
    </row>
    <row r="675" spans="16:23" ht="12.5" x14ac:dyDescent="0.25">
      <c r="P675" s="1"/>
      <c r="Q675" s="1"/>
      <c r="R675" s="1"/>
      <c r="S675" s="1"/>
      <c r="T675" s="1"/>
      <c r="U675" s="1"/>
      <c r="V675" s="1"/>
      <c r="W675" s="1"/>
    </row>
    <row r="676" spans="16:23" ht="12.5" x14ac:dyDescent="0.25">
      <c r="P676" s="1"/>
      <c r="Q676" s="1"/>
      <c r="R676" s="1"/>
      <c r="S676" s="1"/>
      <c r="T676" s="1"/>
      <c r="U676" s="1"/>
      <c r="V676" s="1"/>
      <c r="W676" s="1"/>
    </row>
    <row r="677" spans="16:23" ht="12.5" x14ac:dyDescent="0.25">
      <c r="P677" s="1"/>
      <c r="Q677" s="1"/>
      <c r="R677" s="1"/>
      <c r="S677" s="1"/>
      <c r="T677" s="1"/>
      <c r="U677" s="1"/>
      <c r="V677" s="1"/>
      <c r="W677" s="1"/>
    </row>
    <row r="678" spans="16:23" ht="12.5" x14ac:dyDescent="0.25">
      <c r="P678" s="1"/>
      <c r="Q678" s="1"/>
      <c r="R678" s="1"/>
      <c r="S678" s="1"/>
      <c r="T678" s="1"/>
      <c r="U678" s="1"/>
      <c r="V678" s="1"/>
      <c r="W678" s="1"/>
    </row>
    <row r="679" spans="16:23" ht="12.5" x14ac:dyDescent="0.25">
      <c r="P679" s="1"/>
      <c r="Q679" s="1"/>
      <c r="R679" s="1"/>
      <c r="S679" s="1"/>
      <c r="T679" s="1"/>
      <c r="U679" s="1"/>
      <c r="V679" s="1"/>
      <c r="W679" s="1"/>
    </row>
    <row r="680" spans="16:23" ht="12.5" x14ac:dyDescent="0.25">
      <c r="P680" s="1"/>
      <c r="Q680" s="1"/>
      <c r="R680" s="1"/>
      <c r="S680" s="1"/>
      <c r="T680" s="1"/>
      <c r="U680" s="1"/>
      <c r="V680" s="1"/>
      <c r="W680" s="1"/>
    </row>
    <row r="681" spans="16:23" ht="12.5" x14ac:dyDescent="0.25">
      <c r="P681" s="1"/>
      <c r="Q681" s="1"/>
      <c r="R681" s="1"/>
      <c r="S681" s="1"/>
      <c r="T681" s="1"/>
      <c r="U681" s="1"/>
      <c r="V681" s="1"/>
      <c r="W681" s="1"/>
    </row>
    <row r="682" spans="16:23" ht="12.5" x14ac:dyDescent="0.25">
      <c r="P682" s="1"/>
      <c r="Q682" s="1"/>
      <c r="R682" s="1"/>
      <c r="S682" s="1"/>
      <c r="T682" s="1"/>
      <c r="U682" s="1"/>
      <c r="V682" s="1"/>
      <c r="W682" s="1"/>
    </row>
    <row r="683" spans="16:23" ht="12.5" x14ac:dyDescent="0.25">
      <c r="P683" s="1"/>
      <c r="Q683" s="1"/>
      <c r="R683" s="1"/>
      <c r="S683" s="1"/>
      <c r="T683" s="1"/>
      <c r="U683" s="1"/>
      <c r="V683" s="1"/>
      <c r="W683" s="1"/>
    </row>
    <row r="684" spans="16:23" ht="12.5" x14ac:dyDescent="0.25">
      <c r="P684" s="1"/>
      <c r="Q684" s="1"/>
      <c r="R684" s="1"/>
      <c r="S684" s="1"/>
      <c r="T684" s="1"/>
      <c r="U684" s="1"/>
      <c r="V684" s="1"/>
      <c r="W684" s="1"/>
    </row>
    <row r="685" spans="16:23" ht="12.5" x14ac:dyDescent="0.25">
      <c r="P685" s="1"/>
      <c r="Q685" s="1"/>
      <c r="R685" s="1"/>
      <c r="S685" s="1"/>
      <c r="T685" s="1"/>
      <c r="U685" s="1"/>
      <c r="V685" s="1"/>
      <c r="W685" s="1"/>
    </row>
    <row r="686" spans="16:23" ht="12.5" x14ac:dyDescent="0.25">
      <c r="P686" s="1"/>
      <c r="Q686" s="1"/>
      <c r="R686" s="1"/>
      <c r="S686" s="1"/>
      <c r="T686" s="1"/>
      <c r="U686" s="1"/>
      <c r="V686" s="1"/>
      <c r="W686" s="1"/>
    </row>
    <row r="687" spans="16:23" ht="12.5" x14ac:dyDescent="0.25">
      <c r="P687" s="1"/>
      <c r="Q687" s="1"/>
      <c r="R687" s="1"/>
      <c r="S687" s="1"/>
      <c r="T687" s="1"/>
      <c r="U687" s="1"/>
      <c r="V687" s="1"/>
      <c r="W687" s="1"/>
    </row>
    <row r="688" spans="16:23" ht="12.5" x14ac:dyDescent="0.25">
      <c r="P688" s="1"/>
      <c r="Q688" s="1"/>
      <c r="R688" s="1"/>
      <c r="S688" s="1"/>
      <c r="T688" s="1"/>
      <c r="U688" s="1"/>
      <c r="V688" s="1"/>
      <c r="W688" s="1"/>
    </row>
    <row r="689" spans="16:23" ht="12.5" x14ac:dyDescent="0.25">
      <c r="P689" s="1"/>
      <c r="Q689" s="1"/>
      <c r="R689" s="1"/>
      <c r="S689" s="1"/>
      <c r="T689" s="1"/>
      <c r="U689" s="1"/>
      <c r="V689" s="1"/>
      <c r="W689" s="1"/>
    </row>
    <row r="690" spans="16:23" ht="12.5" x14ac:dyDescent="0.25">
      <c r="P690" s="1"/>
      <c r="Q690" s="1"/>
      <c r="R690" s="1"/>
      <c r="S690" s="1"/>
      <c r="T690" s="1"/>
      <c r="U690" s="1"/>
      <c r="V690" s="1"/>
      <c r="W690" s="1"/>
    </row>
    <row r="691" spans="16:23" ht="12.5" x14ac:dyDescent="0.25">
      <c r="P691" s="1"/>
      <c r="Q691" s="1"/>
      <c r="R691" s="1"/>
      <c r="S691" s="1"/>
      <c r="T691" s="1"/>
      <c r="U691" s="1"/>
      <c r="V691" s="1"/>
      <c r="W691" s="1"/>
    </row>
    <row r="692" spans="16:23" ht="12.5" x14ac:dyDescent="0.25">
      <c r="P692" s="1"/>
      <c r="Q692" s="1"/>
      <c r="R692" s="1"/>
      <c r="S692" s="1"/>
      <c r="T692" s="1"/>
      <c r="U692" s="1"/>
      <c r="V692" s="1"/>
      <c r="W692" s="1"/>
    </row>
    <row r="693" spans="16:23" ht="12.5" x14ac:dyDescent="0.25">
      <c r="P693" s="1"/>
      <c r="Q693" s="1"/>
      <c r="R693" s="1"/>
      <c r="S693" s="1"/>
      <c r="T693" s="1"/>
      <c r="U693" s="1"/>
      <c r="V693" s="1"/>
      <c r="W693" s="1"/>
    </row>
    <row r="694" spans="16:23" ht="12.5" x14ac:dyDescent="0.25">
      <c r="P694" s="1"/>
      <c r="Q694" s="1"/>
      <c r="R694" s="1"/>
      <c r="S694" s="1"/>
      <c r="T694" s="1"/>
      <c r="U694" s="1"/>
      <c r="V694" s="1"/>
      <c r="W694" s="1"/>
    </row>
    <row r="695" spans="16:23" ht="12.5" x14ac:dyDescent="0.25">
      <c r="P695" s="1"/>
      <c r="Q695" s="1"/>
      <c r="R695" s="1"/>
      <c r="S695" s="1"/>
      <c r="T695" s="1"/>
      <c r="U695" s="1"/>
      <c r="V695" s="1"/>
      <c r="W695" s="1"/>
    </row>
    <row r="696" spans="16:23" ht="12.5" x14ac:dyDescent="0.25">
      <c r="P696" s="1"/>
      <c r="Q696" s="1"/>
      <c r="R696" s="1"/>
      <c r="S696" s="1"/>
      <c r="T696" s="1"/>
      <c r="U696" s="1"/>
      <c r="V696" s="1"/>
      <c r="W696" s="1"/>
    </row>
    <row r="697" spans="16:23" ht="12.5" x14ac:dyDescent="0.25">
      <c r="P697" s="1"/>
      <c r="Q697" s="1"/>
      <c r="R697" s="1"/>
      <c r="S697" s="1"/>
      <c r="T697" s="1"/>
      <c r="U697" s="1"/>
      <c r="V697" s="1"/>
      <c r="W697" s="1"/>
    </row>
    <row r="698" spans="16:23" ht="12.5" x14ac:dyDescent="0.25">
      <c r="P698" s="1"/>
      <c r="Q698" s="1"/>
      <c r="R698" s="1"/>
      <c r="S698" s="1"/>
      <c r="T698" s="1"/>
      <c r="U698" s="1"/>
      <c r="V698" s="1"/>
      <c r="W698" s="1"/>
    </row>
    <row r="699" spans="16:23" ht="12.5" x14ac:dyDescent="0.25">
      <c r="P699" s="1"/>
      <c r="Q699" s="1"/>
      <c r="R699" s="1"/>
      <c r="S699" s="1"/>
      <c r="T699" s="1"/>
      <c r="U699" s="1"/>
      <c r="V699" s="1"/>
      <c r="W699" s="1"/>
    </row>
    <row r="700" spans="16:23" ht="12.5" x14ac:dyDescent="0.25">
      <c r="P700" s="1"/>
      <c r="Q700" s="1"/>
      <c r="R700" s="1"/>
      <c r="S700" s="1"/>
      <c r="T700" s="1"/>
      <c r="U700" s="1"/>
      <c r="V700" s="1"/>
      <c r="W700" s="1"/>
    </row>
    <row r="701" spans="16:23" ht="12.5" x14ac:dyDescent="0.25">
      <c r="P701" s="1"/>
      <c r="Q701" s="1"/>
      <c r="R701" s="1"/>
      <c r="S701" s="1"/>
      <c r="T701" s="1"/>
      <c r="U701" s="1"/>
      <c r="V701" s="1"/>
      <c r="W701" s="1"/>
    </row>
    <row r="702" spans="16:23" ht="12.5" x14ac:dyDescent="0.25">
      <c r="P702" s="1"/>
      <c r="Q702" s="1"/>
      <c r="R702" s="1"/>
      <c r="S702" s="1"/>
      <c r="T702" s="1"/>
      <c r="U702" s="1"/>
      <c r="V702" s="1"/>
      <c r="W702" s="1"/>
    </row>
    <row r="703" spans="16:23" ht="12.5" x14ac:dyDescent="0.25">
      <c r="P703" s="1"/>
      <c r="Q703" s="1"/>
      <c r="R703" s="1"/>
      <c r="S703" s="1"/>
      <c r="T703" s="1"/>
      <c r="U703" s="1"/>
      <c r="V703" s="1"/>
      <c r="W703" s="1"/>
    </row>
    <row r="704" spans="16:23" ht="12.5" x14ac:dyDescent="0.25">
      <c r="P704" s="1"/>
      <c r="Q704" s="1"/>
      <c r="R704" s="1"/>
      <c r="S704" s="1"/>
      <c r="T704" s="1"/>
      <c r="U704" s="1"/>
      <c r="V704" s="1"/>
      <c r="W704" s="1"/>
    </row>
    <row r="705" spans="16:23" ht="12.5" x14ac:dyDescent="0.25">
      <c r="P705" s="1"/>
      <c r="Q705" s="1"/>
      <c r="R705" s="1"/>
      <c r="S705" s="1"/>
      <c r="T705" s="1"/>
      <c r="U705" s="1"/>
      <c r="V705" s="1"/>
      <c r="W705" s="1"/>
    </row>
    <row r="706" spans="16:23" ht="12.5" x14ac:dyDescent="0.25">
      <c r="P706" s="1"/>
      <c r="Q706" s="1"/>
      <c r="R706" s="1"/>
      <c r="S706" s="1"/>
      <c r="T706" s="1"/>
      <c r="U706" s="1"/>
      <c r="V706" s="1"/>
      <c r="W706" s="1"/>
    </row>
    <row r="707" spans="16:23" ht="12.5" x14ac:dyDescent="0.25">
      <c r="P707" s="1"/>
      <c r="Q707" s="1"/>
      <c r="R707" s="1"/>
      <c r="S707" s="1"/>
      <c r="T707" s="1"/>
      <c r="U707" s="1"/>
      <c r="V707" s="1"/>
      <c r="W707" s="1"/>
    </row>
    <row r="708" spans="16:23" ht="12.5" x14ac:dyDescent="0.25">
      <c r="P708" s="1"/>
      <c r="Q708" s="1"/>
      <c r="R708" s="1"/>
      <c r="S708" s="1"/>
      <c r="T708" s="1"/>
      <c r="U708" s="1"/>
      <c r="V708" s="1"/>
      <c r="W708" s="1"/>
    </row>
    <row r="709" spans="16:23" ht="12.5" x14ac:dyDescent="0.25">
      <c r="P709" s="1"/>
      <c r="Q709" s="1"/>
      <c r="R709" s="1"/>
      <c r="S709" s="1"/>
      <c r="T709" s="1"/>
      <c r="U709" s="1"/>
      <c r="V709" s="1"/>
      <c r="W709" s="1"/>
    </row>
    <row r="710" spans="16:23" ht="12.5" x14ac:dyDescent="0.25">
      <c r="P710" s="1"/>
      <c r="Q710" s="1"/>
      <c r="R710" s="1"/>
      <c r="S710" s="1"/>
      <c r="T710" s="1"/>
      <c r="U710" s="1"/>
      <c r="V710" s="1"/>
      <c r="W710" s="1"/>
    </row>
    <row r="711" spans="16:23" ht="12.5" x14ac:dyDescent="0.25">
      <c r="P711" s="1"/>
      <c r="Q711" s="1"/>
      <c r="R711" s="1"/>
      <c r="S711" s="1"/>
      <c r="T711" s="1"/>
      <c r="U711" s="1"/>
      <c r="V711" s="1"/>
      <c r="W711" s="1"/>
    </row>
    <row r="712" spans="16:23" ht="12.5" x14ac:dyDescent="0.25">
      <c r="P712" s="1"/>
      <c r="Q712" s="1"/>
      <c r="R712" s="1"/>
      <c r="S712" s="1"/>
      <c r="T712" s="1"/>
      <c r="U712" s="1"/>
      <c r="V712" s="1"/>
      <c r="W712" s="1"/>
    </row>
    <row r="713" spans="16:23" ht="12.5" x14ac:dyDescent="0.25">
      <c r="P713" s="1"/>
      <c r="Q713" s="1"/>
      <c r="R713" s="1"/>
      <c r="S713" s="1"/>
      <c r="T713" s="1"/>
      <c r="U713" s="1"/>
      <c r="V713" s="1"/>
      <c r="W713" s="1"/>
    </row>
    <row r="714" spans="16:23" ht="12.5" x14ac:dyDescent="0.25">
      <c r="P714" s="1"/>
      <c r="Q714" s="1"/>
      <c r="R714" s="1"/>
      <c r="S714" s="1"/>
      <c r="T714" s="1"/>
      <c r="U714" s="1"/>
      <c r="V714" s="1"/>
      <c r="W714" s="1"/>
    </row>
    <row r="715" spans="16:23" ht="12.5" x14ac:dyDescent="0.25">
      <c r="P715" s="1"/>
      <c r="Q715" s="1"/>
      <c r="R715" s="1"/>
      <c r="S715" s="1"/>
      <c r="T715" s="1"/>
      <c r="U715" s="1"/>
      <c r="V715" s="1"/>
      <c r="W715" s="1"/>
    </row>
    <row r="716" spans="16:23" ht="12.5" x14ac:dyDescent="0.25">
      <c r="P716" s="1"/>
      <c r="Q716" s="1"/>
      <c r="R716" s="1"/>
      <c r="S716" s="1"/>
      <c r="T716" s="1"/>
      <c r="U716" s="1"/>
      <c r="V716" s="1"/>
      <c r="W716" s="1"/>
    </row>
    <row r="717" spans="16:23" ht="12.5" x14ac:dyDescent="0.25">
      <c r="P717" s="1"/>
      <c r="Q717" s="1"/>
      <c r="R717" s="1"/>
      <c r="S717" s="1"/>
      <c r="T717" s="1"/>
      <c r="U717" s="1"/>
      <c r="V717" s="1"/>
      <c r="W717" s="1"/>
    </row>
    <row r="718" spans="16:23" ht="12.5" x14ac:dyDescent="0.25">
      <c r="P718" s="1"/>
      <c r="Q718" s="1"/>
      <c r="R718" s="1"/>
      <c r="S718" s="1"/>
      <c r="T718" s="1"/>
      <c r="U718" s="1"/>
      <c r="V718" s="1"/>
      <c r="W718" s="1"/>
    </row>
    <row r="719" spans="16:23" ht="12.5" x14ac:dyDescent="0.25">
      <c r="P719" s="1"/>
      <c r="Q719" s="1"/>
      <c r="R719" s="1"/>
      <c r="S719" s="1"/>
      <c r="T719" s="1"/>
      <c r="U719" s="1"/>
      <c r="V719" s="1"/>
      <c r="W719" s="1"/>
    </row>
    <row r="720" spans="16:23" ht="12.5" x14ac:dyDescent="0.25">
      <c r="P720" s="1"/>
      <c r="Q720" s="1"/>
      <c r="R720" s="1"/>
      <c r="S720" s="1"/>
      <c r="T720" s="1"/>
      <c r="U720" s="1"/>
      <c r="V720" s="1"/>
      <c r="W720" s="1"/>
    </row>
    <row r="721" spans="16:23" ht="12.5" x14ac:dyDescent="0.25">
      <c r="P721" s="1"/>
      <c r="Q721" s="1"/>
      <c r="R721" s="1"/>
      <c r="S721" s="1"/>
      <c r="T721" s="1"/>
      <c r="U721" s="1"/>
      <c r="V721" s="1"/>
      <c r="W721" s="1"/>
    </row>
    <row r="722" spans="16:23" ht="12.5" x14ac:dyDescent="0.25">
      <c r="P722" s="1"/>
      <c r="Q722" s="1"/>
      <c r="R722" s="1"/>
      <c r="S722" s="1"/>
      <c r="T722" s="1"/>
      <c r="U722" s="1"/>
      <c r="V722" s="1"/>
      <c r="W722" s="1"/>
    </row>
    <row r="723" spans="16:23" ht="12.5" x14ac:dyDescent="0.25">
      <c r="P723" s="1"/>
      <c r="Q723" s="1"/>
      <c r="R723" s="1"/>
      <c r="S723" s="1"/>
      <c r="T723" s="1"/>
      <c r="U723" s="1"/>
      <c r="V723" s="1"/>
      <c r="W723" s="1"/>
    </row>
    <row r="724" spans="16:23" ht="12.5" x14ac:dyDescent="0.25">
      <c r="P724" s="1"/>
      <c r="Q724" s="1"/>
      <c r="R724" s="1"/>
      <c r="S724" s="1"/>
      <c r="T724" s="1"/>
      <c r="U724" s="1"/>
      <c r="V724" s="1"/>
      <c r="W724" s="1"/>
    </row>
    <row r="725" spans="16:23" ht="12.5" x14ac:dyDescent="0.25">
      <c r="P725" s="1"/>
      <c r="Q725" s="1"/>
      <c r="R725" s="1"/>
      <c r="S725" s="1"/>
      <c r="T725" s="1"/>
      <c r="U725" s="1"/>
      <c r="V725" s="1"/>
      <c r="W725" s="1"/>
    </row>
    <row r="726" spans="16:23" ht="12.5" x14ac:dyDescent="0.25">
      <c r="P726" s="1"/>
      <c r="Q726" s="1"/>
      <c r="R726" s="1"/>
      <c r="S726" s="1"/>
      <c r="T726" s="1"/>
      <c r="U726" s="1"/>
      <c r="V726" s="1"/>
      <c r="W726" s="1"/>
    </row>
    <row r="727" spans="16:23" ht="12.5" x14ac:dyDescent="0.25">
      <c r="P727" s="1"/>
      <c r="Q727" s="1"/>
      <c r="R727" s="1"/>
      <c r="S727" s="1"/>
      <c r="T727" s="1"/>
      <c r="U727" s="1"/>
      <c r="V727" s="1"/>
      <c r="W727" s="1"/>
    </row>
    <row r="728" spans="16:23" ht="12.5" x14ac:dyDescent="0.25">
      <c r="P728" s="1"/>
      <c r="Q728" s="1"/>
      <c r="R728" s="1"/>
      <c r="S728" s="1"/>
      <c r="T728" s="1"/>
      <c r="U728" s="1"/>
      <c r="V728" s="1"/>
      <c r="W728" s="1"/>
    </row>
    <row r="729" spans="16:23" ht="12.5" x14ac:dyDescent="0.25">
      <c r="P729" s="1"/>
      <c r="Q729" s="1"/>
      <c r="R729" s="1"/>
      <c r="S729" s="1"/>
      <c r="T729" s="1"/>
      <c r="U729" s="1"/>
      <c r="V729" s="1"/>
      <c r="W729" s="1"/>
    </row>
    <row r="730" spans="16:23" ht="12.5" x14ac:dyDescent="0.25">
      <c r="P730" s="1"/>
      <c r="Q730" s="1"/>
      <c r="R730" s="1"/>
      <c r="S730" s="1"/>
      <c r="T730" s="1"/>
      <c r="U730" s="1"/>
      <c r="V730" s="1"/>
      <c r="W730" s="1"/>
    </row>
    <row r="731" spans="16:23" ht="12.5" x14ac:dyDescent="0.25">
      <c r="P731" s="1"/>
      <c r="Q731" s="1"/>
      <c r="R731" s="1"/>
      <c r="S731" s="1"/>
      <c r="T731" s="1"/>
      <c r="U731" s="1"/>
      <c r="V731" s="1"/>
      <c r="W731" s="1"/>
    </row>
    <row r="732" spans="16:23" ht="12.5" x14ac:dyDescent="0.25">
      <c r="P732" s="1"/>
      <c r="Q732" s="1"/>
      <c r="R732" s="1"/>
      <c r="S732" s="1"/>
      <c r="T732" s="1"/>
      <c r="U732" s="1"/>
      <c r="V732" s="1"/>
      <c r="W732" s="1"/>
    </row>
    <row r="733" spans="16:23" ht="12.5" x14ac:dyDescent="0.25">
      <c r="P733" s="1"/>
      <c r="Q733" s="1"/>
      <c r="R733" s="1"/>
      <c r="S733" s="1"/>
      <c r="T733" s="1"/>
      <c r="U733" s="1"/>
      <c r="V733" s="1"/>
      <c r="W733" s="1"/>
    </row>
    <row r="734" spans="16:23" ht="12.5" x14ac:dyDescent="0.25">
      <c r="P734" s="1"/>
      <c r="Q734" s="1"/>
      <c r="R734" s="1"/>
      <c r="S734" s="1"/>
      <c r="T734" s="1"/>
      <c r="U734" s="1"/>
      <c r="V734" s="1"/>
      <c r="W734" s="1"/>
    </row>
    <row r="735" spans="16:23" ht="12.5" x14ac:dyDescent="0.25">
      <c r="P735" s="1"/>
      <c r="Q735" s="1"/>
      <c r="R735" s="1"/>
      <c r="S735" s="1"/>
      <c r="T735" s="1"/>
      <c r="U735" s="1"/>
      <c r="V735" s="1"/>
      <c r="W735" s="1"/>
    </row>
    <row r="736" spans="16:23" ht="12.5" x14ac:dyDescent="0.25">
      <c r="P736" s="1"/>
      <c r="Q736" s="1"/>
      <c r="R736" s="1"/>
      <c r="S736" s="1"/>
      <c r="T736" s="1"/>
      <c r="U736" s="1"/>
      <c r="V736" s="1"/>
      <c r="W736" s="1"/>
    </row>
    <row r="737" spans="16:23" ht="12.5" x14ac:dyDescent="0.25">
      <c r="P737" s="1"/>
      <c r="Q737" s="1"/>
      <c r="R737" s="1"/>
      <c r="S737" s="1"/>
      <c r="T737" s="1"/>
      <c r="U737" s="1"/>
      <c r="V737" s="1"/>
      <c r="W737" s="1"/>
    </row>
    <row r="738" spans="16:23" ht="12.5" x14ac:dyDescent="0.25">
      <c r="P738" s="1"/>
      <c r="Q738" s="1"/>
      <c r="R738" s="1"/>
      <c r="S738" s="1"/>
      <c r="T738" s="1"/>
      <c r="U738" s="1"/>
      <c r="V738" s="1"/>
      <c r="W738" s="1"/>
    </row>
    <row r="739" spans="16:23" ht="12.5" x14ac:dyDescent="0.25">
      <c r="P739" s="1"/>
      <c r="Q739" s="1"/>
      <c r="R739" s="1"/>
      <c r="S739" s="1"/>
      <c r="T739" s="1"/>
      <c r="U739" s="1"/>
      <c r="V739" s="1"/>
      <c r="W739" s="1"/>
    </row>
    <row r="740" spans="16:23" ht="12.5" x14ac:dyDescent="0.25">
      <c r="P740" s="1"/>
      <c r="Q740" s="1"/>
      <c r="R740" s="1"/>
      <c r="S740" s="1"/>
      <c r="T740" s="1"/>
      <c r="U740" s="1"/>
      <c r="V740" s="1"/>
      <c r="W740" s="1"/>
    </row>
    <row r="741" spans="16:23" ht="12.5" x14ac:dyDescent="0.25">
      <c r="P741" s="1"/>
      <c r="Q741" s="1"/>
      <c r="R741" s="1"/>
      <c r="S741" s="1"/>
      <c r="T741" s="1"/>
      <c r="U741" s="1"/>
      <c r="V741" s="1"/>
      <c r="W741" s="1"/>
    </row>
    <row r="742" spans="16:23" ht="12.5" x14ac:dyDescent="0.25">
      <c r="P742" s="1"/>
      <c r="Q742" s="1"/>
      <c r="R742" s="1"/>
      <c r="S742" s="1"/>
      <c r="T742" s="1"/>
      <c r="U742" s="1"/>
      <c r="V742" s="1"/>
      <c r="W742" s="1"/>
    </row>
    <row r="743" spans="16:23" ht="12.5" x14ac:dyDescent="0.25">
      <c r="P743" s="1"/>
      <c r="Q743" s="1"/>
      <c r="R743" s="1"/>
      <c r="S743" s="1"/>
      <c r="T743" s="1"/>
      <c r="U743" s="1"/>
      <c r="V743" s="1"/>
      <c r="W743" s="1"/>
    </row>
    <row r="744" spans="16:23" ht="12.5" x14ac:dyDescent="0.25">
      <c r="P744" s="1"/>
      <c r="Q744" s="1"/>
      <c r="R744" s="1"/>
      <c r="S744" s="1"/>
      <c r="T744" s="1"/>
      <c r="U744" s="1"/>
      <c r="V744" s="1"/>
      <c r="W744" s="1"/>
    </row>
    <row r="745" spans="16:23" ht="12.5" x14ac:dyDescent="0.25">
      <c r="P745" s="1"/>
      <c r="Q745" s="1"/>
      <c r="R745" s="1"/>
      <c r="S745" s="1"/>
      <c r="T745" s="1"/>
      <c r="U745" s="1"/>
      <c r="V745" s="1"/>
      <c r="W745" s="1"/>
    </row>
    <row r="746" spans="16:23" ht="12.5" x14ac:dyDescent="0.25">
      <c r="P746" s="1"/>
      <c r="Q746" s="1"/>
      <c r="R746" s="1"/>
      <c r="S746" s="1"/>
      <c r="T746" s="1"/>
      <c r="U746" s="1"/>
      <c r="V746" s="1"/>
      <c r="W746" s="1"/>
    </row>
    <row r="747" spans="16:23" ht="12.5" x14ac:dyDescent="0.25">
      <c r="P747" s="1"/>
      <c r="Q747" s="1"/>
      <c r="R747" s="1"/>
      <c r="S747" s="1"/>
      <c r="T747" s="1"/>
      <c r="U747" s="1"/>
      <c r="V747" s="1"/>
      <c r="W747" s="1"/>
    </row>
    <row r="748" spans="16:23" ht="12.5" x14ac:dyDescent="0.25">
      <c r="P748" s="1"/>
      <c r="Q748" s="1"/>
      <c r="R748" s="1"/>
      <c r="S748" s="1"/>
      <c r="T748" s="1"/>
      <c r="U748" s="1"/>
      <c r="V748" s="1"/>
      <c r="W748" s="1"/>
    </row>
    <row r="749" spans="16:23" ht="12.5" x14ac:dyDescent="0.25">
      <c r="P749" s="1"/>
      <c r="Q749" s="1"/>
      <c r="R749" s="1"/>
      <c r="S749" s="1"/>
      <c r="T749" s="1"/>
      <c r="U749" s="1"/>
      <c r="V749" s="1"/>
      <c r="W749" s="1"/>
    </row>
    <row r="750" spans="16:23" ht="12.5" x14ac:dyDescent="0.25">
      <c r="P750" s="1"/>
      <c r="Q750" s="1"/>
      <c r="R750" s="1"/>
      <c r="S750" s="1"/>
      <c r="T750" s="1"/>
      <c r="U750" s="1"/>
      <c r="V750" s="1"/>
      <c r="W750" s="1"/>
    </row>
    <row r="751" spans="16:23" ht="12.5" x14ac:dyDescent="0.25">
      <c r="P751" s="1"/>
      <c r="Q751" s="1"/>
      <c r="R751" s="1"/>
      <c r="S751" s="1"/>
      <c r="T751" s="1"/>
      <c r="U751" s="1"/>
      <c r="V751" s="1"/>
      <c r="W751" s="1"/>
    </row>
    <row r="752" spans="16:23" ht="12.5" x14ac:dyDescent="0.25">
      <c r="P752" s="1"/>
      <c r="Q752" s="1"/>
      <c r="R752" s="1"/>
      <c r="S752" s="1"/>
      <c r="T752" s="1"/>
      <c r="U752" s="1"/>
      <c r="V752" s="1"/>
      <c r="W752" s="1"/>
    </row>
    <row r="753" spans="16:23" ht="12.5" x14ac:dyDescent="0.25">
      <c r="P753" s="1"/>
      <c r="Q753" s="1"/>
      <c r="R753" s="1"/>
      <c r="S753" s="1"/>
      <c r="T753" s="1"/>
      <c r="U753" s="1"/>
      <c r="V753" s="1"/>
      <c r="W753" s="1"/>
    </row>
    <row r="754" spans="16:23" ht="12.5" x14ac:dyDescent="0.25">
      <c r="P754" s="1"/>
      <c r="Q754" s="1"/>
      <c r="R754" s="1"/>
      <c r="S754" s="1"/>
      <c r="T754" s="1"/>
      <c r="U754" s="1"/>
      <c r="V754" s="1"/>
      <c r="W754" s="1"/>
    </row>
    <row r="755" spans="16:23" ht="12.5" x14ac:dyDescent="0.25">
      <c r="P755" s="1"/>
      <c r="Q755" s="1"/>
      <c r="R755" s="1"/>
      <c r="S755" s="1"/>
      <c r="T755" s="1"/>
      <c r="U755" s="1"/>
      <c r="V755" s="1"/>
      <c r="W755" s="1"/>
    </row>
    <row r="756" spans="16:23" ht="12.5" x14ac:dyDescent="0.25">
      <c r="P756" s="1"/>
      <c r="Q756" s="1"/>
      <c r="R756" s="1"/>
      <c r="S756" s="1"/>
      <c r="T756" s="1"/>
      <c r="U756" s="1"/>
      <c r="V756" s="1"/>
      <c r="W756" s="1"/>
    </row>
    <row r="757" spans="16:23" ht="12.5" x14ac:dyDescent="0.25">
      <c r="P757" s="1"/>
      <c r="Q757" s="1"/>
      <c r="R757" s="1"/>
      <c r="S757" s="1"/>
      <c r="T757" s="1"/>
      <c r="U757" s="1"/>
      <c r="V757" s="1"/>
      <c r="W757" s="1"/>
    </row>
    <row r="758" spans="16:23" ht="12.5" x14ac:dyDescent="0.25">
      <c r="P758" s="1"/>
      <c r="Q758" s="1"/>
      <c r="R758" s="1"/>
      <c r="S758" s="1"/>
      <c r="T758" s="1"/>
      <c r="U758" s="1"/>
      <c r="V758" s="1"/>
      <c r="W758" s="1"/>
    </row>
    <row r="759" spans="16:23" ht="12.5" x14ac:dyDescent="0.25">
      <c r="P759" s="1"/>
      <c r="Q759" s="1"/>
      <c r="R759" s="1"/>
      <c r="S759" s="1"/>
      <c r="T759" s="1"/>
      <c r="U759" s="1"/>
      <c r="V759" s="1"/>
      <c r="W759" s="1"/>
    </row>
    <row r="760" spans="16:23" ht="12.5" x14ac:dyDescent="0.25">
      <c r="P760" s="1"/>
      <c r="Q760" s="1"/>
      <c r="R760" s="1"/>
      <c r="S760" s="1"/>
      <c r="T760" s="1"/>
      <c r="U760" s="1"/>
      <c r="V760" s="1"/>
      <c r="W760" s="1"/>
    </row>
    <row r="761" spans="16:23" ht="12.5" x14ac:dyDescent="0.25">
      <c r="P761" s="1"/>
      <c r="Q761" s="1"/>
      <c r="R761" s="1"/>
      <c r="S761" s="1"/>
      <c r="T761" s="1"/>
      <c r="U761" s="1"/>
      <c r="V761" s="1"/>
      <c r="W761" s="1"/>
    </row>
    <row r="762" spans="16:23" ht="12.5" x14ac:dyDescent="0.25">
      <c r="P762" s="1"/>
      <c r="Q762" s="1"/>
      <c r="R762" s="1"/>
      <c r="S762" s="1"/>
      <c r="T762" s="1"/>
      <c r="U762" s="1"/>
      <c r="V762" s="1"/>
      <c r="W762" s="1"/>
    </row>
    <row r="763" spans="16:23" ht="12.5" x14ac:dyDescent="0.25">
      <c r="P763" s="1"/>
      <c r="Q763" s="1"/>
      <c r="R763" s="1"/>
      <c r="S763" s="1"/>
      <c r="T763" s="1"/>
      <c r="U763" s="1"/>
      <c r="V763" s="1"/>
      <c r="W763" s="1"/>
    </row>
    <row r="764" spans="16:23" ht="12.5" x14ac:dyDescent="0.25">
      <c r="P764" s="1"/>
      <c r="Q764" s="1"/>
      <c r="R764" s="1"/>
      <c r="S764" s="1"/>
      <c r="T764" s="1"/>
      <c r="U764" s="1"/>
      <c r="V764" s="1"/>
      <c r="W764" s="1"/>
    </row>
    <row r="765" spans="16:23" ht="12.5" x14ac:dyDescent="0.25">
      <c r="P765" s="1"/>
      <c r="Q765" s="1"/>
      <c r="R765" s="1"/>
      <c r="S765" s="1"/>
      <c r="T765" s="1"/>
      <c r="U765" s="1"/>
      <c r="V765" s="1"/>
      <c r="W765" s="1"/>
    </row>
    <row r="766" spans="16:23" ht="12.5" x14ac:dyDescent="0.25">
      <c r="P766" s="1"/>
      <c r="Q766" s="1"/>
      <c r="R766" s="1"/>
      <c r="S766" s="1"/>
      <c r="T766" s="1"/>
      <c r="U766" s="1"/>
      <c r="V766" s="1"/>
      <c r="W766" s="1"/>
    </row>
    <row r="767" spans="16:23" ht="12.5" x14ac:dyDescent="0.25">
      <c r="P767" s="1"/>
      <c r="Q767" s="1"/>
      <c r="R767" s="1"/>
      <c r="S767" s="1"/>
      <c r="T767" s="1"/>
      <c r="U767" s="1"/>
      <c r="V767" s="1"/>
      <c r="W767" s="1"/>
    </row>
    <row r="768" spans="16:23" ht="12.5" x14ac:dyDescent="0.25">
      <c r="P768" s="1"/>
      <c r="Q768" s="1"/>
      <c r="R768" s="1"/>
      <c r="S768" s="1"/>
      <c r="T768" s="1"/>
      <c r="U768" s="1"/>
      <c r="V768" s="1"/>
      <c r="W768" s="1"/>
    </row>
    <row r="769" spans="16:23" ht="12.5" x14ac:dyDescent="0.25">
      <c r="P769" s="1"/>
      <c r="Q769" s="1"/>
      <c r="R769" s="1"/>
      <c r="S769" s="1"/>
      <c r="T769" s="1"/>
      <c r="U769" s="1"/>
      <c r="V769" s="1"/>
      <c r="W769" s="1"/>
    </row>
    <row r="770" spans="16:23" ht="12.5" x14ac:dyDescent="0.25">
      <c r="P770" s="1"/>
      <c r="Q770" s="1"/>
      <c r="R770" s="1"/>
      <c r="S770" s="1"/>
      <c r="T770" s="1"/>
      <c r="U770" s="1"/>
      <c r="V770" s="1"/>
      <c r="W770" s="1"/>
    </row>
    <row r="771" spans="16:23" ht="12.5" x14ac:dyDescent="0.25">
      <c r="P771" s="1"/>
      <c r="Q771" s="1"/>
      <c r="R771" s="1"/>
      <c r="S771" s="1"/>
      <c r="T771" s="1"/>
      <c r="U771" s="1"/>
      <c r="V771" s="1"/>
      <c r="W771" s="1"/>
    </row>
    <row r="772" spans="16:23" ht="12.5" x14ac:dyDescent="0.25">
      <c r="P772" s="1"/>
      <c r="Q772" s="1"/>
      <c r="R772" s="1"/>
      <c r="S772" s="1"/>
      <c r="T772" s="1"/>
      <c r="U772" s="1"/>
      <c r="V772" s="1"/>
      <c r="W772" s="1"/>
    </row>
    <row r="773" spans="16:23" ht="12.5" x14ac:dyDescent="0.25">
      <c r="P773" s="1"/>
      <c r="Q773" s="1"/>
      <c r="R773" s="1"/>
      <c r="S773" s="1"/>
      <c r="T773" s="1"/>
      <c r="U773" s="1"/>
      <c r="V773" s="1"/>
      <c r="W773" s="1"/>
    </row>
    <row r="774" spans="16:23" ht="12.5" x14ac:dyDescent="0.25">
      <c r="P774" s="1"/>
      <c r="Q774" s="1"/>
      <c r="R774" s="1"/>
      <c r="S774" s="1"/>
      <c r="T774" s="1"/>
      <c r="U774" s="1"/>
      <c r="V774" s="1"/>
      <c r="W774" s="1"/>
    </row>
    <row r="775" spans="16:23" ht="12.5" x14ac:dyDescent="0.25">
      <c r="P775" s="1"/>
      <c r="Q775" s="1"/>
      <c r="R775" s="1"/>
      <c r="S775" s="1"/>
      <c r="T775" s="1"/>
      <c r="U775" s="1"/>
      <c r="V775" s="1"/>
      <c r="W775" s="1"/>
    </row>
    <row r="776" spans="16:23" ht="12.5" x14ac:dyDescent="0.25">
      <c r="P776" s="1"/>
      <c r="Q776" s="1"/>
      <c r="R776" s="1"/>
      <c r="S776" s="1"/>
      <c r="T776" s="1"/>
      <c r="U776" s="1"/>
      <c r="V776" s="1"/>
      <c r="W776" s="1"/>
    </row>
    <row r="777" spans="16:23" ht="12.5" x14ac:dyDescent="0.25">
      <c r="P777" s="1"/>
      <c r="Q777" s="1"/>
      <c r="R777" s="1"/>
      <c r="S777" s="1"/>
      <c r="T777" s="1"/>
      <c r="U777" s="1"/>
      <c r="V777" s="1"/>
      <c r="W777" s="1"/>
    </row>
    <row r="778" spans="16:23" ht="12.5" x14ac:dyDescent="0.25">
      <c r="P778" s="1"/>
      <c r="Q778" s="1"/>
      <c r="R778" s="1"/>
      <c r="S778" s="1"/>
      <c r="T778" s="1"/>
      <c r="U778" s="1"/>
      <c r="V778" s="1"/>
      <c r="W778" s="1"/>
    </row>
    <row r="779" spans="16:23" ht="12.5" x14ac:dyDescent="0.25">
      <c r="P779" s="1"/>
      <c r="Q779" s="1"/>
      <c r="R779" s="1"/>
      <c r="S779" s="1"/>
      <c r="T779" s="1"/>
      <c r="U779" s="1"/>
      <c r="V779" s="1"/>
      <c r="W779" s="1"/>
    </row>
    <row r="780" spans="16:23" ht="12.5" x14ac:dyDescent="0.25">
      <c r="P780" s="1"/>
      <c r="Q780" s="1"/>
      <c r="R780" s="1"/>
      <c r="S780" s="1"/>
      <c r="T780" s="1"/>
      <c r="U780" s="1"/>
      <c r="V780" s="1"/>
      <c r="W780" s="1"/>
    </row>
    <row r="781" spans="16:23" ht="12.5" x14ac:dyDescent="0.25">
      <c r="P781" s="1"/>
      <c r="Q781" s="1"/>
      <c r="R781" s="1"/>
      <c r="S781" s="1"/>
      <c r="T781" s="1"/>
      <c r="U781" s="1"/>
      <c r="V781" s="1"/>
      <c r="W781" s="1"/>
    </row>
    <row r="782" spans="16:23" ht="12.5" x14ac:dyDescent="0.25">
      <c r="P782" s="1"/>
      <c r="Q782" s="1"/>
      <c r="R782" s="1"/>
      <c r="S782" s="1"/>
      <c r="T782" s="1"/>
      <c r="U782" s="1"/>
      <c r="V782" s="1"/>
      <c r="W782" s="1"/>
    </row>
    <row r="783" spans="16:23" ht="12.5" x14ac:dyDescent="0.25">
      <c r="P783" s="1"/>
      <c r="Q783" s="1"/>
      <c r="R783" s="1"/>
      <c r="S783" s="1"/>
      <c r="T783" s="1"/>
      <c r="U783" s="1"/>
      <c r="V783" s="1"/>
      <c r="W783" s="1"/>
    </row>
    <row r="784" spans="16:23" ht="12.5" x14ac:dyDescent="0.25">
      <c r="P784" s="1"/>
      <c r="Q784" s="1"/>
      <c r="R784" s="1"/>
      <c r="S784" s="1"/>
      <c r="T784" s="1"/>
      <c r="U784" s="1"/>
      <c r="V784" s="1"/>
      <c r="W784" s="1"/>
    </row>
    <row r="785" spans="16:23" ht="12.5" x14ac:dyDescent="0.25">
      <c r="P785" s="1"/>
      <c r="Q785" s="1"/>
      <c r="R785" s="1"/>
      <c r="S785" s="1"/>
      <c r="T785" s="1"/>
      <c r="U785" s="1"/>
      <c r="V785" s="1"/>
      <c r="W785" s="1"/>
    </row>
    <row r="786" spans="16:23" ht="12.5" x14ac:dyDescent="0.25">
      <c r="P786" s="1"/>
      <c r="Q786" s="1"/>
      <c r="R786" s="1"/>
      <c r="S786" s="1"/>
      <c r="T786" s="1"/>
      <c r="U786" s="1"/>
      <c r="V786" s="1"/>
      <c r="W786" s="1"/>
    </row>
    <row r="787" spans="16:23" ht="12.5" x14ac:dyDescent="0.25">
      <c r="P787" s="1"/>
      <c r="Q787" s="1"/>
      <c r="R787" s="1"/>
      <c r="S787" s="1"/>
      <c r="T787" s="1"/>
      <c r="U787" s="1"/>
      <c r="V787" s="1"/>
      <c r="W787" s="1"/>
    </row>
    <row r="788" spans="16:23" ht="12.5" x14ac:dyDescent="0.25">
      <c r="P788" s="1"/>
      <c r="Q788" s="1"/>
      <c r="R788" s="1"/>
      <c r="S788" s="1"/>
      <c r="T788" s="1"/>
      <c r="U788" s="1"/>
      <c r="V788" s="1"/>
      <c r="W788" s="1"/>
    </row>
    <row r="789" spans="16:23" ht="12.5" x14ac:dyDescent="0.25">
      <c r="P789" s="1"/>
      <c r="Q789" s="1"/>
      <c r="R789" s="1"/>
      <c r="S789" s="1"/>
      <c r="T789" s="1"/>
      <c r="U789" s="1"/>
      <c r="V789" s="1"/>
      <c r="W789" s="1"/>
    </row>
    <row r="790" spans="16:23" ht="12.5" x14ac:dyDescent="0.25">
      <c r="P790" s="1"/>
      <c r="Q790" s="1"/>
      <c r="R790" s="1"/>
      <c r="S790" s="1"/>
      <c r="T790" s="1"/>
      <c r="U790" s="1"/>
      <c r="V790" s="1"/>
      <c r="W790" s="1"/>
    </row>
    <row r="791" spans="16:23" ht="12.5" x14ac:dyDescent="0.25">
      <c r="P791" s="1"/>
      <c r="Q791" s="1"/>
      <c r="R791" s="1"/>
      <c r="S791" s="1"/>
      <c r="T791" s="1"/>
      <c r="U791" s="1"/>
      <c r="V791" s="1"/>
      <c r="W791" s="1"/>
    </row>
    <row r="792" spans="16:23" ht="12.5" x14ac:dyDescent="0.25">
      <c r="P792" s="1"/>
      <c r="Q792" s="1"/>
      <c r="R792" s="1"/>
      <c r="S792" s="1"/>
      <c r="T792" s="1"/>
      <c r="U792" s="1"/>
      <c r="V792" s="1"/>
      <c r="W792" s="1"/>
    </row>
    <row r="793" spans="16:23" ht="12.5" x14ac:dyDescent="0.25">
      <c r="P793" s="1"/>
      <c r="Q793" s="1"/>
      <c r="R793" s="1"/>
      <c r="S793" s="1"/>
      <c r="T793" s="1"/>
      <c r="U793" s="1"/>
      <c r="V793" s="1"/>
      <c r="W793" s="1"/>
    </row>
    <row r="794" spans="16:23" ht="12.5" x14ac:dyDescent="0.25">
      <c r="P794" s="1"/>
      <c r="Q794" s="1"/>
      <c r="R794" s="1"/>
      <c r="S794" s="1"/>
      <c r="T794" s="1"/>
      <c r="U794" s="1"/>
      <c r="V794" s="1"/>
      <c r="W794" s="1"/>
    </row>
    <row r="795" spans="16:23" ht="12.5" x14ac:dyDescent="0.25">
      <c r="P795" s="1"/>
      <c r="Q795" s="1"/>
      <c r="R795" s="1"/>
      <c r="S795" s="1"/>
      <c r="T795" s="1"/>
      <c r="U795" s="1"/>
      <c r="V795" s="1"/>
      <c r="W795" s="1"/>
    </row>
    <row r="796" spans="16:23" ht="12.5" x14ac:dyDescent="0.25">
      <c r="P796" s="1"/>
      <c r="Q796" s="1"/>
      <c r="R796" s="1"/>
      <c r="S796" s="1"/>
      <c r="T796" s="1"/>
      <c r="U796" s="1"/>
      <c r="V796" s="1"/>
      <c r="W796" s="1"/>
    </row>
    <row r="797" spans="16:23" ht="12.5" x14ac:dyDescent="0.25">
      <c r="P797" s="1"/>
      <c r="Q797" s="1"/>
      <c r="R797" s="1"/>
      <c r="S797" s="1"/>
      <c r="T797" s="1"/>
      <c r="U797" s="1"/>
      <c r="V797" s="1"/>
      <c r="W797" s="1"/>
    </row>
    <row r="798" spans="16:23" ht="12.5" x14ac:dyDescent="0.25">
      <c r="P798" s="1"/>
      <c r="Q798" s="1"/>
      <c r="R798" s="1"/>
      <c r="S798" s="1"/>
      <c r="T798" s="1"/>
      <c r="U798" s="1"/>
      <c r="V798" s="1"/>
      <c r="W798" s="1"/>
    </row>
    <row r="799" spans="16:23" ht="12.5" x14ac:dyDescent="0.25">
      <c r="P799" s="1"/>
      <c r="Q799" s="1"/>
      <c r="R799" s="1"/>
      <c r="S799" s="1"/>
      <c r="T799" s="1"/>
      <c r="U799" s="1"/>
      <c r="V799" s="1"/>
      <c r="W799" s="1"/>
    </row>
    <row r="800" spans="16:23" ht="12.5" x14ac:dyDescent="0.25">
      <c r="P800" s="1"/>
      <c r="Q800" s="1"/>
      <c r="R800" s="1"/>
      <c r="S800" s="1"/>
      <c r="T800" s="1"/>
      <c r="U800" s="1"/>
      <c r="V800" s="1"/>
      <c r="W800" s="1"/>
    </row>
    <row r="801" spans="16:23" ht="12.5" x14ac:dyDescent="0.25">
      <c r="P801" s="1"/>
      <c r="Q801" s="1"/>
      <c r="R801" s="1"/>
      <c r="S801" s="1"/>
      <c r="T801" s="1"/>
      <c r="U801" s="1"/>
      <c r="V801" s="1"/>
      <c r="W801" s="1"/>
    </row>
    <row r="802" spans="16:23" ht="12.5" x14ac:dyDescent="0.25">
      <c r="P802" s="1"/>
      <c r="Q802" s="1"/>
      <c r="R802" s="1"/>
      <c r="S802" s="1"/>
      <c r="T802" s="1"/>
      <c r="U802" s="1"/>
      <c r="V802" s="1"/>
      <c r="W802" s="1"/>
    </row>
    <row r="803" spans="16:23" ht="12.5" x14ac:dyDescent="0.25">
      <c r="P803" s="1"/>
      <c r="Q803" s="1"/>
      <c r="R803" s="1"/>
      <c r="S803" s="1"/>
      <c r="T803" s="1"/>
      <c r="U803" s="1"/>
      <c r="V803" s="1"/>
      <c r="W803" s="1"/>
    </row>
    <row r="804" spans="16:23" ht="12.5" x14ac:dyDescent="0.25">
      <c r="P804" s="1"/>
      <c r="Q804" s="1"/>
      <c r="R804" s="1"/>
      <c r="S804" s="1"/>
      <c r="T804" s="1"/>
      <c r="U804" s="1"/>
      <c r="V804" s="1"/>
      <c r="W804" s="1"/>
    </row>
    <row r="805" spans="16:23" ht="12.5" x14ac:dyDescent="0.25">
      <c r="P805" s="1"/>
      <c r="Q805" s="1"/>
      <c r="R805" s="1"/>
      <c r="S805" s="1"/>
      <c r="T805" s="1"/>
      <c r="U805" s="1"/>
      <c r="V805" s="1"/>
      <c r="W805" s="1"/>
    </row>
    <row r="806" spans="16:23" ht="12.5" x14ac:dyDescent="0.25">
      <c r="P806" s="1"/>
      <c r="Q806" s="1"/>
      <c r="R806" s="1"/>
      <c r="S806" s="1"/>
      <c r="T806" s="1"/>
      <c r="U806" s="1"/>
      <c r="V806" s="1"/>
      <c r="W806" s="1"/>
    </row>
    <row r="807" spans="16:23" ht="12.5" x14ac:dyDescent="0.25">
      <c r="P807" s="1"/>
      <c r="Q807" s="1"/>
      <c r="R807" s="1"/>
      <c r="S807" s="1"/>
      <c r="T807" s="1"/>
      <c r="U807" s="1"/>
      <c r="V807" s="1"/>
      <c r="W807" s="1"/>
    </row>
    <row r="808" spans="16:23" ht="12.5" x14ac:dyDescent="0.25">
      <c r="P808" s="1"/>
      <c r="Q808" s="1"/>
      <c r="R808" s="1"/>
      <c r="S808" s="1"/>
      <c r="T808" s="1"/>
      <c r="U808" s="1"/>
      <c r="V808" s="1"/>
      <c r="W808" s="1"/>
    </row>
    <row r="809" spans="16:23" ht="12.5" x14ac:dyDescent="0.25">
      <c r="P809" s="1"/>
      <c r="Q809" s="1"/>
      <c r="R809" s="1"/>
      <c r="S809" s="1"/>
      <c r="T809" s="1"/>
      <c r="U809" s="1"/>
      <c r="V809" s="1"/>
      <c r="W809" s="1"/>
    </row>
    <row r="810" spans="16:23" ht="12.5" x14ac:dyDescent="0.25">
      <c r="P810" s="1"/>
      <c r="Q810" s="1"/>
      <c r="R810" s="1"/>
      <c r="S810" s="1"/>
      <c r="T810" s="1"/>
      <c r="U810" s="1"/>
      <c r="V810" s="1"/>
      <c r="W810" s="1"/>
    </row>
    <row r="811" spans="16:23" ht="12.5" x14ac:dyDescent="0.25">
      <c r="P811" s="1"/>
      <c r="Q811" s="1"/>
      <c r="R811" s="1"/>
      <c r="S811" s="1"/>
      <c r="T811" s="1"/>
      <c r="U811" s="1"/>
      <c r="V811" s="1"/>
      <c r="W811" s="1"/>
    </row>
    <row r="812" spans="16:23" ht="12.5" x14ac:dyDescent="0.25">
      <c r="P812" s="1"/>
      <c r="Q812" s="1"/>
      <c r="R812" s="1"/>
      <c r="S812" s="1"/>
      <c r="T812" s="1"/>
      <c r="U812" s="1"/>
      <c r="V812" s="1"/>
      <c r="W812" s="1"/>
    </row>
    <row r="813" spans="16:23" ht="12.5" x14ac:dyDescent="0.25">
      <c r="P813" s="1"/>
      <c r="Q813" s="1"/>
      <c r="R813" s="1"/>
      <c r="S813" s="1"/>
      <c r="T813" s="1"/>
      <c r="U813" s="1"/>
      <c r="V813" s="1"/>
      <c r="W813" s="1"/>
    </row>
    <row r="814" spans="16:23" ht="12.5" x14ac:dyDescent="0.25">
      <c r="P814" s="1"/>
      <c r="Q814" s="1"/>
      <c r="R814" s="1"/>
      <c r="S814" s="1"/>
      <c r="T814" s="1"/>
      <c r="U814" s="1"/>
      <c r="V814" s="1"/>
      <c r="W814" s="1"/>
    </row>
    <row r="815" spans="16:23" ht="12.5" x14ac:dyDescent="0.25">
      <c r="P815" s="1"/>
      <c r="Q815" s="1"/>
      <c r="R815" s="1"/>
      <c r="S815" s="1"/>
      <c r="T815" s="1"/>
      <c r="U815" s="1"/>
      <c r="V815" s="1"/>
      <c r="W815" s="1"/>
    </row>
    <row r="816" spans="16:23" ht="12.5" x14ac:dyDescent="0.25">
      <c r="P816" s="1"/>
      <c r="Q816" s="1"/>
      <c r="R816" s="1"/>
      <c r="S816" s="1"/>
      <c r="T816" s="1"/>
      <c r="U816" s="1"/>
      <c r="V816" s="1"/>
      <c r="W816" s="1"/>
    </row>
    <row r="817" spans="16:23" ht="12.5" x14ac:dyDescent="0.25">
      <c r="P817" s="1"/>
      <c r="Q817" s="1"/>
      <c r="R817" s="1"/>
      <c r="S817" s="1"/>
      <c r="T817" s="1"/>
      <c r="U817" s="1"/>
      <c r="V817" s="1"/>
      <c r="W817" s="1"/>
    </row>
    <row r="818" spans="16:23" ht="12.5" x14ac:dyDescent="0.25">
      <c r="P818" s="1"/>
      <c r="Q818" s="1"/>
      <c r="R818" s="1"/>
      <c r="S818" s="1"/>
      <c r="T818" s="1"/>
      <c r="U818" s="1"/>
      <c r="V818" s="1"/>
      <c r="W818" s="1"/>
    </row>
    <row r="819" spans="16:23" ht="12.5" x14ac:dyDescent="0.25">
      <c r="P819" s="1"/>
      <c r="Q819" s="1"/>
      <c r="R819" s="1"/>
      <c r="S819" s="1"/>
      <c r="T819" s="1"/>
      <c r="U819" s="1"/>
      <c r="V819" s="1"/>
      <c r="W819" s="1"/>
    </row>
    <row r="820" spans="16:23" ht="12.5" x14ac:dyDescent="0.25">
      <c r="P820" s="1"/>
      <c r="Q820" s="1"/>
      <c r="R820" s="1"/>
      <c r="S820" s="1"/>
      <c r="T820" s="1"/>
      <c r="U820" s="1"/>
      <c r="V820" s="1"/>
      <c r="W820" s="1"/>
    </row>
    <row r="821" spans="16:23" ht="12.5" x14ac:dyDescent="0.25">
      <c r="P821" s="1"/>
      <c r="Q821" s="1"/>
      <c r="R821" s="1"/>
      <c r="S821" s="1"/>
      <c r="T821" s="1"/>
      <c r="U821" s="1"/>
      <c r="V821" s="1"/>
      <c r="W821" s="1"/>
    </row>
    <row r="822" spans="16:23" ht="12.5" x14ac:dyDescent="0.25">
      <c r="P822" s="1"/>
      <c r="Q822" s="1"/>
      <c r="R822" s="1"/>
      <c r="S822" s="1"/>
      <c r="T822" s="1"/>
      <c r="U822" s="1"/>
      <c r="V822" s="1"/>
      <c r="W822" s="1"/>
    </row>
    <row r="823" spans="16:23" ht="12.5" x14ac:dyDescent="0.25">
      <c r="P823" s="1"/>
      <c r="Q823" s="1"/>
      <c r="R823" s="1"/>
      <c r="S823" s="1"/>
      <c r="T823" s="1"/>
      <c r="U823" s="1"/>
      <c r="V823" s="1"/>
      <c r="W823" s="1"/>
    </row>
    <row r="824" spans="16:23" ht="12.5" x14ac:dyDescent="0.25">
      <c r="P824" s="1"/>
      <c r="Q824" s="1"/>
      <c r="R824" s="1"/>
      <c r="S824" s="1"/>
      <c r="T824" s="1"/>
      <c r="U824" s="1"/>
      <c r="V824" s="1"/>
      <c r="W824" s="1"/>
    </row>
    <row r="825" spans="16:23" ht="12.5" x14ac:dyDescent="0.25">
      <c r="P825" s="1"/>
      <c r="Q825" s="1"/>
      <c r="R825" s="1"/>
      <c r="S825" s="1"/>
      <c r="T825" s="1"/>
      <c r="U825" s="1"/>
      <c r="V825" s="1"/>
      <c r="W825" s="1"/>
    </row>
    <row r="826" spans="16:23" ht="12.5" x14ac:dyDescent="0.25">
      <c r="P826" s="1"/>
      <c r="Q826" s="1"/>
      <c r="R826" s="1"/>
      <c r="S826" s="1"/>
      <c r="T826" s="1"/>
      <c r="U826" s="1"/>
      <c r="V826" s="1"/>
      <c r="W826" s="1"/>
    </row>
    <row r="827" spans="16:23" ht="12.5" x14ac:dyDescent="0.25">
      <c r="P827" s="1"/>
      <c r="Q827" s="1"/>
      <c r="R827" s="1"/>
      <c r="S827" s="1"/>
      <c r="T827" s="1"/>
      <c r="U827" s="1"/>
      <c r="V827" s="1"/>
      <c r="W827" s="1"/>
    </row>
    <row r="828" spans="16:23" ht="12.5" x14ac:dyDescent="0.25">
      <c r="P828" s="1"/>
      <c r="Q828" s="1"/>
      <c r="R828" s="1"/>
      <c r="S828" s="1"/>
      <c r="T828" s="1"/>
      <c r="U828" s="1"/>
      <c r="V828" s="1"/>
      <c r="W828" s="1"/>
    </row>
    <row r="829" spans="16:23" ht="12.5" x14ac:dyDescent="0.25">
      <c r="P829" s="1"/>
      <c r="Q829" s="1"/>
      <c r="R829" s="1"/>
      <c r="S829" s="1"/>
      <c r="T829" s="1"/>
      <c r="U829" s="1"/>
      <c r="V829" s="1"/>
      <c r="W829" s="1"/>
    </row>
    <row r="830" spans="16:23" ht="12.5" x14ac:dyDescent="0.25">
      <c r="P830" s="1"/>
      <c r="Q830" s="1"/>
      <c r="R830" s="1"/>
      <c r="S830" s="1"/>
      <c r="T830" s="1"/>
      <c r="U830" s="1"/>
      <c r="V830" s="1"/>
      <c r="W830" s="1"/>
    </row>
    <row r="831" spans="16:23" ht="12.5" x14ac:dyDescent="0.25">
      <c r="P831" s="1"/>
      <c r="Q831" s="1"/>
      <c r="R831" s="1"/>
      <c r="S831" s="1"/>
      <c r="T831" s="1"/>
      <c r="U831" s="1"/>
      <c r="V831" s="1"/>
      <c r="W831" s="1"/>
    </row>
    <row r="832" spans="16:23" ht="12.5" x14ac:dyDescent="0.25">
      <c r="P832" s="1"/>
      <c r="Q832" s="1"/>
      <c r="R832" s="1"/>
      <c r="S832" s="1"/>
      <c r="T832" s="1"/>
      <c r="U832" s="1"/>
      <c r="V832" s="1"/>
      <c r="W832" s="1"/>
    </row>
    <row r="833" spans="16:23" ht="12.5" x14ac:dyDescent="0.25">
      <c r="P833" s="1"/>
      <c r="Q833" s="1"/>
      <c r="R833" s="1"/>
      <c r="S833" s="1"/>
      <c r="T833" s="1"/>
      <c r="U833" s="1"/>
      <c r="V833" s="1"/>
      <c r="W833" s="1"/>
    </row>
    <row r="834" spans="16:23" ht="12.5" x14ac:dyDescent="0.25">
      <c r="P834" s="1"/>
      <c r="Q834" s="1"/>
      <c r="R834" s="1"/>
      <c r="S834" s="1"/>
      <c r="T834" s="1"/>
      <c r="U834" s="1"/>
      <c r="V834" s="1"/>
      <c r="W834" s="1"/>
    </row>
    <row r="835" spans="16:23" ht="12.5" x14ac:dyDescent="0.25">
      <c r="P835" s="1"/>
      <c r="Q835" s="1"/>
      <c r="R835" s="1"/>
      <c r="S835" s="1"/>
      <c r="T835" s="1"/>
      <c r="U835" s="1"/>
      <c r="V835" s="1"/>
      <c r="W835" s="1"/>
    </row>
    <row r="836" spans="16:23" ht="12.5" x14ac:dyDescent="0.25">
      <c r="P836" s="1"/>
      <c r="Q836" s="1"/>
      <c r="R836" s="1"/>
      <c r="S836" s="1"/>
      <c r="T836" s="1"/>
      <c r="U836" s="1"/>
      <c r="V836" s="1"/>
      <c r="W836" s="1"/>
    </row>
    <row r="837" spans="16:23" ht="12.5" x14ac:dyDescent="0.25">
      <c r="P837" s="1"/>
      <c r="Q837" s="1"/>
      <c r="R837" s="1"/>
      <c r="S837" s="1"/>
      <c r="T837" s="1"/>
      <c r="U837" s="1"/>
      <c r="V837" s="1"/>
      <c r="W837" s="1"/>
    </row>
    <row r="838" spans="16:23" ht="12.5" x14ac:dyDescent="0.25">
      <c r="P838" s="1"/>
      <c r="Q838" s="1"/>
      <c r="R838" s="1"/>
      <c r="S838" s="1"/>
      <c r="T838" s="1"/>
      <c r="U838" s="1"/>
      <c r="V838" s="1"/>
      <c r="W838" s="1"/>
    </row>
    <row r="839" spans="16:23" ht="12.5" x14ac:dyDescent="0.25">
      <c r="P839" s="1"/>
      <c r="Q839" s="1"/>
      <c r="R839" s="1"/>
      <c r="S839" s="1"/>
      <c r="T839" s="1"/>
      <c r="U839" s="1"/>
      <c r="V839" s="1"/>
      <c r="W839" s="1"/>
    </row>
    <row r="840" spans="16:23" ht="12.5" x14ac:dyDescent="0.25">
      <c r="P840" s="1"/>
      <c r="Q840" s="1"/>
      <c r="R840" s="1"/>
      <c r="S840" s="1"/>
      <c r="T840" s="1"/>
      <c r="U840" s="1"/>
      <c r="V840" s="1"/>
      <c r="W840" s="1"/>
    </row>
    <row r="841" spans="16:23" ht="12.5" x14ac:dyDescent="0.25">
      <c r="P841" s="1"/>
      <c r="Q841" s="1"/>
      <c r="R841" s="1"/>
      <c r="S841" s="1"/>
      <c r="T841" s="1"/>
      <c r="U841" s="1"/>
      <c r="V841" s="1"/>
      <c r="W841" s="1"/>
    </row>
    <row r="842" spans="16:23" ht="12.5" x14ac:dyDescent="0.25">
      <c r="P842" s="1"/>
      <c r="Q842" s="1"/>
      <c r="R842" s="1"/>
      <c r="S842" s="1"/>
      <c r="T842" s="1"/>
      <c r="U842" s="1"/>
      <c r="V842" s="1"/>
      <c r="W842" s="1"/>
    </row>
    <row r="843" spans="16:23" ht="12.5" x14ac:dyDescent="0.25">
      <c r="P843" s="1"/>
      <c r="Q843" s="1"/>
      <c r="R843" s="1"/>
      <c r="S843" s="1"/>
      <c r="T843" s="1"/>
      <c r="U843" s="1"/>
      <c r="V843" s="1"/>
      <c r="W843" s="1"/>
    </row>
    <row r="844" spans="16:23" ht="12.5" x14ac:dyDescent="0.25">
      <c r="P844" s="1"/>
      <c r="Q844" s="1"/>
      <c r="R844" s="1"/>
      <c r="S844" s="1"/>
      <c r="T844" s="1"/>
      <c r="U844" s="1"/>
      <c r="V844" s="1"/>
      <c r="W844" s="1"/>
    </row>
    <row r="845" spans="16:23" ht="12.5" x14ac:dyDescent="0.25">
      <c r="P845" s="1"/>
      <c r="Q845" s="1"/>
      <c r="R845" s="1"/>
      <c r="S845" s="1"/>
      <c r="T845" s="1"/>
      <c r="U845" s="1"/>
      <c r="V845" s="1"/>
      <c r="W845" s="1"/>
    </row>
    <row r="846" spans="16:23" ht="12.5" x14ac:dyDescent="0.25">
      <c r="P846" s="1"/>
      <c r="Q846" s="1"/>
      <c r="R846" s="1"/>
      <c r="S846" s="1"/>
      <c r="T846" s="1"/>
      <c r="U846" s="1"/>
      <c r="V846" s="1"/>
      <c r="W846" s="1"/>
    </row>
    <row r="847" spans="16:23" ht="12.5" x14ac:dyDescent="0.25">
      <c r="P847" s="1"/>
      <c r="Q847" s="1"/>
      <c r="R847" s="1"/>
      <c r="S847" s="1"/>
      <c r="T847" s="1"/>
      <c r="U847" s="1"/>
      <c r="V847" s="1"/>
      <c r="W847" s="1"/>
    </row>
    <row r="848" spans="16:23" ht="12.5" x14ac:dyDescent="0.25">
      <c r="P848" s="1"/>
      <c r="Q848" s="1"/>
      <c r="R848" s="1"/>
      <c r="S848" s="1"/>
      <c r="T848" s="1"/>
      <c r="U848" s="1"/>
      <c r="V848" s="1"/>
      <c r="W848" s="1"/>
    </row>
    <row r="849" spans="16:23" ht="12.5" x14ac:dyDescent="0.25">
      <c r="P849" s="1"/>
      <c r="Q849" s="1"/>
      <c r="R849" s="1"/>
      <c r="S849" s="1"/>
      <c r="T849" s="1"/>
      <c r="U849" s="1"/>
      <c r="V849" s="1"/>
      <c r="W849" s="1"/>
    </row>
    <row r="850" spans="16:23" ht="12.5" x14ac:dyDescent="0.25">
      <c r="P850" s="1"/>
      <c r="Q850" s="1"/>
      <c r="R850" s="1"/>
      <c r="S850" s="1"/>
      <c r="T850" s="1"/>
      <c r="U850" s="1"/>
      <c r="V850" s="1"/>
      <c r="W850" s="1"/>
    </row>
    <row r="851" spans="16:23" ht="12.5" x14ac:dyDescent="0.25">
      <c r="P851" s="1"/>
      <c r="Q851" s="1"/>
      <c r="R851" s="1"/>
      <c r="S851" s="1"/>
      <c r="T851" s="1"/>
      <c r="U851" s="1"/>
      <c r="V851" s="1"/>
      <c r="W851" s="1"/>
    </row>
    <row r="852" spans="16:23" ht="12.5" x14ac:dyDescent="0.25">
      <c r="P852" s="1"/>
      <c r="Q852" s="1"/>
      <c r="R852" s="1"/>
      <c r="S852" s="1"/>
      <c r="T852" s="1"/>
      <c r="U852" s="1"/>
      <c r="V852" s="1"/>
      <c r="W852" s="1"/>
    </row>
    <row r="853" spans="16:23" ht="12.5" x14ac:dyDescent="0.25">
      <c r="P853" s="1"/>
      <c r="Q853" s="1"/>
      <c r="R853" s="1"/>
      <c r="S853" s="1"/>
      <c r="T853" s="1"/>
      <c r="U853" s="1"/>
      <c r="V853" s="1"/>
      <c r="W853" s="1"/>
    </row>
    <row r="854" spans="16:23" ht="12.5" x14ac:dyDescent="0.25">
      <c r="P854" s="1"/>
      <c r="Q854" s="1"/>
      <c r="R854" s="1"/>
      <c r="S854" s="1"/>
      <c r="T854" s="1"/>
      <c r="U854" s="1"/>
      <c r="V854" s="1"/>
      <c r="W854" s="1"/>
    </row>
    <row r="855" spans="16:23" ht="12.5" x14ac:dyDescent="0.25">
      <c r="P855" s="1"/>
      <c r="Q855" s="1"/>
      <c r="R855" s="1"/>
      <c r="S855" s="1"/>
      <c r="T855" s="1"/>
      <c r="U855" s="1"/>
      <c r="V855" s="1"/>
      <c r="W855" s="1"/>
    </row>
    <row r="856" spans="16:23" ht="12.5" x14ac:dyDescent="0.25">
      <c r="P856" s="1"/>
      <c r="Q856" s="1"/>
      <c r="R856" s="1"/>
      <c r="S856" s="1"/>
      <c r="T856" s="1"/>
      <c r="U856" s="1"/>
      <c r="V856" s="1"/>
      <c r="W856" s="1"/>
    </row>
    <row r="857" spans="16:23" ht="12.5" x14ac:dyDescent="0.25">
      <c r="P857" s="1"/>
      <c r="Q857" s="1"/>
      <c r="R857" s="1"/>
      <c r="S857" s="1"/>
      <c r="T857" s="1"/>
      <c r="U857" s="1"/>
      <c r="V857" s="1"/>
      <c r="W857" s="1"/>
    </row>
    <row r="858" spans="16:23" ht="12.5" x14ac:dyDescent="0.25">
      <c r="P858" s="1"/>
      <c r="Q858" s="1"/>
      <c r="R858" s="1"/>
      <c r="S858" s="1"/>
      <c r="T858" s="1"/>
      <c r="U858" s="1"/>
      <c r="V858" s="1"/>
      <c r="W858" s="1"/>
    </row>
    <row r="859" spans="16:23" ht="12.5" x14ac:dyDescent="0.25">
      <c r="P859" s="1"/>
      <c r="Q859" s="1"/>
      <c r="R859" s="1"/>
      <c r="S859" s="1"/>
      <c r="T859" s="1"/>
      <c r="U859" s="1"/>
      <c r="V859" s="1"/>
      <c r="W859" s="1"/>
    </row>
    <row r="860" spans="16:23" ht="12.5" x14ac:dyDescent="0.25">
      <c r="P860" s="1"/>
      <c r="Q860" s="1"/>
      <c r="R860" s="1"/>
      <c r="S860" s="1"/>
      <c r="T860" s="1"/>
      <c r="U860" s="1"/>
      <c r="V860" s="1"/>
      <c r="W860" s="1"/>
    </row>
    <row r="861" spans="16:23" ht="12.5" x14ac:dyDescent="0.25">
      <c r="P861" s="1"/>
      <c r="Q861" s="1"/>
      <c r="R861" s="1"/>
      <c r="S861" s="1"/>
      <c r="T861" s="1"/>
      <c r="U861" s="1"/>
      <c r="V861" s="1"/>
      <c r="W861" s="1"/>
    </row>
    <row r="862" spans="16:23" ht="12.5" x14ac:dyDescent="0.25">
      <c r="P862" s="1"/>
      <c r="Q862" s="1"/>
      <c r="R862" s="1"/>
      <c r="S862" s="1"/>
      <c r="T862" s="1"/>
      <c r="U862" s="1"/>
      <c r="V862" s="1"/>
      <c r="W862" s="1"/>
    </row>
    <row r="863" spans="16:23" ht="12.5" x14ac:dyDescent="0.25">
      <c r="P863" s="1"/>
      <c r="Q863" s="1"/>
      <c r="R863" s="1"/>
      <c r="S863" s="1"/>
      <c r="T863" s="1"/>
      <c r="U863" s="1"/>
      <c r="V863" s="1"/>
      <c r="W863" s="1"/>
    </row>
    <row r="864" spans="16:23" ht="12.5" x14ac:dyDescent="0.25">
      <c r="P864" s="1"/>
      <c r="Q864" s="1"/>
      <c r="R864" s="1"/>
      <c r="S864" s="1"/>
      <c r="T864" s="1"/>
      <c r="U864" s="1"/>
      <c r="V864" s="1"/>
      <c r="W864" s="1"/>
    </row>
    <row r="865" spans="16:23" ht="12.5" x14ac:dyDescent="0.25">
      <c r="P865" s="1"/>
      <c r="Q865" s="1"/>
      <c r="R865" s="1"/>
      <c r="S865" s="1"/>
      <c r="T865" s="1"/>
      <c r="U865" s="1"/>
      <c r="V865" s="1"/>
      <c r="W865" s="1"/>
    </row>
    <row r="866" spans="16:23" ht="12.5" x14ac:dyDescent="0.25">
      <c r="P866" s="1"/>
      <c r="Q866" s="1"/>
      <c r="R866" s="1"/>
      <c r="S866" s="1"/>
      <c r="T866" s="1"/>
      <c r="U866" s="1"/>
      <c r="V866" s="1"/>
      <c r="W866" s="1"/>
    </row>
    <row r="867" spans="16:23" ht="12.5" x14ac:dyDescent="0.25">
      <c r="P867" s="1"/>
      <c r="Q867" s="1"/>
      <c r="R867" s="1"/>
      <c r="S867" s="1"/>
      <c r="T867" s="1"/>
      <c r="U867" s="1"/>
      <c r="V867" s="1"/>
      <c r="W867" s="1"/>
    </row>
    <row r="868" spans="16:23" ht="12.5" x14ac:dyDescent="0.25">
      <c r="P868" s="1"/>
      <c r="Q868" s="1"/>
      <c r="R868" s="1"/>
      <c r="S868" s="1"/>
      <c r="T868" s="1"/>
      <c r="U868" s="1"/>
      <c r="V868" s="1"/>
      <c r="W868" s="1"/>
    </row>
    <row r="869" spans="16:23" ht="12.5" x14ac:dyDescent="0.25">
      <c r="P869" s="1"/>
      <c r="Q869" s="1"/>
      <c r="R869" s="1"/>
      <c r="S869" s="1"/>
      <c r="T869" s="1"/>
      <c r="U869" s="1"/>
      <c r="V869" s="1"/>
      <c r="W869" s="1"/>
    </row>
    <row r="870" spans="16:23" ht="12.5" x14ac:dyDescent="0.25">
      <c r="P870" s="1"/>
      <c r="Q870" s="1"/>
      <c r="R870" s="1"/>
      <c r="S870" s="1"/>
      <c r="T870" s="1"/>
      <c r="U870" s="1"/>
      <c r="V870" s="1"/>
      <c r="W870" s="1"/>
    </row>
    <row r="871" spans="16:23" ht="12.5" x14ac:dyDescent="0.25">
      <c r="P871" s="1"/>
      <c r="Q871" s="1"/>
      <c r="R871" s="1"/>
      <c r="S871" s="1"/>
      <c r="T871" s="1"/>
      <c r="U871" s="1"/>
      <c r="V871" s="1"/>
      <c r="W871" s="1"/>
    </row>
    <row r="872" spans="16:23" ht="12.5" x14ac:dyDescent="0.25">
      <c r="P872" s="1"/>
      <c r="Q872" s="1"/>
      <c r="R872" s="1"/>
      <c r="S872" s="1"/>
      <c r="T872" s="1"/>
      <c r="U872" s="1"/>
      <c r="V872" s="1"/>
      <c r="W872" s="1"/>
    </row>
    <row r="873" spans="16:23" ht="12.5" x14ac:dyDescent="0.25">
      <c r="P873" s="1"/>
      <c r="Q873" s="1"/>
      <c r="R873" s="1"/>
      <c r="S873" s="1"/>
      <c r="T873" s="1"/>
      <c r="U873" s="1"/>
      <c r="V873" s="1"/>
      <c r="W873" s="1"/>
    </row>
    <row r="874" spans="16:23" ht="12.5" x14ac:dyDescent="0.25">
      <c r="P874" s="1"/>
      <c r="Q874" s="1"/>
      <c r="R874" s="1"/>
      <c r="S874" s="1"/>
      <c r="T874" s="1"/>
      <c r="U874" s="1"/>
      <c r="V874" s="1"/>
      <c r="W874" s="1"/>
    </row>
    <row r="875" spans="16:23" ht="12.5" x14ac:dyDescent="0.25">
      <c r="P875" s="1"/>
      <c r="Q875" s="1"/>
      <c r="R875" s="1"/>
      <c r="S875" s="1"/>
      <c r="T875" s="1"/>
      <c r="U875" s="1"/>
      <c r="V875" s="1"/>
      <c r="W875" s="1"/>
    </row>
    <row r="876" spans="16:23" ht="12.5" x14ac:dyDescent="0.25">
      <c r="P876" s="1"/>
      <c r="Q876" s="1"/>
      <c r="R876" s="1"/>
      <c r="S876" s="1"/>
      <c r="T876" s="1"/>
      <c r="U876" s="1"/>
      <c r="V876" s="1"/>
      <c r="W876" s="1"/>
    </row>
    <row r="877" spans="16:23" ht="12.5" x14ac:dyDescent="0.25">
      <c r="P877" s="1"/>
      <c r="Q877" s="1"/>
      <c r="R877" s="1"/>
      <c r="S877" s="1"/>
      <c r="T877" s="1"/>
      <c r="U877" s="1"/>
      <c r="V877" s="1"/>
      <c r="W877" s="1"/>
    </row>
    <row r="878" spans="16:23" ht="12.5" x14ac:dyDescent="0.25">
      <c r="P878" s="1"/>
      <c r="Q878" s="1"/>
      <c r="R878" s="1"/>
      <c r="S878" s="1"/>
      <c r="T878" s="1"/>
      <c r="U878" s="1"/>
      <c r="V878" s="1"/>
      <c r="W878" s="1"/>
    </row>
    <row r="879" spans="16:23" ht="12.5" x14ac:dyDescent="0.25">
      <c r="P879" s="1"/>
      <c r="Q879" s="1"/>
      <c r="R879" s="1"/>
      <c r="S879" s="1"/>
      <c r="T879" s="1"/>
      <c r="U879" s="1"/>
      <c r="V879" s="1"/>
      <c r="W879" s="1"/>
    </row>
    <row r="880" spans="16:23" ht="12.5" x14ac:dyDescent="0.25">
      <c r="P880" s="1"/>
      <c r="Q880" s="1"/>
      <c r="R880" s="1"/>
      <c r="S880" s="1"/>
      <c r="T880" s="1"/>
      <c r="U880" s="1"/>
      <c r="V880" s="1"/>
      <c r="W880" s="1"/>
    </row>
    <row r="881" spans="16:23" ht="12.5" x14ac:dyDescent="0.25">
      <c r="P881" s="1"/>
      <c r="Q881" s="1"/>
      <c r="R881" s="1"/>
      <c r="S881" s="1"/>
      <c r="T881" s="1"/>
      <c r="U881" s="1"/>
      <c r="V881" s="1"/>
      <c r="W881" s="1"/>
    </row>
    <row r="882" spans="16:23" ht="12.5" x14ac:dyDescent="0.25">
      <c r="P882" s="1"/>
      <c r="Q882" s="1"/>
      <c r="R882" s="1"/>
      <c r="S882" s="1"/>
      <c r="T882" s="1"/>
      <c r="U882" s="1"/>
      <c r="V882" s="1"/>
      <c r="W882" s="1"/>
    </row>
    <row r="883" spans="16:23" ht="12.5" x14ac:dyDescent="0.25">
      <c r="P883" s="1"/>
      <c r="Q883" s="1"/>
      <c r="R883" s="1"/>
      <c r="S883" s="1"/>
      <c r="T883" s="1"/>
      <c r="U883" s="1"/>
      <c r="V883" s="1"/>
      <c r="W883" s="1"/>
    </row>
    <row r="884" spans="16:23" ht="12.5" x14ac:dyDescent="0.25">
      <c r="P884" s="1"/>
      <c r="Q884" s="1"/>
      <c r="R884" s="1"/>
      <c r="S884" s="1"/>
      <c r="T884" s="1"/>
      <c r="U884" s="1"/>
      <c r="V884" s="1"/>
      <c r="W884" s="1"/>
    </row>
    <row r="885" spans="16:23" ht="12.5" x14ac:dyDescent="0.25">
      <c r="P885" s="1"/>
      <c r="Q885" s="1"/>
      <c r="R885" s="1"/>
      <c r="S885" s="1"/>
      <c r="T885" s="1"/>
      <c r="U885" s="1"/>
      <c r="V885" s="1"/>
      <c r="W885" s="1"/>
    </row>
    <row r="886" spans="16:23" ht="12.5" x14ac:dyDescent="0.25">
      <c r="P886" s="1"/>
      <c r="Q886" s="1"/>
      <c r="R886" s="1"/>
      <c r="S886" s="1"/>
      <c r="T886" s="1"/>
      <c r="U886" s="1"/>
      <c r="V886" s="1"/>
      <c r="W886" s="1"/>
    </row>
    <row r="887" spans="16:23" ht="12.5" x14ac:dyDescent="0.25">
      <c r="P887" s="1"/>
      <c r="Q887" s="1"/>
      <c r="R887" s="1"/>
      <c r="S887" s="1"/>
      <c r="T887" s="1"/>
      <c r="U887" s="1"/>
      <c r="V887" s="1"/>
      <c r="W887" s="1"/>
    </row>
    <row r="888" spans="16:23" ht="12.5" x14ac:dyDescent="0.25">
      <c r="P888" s="1"/>
      <c r="Q888" s="1"/>
      <c r="R888" s="1"/>
      <c r="S888" s="1"/>
      <c r="T888" s="1"/>
      <c r="U888" s="1"/>
      <c r="V888" s="1"/>
      <c r="W888" s="1"/>
    </row>
    <row r="889" spans="16:23" ht="12.5" x14ac:dyDescent="0.25">
      <c r="P889" s="1"/>
      <c r="Q889" s="1"/>
      <c r="R889" s="1"/>
      <c r="S889" s="1"/>
      <c r="T889" s="1"/>
      <c r="U889" s="1"/>
      <c r="V889" s="1"/>
      <c r="W889" s="1"/>
    </row>
    <row r="890" spans="16:23" ht="12.5" x14ac:dyDescent="0.25">
      <c r="P890" s="1"/>
      <c r="Q890" s="1"/>
      <c r="R890" s="1"/>
      <c r="S890" s="1"/>
      <c r="T890" s="1"/>
      <c r="U890" s="1"/>
      <c r="V890" s="1"/>
      <c r="W890" s="1"/>
    </row>
    <row r="891" spans="16:23" ht="12.5" x14ac:dyDescent="0.25">
      <c r="P891" s="1"/>
      <c r="Q891" s="1"/>
      <c r="R891" s="1"/>
      <c r="S891" s="1"/>
      <c r="T891" s="1"/>
      <c r="U891" s="1"/>
      <c r="V891" s="1"/>
      <c r="W891" s="1"/>
    </row>
    <row r="892" spans="16:23" ht="12.5" x14ac:dyDescent="0.25">
      <c r="P892" s="1"/>
      <c r="Q892" s="1"/>
      <c r="R892" s="1"/>
      <c r="S892" s="1"/>
      <c r="T892" s="1"/>
      <c r="U892" s="1"/>
      <c r="V892" s="1"/>
      <c r="W892" s="1"/>
    </row>
    <row r="893" spans="16:23" ht="12.5" x14ac:dyDescent="0.25">
      <c r="P893" s="1"/>
      <c r="Q893" s="1"/>
      <c r="R893" s="1"/>
      <c r="S893" s="1"/>
      <c r="T893" s="1"/>
      <c r="U893" s="1"/>
      <c r="V893" s="1"/>
      <c r="W893" s="1"/>
    </row>
    <row r="894" spans="16:23" ht="12.5" x14ac:dyDescent="0.25">
      <c r="P894" s="1"/>
      <c r="Q894" s="1"/>
      <c r="R894" s="1"/>
      <c r="S894" s="1"/>
      <c r="T894" s="1"/>
      <c r="U894" s="1"/>
      <c r="V894" s="1"/>
      <c r="W894" s="1"/>
    </row>
    <row r="895" spans="16:23" ht="12.5" x14ac:dyDescent="0.25">
      <c r="P895" s="1"/>
      <c r="Q895" s="1"/>
      <c r="R895" s="1"/>
      <c r="S895" s="1"/>
      <c r="T895" s="1"/>
      <c r="U895" s="1"/>
      <c r="V895" s="1"/>
      <c r="W895" s="1"/>
    </row>
    <row r="896" spans="16:23" ht="12.5" x14ac:dyDescent="0.25">
      <c r="P896" s="1"/>
      <c r="Q896" s="1"/>
      <c r="R896" s="1"/>
      <c r="S896" s="1"/>
      <c r="T896" s="1"/>
      <c r="U896" s="1"/>
      <c r="V896" s="1"/>
      <c r="W896" s="1"/>
    </row>
    <row r="897" spans="16:23" ht="12.5" x14ac:dyDescent="0.25">
      <c r="P897" s="1"/>
      <c r="Q897" s="1"/>
      <c r="R897" s="1"/>
      <c r="S897" s="1"/>
      <c r="T897" s="1"/>
      <c r="U897" s="1"/>
      <c r="V897" s="1"/>
      <c r="W897" s="1"/>
    </row>
    <row r="898" spans="16:23" ht="12.5" x14ac:dyDescent="0.25">
      <c r="P898" s="1"/>
      <c r="Q898" s="1"/>
      <c r="R898" s="1"/>
      <c r="S898" s="1"/>
      <c r="T898" s="1"/>
      <c r="U898" s="1"/>
      <c r="V898" s="1"/>
      <c r="W898" s="1"/>
    </row>
    <row r="899" spans="16:23" ht="12.5" x14ac:dyDescent="0.25">
      <c r="P899" s="1"/>
      <c r="Q899" s="1"/>
      <c r="R899" s="1"/>
      <c r="S899" s="1"/>
      <c r="T899" s="1"/>
      <c r="U899" s="1"/>
      <c r="V899" s="1"/>
      <c r="W899" s="1"/>
    </row>
    <row r="900" spans="16:23" ht="12.5" x14ac:dyDescent="0.25">
      <c r="P900" s="1"/>
      <c r="Q900" s="1"/>
      <c r="R900" s="1"/>
      <c r="S900" s="1"/>
      <c r="T900" s="1"/>
      <c r="U900" s="1"/>
      <c r="V900" s="1"/>
      <c r="W900" s="1"/>
    </row>
    <row r="901" spans="16:23" ht="12.5" x14ac:dyDescent="0.25">
      <c r="P901" s="1"/>
      <c r="Q901" s="1"/>
      <c r="R901" s="1"/>
      <c r="S901" s="1"/>
      <c r="T901" s="1"/>
      <c r="U901" s="1"/>
      <c r="V901" s="1"/>
      <c r="W901" s="1"/>
    </row>
    <row r="902" spans="16:23" ht="12.5" x14ac:dyDescent="0.25">
      <c r="P902" s="1"/>
      <c r="Q902" s="1"/>
      <c r="R902" s="1"/>
      <c r="S902" s="1"/>
      <c r="T902" s="1"/>
      <c r="U902" s="1"/>
      <c r="V902" s="1"/>
      <c r="W902" s="1"/>
    </row>
    <row r="903" spans="16:23" ht="12.5" x14ac:dyDescent="0.25">
      <c r="P903" s="1"/>
      <c r="Q903" s="1"/>
      <c r="R903" s="1"/>
      <c r="S903" s="1"/>
      <c r="T903" s="1"/>
      <c r="U903" s="1"/>
      <c r="V903" s="1"/>
      <c r="W903" s="1"/>
    </row>
    <row r="904" spans="16:23" ht="12.5" x14ac:dyDescent="0.25">
      <c r="P904" s="1"/>
      <c r="Q904" s="1"/>
      <c r="R904" s="1"/>
      <c r="S904" s="1"/>
      <c r="T904" s="1"/>
      <c r="U904" s="1"/>
      <c r="V904" s="1"/>
      <c r="W904" s="1"/>
    </row>
    <row r="905" spans="16:23" ht="12.5" x14ac:dyDescent="0.25">
      <c r="P905" s="1"/>
      <c r="Q905" s="1"/>
      <c r="R905" s="1"/>
      <c r="S905" s="1"/>
      <c r="T905" s="1"/>
      <c r="U905" s="1"/>
      <c r="V905" s="1"/>
      <c r="W905" s="1"/>
    </row>
    <row r="906" spans="16:23" ht="12.5" x14ac:dyDescent="0.25">
      <c r="P906" s="1"/>
      <c r="Q906" s="1"/>
      <c r="R906" s="1"/>
      <c r="S906" s="1"/>
      <c r="T906" s="1"/>
      <c r="U906" s="1"/>
      <c r="V906" s="1"/>
      <c r="W906" s="1"/>
    </row>
    <row r="907" spans="16:23" ht="12.5" x14ac:dyDescent="0.25">
      <c r="P907" s="1"/>
      <c r="Q907" s="1"/>
      <c r="R907" s="1"/>
      <c r="S907" s="1"/>
      <c r="T907" s="1"/>
      <c r="U907" s="1"/>
      <c r="V907" s="1"/>
      <c r="W907" s="1"/>
    </row>
    <row r="908" spans="16:23" ht="12.5" x14ac:dyDescent="0.25">
      <c r="P908" s="1"/>
      <c r="Q908" s="1"/>
      <c r="R908" s="1"/>
      <c r="S908" s="1"/>
      <c r="T908" s="1"/>
      <c r="U908" s="1"/>
      <c r="V908" s="1"/>
      <c r="W908" s="1"/>
    </row>
    <row r="909" spans="16:23" ht="12.5" x14ac:dyDescent="0.25">
      <c r="P909" s="1"/>
      <c r="Q909" s="1"/>
      <c r="R909" s="1"/>
      <c r="S909" s="1"/>
      <c r="T909" s="1"/>
      <c r="U909" s="1"/>
      <c r="V909" s="1"/>
      <c r="W909" s="1"/>
    </row>
    <row r="910" spans="16:23" ht="12.5" x14ac:dyDescent="0.25">
      <c r="P910" s="1"/>
      <c r="Q910" s="1"/>
      <c r="R910" s="1"/>
      <c r="S910" s="1"/>
      <c r="T910" s="1"/>
      <c r="U910" s="1"/>
      <c r="V910" s="1"/>
      <c r="W910" s="1"/>
    </row>
    <row r="911" spans="16:23" ht="12.5" x14ac:dyDescent="0.25">
      <c r="P911" s="1"/>
      <c r="Q911" s="1"/>
      <c r="R911" s="1"/>
      <c r="S911" s="1"/>
      <c r="T911" s="1"/>
      <c r="U911" s="1"/>
      <c r="V911" s="1"/>
      <c r="W911" s="1"/>
    </row>
    <row r="912" spans="16:23" ht="12.5" x14ac:dyDescent="0.25">
      <c r="P912" s="1"/>
      <c r="Q912" s="1"/>
      <c r="R912" s="1"/>
      <c r="S912" s="1"/>
      <c r="T912" s="1"/>
      <c r="U912" s="1"/>
      <c r="V912" s="1"/>
      <c r="W912" s="1"/>
    </row>
    <row r="913" spans="16:23" ht="12.5" x14ac:dyDescent="0.25">
      <c r="P913" s="1"/>
      <c r="Q913" s="1"/>
      <c r="R913" s="1"/>
      <c r="S913" s="1"/>
      <c r="T913" s="1"/>
      <c r="U913" s="1"/>
      <c r="V913" s="1"/>
      <c r="W913" s="1"/>
    </row>
    <row r="914" spans="16:23" ht="12.5" x14ac:dyDescent="0.25">
      <c r="P914" s="1"/>
      <c r="Q914" s="1"/>
      <c r="R914" s="1"/>
      <c r="S914" s="1"/>
      <c r="T914" s="1"/>
      <c r="U914" s="1"/>
      <c r="V914" s="1"/>
      <c r="W914" s="1"/>
    </row>
    <row r="915" spans="16:23" ht="12.5" x14ac:dyDescent="0.25">
      <c r="P915" s="1"/>
      <c r="Q915" s="1"/>
      <c r="R915" s="1"/>
      <c r="S915" s="1"/>
      <c r="T915" s="1"/>
      <c r="U915" s="1"/>
      <c r="V915" s="1"/>
      <c r="W915" s="1"/>
    </row>
    <row r="916" spans="16:23" ht="12.5" x14ac:dyDescent="0.25">
      <c r="P916" s="1"/>
      <c r="Q916" s="1"/>
      <c r="R916" s="1"/>
      <c r="S916" s="1"/>
      <c r="T916" s="1"/>
      <c r="U916" s="1"/>
      <c r="V916" s="1"/>
      <c r="W916" s="1"/>
    </row>
    <row r="917" spans="16:23" ht="12.5" x14ac:dyDescent="0.25">
      <c r="P917" s="1"/>
      <c r="Q917" s="1"/>
      <c r="R917" s="1"/>
      <c r="S917" s="1"/>
      <c r="T917" s="1"/>
      <c r="U917" s="1"/>
      <c r="V917" s="1"/>
      <c r="W917" s="1"/>
    </row>
    <row r="918" spans="16:23" ht="12.5" x14ac:dyDescent="0.25">
      <c r="P918" s="1"/>
      <c r="Q918" s="1"/>
      <c r="R918" s="1"/>
      <c r="S918" s="1"/>
      <c r="T918" s="1"/>
      <c r="U918" s="1"/>
      <c r="V918" s="1"/>
      <c r="W918" s="1"/>
    </row>
    <row r="919" spans="16:23" ht="12.5" x14ac:dyDescent="0.25">
      <c r="P919" s="1"/>
      <c r="Q919" s="1"/>
      <c r="R919" s="1"/>
      <c r="S919" s="1"/>
      <c r="T919" s="1"/>
      <c r="U919" s="1"/>
      <c r="V919" s="1"/>
      <c r="W919" s="1"/>
    </row>
    <row r="920" spans="16:23" ht="12.5" x14ac:dyDescent="0.25">
      <c r="P920" s="1"/>
      <c r="Q920" s="1"/>
      <c r="R920" s="1"/>
      <c r="S920" s="1"/>
      <c r="T920" s="1"/>
      <c r="U920" s="1"/>
      <c r="V920" s="1"/>
      <c r="W920" s="1"/>
    </row>
    <row r="921" spans="16:23" ht="12.5" x14ac:dyDescent="0.25">
      <c r="P921" s="1"/>
      <c r="Q921" s="1"/>
      <c r="R921" s="1"/>
      <c r="S921" s="1"/>
      <c r="T921" s="1"/>
      <c r="U921" s="1"/>
      <c r="V921" s="1"/>
      <c r="W921" s="1"/>
    </row>
    <row r="922" spans="16:23" ht="12.5" x14ac:dyDescent="0.25">
      <c r="P922" s="1"/>
      <c r="Q922" s="1"/>
      <c r="R922" s="1"/>
      <c r="S922" s="1"/>
      <c r="T922" s="1"/>
      <c r="U922" s="1"/>
      <c r="V922" s="1"/>
      <c r="W922" s="1"/>
    </row>
    <row r="923" spans="16:23" ht="12.5" x14ac:dyDescent="0.25">
      <c r="P923" s="1"/>
      <c r="Q923" s="1"/>
      <c r="R923" s="1"/>
      <c r="S923" s="1"/>
      <c r="T923" s="1"/>
      <c r="U923" s="1"/>
      <c r="V923" s="1"/>
      <c r="W923" s="1"/>
    </row>
    <row r="924" spans="16:23" ht="12.5" x14ac:dyDescent="0.25">
      <c r="P924" s="1"/>
      <c r="Q924" s="1"/>
      <c r="R924" s="1"/>
      <c r="S924" s="1"/>
      <c r="T924" s="1"/>
      <c r="U924" s="1"/>
      <c r="V924" s="1"/>
      <c r="W924" s="1"/>
    </row>
    <row r="925" spans="16:23" ht="12.5" x14ac:dyDescent="0.25">
      <c r="P925" s="1"/>
      <c r="Q925" s="1"/>
      <c r="R925" s="1"/>
      <c r="S925" s="1"/>
      <c r="T925" s="1"/>
      <c r="U925" s="1"/>
      <c r="V925" s="1"/>
      <c r="W925" s="1"/>
    </row>
    <row r="926" spans="16:23" ht="12.5" x14ac:dyDescent="0.25">
      <c r="P926" s="1"/>
      <c r="Q926" s="1"/>
      <c r="R926" s="1"/>
      <c r="S926" s="1"/>
      <c r="T926" s="1"/>
      <c r="U926" s="1"/>
      <c r="V926" s="1"/>
      <c r="W926" s="1"/>
    </row>
    <row r="927" spans="16:23" ht="12.5" x14ac:dyDescent="0.25">
      <c r="P927" s="1"/>
      <c r="Q927" s="1"/>
      <c r="R927" s="1"/>
      <c r="S927" s="1"/>
      <c r="T927" s="1"/>
      <c r="U927" s="1"/>
      <c r="V927" s="1"/>
      <c r="W927" s="1"/>
    </row>
    <row r="928" spans="16:23" ht="12.5" x14ac:dyDescent="0.25">
      <c r="P928" s="1"/>
      <c r="Q928" s="1"/>
      <c r="R928" s="1"/>
      <c r="S928" s="1"/>
      <c r="T928" s="1"/>
      <c r="U928" s="1"/>
      <c r="V928" s="1"/>
      <c r="W928" s="1"/>
    </row>
    <row r="929" spans="16:23" ht="12.5" x14ac:dyDescent="0.25">
      <c r="P929" s="1"/>
      <c r="Q929" s="1"/>
      <c r="R929" s="1"/>
      <c r="S929" s="1"/>
      <c r="T929" s="1"/>
      <c r="U929" s="1"/>
      <c r="V929" s="1"/>
      <c r="W929" s="1"/>
    </row>
    <row r="930" spans="16:23" ht="12.5" x14ac:dyDescent="0.25">
      <c r="P930" s="1"/>
      <c r="Q930" s="1"/>
      <c r="R930" s="1"/>
      <c r="S930" s="1"/>
      <c r="T930" s="1"/>
      <c r="U930" s="1"/>
      <c r="V930" s="1"/>
      <c r="W930" s="1"/>
    </row>
    <row r="931" spans="16:23" ht="12.5" x14ac:dyDescent="0.25">
      <c r="P931" s="1"/>
      <c r="Q931" s="1"/>
      <c r="R931" s="1"/>
      <c r="S931" s="1"/>
      <c r="T931" s="1"/>
      <c r="U931" s="1"/>
      <c r="V931" s="1"/>
      <c r="W931" s="1"/>
    </row>
    <row r="932" spans="16:23" ht="12.5" x14ac:dyDescent="0.25">
      <c r="P932" s="1"/>
      <c r="Q932" s="1"/>
      <c r="R932" s="1"/>
      <c r="S932" s="1"/>
      <c r="T932" s="1"/>
      <c r="U932" s="1"/>
      <c r="V932" s="1"/>
      <c r="W932" s="1"/>
    </row>
    <row r="933" spans="16:23" ht="12.5" x14ac:dyDescent="0.25">
      <c r="P933" s="1"/>
      <c r="Q933" s="1"/>
      <c r="R933" s="1"/>
      <c r="S933" s="1"/>
      <c r="T933" s="1"/>
      <c r="U933" s="1"/>
      <c r="V933" s="1"/>
      <c r="W933" s="1"/>
    </row>
    <row r="934" spans="16:23" ht="12.5" x14ac:dyDescent="0.25">
      <c r="P934" s="1"/>
      <c r="Q934" s="1"/>
      <c r="R934" s="1"/>
      <c r="S934" s="1"/>
      <c r="T934" s="1"/>
      <c r="U934" s="1"/>
      <c r="V934" s="1"/>
      <c r="W934" s="1"/>
    </row>
    <row r="935" spans="16:23" ht="12.5" x14ac:dyDescent="0.25">
      <c r="P935" s="1"/>
      <c r="Q935" s="1"/>
      <c r="R935" s="1"/>
      <c r="S935" s="1"/>
      <c r="T935" s="1"/>
      <c r="U935" s="1"/>
      <c r="V935" s="1"/>
      <c r="W935" s="1"/>
    </row>
    <row r="936" spans="16:23" ht="12.5" x14ac:dyDescent="0.25">
      <c r="P936" s="1"/>
      <c r="Q936" s="1"/>
      <c r="R936" s="1"/>
      <c r="S936" s="1"/>
      <c r="T936" s="1"/>
      <c r="U936" s="1"/>
      <c r="V936" s="1"/>
      <c r="W936" s="1"/>
    </row>
    <row r="937" spans="16:23" ht="12.5" x14ac:dyDescent="0.25">
      <c r="P937" s="1"/>
      <c r="Q937" s="1"/>
      <c r="R937" s="1"/>
      <c r="S937" s="1"/>
      <c r="T937" s="1"/>
      <c r="U937" s="1"/>
      <c r="V937" s="1"/>
      <c r="W937" s="1"/>
    </row>
    <row r="938" spans="16:23" ht="12.5" x14ac:dyDescent="0.25">
      <c r="P938" s="1"/>
      <c r="Q938" s="1"/>
      <c r="R938" s="1"/>
      <c r="S938" s="1"/>
      <c r="T938" s="1"/>
      <c r="U938" s="1"/>
      <c r="V938" s="1"/>
      <c r="W938" s="1"/>
    </row>
    <row r="939" spans="16:23" ht="12.5" x14ac:dyDescent="0.25">
      <c r="P939" s="1"/>
      <c r="Q939" s="1"/>
      <c r="R939" s="1"/>
      <c r="S939" s="1"/>
      <c r="T939" s="1"/>
      <c r="U939" s="1"/>
      <c r="V939" s="1"/>
      <c r="W939" s="1"/>
    </row>
    <row r="940" spans="16:23" ht="12.5" x14ac:dyDescent="0.25">
      <c r="P940" s="1"/>
      <c r="Q940" s="1"/>
      <c r="R940" s="1"/>
      <c r="S940" s="1"/>
      <c r="T940" s="1"/>
      <c r="U940" s="1"/>
      <c r="V940" s="1"/>
      <c r="W940" s="1"/>
    </row>
    <row r="941" spans="16:23" ht="12.5" x14ac:dyDescent="0.25">
      <c r="P941" s="1"/>
      <c r="Q941" s="1"/>
      <c r="R941" s="1"/>
      <c r="S941" s="1"/>
      <c r="T941" s="1"/>
      <c r="U941" s="1"/>
      <c r="V941" s="1"/>
      <c r="W941" s="1"/>
    </row>
    <row r="942" spans="16:23" ht="12.5" x14ac:dyDescent="0.25">
      <c r="P942" s="1"/>
      <c r="Q942" s="1"/>
      <c r="R942" s="1"/>
      <c r="S942" s="1"/>
      <c r="T942" s="1"/>
      <c r="U942" s="1"/>
      <c r="V942" s="1"/>
      <c r="W942" s="1"/>
    </row>
    <row r="943" spans="16:23" ht="12.5" x14ac:dyDescent="0.25">
      <c r="P943" s="1"/>
      <c r="Q943" s="1"/>
      <c r="R943" s="1"/>
      <c r="S943" s="1"/>
      <c r="T943" s="1"/>
      <c r="U943" s="1"/>
      <c r="V943" s="1"/>
      <c r="W943" s="1"/>
    </row>
    <row r="944" spans="16:23" ht="12.5" x14ac:dyDescent="0.25">
      <c r="P944" s="1"/>
      <c r="Q944" s="1"/>
      <c r="R944" s="1"/>
      <c r="S944" s="1"/>
      <c r="T944" s="1"/>
      <c r="U944" s="1"/>
      <c r="V944" s="1"/>
      <c r="W944" s="1"/>
    </row>
    <row r="945" spans="16:23" ht="12.5" x14ac:dyDescent="0.25">
      <c r="P945" s="1"/>
      <c r="Q945" s="1"/>
      <c r="R945" s="1"/>
      <c r="S945" s="1"/>
      <c r="T945" s="1"/>
      <c r="U945" s="1"/>
      <c r="V945" s="1"/>
      <c r="W945" s="1"/>
    </row>
    <row r="946" spans="16:23" ht="12.5" x14ac:dyDescent="0.25">
      <c r="P946" s="1"/>
      <c r="Q946" s="1"/>
      <c r="R946" s="1"/>
      <c r="S946" s="1"/>
      <c r="T946" s="1"/>
      <c r="U946" s="1"/>
      <c r="V946" s="1"/>
      <c r="W946" s="1"/>
    </row>
    <row r="947" spans="16:23" ht="12.5" x14ac:dyDescent="0.25">
      <c r="P947" s="1"/>
      <c r="Q947" s="1"/>
      <c r="R947" s="1"/>
      <c r="S947" s="1"/>
      <c r="T947" s="1"/>
      <c r="U947" s="1"/>
      <c r="V947" s="1"/>
      <c r="W947" s="1"/>
    </row>
    <row r="948" spans="16:23" ht="12.5" x14ac:dyDescent="0.25">
      <c r="P948" s="1"/>
      <c r="Q948" s="1"/>
      <c r="R948" s="1"/>
      <c r="S948" s="1"/>
      <c r="T948" s="1"/>
      <c r="U948" s="1"/>
      <c r="V948" s="1"/>
      <c r="W948" s="1"/>
    </row>
    <row r="949" spans="16:23" ht="12.5" x14ac:dyDescent="0.25">
      <c r="P949" s="1"/>
      <c r="Q949" s="1"/>
      <c r="R949" s="1"/>
      <c r="S949" s="1"/>
      <c r="T949" s="1"/>
      <c r="U949" s="1"/>
      <c r="V949" s="1"/>
      <c r="W949" s="1"/>
    </row>
    <row r="950" spans="16:23" ht="12.5" x14ac:dyDescent="0.25">
      <c r="P950" s="1"/>
      <c r="Q950" s="1"/>
      <c r="R950" s="1"/>
      <c r="S950" s="1"/>
      <c r="T950" s="1"/>
      <c r="U950" s="1"/>
      <c r="V950" s="1"/>
      <c r="W950" s="1"/>
    </row>
    <row r="951" spans="16:23" ht="12.5" x14ac:dyDescent="0.25">
      <c r="P951" s="1"/>
      <c r="Q951" s="1"/>
      <c r="R951" s="1"/>
      <c r="S951" s="1"/>
      <c r="T951" s="1"/>
      <c r="U951" s="1"/>
      <c r="V951" s="1"/>
      <c r="W951" s="1"/>
    </row>
    <row r="952" spans="16:23" ht="12.5" x14ac:dyDescent="0.25">
      <c r="P952" s="1"/>
      <c r="Q952" s="1"/>
      <c r="R952" s="1"/>
      <c r="S952" s="1"/>
      <c r="T952" s="1"/>
      <c r="U952" s="1"/>
      <c r="V952" s="1"/>
      <c r="W952" s="1"/>
    </row>
    <row r="953" spans="16:23" ht="12.5" x14ac:dyDescent="0.25">
      <c r="P953" s="1"/>
      <c r="Q953" s="1"/>
      <c r="R953" s="1"/>
      <c r="S953" s="1"/>
      <c r="T953" s="1"/>
      <c r="U953" s="1"/>
      <c r="V953" s="1"/>
      <c r="W953" s="1"/>
    </row>
    <row r="954" spans="16:23" ht="12.5" x14ac:dyDescent="0.25">
      <c r="P954" s="1"/>
      <c r="Q954" s="1"/>
      <c r="R954" s="1"/>
      <c r="S954" s="1"/>
      <c r="T954" s="1"/>
      <c r="U954" s="1"/>
      <c r="V954" s="1"/>
      <c r="W954" s="1"/>
    </row>
    <row r="955" spans="16:23" ht="12.5" x14ac:dyDescent="0.25">
      <c r="P955" s="1"/>
      <c r="Q955" s="1"/>
      <c r="R955" s="1"/>
      <c r="S955" s="1"/>
      <c r="T955" s="1"/>
      <c r="U955" s="1"/>
      <c r="V955" s="1"/>
      <c r="W955" s="1"/>
    </row>
    <row r="956" spans="16:23" ht="12.5" x14ac:dyDescent="0.25">
      <c r="P956" s="1"/>
      <c r="Q956" s="1"/>
      <c r="R956" s="1"/>
      <c r="S956" s="1"/>
      <c r="T956" s="1"/>
      <c r="U956" s="1"/>
      <c r="V956" s="1"/>
      <c r="W956" s="1"/>
    </row>
    <row r="957" spans="16:23" ht="12.5" x14ac:dyDescent="0.25">
      <c r="P957" s="1"/>
      <c r="Q957" s="1"/>
      <c r="R957" s="1"/>
      <c r="S957" s="1"/>
      <c r="T957" s="1"/>
      <c r="U957" s="1"/>
      <c r="V957" s="1"/>
      <c r="W957" s="1"/>
    </row>
    <row r="958" spans="16:23" ht="12.5" x14ac:dyDescent="0.25">
      <c r="P958" s="1"/>
      <c r="Q958" s="1"/>
      <c r="R958" s="1"/>
      <c r="S958" s="1"/>
      <c r="T958" s="1"/>
      <c r="U958" s="1"/>
      <c r="V958" s="1"/>
      <c r="W958" s="1"/>
    </row>
    <row r="959" spans="16:23" ht="12.5" x14ac:dyDescent="0.25">
      <c r="P959" s="1"/>
      <c r="Q959" s="1"/>
      <c r="R959" s="1"/>
      <c r="S959" s="1"/>
      <c r="T959" s="1"/>
      <c r="U959" s="1"/>
      <c r="V959" s="1"/>
      <c r="W959" s="1"/>
    </row>
    <row r="960" spans="16:23" ht="12.5" x14ac:dyDescent="0.25">
      <c r="P960" s="1"/>
      <c r="Q960" s="1"/>
      <c r="R960" s="1"/>
      <c r="S960" s="1"/>
      <c r="T960" s="1"/>
      <c r="U960" s="1"/>
      <c r="V960" s="1"/>
      <c r="W960" s="1"/>
    </row>
    <row r="961" spans="16:23" ht="12.5" x14ac:dyDescent="0.25">
      <c r="P961" s="1"/>
      <c r="Q961" s="1"/>
      <c r="R961" s="1"/>
      <c r="S961" s="1"/>
      <c r="T961" s="1"/>
      <c r="U961" s="1"/>
      <c r="V961" s="1"/>
      <c r="W961" s="1"/>
    </row>
    <row r="962" spans="16:23" ht="12.5" x14ac:dyDescent="0.25">
      <c r="P962" s="1"/>
      <c r="Q962" s="1"/>
      <c r="R962" s="1"/>
      <c r="S962" s="1"/>
      <c r="T962" s="1"/>
      <c r="U962" s="1"/>
      <c r="V962" s="1"/>
      <c r="W962" s="1"/>
    </row>
    <row r="963" spans="16:23" ht="12.5" x14ac:dyDescent="0.25">
      <c r="P963" s="1"/>
      <c r="Q963" s="1"/>
      <c r="R963" s="1"/>
      <c r="S963" s="1"/>
      <c r="T963" s="1"/>
      <c r="U963" s="1"/>
      <c r="V963" s="1"/>
      <c r="W963" s="1"/>
    </row>
    <row r="964" spans="16:23" ht="12.5" x14ac:dyDescent="0.25">
      <c r="P964" s="1"/>
      <c r="Q964" s="1"/>
      <c r="R964" s="1"/>
      <c r="S964" s="1"/>
      <c r="T964" s="1"/>
      <c r="U964" s="1"/>
      <c r="V964" s="1"/>
      <c r="W964" s="1"/>
    </row>
    <row r="965" spans="16:23" ht="12.5" x14ac:dyDescent="0.25">
      <c r="P965" s="1"/>
      <c r="Q965" s="1"/>
      <c r="R965" s="1"/>
      <c r="S965" s="1"/>
      <c r="T965" s="1"/>
      <c r="U965" s="1"/>
      <c r="V965" s="1"/>
      <c r="W965" s="1"/>
    </row>
    <row r="966" spans="16:23" ht="12.5" x14ac:dyDescent="0.25">
      <c r="P966" s="1"/>
      <c r="Q966" s="1"/>
      <c r="R966" s="1"/>
      <c r="S966" s="1"/>
      <c r="T966" s="1"/>
      <c r="U966" s="1"/>
      <c r="V966" s="1"/>
      <c r="W966" s="1"/>
    </row>
    <row r="967" spans="16:23" ht="12.5" x14ac:dyDescent="0.25">
      <c r="P967" s="1"/>
      <c r="Q967" s="1"/>
      <c r="R967" s="1"/>
      <c r="S967" s="1"/>
      <c r="T967" s="1"/>
      <c r="U967" s="1"/>
      <c r="V967" s="1"/>
      <c r="W967" s="1"/>
    </row>
    <row r="968" spans="16:23" ht="12.5" x14ac:dyDescent="0.25">
      <c r="P968" s="1"/>
      <c r="Q968" s="1"/>
      <c r="R968" s="1"/>
      <c r="S968" s="1"/>
      <c r="T968" s="1"/>
      <c r="U968" s="1"/>
      <c r="V968" s="1"/>
      <c r="W968" s="1"/>
    </row>
    <row r="969" spans="16:23" ht="12.5" x14ac:dyDescent="0.25">
      <c r="P969" s="1"/>
      <c r="Q969" s="1"/>
      <c r="R969" s="1"/>
      <c r="S969" s="1"/>
      <c r="T969" s="1"/>
      <c r="U969" s="1"/>
      <c r="V969" s="1"/>
      <c r="W969" s="1"/>
    </row>
    <row r="970" spans="16:23" ht="12.5" x14ac:dyDescent="0.25">
      <c r="P970" s="1"/>
      <c r="Q970" s="1"/>
      <c r="R970" s="1"/>
      <c r="S970" s="1"/>
      <c r="T970" s="1"/>
      <c r="U970" s="1"/>
      <c r="V970" s="1"/>
      <c r="W970" s="1"/>
    </row>
    <row r="971" spans="16:23" ht="12.5" x14ac:dyDescent="0.25">
      <c r="P971" s="1"/>
      <c r="Q971" s="1"/>
      <c r="R971" s="1"/>
      <c r="S971" s="1"/>
      <c r="T971" s="1"/>
      <c r="U971" s="1"/>
      <c r="V971" s="1"/>
      <c r="W971" s="1"/>
    </row>
    <row r="972" spans="16:23" ht="12.5" x14ac:dyDescent="0.25">
      <c r="P972" s="1"/>
      <c r="Q972" s="1"/>
      <c r="R972" s="1"/>
      <c r="S972" s="1"/>
      <c r="T972" s="1"/>
      <c r="U972" s="1"/>
      <c r="V972" s="1"/>
      <c r="W972" s="1"/>
    </row>
    <row r="973" spans="16:23" ht="12.5" x14ac:dyDescent="0.25">
      <c r="P973" s="1"/>
      <c r="Q973" s="1"/>
      <c r="R973" s="1"/>
      <c r="S973" s="1"/>
      <c r="T973" s="1"/>
      <c r="U973" s="1"/>
      <c r="V973" s="1"/>
      <c r="W973" s="1"/>
    </row>
    <row r="974" spans="16:23" ht="12.5" x14ac:dyDescent="0.25">
      <c r="P974" s="1"/>
      <c r="Q974" s="1"/>
      <c r="R974" s="1"/>
      <c r="S974" s="1"/>
      <c r="T974" s="1"/>
      <c r="U974" s="1"/>
      <c r="V974" s="1"/>
      <c r="W974" s="1"/>
    </row>
    <row r="975" spans="16:23" ht="12.5" x14ac:dyDescent="0.25">
      <c r="P975" s="1"/>
      <c r="Q975" s="1"/>
      <c r="R975" s="1"/>
      <c r="S975" s="1"/>
      <c r="T975" s="1"/>
      <c r="U975" s="1"/>
      <c r="V975" s="1"/>
      <c r="W975" s="1"/>
    </row>
    <row r="976" spans="16:23" ht="12.5" x14ac:dyDescent="0.25">
      <c r="P976" s="1"/>
      <c r="Q976" s="1"/>
      <c r="R976" s="1"/>
      <c r="S976" s="1"/>
      <c r="T976" s="1"/>
      <c r="U976" s="1"/>
      <c r="V976" s="1"/>
      <c r="W976" s="1"/>
    </row>
    <row r="977" spans="16:23" ht="12.5" x14ac:dyDescent="0.25">
      <c r="P977" s="1"/>
      <c r="Q977" s="1"/>
      <c r="R977" s="1"/>
      <c r="S977" s="1"/>
      <c r="T977" s="1"/>
      <c r="U977" s="1"/>
      <c r="V977" s="1"/>
      <c r="W977" s="1"/>
    </row>
    <row r="978" spans="16:23" ht="12.5" x14ac:dyDescent="0.25">
      <c r="P978" s="1"/>
      <c r="Q978" s="1"/>
      <c r="R978" s="1"/>
      <c r="S978" s="1"/>
      <c r="T978" s="1"/>
      <c r="U978" s="1"/>
      <c r="V978" s="1"/>
      <c r="W978" s="1"/>
    </row>
    <row r="979" spans="16:23" ht="12.5" x14ac:dyDescent="0.25">
      <c r="P979" s="1"/>
      <c r="Q979" s="1"/>
      <c r="R979" s="1"/>
      <c r="S979" s="1"/>
      <c r="T979" s="1"/>
      <c r="U979" s="1"/>
      <c r="V979" s="1"/>
      <c r="W979" s="1"/>
    </row>
    <row r="980" spans="16:23" ht="12.5" x14ac:dyDescent="0.25">
      <c r="P980" s="1"/>
      <c r="Q980" s="1"/>
      <c r="R980" s="1"/>
      <c r="S980" s="1"/>
      <c r="T980" s="1"/>
      <c r="U980" s="1"/>
      <c r="V980" s="1"/>
      <c r="W980" s="1"/>
    </row>
    <row r="981" spans="16:23" ht="12.5" x14ac:dyDescent="0.25">
      <c r="P981" s="1"/>
      <c r="Q981" s="1"/>
      <c r="R981" s="1"/>
      <c r="S981" s="1"/>
      <c r="T981" s="1"/>
      <c r="U981" s="1"/>
      <c r="V981" s="1"/>
      <c r="W981" s="1"/>
    </row>
    <row r="982" spans="16:23" ht="12.5" x14ac:dyDescent="0.25">
      <c r="P982" s="1"/>
      <c r="Q982" s="1"/>
      <c r="R982" s="1"/>
      <c r="S982" s="1"/>
      <c r="T982" s="1"/>
      <c r="U982" s="1"/>
      <c r="V982" s="1"/>
      <c r="W982" s="1"/>
    </row>
    <row r="983" spans="16:23" ht="12.5" x14ac:dyDescent="0.25">
      <c r="P983" s="1"/>
      <c r="Q983" s="1"/>
      <c r="R983" s="1"/>
      <c r="S983" s="1"/>
      <c r="T983" s="1"/>
      <c r="U983" s="1"/>
      <c r="V983" s="1"/>
      <c r="W983" s="1"/>
    </row>
    <row r="984" spans="16:23" ht="12.5" x14ac:dyDescent="0.25">
      <c r="P984" s="1"/>
      <c r="Q984" s="1"/>
      <c r="R984" s="1"/>
      <c r="S984" s="1"/>
      <c r="T984" s="1"/>
      <c r="U984" s="1"/>
      <c r="V984" s="1"/>
      <c r="W984" s="1"/>
    </row>
    <row r="985" spans="16:23" ht="12.5" x14ac:dyDescent="0.25">
      <c r="P985" s="1"/>
      <c r="Q985" s="1"/>
      <c r="R985" s="1"/>
      <c r="S985" s="1"/>
      <c r="T985" s="1"/>
      <c r="U985" s="1"/>
      <c r="V985" s="1"/>
      <c r="W985" s="1"/>
    </row>
    <row r="986" spans="16:23" ht="12.5" x14ac:dyDescent="0.25">
      <c r="P986" s="1"/>
      <c r="Q986" s="1"/>
      <c r="R986" s="1"/>
      <c r="S986" s="1"/>
      <c r="T986" s="1"/>
      <c r="U986" s="1"/>
      <c r="V986" s="1"/>
      <c r="W986" s="1"/>
    </row>
    <row r="987" spans="16:23" ht="12.5" x14ac:dyDescent="0.25">
      <c r="P987" s="1"/>
      <c r="Q987" s="1"/>
      <c r="R987" s="1"/>
      <c r="S987" s="1"/>
      <c r="T987" s="1"/>
      <c r="U987" s="1"/>
      <c r="V987" s="1"/>
      <c r="W987" s="1"/>
    </row>
    <row r="988" spans="16:23" ht="12.5" x14ac:dyDescent="0.25">
      <c r="P988" s="1"/>
      <c r="Q988" s="1"/>
      <c r="R988" s="1"/>
      <c r="S988" s="1"/>
      <c r="T988" s="1"/>
      <c r="U988" s="1"/>
      <c r="V988" s="1"/>
      <c r="W988" s="1"/>
    </row>
    <row r="989" spans="16:23" ht="12.5" x14ac:dyDescent="0.25">
      <c r="P989" s="1"/>
      <c r="Q989" s="1"/>
      <c r="R989" s="1"/>
      <c r="S989" s="1"/>
      <c r="T989" s="1"/>
      <c r="U989" s="1"/>
      <c r="V989" s="1"/>
      <c r="W989" s="1"/>
    </row>
    <row r="990" spans="16:23" ht="12.5" x14ac:dyDescent="0.25">
      <c r="P990" s="1"/>
      <c r="Q990" s="1"/>
      <c r="R990" s="1"/>
      <c r="S990" s="1"/>
      <c r="T990" s="1"/>
      <c r="U990" s="1"/>
      <c r="V990" s="1"/>
      <c r="W990" s="1"/>
    </row>
    <row r="991" spans="16:23" ht="12.5" x14ac:dyDescent="0.25">
      <c r="P991" s="1"/>
      <c r="Q991" s="1"/>
      <c r="R991" s="1"/>
      <c r="S991" s="1"/>
      <c r="T991" s="1"/>
      <c r="U991" s="1"/>
      <c r="V991" s="1"/>
      <c r="W991" s="1"/>
    </row>
    <row r="992" spans="16:23" ht="12.5" x14ac:dyDescent="0.25">
      <c r="P992" s="1"/>
      <c r="Q992" s="1"/>
      <c r="R992" s="1"/>
      <c r="S992" s="1"/>
      <c r="T992" s="1"/>
      <c r="U992" s="1"/>
      <c r="V992" s="1"/>
      <c r="W992" s="1"/>
    </row>
    <row r="993" spans="16:23" ht="12.5" x14ac:dyDescent="0.25">
      <c r="P993" s="1"/>
      <c r="Q993" s="1"/>
      <c r="R993" s="1"/>
      <c r="S993" s="1"/>
      <c r="T993" s="1"/>
      <c r="U993" s="1"/>
      <c r="V993" s="1"/>
      <c r="W993" s="1"/>
    </row>
    <row r="994" spans="16:23" ht="12.5" x14ac:dyDescent="0.25">
      <c r="P994" s="1"/>
      <c r="Q994" s="1"/>
      <c r="R994" s="1"/>
      <c r="S994" s="1"/>
      <c r="T994" s="1"/>
      <c r="U994" s="1"/>
      <c r="V994" s="1"/>
      <c r="W994" s="1"/>
    </row>
    <row r="995" spans="16:23" ht="12.5" x14ac:dyDescent="0.25">
      <c r="P995" s="1"/>
      <c r="Q995" s="1"/>
      <c r="R995" s="1"/>
      <c r="S995" s="1"/>
      <c r="T995" s="1"/>
      <c r="U995" s="1"/>
      <c r="V995" s="1"/>
      <c r="W995" s="1"/>
    </row>
    <row r="996" spans="16:23" ht="12.5" x14ac:dyDescent="0.25">
      <c r="P996" s="1"/>
      <c r="Q996" s="1"/>
      <c r="R996" s="1"/>
      <c r="S996" s="1"/>
      <c r="T996" s="1"/>
      <c r="U996" s="1"/>
      <c r="V996" s="1"/>
      <c r="W996" s="1"/>
    </row>
    <row r="997" spans="16:23" ht="12.5" x14ac:dyDescent="0.25">
      <c r="P997" s="1"/>
      <c r="Q997" s="1"/>
      <c r="R997" s="1"/>
      <c r="S997" s="1"/>
      <c r="T997" s="1"/>
      <c r="U997" s="1"/>
      <c r="V997" s="1"/>
      <c r="W997" s="1"/>
    </row>
    <row r="998" spans="16:23" ht="12.5" x14ac:dyDescent="0.25">
      <c r="P998" s="1"/>
      <c r="Q998" s="1"/>
      <c r="R998" s="1"/>
      <c r="S998" s="1"/>
      <c r="T998" s="1"/>
      <c r="U998" s="1"/>
      <c r="V998" s="1"/>
      <c r="W998" s="1"/>
    </row>
    <row r="999" spans="16:23" ht="12.5" x14ac:dyDescent="0.25">
      <c r="P999" s="1"/>
      <c r="Q999" s="1"/>
      <c r="R999" s="1"/>
      <c r="S999" s="1"/>
      <c r="T999" s="1"/>
      <c r="U999" s="1"/>
      <c r="V999" s="1"/>
      <c r="W999" s="1"/>
    </row>
    <row r="1000" spans="16:23" ht="12.5" x14ac:dyDescent="0.25">
      <c r="P1000" s="1"/>
      <c r="Q1000" s="1"/>
      <c r="R1000" s="1"/>
      <c r="S1000" s="1"/>
      <c r="T1000" s="1"/>
      <c r="U1000" s="1"/>
      <c r="V1000" s="1"/>
      <c r="W1000" s="1"/>
    </row>
    <row r="1001" spans="16:23" ht="12.5" x14ac:dyDescent="0.25">
      <c r="P1001" s="1"/>
      <c r="Q1001" s="1"/>
      <c r="R1001" s="1"/>
      <c r="S1001" s="1"/>
      <c r="T1001" s="1"/>
      <c r="U1001" s="1"/>
      <c r="V1001" s="1"/>
      <c r="W1001" s="1"/>
    </row>
    <row r="1002" spans="16:23" ht="12.5" x14ac:dyDescent="0.25">
      <c r="P1002" s="1"/>
      <c r="Q1002" s="1"/>
      <c r="R1002" s="1"/>
      <c r="S1002" s="1"/>
      <c r="T1002" s="1"/>
      <c r="U1002" s="1"/>
      <c r="V1002" s="1"/>
      <c r="W1002" s="1"/>
    </row>
    <row r="1003" spans="16:23" ht="12.5" x14ac:dyDescent="0.25">
      <c r="P1003" s="1"/>
      <c r="Q1003" s="1"/>
      <c r="R1003" s="1"/>
      <c r="S1003" s="1"/>
      <c r="T1003" s="1"/>
      <c r="U1003" s="1"/>
      <c r="V1003" s="1"/>
      <c r="W1003" s="1"/>
    </row>
    <row r="1004" spans="16:23" ht="12.5" x14ac:dyDescent="0.25">
      <c r="P1004" s="1"/>
      <c r="Q1004" s="1"/>
      <c r="R1004" s="1"/>
      <c r="S1004" s="1"/>
      <c r="T1004" s="1"/>
      <c r="U1004" s="1"/>
      <c r="V1004" s="1"/>
      <c r="W1004" s="1"/>
    </row>
    <row r="1005" spans="16:23" ht="12.5" x14ac:dyDescent="0.25">
      <c r="P1005" s="1"/>
      <c r="Q1005" s="1"/>
      <c r="R1005" s="1"/>
      <c r="S1005" s="1"/>
      <c r="T1005" s="1"/>
      <c r="U1005" s="1"/>
      <c r="V1005" s="1"/>
      <c r="W1005" s="1"/>
    </row>
    <row r="1006" spans="16:23" ht="12.5" x14ac:dyDescent="0.25">
      <c r="P1006" s="1"/>
      <c r="Q1006" s="1"/>
      <c r="R1006" s="1"/>
      <c r="S1006" s="1"/>
      <c r="T1006" s="1"/>
      <c r="U1006" s="1"/>
      <c r="V1006" s="1"/>
      <c r="W1006" s="1"/>
    </row>
    <row r="1007" spans="16:23" ht="12.5" x14ac:dyDescent="0.25">
      <c r="P1007" s="1"/>
      <c r="Q1007" s="1"/>
      <c r="R1007" s="1"/>
      <c r="S1007" s="1"/>
      <c r="T1007" s="1"/>
      <c r="U1007" s="1"/>
      <c r="V1007" s="1"/>
      <c r="W1007" s="1"/>
    </row>
    <row r="1008" spans="16:23" ht="12.5" x14ac:dyDescent="0.25">
      <c r="P1008" s="1"/>
      <c r="Q1008" s="1"/>
      <c r="R1008" s="1"/>
      <c r="S1008" s="1"/>
      <c r="T1008" s="1"/>
      <c r="U1008" s="1"/>
      <c r="V1008" s="1"/>
      <c r="W1008" s="1"/>
    </row>
    <row r="1009" spans="16:23" ht="12.5" x14ac:dyDescent="0.25">
      <c r="P1009" s="1"/>
      <c r="Q1009" s="1"/>
      <c r="R1009" s="1"/>
      <c r="S1009" s="1"/>
      <c r="T1009" s="1"/>
      <c r="U1009" s="1"/>
      <c r="V1009" s="1"/>
      <c r="W1009" s="1"/>
    </row>
    <row r="1010" spans="16:23" ht="12.5" x14ac:dyDescent="0.25">
      <c r="P1010" s="1"/>
      <c r="Q1010" s="1"/>
      <c r="R1010" s="1"/>
      <c r="S1010" s="1"/>
      <c r="T1010" s="1"/>
      <c r="U1010" s="1"/>
      <c r="V1010" s="1"/>
      <c r="W1010" s="1"/>
    </row>
    <row r="1011" spans="16:23" ht="12.5" x14ac:dyDescent="0.25">
      <c r="P1011" s="1"/>
      <c r="Q1011" s="1"/>
      <c r="R1011" s="1"/>
      <c r="S1011" s="1"/>
      <c r="T1011" s="1"/>
      <c r="U1011" s="1"/>
      <c r="V1011" s="1"/>
      <c r="W1011" s="1"/>
    </row>
    <row r="1012" spans="16:23" ht="12.5" x14ac:dyDescent="0.25">
      <c r="P1012" s="1"/>
      <c r="Q1012" s="1"/>
      <c r="R1012" s="1"/>
      <c r="S1012" s="1"/>
      <c r="T1012" s="1"/>
      <c r="U1012" s="1"/>
      <c r="V1012" s="1"/>
      <c r="W1012" s="1"/>
    </row>
    <row r="1013" spans="16:23" ht="12.5" x14ac:dyDescent="0.25">
      <c r="P1013" s="1"/>
      <c r="Q1013" s="1"/>
      <c r="R1013" s="1"/>
      <c r="S1013" s="1"/>
      <c r="T1013" s="1"/>
      <c r="U1013" s="1"/>
      <c r="V1013" s="1"/>
      <c r="W1013" s="1"/>
    </row>
    <row r="1014" spans="16:23" ht="12.5" x14ac:dyDescent="0.25">
      <c r="P1014" s="1"/>
      <c r="Q1014" s="1"/>
      <c r="R1014" s="1"/>
      <c r="S1014" s="1"/>
      <c r="T1014" s="1"/>
      <c r="U1014" s="1"/>
      <c r="V1014" s="1"/>
      <c r="W1014" s="1"/>
    </row>
    <row r="1015" spans="16:23" ht="12.5" x14ac:dyDescent="0.25">
      <c r="P1015" s="1"/>
      <c r="Q1015" s="1"/>
      <c r="R1015" s="1"/>
      <c r="S1015" s="1"/>
      <c r="T1015" s="1"/>
      <c r="U1015" s="1"/>
      <c r="V1015" s="1"/>
      <c r="W1015" s="1"/>
    </row>
    <row r="1016" spans="16:23" ht="12.5" x14ac:dyDescent="0.25">
      <c r="P1016" s="1"/>
      <c r="Q1016" s="1"/>
      <c r="R1016" s="1"/>
      <c r="S1016" s="1"/>
      <c r="T1016" s="1"/>
      <c r="U1016" s="1"/>
      <c r="V1016" s="1"/>
      <c r="W1016" s="1"/>
    </row>
    <row r="1017" spans="16:23" ht="12.5" x14ac:dyDescent="0.25">
      <c r="P1017" s="1"/>
      <c r="Q1017" s="1"/>
      <c r="R1017" s="1"/>
      <c r="S1017" s="1"/>
      <c r="T1017" s="1"/>
      <c r="U1017" s="1"/>
      <c r="V1017" s="1"/>
      <c r="W1017" s="1"/>
    </row>
    <row r="1018" spans="16:23" ht="12.5" x14ac:dyDescent="0.25">
      <c r="P1018" s="1"/>
      <c r="Q1018" s="1"/>
      <c r="R1018" s="1"/>
      <c r="S1018" s="1"/>
      <c r="T1018" s="1"/>
      <c r="U1018" s="1"/>
      <c r="V1018" s="1"/>
      <c r="W1018" s="1"/>
    </row>
    <row r="1019" spans="16:23" ht="12.5" x14ac:dyDescent="0.25">
      <c r="P1019" s="1"/>
      <c r="Q1019" s="1"/>
      <c r="R1019" s="1"/>
      <c r="S1019" s="1"/>
      <c r="T1019" s="1"/>
      <c r="U1019" s="1"/>
      <c r="V1019" s="1"/>
      <c r="W1019" s="1"/>
    </row>
    <row r="1020" spans="16:23" ht="12.5" x14ac:dyDescent="0.25">
      <c r="P1020" s="1"/>
      <c r="Q1020" s="1"/>
      <c r="R1020" s="1"/>
      <c r="S1020" s="1"/>
      <c r="T1020" s="1"/>
      <c r="U1020" s="1"/>
      <c r="V1020" s="1"/>
      <c r="W1020" s="1"/>
    </row>
    <row r="1021" spans="16:23" ht="15.75" customHeight="1" x14ac:dyDescent="0.25">
      <c r="P1021" s="1"/>
      <c r="Q1021" s="1"/>
      <c r="R1021" s="1"/>
      <c r="S1021" s="1"/>
      <c r="T1021" s="1"/>
      <c r="U1021" s="1"/>
      <c r="V1021" s="1"/>
      <c r="W1021" s="1"/>
    </row>
    <row r="1022" spans="16:23" ht="15.75" customHeight="1" x14ac:dyDescent="0.25">
      <c r="P1022" s="1"/>
      <c r="Q1022" s="1"/>
      <c r="R1022" s="1"/>
      <c r="S1022" s="1"/>
      <c r="T1022" s="1"/>
      <c r="U1022" s="1"/>
      <c r="V1022" s="1"/>
      <c r="W1022" s="1"/>
    </row>
    <row r="1023" spans="16:23" ht="15.75" customHeight="1" x14ac:dyDescent="0.25">
      <c r="P1023" s="1"/>
      <c r="Q1023" s="1"/>
      <c r="R1023" s="1"/>
      <c r="S1023" s="1"/>
      <c r="T1023" s="1"/>
      <c r="U1023" s="1"/>
      <c r="V1023" s="1"/>
      <c r="W1023" s="1"/>
    </row>
    <row r="1024" spans="16:23" ht="15.75" customHeight="1" x14ac:dyDescent="0.25">
      <c r="P1024" s="1"/>
      <c r="Q1024" s="1"/>
      <c r="R1024" s="1"/>
      <c r="S1024" s="1"/>
      <c r="T1024" s="1"/>
      <c r="U1024" s="1"/>
      <c r="V1024" s="1"/>
      <c r="W1024" s="1"/>
    </row>
    <row r="1025" spans="16:23" ht="15.75" customHeight="1" x14ac:dyDescent="0.25">
      <c r="P1025" s="1"/>
      <c r="Q1025" s="1"/>
      <c r="R1025" s="1"/>
      <c r="S1025" s="1"/>
      <c r="T1025" s="1"/>
      <c r="U1025" s="1"/>
      <c r="V1025" s="1"/>
      <c r="W1025" s="1"/>
    </row>
    <row r="1026" spans="16:23" ht="15.75" customHeight="1" x14ac:dyDescent="0.25">
      <c r="P1026" s="1"/>
      <c r="Q1026" s="1"/>
      <c r="R1026" s="1"/>
      <c r="S1026" s="1"/>
      <c r="T1026" s="1"/>
      <c r="U1026" s="1"/>
      <c r="V1026" s="1"/>
      <c r="W1026" s="1"/>
    </row>
  </sheetData>
  <mergeCells count="2">
    <mergeCell ref="I22:L22"/>
    <mergeCell ref="Q22:U22"/>
  </mergeCells>
  <pageMargins left="0.7" right="0.7" top="0.75" bottom="0.75" header="0.3" footer="0.3"/>
  <pageSetup orientation="portrait" r:id="rId1"/>
  <headerFooter>
    <oddFooter>&amp;C&amp;1#&amp;"Calibri"&amp;10&amp;K000000Confidential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D25"/>
  <sheetViews>
    <sheetView workbookViewId="0">
      <selection activeCell="E3" sqref="E3"/>
    </sheetView>
  </sheetViews>
  <sheetFormatPr defaultColWidth="14.453125" defaultRowHeight="15.75" customHeight="1" x14ac:dyDescent="0.25"/>
  <cols>
    <col min="2" max="2" width="14.6328125" bestFit="1" customWidth="1"/>
    <col min="3" max="4" width="15.90625" bestFit="1" customWidth="1"/>
  </cols>
  <sheetData>
    <row r="2" spans="1:4" ht="15.75" customHeight="1" x14ac:dyDescent="0.25">
      <c r="C2" t="s">
        <v>0</v>
      </c>
      <c r="D2" t="s">
        <v>0</v>
      </c>
    </row>
    <row r="3" spans="1:4" ht="15.75" customHeight="1" x14ac:dyDescent="0.3">
      <c r="B3" s="42" t="s">
        <v>44</v>
      </c>
      <c r="C3" t="s">
        <v>42</v>
      </c>
      <c r="D3" t="s">
        <v>43</v>
      </c>
    </row>
    <row r="4" spans="1:4" ht="15.75" customHeight="1" x14ac:dyDescent="0.25">
      <c r="A4">
        <v>2020</v>
      </c>
      <c r="B4" s="41">
        <f t="shared" ref="B4:B25" si="0">SUM(C4:D4)</f>
        <v>780000</v>
      </c>
      <c r="C4" s="41">
        <f>12*31000</f>
        <v>372000</v>
      </c>
      <c r="D4" s="41">
        <f>12*34000</f>
        <v>408000</v>
      </c>
    </row>
    <row r="5" spans="1:4" ht="15.75" customHeight="1" x14ac:dyDescent="0.25">
      <c r="A5">
        <v>2021</v>
      </c>
      <c r="B5" s="41">
        <f t="shared" si="0"/>
        <v>795600</v>
      </c>
      <c r="C5" s="41">
        <f>(Presentation!$B$11+1)*C4</f>
        <v>379440</v>
      </c>
      <c r="D5" s="41">
        <f>(Presentation!$B$11+1)*D4</f>
        <v>416160</v>
      </c>
    </row>
    <row r="6" spans="1:4" ht="15.75" customHeight="1" x14ac:dyDescent="0.25">
      <c r="A6">
        <v>2022</v>
      </c>
      <c r="B6" s="41">
        <f t="shared" si="0"/>
        <v>811512</v>
      </c>
      <c r="C6" s="41">
        <f>(Presentation!$B$11+1)*C5</f>
        <v>387028.8</v>
      </c>
      <c r="D6" s="41">
        <f>(Presentation!$B$11+1)*D5</f>
        <v>424483.2</v>
      </c>
    </row>
    <row r="7" spans="1:4" ht="15.75" customHeight="1" x14ac:dyDescent="0.25">
      <c r="A7">
        <v>2023</v>
      </c>
      <c r="B7" s="41">
        <f t="shared" si="0"/>
        <v>827742.24</v>
      </c>
      <c r="C7" s="41">
        <f>(Presentation!$B$11+1)*C6</f>
        <v>394769.37599999999</v>
      </c>
      <c r="D7" s="41">
        <f>(Presentation!$B$11+1)*D6</f>
        <v>432972.864</v>
      </c>
    </row>
    <row r="8" spans="1:4" ht="15.75" customHeight="1" x14ac:dyDescent="0.25">
      <c r="A8">
        <v>2024</v>
      </c>
      <c r="B8" s="41">
        <f t="shared" si="0"/>
        <v>844297.08480000007</v>
      </c>
      <c r="C8" s="41">
        <f>(Presentation!$B$11+1)*C7</f>
        <v>402664.76351999998</v>
      </c>
      <c r="D8" s="41">
        <f>(Presentation!$B$11+1)*D7</f>
        <v>441632.32128000003</v>
      </c>
    </row>
    <row r="9" spans="1:4" ht="15.75" customHeight="1" x14ac:dyDescent="0.25">
      <c r="A9">
        <v>2025</v>
      </c>
      <c r="B9" s="41">
        <f t="shared" si="0"/>
        <v>861183.02649600001</v>
      </c>
      <c r="C9" s="41">
        <f>(Presentation!$B$11+1)*C8</f>
        <v>410718.05879039998</v>
      </c>
      <c r="D9" s="41">
        <f>(Presentation!$B$11+1)*D8</f>
        <v>450464.96770560002</v>
      </c>
    </row>
    <row r="10" spans="1:4" ht="15.75" customHeight="1" x14ac:dyDescent="0.25">
      <c r="A10">
        <v>2026</v>
      </c>
      <c r="B10" s="41">
        <f t="shared" si="0"/>
        <v>878406.68702592002</v>
      </c>
      <c r="C10" s="41">
        <f>(Presentation!$B$11+1)*C9</f>
        <v>418932.41996620799</v>
      </c>
      <c r="D10" s="41">
        <f>(Presentation!$B$11+1)*D9</f>
        <v>459474.26705971203</v>
      </c>
    </row>
    <row r="11" spans="1:4" ht="15.75" customHeight="1" x14ac:dyDescent="0.25">
      <c r="A11">
        <v>2027</v>
      </c>
      <c r="B11" s="41">
        <f t="shared" si="0"/>
        <v>895974.8207664385</v>
      </c>
      <c r="C11" s="41">
        <f>(Presentation!$B$11+1)*C10</f>
        <v>427311.06836553215</v>
      </c>
      <c r="D11" s="41">
        <f>(Presentation!$B$11+1)*D10</f>
        <v>468663.75240090629</v>
      </c>
    </row>
    <row r="12" spans="1:4" ht="15.75" customHeight="1" x14ac:dyDescent="0.25">
      <c r="A12">
        <v>2028</v>
      </c>
      <c r="B12" s="41">
        <f t="shared" si="0"/>
        <v>913894.3171817672</v>
      </c>
      <c r="C12" s="41">
        <f>(Presentation!$B$11+1)*C11</f>
        <v>435857.28973284282</v>
      </c>
      <c r="D12" s="41">
        <f>(Presentation!$B$11+1)*D11</f>
        <v>478037.02744892443</v>
      </c>
    </row>
    <row r="13" spans="1:4" ht="15.75" customHeight="1" x14ac:dyDescent="0.25">
      <c r="A13">
        <v>2029</v>
      </c>
      <c r="B13" s="41">
        <f t="shared" si="0"/>
        <v>932172.20352540258</v>
      </c>
      <c r="C13" s="41">
        <f>(Presentation!$B$11+1)*C12</f>
        <v>444574.43552749971</v>
      </c>
      <c r="D13" s="41">
        <f>(Presentation!$B$11+1)*D12</f>
        <v>487597.76799790293</v>
      </c>
    </row>
    <row r="14" spans="1:4" ht="15.75" customHeight="1" x14ac:dyDescent="0.25">
      <c r="A14">
        <v>2030</v>
      </c>
      <c r="B14" s="41">
        <f t="shared" si="0"/>
        <v>950815.6475959107</v>
      </c>
      <c r="C14" s="41">
        <f>(Presentation!$B$11+1)*C13</f>
        <v>453465.92423804972</v>
      </c>
      <c r="D14" s="41">
        <f>(Presentation!$B$11+1)*D13</f>
        <v>497349.72335786099</v>
      </c>
    </row>
    <row r="15" spans="1:4" ht="15.75" customHeight="1" x14ac:dyDescent="0.25">
      <c r="A15">
        <v>2031</v>
      </c>
      <c r="B15" s="41">
        <f t="shared" si="0"/>
        <v>969831.96054782893</v>
      </c>
      <c r="C15" s="41">
        <f>(Presentation!$B$11+1)*C14</f>
        <v>462535.24272281071</v>
      </c>
      <c r="D15" s="41">
        <f>(Presentation!$B$11+1)*D14</f>
        <v>507296.71782501822</v>
      </c>
    </row>
    <row r="16" spans="1:4" ht="15.75" customHeight="1" x14ac:dyDescent="0.25">
      <c r="A16">
        <v>2032</v>
      </c>
      <c r="B16" s="41">
        <f t="shared" si="0"/>
        <v>989228.59975878557</v>
      </c>
      <c r="C16" s="41">
        <f>(Presentation!$B$11+1)*C15</f>
        <v>471785.94757726695</v>
      </c>
      <c r="D16" s="41">
        <f>(Presentation!$B$11+1)*D15</f>
        <v>517442.65218151861</v>
      </c>
    </row>
    <row r="17" spans="1:4" ht="15.75" customHeight="1" x14ac:dyDescent="0.25">
      <c r="A17">
        <v>2033</v>
      </c>
      <c r="B17" s="41">
        <f t="shared" si="0"/>
        <v>1009013.1717539614</v>
      </c>
      <c r="C17" s="41">
        <f>(Presentation!$B$11+1)*C16</f>
        <v>481221.66652881232</v>
      </c>
      <c r="D17" s="41">
        <f>(Presentation!$B$11+1)*D16</f>
        <v>527791.50522514898</v>
      </c>
    </row>
    <row r="18" spans="1:4" ht="15.75" customHeight="1" x14ac:dyDescent="0.25">
      <c r="A18">
        <v>2034</v>
      </c>
      <c r="B18" s="41">
        <f t="shared" si="0"/>
        <v>1029193.4351890405</v>
      </c>
      <c r="C18" s="41">
        <f>(Presentation!$B$11+1)*C17</f>
        <v>490846.09985938855</v>
      </c>
      <c r="D18" s="41">
        <f>(Presentation!$B$11+1)*D17</f>
        <v>538347.33532965195</v>
      </c>
    </row>
    <row r="19" spans="1:4" ht="15.75" customHeight="1" x14ac:dyDescent="0.25">
      <c r="A19">
        <v>2035</v>
      </c>
      <c r="B19" s="41">
        <f t="shared" si="0"/>
        <v>1049777.3038928213</v>
      </c>
      <c r="C19" s="41">
        <f>(Presentation!$B$11+1)*C18</f>
        <v>500663.02185657632</v>
      </c>
      <c r="D19" s="41">
        <f>(Presentation!$B$11+1)*D18</f>
        <v>549114.28203624499</v>
      </c>
    </row>
    <row r="20" spans="1:4" ht="15.75" customHeight="1" x14ac:dyDescent="0.25">
      <c r="A20">
        <v>2036</v>
      </c>
      <c r="B20" s="41">
        <f t="shared" si="0"/>
        <v>1070772.8499706779</v>
      </c>
      <c r="C20" s="41">
        <f>(Presentation!$B$11+1)*C19</f>
        <v>510676.28229370783</v>
      </c>
      <c r="D20" s="41">
        <f>(Presentation!$B$11+1)*D19</f>
        <v>560096.56767696992</v>
      </c>
    </row>
    <row r="21" spans="1:4" ht="15.75" customHeight="1" x14ac:dyDescent="0.25">
      <c r="A21">
        <v>2037</v>
      </c>
      <c r="B21" s="41">
        <f t="shared" si="0"/>
        <v>1092188.3069700913</v>
      </c>
      <c r="C21" s="41">
        <f>(Presentation!$B$11+1)*C20</f>
        <v>520889.80793958198</v>
      </c>
      <c r="D21" s="41">
        <f>(Presentation!$B$11+1)*D20</f>
        <v>571298.49903050938</v>
      </c>
    </row>
    <row r="22" spans="1:4" ht="15.75" customHeight="1" x14ac:dyDescent="0.25">
      <c r="A22">
        <v>2038</v>
      </c>
      <c r="B22" s="41">
        <f t="shared" si="0"/>
        <v>1114032.0731094931</v>
      </c>
      <c r="C22" s="41">
        <f>(Presentation!$B$11+1)*C21</f>
        <v>531307.60409837367</v>
      </c>
      <c r="D22" s="41">
        <f>(Presentation!$B$11+1)*D21</f>
        <v>582724.46901111957</v>
      </c>
    </row>
    <row r="23" spans="1:4" ht="15.75" customHeight="1" x14ac:dyDescent="0.25">
      <c r="A23">
        <v>2039</v>
      </c>
      <c r="B23" s="41">
        <f t="shared" si="0"/>
        <v>1136312.7145716832</v>
      </c>
      <c r="C23" s="41">
        <f>(Presentation!$B$11+1)*C22</f>
        <v>541933.75618034112</v>
      </c>
      <c r="D23" s="41">
        <f>(Presentation!$B$11+1)*D22</f>
        <v>594378.95839134196</v>
      </c>
    </row>
    <row r="24" spans="1:4" ht="15.75" customHeight="1" x14ac:dyDescent="0.25">
      <c r="A24">
        <v>2040</v>
      </c>
      <c r="B24" s="41">
        <f t="shared" si="0"/>
        <v>1159038.9688631166</v>
      </c>
      <c r="C24" s="41">
        <f>(Presentation!$B$11+1)*C23</f>
        <v>552772.43130394793</v>
      </c>
      <c r="D24" s="41">
        <f>(Presentation!$B$11+1)*D23</f>
        <v>606266.53755916876</v>
      </c>
    </row>
    <row r="25" spans="1:4" ht="15.75" customHeight="1" x14ac:dyDescent="0.25">
      <c r="A25">
        <v>2041</v>
      </c>
      <c r="B25" s="41">
        <f t="shared" si="0"/>
        <v>1182219.7482403792</v>
      </c>
      <c r="C25" s="41">
        <f>(Presentation!$B$11+1)*C24</f>
        <v>563827.87993002695</v>
      </c>
      <c r="D25" s="41">
        <f>(Presentation!$B$11+1)*D24</f>
        <v>618391.86831035221</v>
      </c>
    </row>
  </sheetData>
  <pageMargins left="0.7" right="0.7" top="0.75" bottom="0.75" header="0.3" footer="0.3"/>
  <pageSetup orientation="portrait" r:id="rId1"/>
  <headerFooter>
    <oddFooter>&amp;C&amp;1#&amp;"Calibri"&amp;10&amp;K000000Confidential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D14D7-218E-4F45-8E56-939B7ECD00FF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D88BC-AC85-4B62-ACE9-45A370BBE064}">
  <dimension ref="D1:U63"/>
  <sheetViews>
    <sheetView workbookViewId="0">
      <selection activeCell="G4" sqref="G4"/>
    </sheetView>
  </sheetViews>
  <sheetFormatPr defaultRowHeight="12.5" x14ac:dyDescent="0.25"/>
  <cols>
    <col min="6" max="6" width="12.1796875" customWidth="1"/>
    <col min="7" max="7" width="8.90625" bestFit="1" customWidth="1"/>
  </cols>
  <sheetData>
    <row r="1" spans="4:21" x14ac:dyDescent="0.25">
      <c r="P1" s="1"/>
      <c r="Q1" s="1"/>
      <c r="R1" s="1"/>
      <c r="S1" s="1"/>
      <c r="T1" s="1"/>
      <c r="U1" s="1"/>
    </row>
    <row r="2" spans="4:21" ht="13" x14ac:dyDescent="0.3">
      <c r="D2" s="7" t="s">
        <v>6</v>
      </c>
      <c r="E2" s="8"/>
      <c r="F2" s="9"/>
      <c r="G2" s="8" t="s">
        <v>7</v>
      </c>
      <c r="H2" s="8" t="s">
        <v>8</v>
      </c>
      <c r="I2" s="10" t="s">
        <v>9</v>
      </c>
      <c r="O2" s="11" t="s">
        <v>10</v>
      </c>
      <c r="P2" s="7"/>
      <c r="R2" s="1"/>
      <c r="S2" s="1"/>
      <c r="T2" s="1"/>
      <c r="U2" s="1"/>
    </row>
    <row r="3" spans="4:21" ht="13" x14ac:dyDescent="0.3">
      <c r="D3" s="12" t="s">
        <v>11</v>
      </c>
      <c r="E3" s="13"/>
      <c r="F3" s="14"/>
      <c r="G3" s="15">
        <v>4000000</v>
      </c>
      <c r="H3" s="16">
        <v>7.0000000000000007E-2</v>
      </c>
      <c r="I3" s="16">
        <v>0.03</v>
      </c>
      <c r="Q3" s="1"/>
      <c r="R3" s="1"/>
      <c r="S3" s="1"/>
      <c r="T3" s="1"/>
      <c r="U3" s="1"/>
    </row>
    <row r="4" spans="4:21" x14ac:dyDescent="0.25">
      <c r="J4" s="2">
        <v>1</v>
      </c>
      <c r="S4" s="1"/>
      <c r="T4" s="1"/>
      <c r="U4" s="1"/>
    </row>
    <row r="5" spans="4:21" ht="37.5" x14ac:dyDescent="0.25">
      <c r="E5" s="2" t="s">
        <v>12</v>
      </c>
      <c r="F5" s="2" t="s">
        <v>13</v>
      </c>
      <c r="G5" s="3" t="s">
        <v>14</v>
      </c>
      <c r="H5" s="2" t="s">
        <v>15</v>
      </c>
      <c r="I5" s="2" t="s">
        <v>16</v>
      </c>
      <c r="J5" s="29" t="s">
        <v>2</v>
      </c>
      <c r="K5" s="4" t="s">
        <v>24</v>
      </c>
      <c r="L5" s="4" t="s">
        <v>18</v>
      </c>
      <c r="Q5" s="2" t="s">
        <v>12</v>
      </c>
      <c r="R5" s="4" t="s">
        <v>13</v>
      </c>
      <c r="S5" s="6" t="s">
        <v>14</v>
      </c>
      <c r="T5" s="6" t="s">
        <v>19</v>
      </c>
      <c r="U5" s="5"/>
    </row>
    <row r="6" spans="4:21" x14ac:dyDescent="0.25">
      <c r="U6" s="5"/>
    </row>
    <row r="7" spans="4:21" x14ac:dyDescent="0.25">
      <c r="U7" s="5"/>
    </row>
    <row r="8" spans="4:21" x14ac:dyDescent="0.25">
      <c r="D8" s="2">
        <v>1</v>
      </c>
      <c r="E8" s="1">
        <f>G3</f>
        <v>4000000</v>
      </c>
      <c r="F8" s="1">
        <f>E8</f>
        <v>4000000</v>
      </c>
      <c r="G8" s="1">
        <f t="shared" ref="G8:G29" si="0">F8-E8</f>
        <v>0</v>
      </c>
      <c r="H8" s="1">
        <f>G3*$H$3</f>
        <v>280000</v>
      </c>
      <c r="I8" s="1">
        <f t="shared" ref="I8:I29" si="1">E8*$I$3</f>
        <v>120000</v>
      </c>
      <c r="J8" s="1">
        <f>Presentation!$B$5*E8</f>
        <v>80000</v>
      </c>
      <c r="K8" s="1">
        <f>(H8-I8)*0.5-Presentation!$B$9*I8</f>
        <v>44000</v>
      </c>
      <c r="L8" s="1">
        <f t="shared" ref="L8:L29" si="2">H8-I8-K8</f>
        <v>116000</v>
      </c>
      <c r="M8" s="5"/>
      <c r="P8" s="2">
        <v>2020</v>
      </c>
      <c r="Q8" s="5">
        <v>2900000</v>
      </c>
      <c r="R8" s="5">
        <v>4500000</v>
      </c>
      <c r="S8" s="1">
        <f t="shared" ref="S8:S29" si="3">R8-Q8</f>
        <v>1600000</v>
      </c>
      <c r="T8" s="5">
        <v>160000</v>
      </c>
      <c r="U8" s="5"/>
    </row>
    <row r="9" spans="4:21" x14ac:dyDescent="0.25">
      <c r="D9" s="2">
        <v>2</v>
      </c>
      <c r="E9" s="1">
        <f t="shared" ref="E9:E29" si="4">E8-J8</f>
        <v>3920000</v>
      </c>
      <c r="F9" s="1">
        <f>F8*(1+Presentation!$B$6)</f>
        <v>4160000</v>
      </c>
      <c r="G9" s="1">
        <f t="shared" si="0"/>
        <v>240000</v>
      </c>
      <c r="H9" s="1">
        <f>H8*(1+Presentation!$B$7)</f>
        <v>291200</v>
      </c>
      <c r="I9" s="1">
        <f t="shared" si="1"/>
        <v>117600</v>
      </c>
      <c r="J9" s="1">
        <f>Presentation!$B$5*E9</f>
        <v>78400</v>
      </c>
      <c r="K9" s="1">
        <f>(H9-I9)*0.5-Presentation!$B$9*I9</f>
        <v>51520</v>
      </c>
      <c r="L9" s="1">
        <f t="shared" si="2"/>
        <v>122080</v>
      </c>
      <c r="M9" s="5"/>
      <c r="P9" s="2">
        <v>2021</v>
      </c>
      <c r="Q9" s="5">
        <v>2740000</v>
      </c>
      <c r="R9" s="1">
        <f>R8*(1+Presentation!$B$6)</f>
        <v>4680000</v>
      </c>
      <c r="S9" s="1">
        <f t="shared" si="3"/>
        <v>1940000</v>
      </c>
      <c r="T9" s="1">
        <f>Presentation!$B$5*Q9</f>
        <v>54800</v>
      </c>
      <c r="U9" s="5"/>
    </row>
    <row r="10" spans="4:21" x14ac:dyDescent="0.25">
      <c r="D10" s="2">
        <v>3</v>
      </c>
      <c r="E10" s="1">
        <f t="shared" si="4"/>
        <v>3841600</v>
      </c>
      <c r="F10" s="1">
        <f>F9*(1+Presentation!$B$6)</f>
        <v>4326400</v>
      </c>
      <c r="G10" s="1">
        <f t="shared" si="0"/>
        <v>484800</v>
      </c>
      <c r="H10" s="1">
        <f>H9*(1+Presentation!$B$7)</f>
        <v>302848</v>
      </c>
      <c r="I10" s="1">
        <f t="shared" si="1"/>
        <v>115248</v>
      </c>
      <c r="J10" s="1">
        <f>Presentation!$B$5*E10</f>
        <v>76832</v>
      </c>
      <c r="K10" s="1">
        <f>(H10-I10)*0.5-Presentation!$B$9*I10</f>
        <v>59225.599999999999</v>
      </c>
      <c r="L10" s="1">
        <f t="shared" si="2"/>
        <v>128374.39999999999</v>
      </c>
      <c r="M10" s="5"/>
      <c r="P10" s="2">
        <v>2022</v>
      </c>
      <c r="Q10" s="1">
        <f t="shared" ref="Q10:Q29" si="5">Q9-T9</f>
        <v>2685200</v>
      </c>
      <c r="R10" s="1">
        <f>R9*(1+Presentation!$B$6)</f>
        <v>4867200</v>
      </c>
      <c r="S10" s="1">
        <f t="shared" si="3"/>
        <v>2182000</v>
      </c>
      <c r="T10" s="1">
        <f>Presentation!$B$5*Q10</f>
        <v>53704</v>
      </c>
      <c r="U10" s="5"/>
    </row>
    <row r="11" spans="4:21" x14ac:dyDescent="0.25">
      <c r="D11" s="2">
        <v>4</v>
      </c>
      <c r="E11" s="1">
        <f t="shared" si="4"/>
        <v>3764768</v>
      </c>
      <c r="F11" s="1">
        <f>F10*(1+Presentation!$B$6)</f>
        <v>4499456</v>
      </c>
      <c r="G11" s="1">
        <f t="shared" si="0"/>
        <v>734688</v>
      </c>
      <c r="H11" s="1">
        <f>H10*(1+Presentation!$B$7)</f>
        <v>314961.91999999998</v>
      </c>
      <c r="I11" s="1">
        <f t="shared" si="1"/>
        <v>112943.03999999999</v>
      </c>
      <c r="J11" s="1">
        <f>Presentation!$B$5*E11</f>
        <v>75295.360000000001</v>
      </c>
      <c r="K11" s="1">
        <f>(H11-I11)*0.5-Presentation!$B$9*I11</f>
        <v>67126.528000000006</v>
      </c>
      <c r="L11" s="1">
        <f t="shared" si="2"/>
        <v>134892.35200000001</v>
      </c>
      <c r="M11" s="5"/>
      <c r="P11" s="2">
        <v>2023</v>
      </c>
      <c r="Q11" s="1">
        <f t="shared" si="5"/>
        <v>2631496</v>
      </c>
      <c r="R11" s="1">
        <f>R10*(1+Presentation!$B$6)</f>
        <v>5061888</v>
      </c>
      <c r="S11" s="1">
        <f t="shared" si="3"/>
        <v>2430392</v>
      </c>
      <c r="T11" s="1">
        <f>Presentation!$B$5*Q11</f>
        <v>52629.919999999998</v>
      </c>
      <c r="U11" s="5"/>
    </row>
    <row r="12" spans="4:21" x14ac:dyDescent="0.25">
      <c r="D12" s="2">
        <v>5</v>
      </c>
      <c r="E12" s="1">
        <f t="shared" si="4"/>
        <v>3689472.64</v>
      </c>
      <c r="F12" s="1">
        <f>F11*(1+Presentation!$B$6)</f>
        <v>4679434.2400000002</v>
      </c>
      <c r="G12" s="1">
        <f t="shared" si="0"/>
        <v>989961.60000000009</v>
      </c>
      <c r="H12" s="1">
        <f>H11*(1+Presentation!$B$7)</f>
        <v>327560.39679999999</v>
      </c>
      <c r="I12" s="1">
        <f t="shared" si="1"/>
        <v>110684.1792</v>
      </c>
      <c r="J12" s="1">
        <f>Presentation!$B$5*E12</f>
        <v>73789.452799999999</v>
      </c>
      <c r="K12" s="1">
        <f>(H12-I12)*0.5-Presentation!$B$9*I12</f>
        <v>75232.855039999995</v>
      </c>
      <c r="L12" s="1">
        <f t="shared" si="2"/>
        <v>141643.36255999998</v>
      </c>
      <c r="M12" s="5"/>
      <c r="P12" s="2">
        <v>2024</v>
      </c>
      <c r="Q12" s="1">
        <f t="shared" si="5"/>
        <v>2578866.08</v>
      </c>
      <c r="R12" s="1">
        <f>R11*(1+Presentation!$B$6)</f>
        <v>5264363.5200000005</v>
      </c>
      <c r="S12" s="1">
        <f t="shared" si="3"/>
        <v>2685497.4400000004</v>
      </c>
      <c r="T12" s="1">
        <f>Presentation!$B$5*Q12</f>
        <v>51577.321600000003</v>
      </c>
      <c r="U12" s="5"/>
    </row>
    <row r="13" spans="4:21" x14ac:dyDescent="0.25">
      <c r="D13" s="2">
        <v>6</v>
      </c>
      <c r="E13" s="1">
        <f t="shared" si="4"/>
        <v>3615683.1872</v>
      </c>
      <c r="F13" s="1">
        <f>F12*(1+Presentation!$B$6)</f>
        <v>4866611.6096000001</v>
      </c>
      <c r="G13" s="1">
        <f t="shared" si="0"/>
        <v>1250928.4224</v>
      </c>
      <c r="H13" s="1">
        <f>H12*(1+Presentation!$B$7)</f>
        <v>340662.81267199997</v>
      </c>
      <c r="I13" s="1">
        <f t="shared" si="1"/>
        <v>108470.495616</v>
      </c>
      <c r="J13" s="1">
        <f>Presentation!$B$5*E13</f>
        <v>72313.663744000005</v>
      </c>
      <c r="K13" s="1">
        <f>(H13-I13)*0.5-Presentation!$B$9*I13</f>
        <v>83555.00984319998</v>
      </c>
      <c r="L13" s="1">
        <f t="shared" si="2"/>
        <v>148637.30721279999</v>
      </c>
      <c r="M13" s="5"/>
      <c r="P13" s="2">
        <v>2025</v>
      </c>
      <c r="Q13" s="1">
        <f t="shared" si="5"/>
        <v>2527288.7584000002</v>
      </c>
      <c r="R13" s="1">
        <f>R12*(1+Presentation!$B$6)</f>
        <v>5474938.060800001</v>
      </c>
      <c r="S13" s="1">
        <f t="shared" si="3"/>
        <v>2947649.3024000009</v>
      </c>
      <c r="T13" s="1">
        <f>Presentation!$B$5*Q13</f>
        <v>50545.775168000007</v>
      </c>
      <c r="U13" s="5"/>
    </row>
    <row r="14" spans="4:21" x14ac:dyDescent="0.25">
      <c r="D14" s="2">
        <v>7</v>
      </c>
      <c r="E14" s="1">
        <f t="shared" si="4"/>
        <v>3543369.5234560003</v>
      </c>
      <c r="F14" s="1">
        <f>F13*(1+Presentation!$B$6)</f>
        <v>5061276.0739839999</v>
      </c>
      <c r="G14" s="1">
        <f t="shared" si="0"/>
        <v>1517906.5505279996</v>
      </c>
      <c r="H14" s="1">
        <f>H13*(1+Presentation!$B$7)</f>
        <v>354289.32517887995</v>
      </c>
      <c r="I14" s="1">
        <f t="shared" si="1"/>
        <v>106301.08570368</v>
      </c>
      <c r="J14" s="1">
        <f>Presentation!$B$5*E14</f>
        <v>70867.39046912</v>
      </c>
      <c r="K14" s="1">
        <f>(H14-I14)*0.5-Presentation!$B$9*I14</f>
        <v>92103.794026495976</v>
      </c>
      <c r="L14" s="1">
        <f t="shared" si="2"/>
        <v>155884.44544870398</v>
      </c>
      <c r="M14" s="5"/>
      <c r="P14" s="2">
        <v>2026</v>
      </c>
      <c r="Q14" s="1">
        <f t="shared" si="5"/>
        <v>2476742.9832320004</v>
      </c>
      <c r="R14" s="1">
        <f>R13*(1+Presentation!$B$6)</f>
        <v>5693935.5832320014</v>
      </c>
      <c r="S14" s="1">
        <f t="shared" si="3"/>
        <v>3217192.600000001</v>
      </c>
      <c r="T14" s="1">
        <f>Presentation!$B$5*Q14</f>
        <v>49534.859664640011</v>
      </c>
      <c r="U14" s="5"/>
    </row>
    <row r="15" spans="4:21" x14ac:dyDescent="0.25">
      <c r="D15" s="2">
        <v>8</v>
      </c>
      <c r="E15" s="1">
        <f t="shared" si="4"/>
        <v>3472502.1329868804</v>
      </c>
      <c r="F15" s="1">
        <f>F14*(1+Presentation!$B$6)</f>
        <v>5263727.1169433603</v>
      </c>
      <c r="G15" s="1">
        <f t="shared" si="0"/>
        <v>1791224.9839564799</v>
      </c>
      <c r="H15" s="1">
        <f>H14*(1+Presentation!$B$7)</f>
        <v>368460.89818603516</v>
      </c>
      <c r="I15" s="1">
        <f t="shared" si="1"/>
        <v>104175.06398960641</v>
      </c>
      <c r="J15" s="1">
        <f>Presentation!$B$5*E15</f>
        <v>69450.042659737606</v>
      </c>
      <c r="K15" s="1">
        <f>(H15-I15)*0.5-Presentation!$B$9*I15</f>
        <v>100890.39790133247</v>
      </c>
      <c r="L15" s="1">
        <f t="shared" si="2"/>
        <v>163395.4362950963</v>
      </c>
      <c r="M15" s="5"/>
      <c r="P15" s="2">
        <v>2027</v>
      </c>
      <c r="Q15" s="1">
        <f t="shared" si="5"/>
        <v>2427208.1235673605</v>
      </c>
      <c r="R15" s="1">
        <f>R14*(1+Presentation!$B$6)</f>
        <v>5921693.0065612821</v>
      </c>
      <c r="S15" s="1">
        <f t="shared" si="3"/>
        <v>3494484.8829939216</v>
      </c>
      <c r="T15" s="1">
        <f>Presentation!$B$5*Q15</f>
        <v>48544.162471347212</v>
      </c>
      <c r="U15" s="5"/>
    </row>
    <row r="16" spans="4:21" x14ac:dyDescent="0.25">
      <c r="D16" s="2">
        <v>9</v>
      </c>
      <c r="E16" s="1">
        <f t="shared" si="4"/>
        <v>3403052.0903271427</v>
      </c>
      <c r="F16" s="1">
        <f>F15*(1+Presentation!$B$6)</f>
        <v>5474276.2016210947</v>
      </c>
      <c r="G16" s="1">
        <f t="shared" si="0"/>
        <v>2071224.111293952</v>
      </c>
      <c r="H16" s="1">
        <f>H15*(1+Presentation!$B$7)</f>
        <v>383199.33411347657</v>
      </c>
      <c r="I16" s="1">
        <f t="shared" si="1"/>
        <v>102091.56270981427</v>
      </c>
      <c r="J16" s="1">
        <f>Presentation!$B$5*E16</f>
        <v>68061.041806542853</v>
      </c>
      <c r="K16" s="1">
        <f>(H16-I16)*0.5-Presentation!$B$9*I16</f>
        <v>109926.41688888686</v>
      </c>
      <c r="L16" s="1">
        <f t="shared" si="2"/>
        <v>171181.35451477542</v>
      </c>
      <c r="M16" s="5"/>
      <c r="P16" s="2">
        <v>2028</v>
      </c>
      <c r="Q16" s="1">
        <f t="shared" si="5"/>
        <v>2378663.9610960134</v>
      </c>
      <c r="R16" s="1">
        <f>R15*(1+Presentation!$B$6)</f>
        <v>6158560.7268237332</v>
      </c>
      <c r="S16" s="1">
        <f t="shared" si="3"/>
        <v>3779896.7657277198</v>
      </c>
      <c r="T16" s="1">
        <f>Presentation!$B$5*Q16</f>
        <v>47573.279221920267</v>
      </c>
      <c r="U16" s="5"/>
    </row>
    <row r="17" spans="4:21" x14ac:dyDescent="0.25">
      <c r="D17" s="2">
        <v>10</v>
      </c>
      <c r="E17" s="1">
        <f t="shared" si="4"/>
        <v>3334991.0485206</v>
      </c>
      <c r="F17" s="1">
        <f>F16*(1+Presentation!$B$6)</f>
        <v>5693247.2496859385</v>
      </c>
      <c r="G17" s="1">
        <f t="shared" si="0"/>
        <v>2358256.2011653385</v>
      </c>
      <c r="H17" s="1">
        <f>H16*(1+Presentation!$B$7)</f>
        <v>398527.30747801566</v>
      </c>
      <c r="I17" s="1">
        <f t="shared" si="1"/>
        <v>100049.73145561799</v>
      </c>
      <c r="J17" s="1">
        <f>Presentation!$B$5*E17</f>
        <v>66699.820970411994</v>
      </c>
      <c r="K17" s="1">
        <f>(H17-I17)*0.5-Presentation!$B$9*I17</f>
        <v>119223.86857451344</v>
      </c>
      <c r="L17" s="1">
        <f t="shared" si="2"/>
        <v>179253.70744788423</v>
      </c>
      <c r="M17" s="5"/>
      <c r="P17" s="2">
        <v>2029</v>
      </c>
      <c r="Q17" s="1">
        <f t="shared" si="5"/>
        <v>2331090.6818740931</v>
      </c>
      <c r="R17" s="1">
        <f>R16*(1+Presentation!$B$6)</f>
        <v>6404903.1558966823</v>
      </c>
      <c r="S17" s="1">
        <f t="shared" si="3"/>
        <v>4073812.4740225892</v>
      </c>
      <c r="T17" s="1">
        <f>Presentation!$B$5*Q17</f>
        <v>46621.813637481864</v>
      </c>
      <c r="U17" s="5"/>
    </row>
    <row r="18" spans="4:21" x14ac:dyDescent="0.25">
      <c r="D18" s="2">
        <v>11</v>
      </c>
      <c r="E18" s="1">
        <f t="shared" si="4"/>
        <v>3268291.2275501881</v>
      </c>
      <c r="F18" s="1">
        <f>F17*(1+Presentation!$B$6)</f>
        <v>5920977.1396733765</v>
      </c>
      <c r="G18" s="1">
        <f t="shared" si="0"/>
        <v>2652685.9121231884</v>
      </c>
      <c r="H18" s="1">
        <f>H17*(1+Presentation!$B$7)</f>
        <v>414468.39977713628</v>
      </c>
      <c r="I18" s="1">
        <f t="shared" si="1"/>
        <v>98048.736826505643</v>
      </c>
      <c r="J18" s="1">
        <f>Presentation!$B$5*E18</f>
        <v>65365.82455100376</v>
      </c>
      <c r="K18" s="1">
        <f>(H18-I18)*0.5-Presentation!$B$9*I18</f>
        <v>128795.21042736364</v>
      </c>
      <c r="L18" s="1">
        <f t="shared" si="2"/>
        <v>187624.45252326701</v>
      </c>
      <c r="M18" s="5"/>
      <c r="P18" s="2">
        <v>2030</v>
      </c>
      <c r="Q18" s="1">
        <f t="shared" si="5"/>
        <v>2284468.8682366111</v>
      </c>
      <c r="R18" s="1">
        <f>R17*(1+Presentation!$B$6)</f>
        <v>6661099.2821325501</v>
      </c>
      <c r="S18" s="1">
        <f t="shared" si="3"/>
        <v>4376630.4138959385</v>
      </c>
      <c r="T18" s="1">
        <f>Presentation!$B$5*Q18</f>
        <v>45689.377364732223</v>
      </c>
      <c r="U18" s="5"/>
    </row>
    <row r="19" spans="4:21" x14ac:dyDescent="0.25">
      <c r="D19" s="2">
        <v>12</v>
      </c>
      <c r="E19" s="1">
        <f t="shared" si="4"/>
        <v>3202925.4029991841</v>
      </c>
      <c r="F19" s="1">
        <f>F18*(1+Presentation!$B$6)</f>
        <v>6157816.2252603117</v>
      </c>
      <c r="G19" s="1">
        <f t="shared" si="0"/>
        <v>2954890.8222611276</v>
      </c>
      <c r="H19" s="1">
        <f>H18*(1+Presentation!$B$7)</f>
        <v>431047.13576822175</v>
      </c>
      <c r="I19" s="1">
        <f t="shared" si="1"/>
        <v>96087.762089975513</v>
      </c>
      <c r="J19" s="1">
        <f>Presentation!$B$5*E19</f>
        <v>64058.50805998368</v>
      </c>
      <c r="K19" s="1">
        <f>(H19-I19)*0.5-Presentation!$B$9*I19</f>
        <v>138653.35821213046</v>
      </c>
      <c r="L19" s="1">
        <f t="shared" si="2"/>
        <v>196306.01546611576</v>
      </c>
      <c r="M19" s="5"/>
      <c r="P19" s="2">
        <v>2031</v>
      </c>
      <c r="Q19" s="1">
        <f t="shared" si="5"/>
        <v>2238779.4908718788</v>
      </c>
      <c r="R19" s="1">
        <f>R18*(1+Presentation!$B$6)</f>
        <v>6927543.2534178523</v>
      </c>
      <c r="S19" s="1">
        <f t="shared" si="3"/>
        <v>4688763.7625459731</v>
      </c>
      <c r="T19" s="1">
        <f>Presentation!$B$5*Q19</f>
        <v>44775.589817437576</v>
      </c>
      <c r="U19" s="5"/>
    </row>
    <row r="20" spans="4:21" x14ac:dyDescent="0.25">
      <c r="D20" s="2">
        <v>13</v>
      </c>
      <c r="E20" s="1">
        <f t="shared" si="4"/>
        <v>3138866.8949392005</v>
      </c>
      <c r="F20" s="1">
        <f>F19*(1+Presentation!$B$6)</f>
        <v>6404128.8742707241</v>
      </c>
      <c r="G20" s="1">
        <f t="shared" si="0"/>
        <v>3265261.9793315236</v>
      </c>
      <c r="H20" s="1">
        <f>H19*(1+Presentation!$B$7)</f>
        <v>448289.02119895065</v>
      </c>
      <c r="I20" s="1">
        <f t="shared" si="1"/>
        <v>94166.00684817601</v>
      </c>
      <c r="J20" s="1">
        <f>Presentation!$B$5*E20</f>
        <v>62777.337898784011</v>
      </c>
      <c r="K20" s="1">
        <f>(H20-I20)*0.5-Presentation!$B$9*I20</f>
        <v>148811.70512093452</v>
      </c>
      <c r="L20" s="1">
        <f t="shared" si="2"/>
        <v>205311.30922984012</v>
      </c>
      <c r="M20" s="5"/>
      <c r="P20" s="2">
        <v>2032</v>
      </c>
      <c r="Q20" s="1">
        <f t="shared" si="5"/>
        <v>2194003.901054441</v>
      </c>
      <c r="R20" s="1">
        <f>R19*(1+Presentation!$B$6)</f>
        <v>7204644.9835545663</v>
      </c>
      <c r="S20" s="1">
        <f t="shared" si="3"/>
        <v>5010641.0825001253</v>
      </c>
      <c r="T20" s="1">
        <f>Presentation!$B$5*Q20</f>
        <v>43880.078021088819</v>
      </c>
      <c r="U20" s="5"/>
    </row>
    <row r="21" spans="4:21" x14ac:dyDescent="0.25">
      <c r="D21" s="2">
        <v>14</v>
      </c>
      <c r="E21" s="1">
        <f t="shared" si="4"/>
        <v>3076089.5570404166</v>
      </c>
      <c r="F21" s="1">
        <f>F20*(1+Presentation!$B$6)</f>
        <v>6660294.0292415535</v>
      </c>
      <c r="G21" s="1">
        <f t="shared" si="0"/>
        <v>3584204.4722011369</v>
      </c>
      <c r="H21" s="1">
        <f>H20*(1+Presentation!$B$7)</f>
        <v>466220.58204690868</v>
      </c>
      <c r="I21" s="1">
        <f t="shared" si="1"/>
        <v>92282.686711212489</v>
      </c>
      <c r="J21" s="1">
        <f>Presentation!$B$5*E21</f>
        <v>61521.791140808331</v>
      </c>
      <c r="K21" s="1">
        <f>(H21-I21)*0.5-Presentation!$B$9*I21</f>
        <v>159284.14165448435</v>
      </c>
      <c r="L21" s="1">
        <f t="shared" si="2"/>
        <v>214653.75368121182</v>
      </c>
      <c r="M21" s="5"/>
      <c r="P21" s="2">
        <v>2033</v>
      </c>
      <c r="Q21" s="1">
        <f t="shared" si="5"/>
        <v>2150123.8230333524</v>
      </c>
      <c r="R21" s="1">
        <f>R20*(1+Presentation!$B$6)</f>
        <v>7492830.7828967487</v>
      </c>
      <c r="S21" s="1">
        <f t="shared" si="3"/>
        <v>5342706.9598633964</v>
      </c>
      <c r="T21" s="1">
        <f>Presentation!$B$5*Q21</f>
        <v>43002.476460667051</v>
      </c>
      <c r="U21" s="5"/>
    </row>
    <row r="22" spans="4:21" x14ac:dyDescent="0.25">
      <c r="D22" s="2">
        <v>15</v>
      </c>
      <c r="E22" s="1">
        <f t="shared" si="4"/>
        <v>3014567.7658996084</v>
      </c>
      <c r="F22" s="1">
        <f>F21*(1+Presentation!$B$6)</f>
        <v>6926705.7904112162</v>
      </c>
      <c r="G22" s="1">
        <f t="shared" si="0"/>
        <v>3912138.0245116078</v>
      </c>
      <c r="H22" s="1">
        <f>H21*(1+Presentation!$B$7)</f>
        <v>484869.40532878501</v>
      </c>
      <c r="I22" s="1">
        <f t="shared" si="1"/>
        <v>90437.032976988252</v>
      </c>
      <c r="J22" s="1">
        <f>Presentation!$B$5*E22</f>
        <v>60291.355317992166</v>
      </c>
      <c r="K22" s="1">
        <f>(H22-I22)*0.5-Presentation!$B$9*I22</f>
        <v>170085.07628280192</v>
      </c>
      <c r="L22" s="1">
        <f t="shared" si="2"/>
        <v>224347.29606899485</v>
      </c>
      <c r="M22" s="5"/>
      <c r="P22" s="2">
        <v>2034</v>
      </c>
      <c r="Q22" s="1">
        <f t="shared" si="5"/>
        <v>2107121.3465726855</v>
      </c>
      <c r="R22" s="1">
        <f>R21*(1+Presentation!$B$6)</f>
        <v>7792544.0142126186</v>
      </c>
      <c r="S22" s="1">
        <f t="shared" si="3"/>
        <v>5685422.6676399335</v>
      </c>
      <c r="T22" s="1">
        <f>Presentation!$B$5*Q22</f>
        <v>42142.426931453709</v>
      </c>
      <c r="U22" s="5"/>
    </row>
    <row r="23" spans="4:21" x14ac:dyDescent="0.25">
      <c r="D23" s="2">
        <v>16</v>
      </c>
      <c r="E23" s="1">
        <f t="shared" si="4"/>
        <v>2954276.4105816162</v>
      </c>
      <c r="F23" s="1">
        <f>F22*(1+Presentation!$B$6)</f>
        <v>7203774.0220276648</v>
      </c>
      <c r="G23" s="1">
        <f t="shared" si="0"/>
        <v>4249497.6114460491</v>
      </c>
      <c r="H23" s="1">
        <f>H22*(1+Presentation!$B$7)</f>
        <v>504264.18154193641</v>
      </c>
      <c r="I23" s="1">
        <f t="shared" si="1"/>
        <v>88628.292317448489</v>
      </c>
      <c r="J23" s="1">
        <f>Presentation!$B$5*E23</f>
        <v>59085.528211632329</v>
      </c>
      <c r="K23" s="1">
        <f>(H23-I23)*0.5-Presentation!$B$9*I23</f>
        <v>181229.45691700943</v>
      </c>
      <c r="L23" s="1">
        <f t="shared" si="2"/>
        <v>234406.43230747851</v>
      </c>
      <c r="M23" s="5"/>
      <c r="P23" s="2">
        <v>2035</v>
      </c>
      <c r="Q23" s="1">
        <f t="shared" si="5"/>
        <v>2064978.9196412319</v>
      </c>
      <c r="R23" s="1">
        <f>R22*(1+Presentation!$B$6)</f>
        <v>8104245.7747811237</v>
      </c>
      <c r="S23" s="1">
        <f t="shared" si="3"/>
        <v>6039266.8551398916</v>
      </c>
      <c r="T23" s="1">
        <f>Presentation!$B$5*Q23</f>
        <v>41299.578392824638</v>
      </c>
      <c r="U23" s="5"/>
    </row>
    <row r="24" spans="4:21" x14ac:dyDescent="0.25">
      <c r="D24" s="2">
        <v>17</v>
      </c>
      <c r="E24" s="1">
        <f t="shared" si="4"/>
        <v>2895190.8823699839</v>
      </c>
      <c r="F24" s="1">
        <f>F23*(1+Presentation!$B$6)</f>
        <v>7491924.9829087714</v>
      </c>
      <c r="G24" s="1">
        <f t="shared" si="0"/>
        <v>4596734.1005387874</v>
      </c>
      <c r="H24" s="1">
        <f>H23*(1+Presentation!$B$7)</f>
        <v>524434.74880361394</v>
      </c>
      <c r="I24" s="1">
        <f t="shared" si="1"/>
        <v>86855.726471099508</v>
      </c>
      <c r="J24" s="1">
        <f>Presentation!$B$5*E24</f>
        <v>57903.817647399679</v>
      </c>
      <c r="K24" s="1">
        <f>(H24-I24)*0.5-Presentation!$B$9*I24</f>
        <v>192732.79322492736</v>
      </c>
      <c r="L24" s="1">
        <f t="shared" si="2"/>
        <v>244846.22910758705</v>
      </c>
      <c r="M24" s="5"/>
      <c r="P24" s="2">
        <v>2036</v>
      </c>
      <c r="Q24" s="1">
        <f t="shared" si="5"/>
        <v>2023679.3412484073</v>
      </c>
      <c r="R24" s="1">
        <f>R23*(1+Presentation!$B$6)</f>
        <v>8428415.6057723686</v>
      </c>
      <c r="S24" s="1">
        <f t="shared" si="3"/>
        <v>6404736.2645239616</v>
      </c>
      <c r="T24" s="1">
        <f>Presentation!$B$5*Q24</f>
        <v>40473.586824968144</v>
      </c>
      <c r="U24" s="5"/>
    </row>
    <row r="25" spans="4:21" x14ac:dyDescent="0.25">
      <c r="D25" s="2">
        <v>18</v>
      </c>
      <c r="E25" s="1">
        <f t="shared" si="4"/>
        <v>2837287.0647225841</v>
      </c>
      <c r="F25" s="1">
        <f>F24*(1+Presentation!$B$6)</f>
        <v>7791601.9822251229</v>
      </c>
      <c r="G25" s="1">
        <f t="shared" si="0"/>
        <v>4954314.9175025392</v>
      </c>
      <c r="H25" s="1">
        <f>H24*(1+Presentation!$B$7)</f>
        <v>545412.13875575853</v>
      </c>
      <c r="I25" s="1">
        <f t="shared" si="1"/>
        <v>85118.611941677518</v>
      </c>
      <c r="J25" s="1">
        <f>Presentation!$B$5*E25</f>
        <v>56745.741294451684</v>
      </c>
      <c r="K25" s="1">
        <f>(H25-I25)*0.5-Presentation!$B$9*I25</f>
        <v>204611.17982453725</v>
      </c>
      <c r="L25" s="1">
        <f t="shared" si="2"/>
        <v>255682.34698954376</v>
      </c>
      <c r="M25" s="5"/>
      <c r="P25" s="2">
        <v>2037</v>
      </c>
      <c r="Q25" s="1">
        <f t="shared" si="5"/>
        <v>1983205.754423439</v>
      </c>
      <c r="R25" s="1">
        <f>R24*(1+Presentation!$B$6)</f>
        <v>8765552.2300032638</v>
      </c>
      <c r="S25" s="1">
        <f t="shared" si="3"/>
        <v>6782346.4755798243</v>
      </c>
      <c r="T25" s="1">
        <f>Presentation!$B$5*Q25</f>
        <v>39664.115088468781</v>
      </c>
      <c r="U25" s="5"/>
    </row>
    <row r="26" spans="4:21" x14ac:dyDescent="0.25">
      <c r="D26" s="2">
        <v>19</v>
      </c>
      <c r="E26" s="1">
        <f t="shared" si="4"/>
        <v>2780541.3234281326</v>
      </c>
      <c r="F26" s="1">
        <f>F25*(1+Presentation!$B$6)</f>
        <v>8103266.061514128</v>
      </c>
      <c r="G26" s="1">
        <f t="shared" si="0"/>
        <v>5322724.7380859954</v>
      </c>
      <c r="H26" s="1">
        <f>H25*(1+Presentation!$B$7)</f>
        <v>567228.62430598889</v>
      </c>
      <c r="I26" s="1">
        <f t="shared" si="1"/>
        <v>83416.239702843974</v>
      </c>
      <c r="J26" s="1">
        <f>Presentation!$B$5*E26</f>
        <v>55610.826468562649</v>
      </c>
      <c r="K26" s="1">
        <f>(H26-I26)*0.5-Presentation!$B$9*I26</f>
        <v>216881.32039071928</v>
      </c>
      <c r="L26" s="1">
        <f t="shared" si="2"/>
        <v>266931.06421242567</v>
      </c>
      <c r="M26" s="5"/>
      <c r="P26" s="2">
        <v>2038</v>
      </c>
      <c r="Q26" s="1">
        <f t="shared" si="5"/>
        <v>1943541.6393349702</v>
      </c>
      <c r="R26" s="1">
        <f>R25*(1+Presentation!$B$6)</f>
        <v>9116174.3192033954</v>
      </c>
      <c r="S26" s="1">
        <f t="shared" si="3"/>
        <v>7172632.6798684252</v>
      </c>
      <c r="T26" s="1">
        <f>Presentation!$B$5*Q26</f>
        <v>38870.8327866994</v>
      </c>
      <c r="U26" s="5"/>
    </row>
    <row r="27" spans="4:21" x14ac:dyDescent="0.25">
      <c r="D27" s="2">
        <v>20</v>
      </c>
      <c r="E27" s="1">
        <f t="shared" si="4"/>
        <v>2724930.4969595699</v>
      </c>
      <c r="F27" s="1">
        <f>F26*(1+Presentation!$B$6)</f>
        <v>8427396.703974694</v>
      </c>
      <c r="G27" s="1">
        <f t="shared" si="0"/>
        <v>5702466.2070151241</v>
      </c>
      <c r="H27" s="1">
        <f>H26*(1+Presentation!$B$7)</f>
        <v>589917.76927822852</v>
      </c>
      <c r="I27" s="1">
        <f t="shared" si="1"/>
        <v>81747.91490878709</v>
      </c>
      <c r="J27" s="1">
        <f>Presentation!$B$5*E27</f>
        <v>54498.609939191396</v>
      </c>
      <c r="K27" s="1">
        <f>(H27-I27)*0.5-Presentation!$B$9*I27</f>
        <v>229560.55271208458</v>
      </c>
      <c r="L27" s="1">
        <f t="shared" si="2"/>
        <v>278609.30165735679</v>
      </c>
      <c r="M27" s="5"/>
      <c r="P27" s="2">
        <v>2039</v>
      </c>
      <c r="Q27" s="1">
        <f t="shared" si="5"/>
        <v>1904670.8065482709</v>
      </c>
      <c r="R27" s="1">
        <f>R26*(1+Presentation!$B$6)</f>
        <v>9480821.2919715308</v>
      </c>
      <c r="S27" s="1">
        <f t="shared" si="3"/>
        <v>7576150.4854232594</v>
      </c>
      <c r="T27" s="1">
        <f>Presentation!$B$5*Q27</f>
        <v>38093.416130965416</v>
      </c>
      <c r="U27" s="5"/>
    </row>
    <row r="28" spans="4:21" x14ac:dyDescent="0.25">
      <c r="D28" s="40">
        <v>21</v>
      </c>
      <c r="E28" s="1">
        <f t="shared" si="4"/>
        <v>2670431.8870203784</v>
      </c>
      <c r="F28" s="1">
        <f>F27*(1+Presentation!$B$6)</f>
        <v>8764492.5721336827</v>
      </c>
      <c r="G28" s="1">
        <f t="shared" si="0"/>
        <v>6094060.6851133043</v>
      </c>
      <c r="H28" s="1">
        <f>H27*(1+Presentation!$B$7)</f>
        <v>613514.48004935763</v>
      </c>
      <c r="I28" s="1">
        <f t="shared" si="1"/>
        <v>80112.956610611349</v>
      </c>
      <c r="J28" s="1">
        <f>Presentation!$B$5*E28</f>
        <v>53408.637740407568</v>
      </c>
      <c r="K28" s="1">
        <f>(H28-I28)*0.5-Presentation!$B$9*I28</f>
        <v>242666.87473618975</v>
      </c>
      <c r="L28" s="1">
        <f t="shared" si="2"/>
        <v>290734.64870255662</v>
      </c>
      <c r="O28" s="1"/>
      <c r="P28" s="2">
        <v>2040</v>
      </c>
      <c r="Q28" s="1">
        <f t="shared" si="5"/>
        <v>1866577.3904173055</v>
      </c>
      <c r="R28" s="1">
        <f>R27*(1+Presentation!$B$6)</f>
        <v>9860054.1436503921</v>
      </c>
      <c r="S28" s="1">
        <f t="shared" si="3"/>
        <v>7993476.7532330863</v>
      </c>
      <c r="T28" s="1">
        <f>Presentation!$B$5*Q28</f>
        <v>37331.547808346113</v>
      </c>
      <c r="U28" s="5"/>
    </row>
    <row r="29" spans="4:21" x14ac:dyDescent="0.25">
      <c r="D29" s="40">
        <v>22</v>
      </c>
      <c r="E29" s="1">
        <f t="shared" si="4"/>
        <v>2617023.2492799708</v>
      </c>
      <c r="F29" s="1">
        <f>F28*(1+Presentation!$B$6)</f>
        <v>9115072.275019031</v>
      </c>
      <c r="G29" s="1">
        <f t="shared" si="0"/>
        <v>6498049.0257390607</v>
      </c>
      <c r="H29" s="1">
        <f>H28*(1+Presentation!$B$7)</f>
        <v>638055.05925133196</v>
      </c>
      <c r="I29" s="1">
        <f t="shared" si="1"/>
        <v>78510.697478399117</v>
      </c>
      <c r="J29" s="1">
        <f>Presentation!$B$5*E29</f>
        <v>52340.464985599414</v>
      </c>
      <c r="K29" s="1">
        <f>(H29-I29)*0.5-Presentation!$B$9*I29</f>
        <v>256218.97164294668</v>
      </c>
      <c r="L29" s="1">
        <f t="shared" si="2"/>
        <v>303325.3901299861</v>
      </c>
      <c r="O29" s="1"/>
      <c r="P29" s="2">
        <v>2041</v>
      </c>
      <c r="Q29" s="1">
        <f t="shared" si="5"/>
        <v>1829245.8426089594</v>
      </c>
      <c r="R29" s="1">
        <f>R28*(1+Presentation!$B$6)</f>
        <v>10254456.309396408</v>
      </c>
      <c r="S29" s="1">
        <f t="shared" si="3"/>
        <v>8425210.46678745</v>
      </c>
      <c r="T29" s="1">
        <f>Presentation!$B$5*Q29</f>
        <v>36584.916852179187</v>
      </c>
      <c r="U29" s="5"/>
    </row>
    <row r="30" spans="4:21" x14ac:dyDescent="0.25">
      <c r="D30" s="40"/>
      <c r="E30" s="1"/>
      <c r="F30" s="1"/>
      <c r="G30" s="1"/>
      <c r="H30" s="1"/>
      <c r="I30" s="1"/>
      <c r="J30" s="1"/>
      <c r="K30" s="1"/>
      <c r="L30" s="1"/>
      <c r="O30" s="1"/>
      <c r="P30" s="5"/>
      <c r="Q30" s="5"/>
      <c r="R30" s="5"/>
      <c r="S30" s="5"/>
      <c r="T30" s="5"/>
      <c r="U30" s="5"/>
    </row>
    <row r="31" spans="4:21" ht="13" x14ac:dyDescent="0.3">
      <c r="D31" s="17" t="s">
        <v>20</v>
      </c>
      <c r="E31" s="18"/>
      <c r="F31" s="18"/>
      <c r="G31" s="19">
        <f>G29</f>
        <v>6498049.0257390607</v>
      </c>
      <c r="H31" s="20"/>
      <c r="I31" s="20"/>
      <c r="J31" s="21"/>
      <c r="K31" s="21"/>
      <c r="L31" s="22">
        <f>SUM(L8:L29)</f>
        <v>4364120.6055556238</v>
      </c>
      <c r="M31" s="20">
        <f>L31+G31</f>
        <v>10862169.631294684</v>
      </c>
      <c r="O31" s="1"/>
      <c r="P31" s="23" t="s">
        <v>20</v>
      </c>
      <c r="Q31" s="24"/>
      <c r="R31" s="24"/>
      <c r="S31" s="19">
        <f>S29</f>
        <v>8425210.46678745</v>
      </c>
      <c r="T31" s="21"/>
      <c r="U31" s="21"/>
    </row>
    <row r="32" spans="4:21" x14ac:dyDescent="0.25">
      <c r="P32" s="1"/>
      <c r="Q32" s="1"/>
      <c r="R32" s="1"/>
      <c r="S32" s="1"/>
      <c r="T32" s="1"/>
      <c r="U32" s="1"/>
    </row>
    <row r="33" spans="4:21" ht="13" x14ac:dyDescent="0.3">
      <c r="D33" s="7" t="s">
        <v>6</v>
      </c>
      <c r="E33" s="25"/>
      <c r="F33" s="25"/>
      <c r="G33" s="10" t="s">
        <v>7</v>
      </c>
      <c r="H33" s="10" t="s">
        <v>22</v>
      </c>
      <c r="I33" s="10" t="s">
        <v>9</v>
      </c>
      <c r="P33" s="1"/>
      <c r="Q33" s="1"/>
      <c r="R33" s="1"/>
      <c r="S33" s="1"/>
      <c r="T33" s="1"/>
      <c r="U33" s="1"/>
    </row>
    <row r="34" spans="4:21" ht="13" x14ac:dyDescent="0.3">
      <c r="D34" s="12" t="s">
        <v>11</v>
      </c>
      <c r="E34" s="27"/>
      <c r="F34" s="27"/>
      <c r="G34" s="15">
        <v>4000000</v>
      </c>
      <c r="H34" s="16">
        <v>7.0000000000000007E-2</v>
      </c>
      <c r="I34" s="16">
        <v>0.03</v>
      </c>
      <c r="P34" s="1"/>
      <c r="Q34" s="1"/>
      <c r="R34" s="1"/>
      <c r="S34" s="1"/>
      <c r="T34" s="1"/>
      <c r="U34" s="1"/>
    </row>
    <row r="35" spans="4:21" x14ac:dyDescent="0.25">
      <c r="J35" s="2">
        <v>1</v>
      </c>
      <c r="K35" s="2"/>
      <c r="Q35" s="1"/>
      <c r="R35" s="1"/>
      <c r="S35" s="1"/>
      <c r="T35" s="1"/>
      <c r="U35" s="1"/>
    </row>
    <row r="36" spans="4:21" x14ac:dyDescent="0.25">
      <c r="E36" s="2" t="s">
        <v>12</v>
      </c>
      <c r="F36" s="2" t="s">
        <v>13</v>
      </c>
      <c r="G36" s="3" t="s">
        <v>14</v>
      </c>
      <c r="H36" s="2" t="s">
        <v>15</v>
      </c>
      <c r="I36" s="2" t="s">
        <v>16</v>
      </c>
      <c r="J36" s="4" t="s">
        <v>17</v>
      </c>
      <c r="K36" s="4"/>
      <c r="L36" s="4" t="s">
        <v>18</v>
      </c>
      <c r="P36" s="1"/>
      <c r="Q36" s="5"/>
      <c r="R36" s="5"/>
      <c r="S36" s="5"/>
      <c r="T36" s="5"/>
      <c r="U36" s="5"/>
    </row>
    <row r="37" spans="4:21" x14ac:dyDescent="0.25">
      <c r="P37" s="1"/>
      <c r="Q37" s="5"/>
      <c r="R37" s="5"/>
      <c r="S37" s="5"/>
      <c r="T37" s="5"/>
      <c r="U37" s="5"/>
    </row>
    <row r="38" spans="4:21" x14ac:dyDescent="0.25">
      <c r="P38" s="1"/>
      <c r="Q38" s="5"/>
      <c r="R38" s="5"/>
      <c r="S38" s="5"/>
      <c r="T38" s="5"/>
      <c r="U38" s="5"/>
    </row>
    <row r="39" spans="4:21" x14ac:dyDescent="0.25">
      <c r="D39" s="2">
        <v>1</v>
      </c>
      <c r="E39" s="1">
        <f>G34</f>
        <v>4000000</v>
      </c>
      <c r="F39" s="1">
        <f>E39</f>
        <v>4000000</v>
      </c>
      <c r="G39" s="1">
        <f t="shared" ref="G39:G60" si="6">F39-E39</f>
        <v>0</v>
      </c>
      <c r="H39" s="1">
        <f>G34*$H$3</f>
        <v>280000</v>
      </c>
      <c r="I39" s="1">
        <f t="shared" ref="I39:I60" si="7">E39*$I$3</f>
        <v>120000</v>
      </c>
      <c r="J39" s="1">
        <f>Presentation!$B$5*E39</f>
        <v>80000</v>
      </c>
      <c r="K39" s="1">
        <f>(H39-I39)*0.5-Presentation!$B$9*I39</f>
        <v>44000</v>
      </c>
      <c r="L39" s="1">
        <f t="shared" ref="L39:L60" si="8">H39-I39-K39</f>
        <v>116000</v>
      </c>
      <c r="M39" s="5"/>
      <c r="P39" s="1"/>
      <c r="Q39" s="5"/>
      <c r="R39" s="5"/>
      <c r="S39" s="5"/>
      <c r="T39" s="5"/>
      <c r="U39" s="5"/>
    </row>
    <row r="40" spans="4:21" x14ac:dyDescent="0.25">
      <c r="D40" s="2">
        <v>2</v>
      </c>
      <c r="E40" s="1">
        <f t="shared" ref="E40:E60" si="9">E39-J39</f>
        <v>3920000</v>
      </c>
      <c r="F40" s="1">
        <f>F39*(1+Presentation!$B$6)</f>
        <v>4160000</v>
      </c>
      <c r="G40" s="1">
        <f t="shared" si="6"/>
        <v>240000</v>
      </c>
      <c r="H40" s="1">
        <f>H39*(1+Presentation!$B$7)</f>
        <v>291200</v>
      </c>
      <c r="I40" s="1">
        <f t="shared" si="7"/>
        <v>117600</v>
      </c>
      <c r="J40" s="1">
        <f>Presentation!$B$5*E40</f>
        <v>78400</v>
      </c>
      <c r="K40" s="1">
        <f>(H40-I40)*0.5-Presentation!$B$9*I40</f>
        <v>51520</v>
      </c>
      <c r="L40" s="1">
        <f t="shared" si="8"/>
        <v>122080</v>
      </c>
      <c r="M40" s="5"/>
      <c r="P40" s="1"/>
      <c r="Q40" s="5"/>
      <c r="R40" s="5"/>
      <c r="S40" s="5"/>
      <c r="T40" s="5"/>
      <c r="U40" s="5"/>
    </row>
    <row r="41" spans="4:21" x14ac:dyDescent="0.25">
      <c r="D41" s="2">
        <v>3</v>
      </c>
      <c r="E41" s="1">
        <f t="shared" si="9"/>
        <v>3841600</v>
      </c>
      <c r="F41" s="1">
        <f>F40*(1+Presentation!$B$6)</f>
        <v>4326400</v>
      </c>
      <c r="G41" s="1">
        <f t="shared" si="6"/>
        <v>484800</v>
      </c>
      <c r="H41" s="1">
        <f>H40*(1+Presentation!$B$7)</f>
        <v>302848</v>
      </c>
      <c r="I41" s="1">
        <f t="shared" si="7"/>
        <v>115248</v>
      </c>
      <c r="J41" s="1">
        <f>Presentation!$B$5*E41</f>
        <v>76832</v>
      </c>
      <c r="K41" s="1">
        <f>(H41-I41)*0.5-Presentation!$B$9*I41</f>
        <v>59225.599999999999</v>
      </c>
      <c r="L41" s="1">
        <f t="shared" si="8"/>
        <v>128374.39999999999</v>
      </c>
      <c r="M41" s="5"/>
      <c r="P41" s="1"/>
      <c r="Q41" s="5"/>
      <c r="R41" s="5"/>
      <c r="S41" s="5"/>
      <c r="T41" s="5"/>
      <c r="U41" s="5"/>
    </row>
    <row r="42" spans="4:21" x14ac:dyDescent="0.25">
      <c r="D42" s="2">
        <v>4</v>
      </c>
      <c r="E42" s="1">
        <f t="shared" si="9"/>
        <v>3764768</v>
      </c>
      <c r="F42" s="1">
        <f>F41*(1+Presentation!$B$6)</f>
        <v>4499456</v>
      </c>
      <c r="G42" s="1">
        <f t="shared" si="6"/>
        <v>734688</v>
      </c>
      <c r="H42" s="1">
        <f>H41*(1+Presentation!$B$7)</f>
        <v>314961.91999999998</v>
      </c>
      <c r="I42" s="1">
        <f t="shared" si="7"/>
        <v>112943.03999999999</v>
      </c>
      <c r="J42" s="1">
        <f>Presentation!$B$5*E42</f>
        <v>75295.360000000001</v>
      </c>
      <c r="K42" s="1">
        <f>(H42-I42)*0.5-Presentation!$B$9*I42</f>
        <v>67126.528000000006</v>
      </c>
      <c r="L42" s="1">
        <f t="shared" si="8"/>
        <v>134892.35200000001</v>
      </c>
      <c r="M42" s="5"/>
      <c r="P42" s="1"/>
      <c r="Q42" s="5"/>
      <c r="R42" s="5"/>
      <c r="S42" s="5"/>
      <c r="T42" s="5"/>
      <c r="U42" s="5"/>
    </row>
    <row r="43" spans="4:21" x14ac:dyDescent="0.25">
      <c r="D43" s="2">
        <v>5</v>
      </c>
      <c r="E43" s="1">
        <f t="shared" si="9"/>
        <v>3689472.64</v>
      </c>
      <c r="F43" s="1">
        <f>F42*(1+Presentation!$B$6)</f>
        <v>4679434.2400000002</v>
      </c>
      <c r="G43" s="1">
        <f t="shared" si="6"/>
        <v>989961.60000000009</v>
      </c>
      <c r="H43" s="1">
        <f>H42*(1+Presentation!$B$7)</f>
        <v>327560.39679999999</v>
      </c>
      <c r="I43" s="1">
        <f t="shared" si="7"/>
        <v>110684.1792</v>
      </c>
      <c r="J43" s="1">
        <f>Presentation!$B$5*E43</f>
        <v>73789.452799999999</v>
      </c>
      <c r="K43" s="1">
        <f>(H43-I43)*0.5-Presentation!$B$9*I43</f>
        <v>75232.855039999995</v>
      </c>
      <c r="L43" s="1">
        <f t="shared" si="8"/>
        <v>141643.36255999998</v>
      </c>
      <c r="M43" s="5"/>
      <c r="P43" s="1"/>
      <c r="Q43" s="5"/>
      <c r="R43" s="5"/>
      <c r="S43" s="5"/>
      <c r="T43" s="5"/>
      <c r="U43" s="5"/>
    </row>
    <row r="44" spans="4:21" x14ac:dyDescent="0.25">
      <c r="D44" s="2">
        <v>6</v>
      </c>
      <c r="E44" s="1">
        <f t="shared" si="9"/>
        <v>3615683.1872</v>
      </c>
      <c r="F44" s="1">
        <f>F43*(1+Presentation!$B$6)</f>
        <v>4866611.6096000001</v>
      </c>
      <c r="G44" s="1">
        <f t="shared" si="6"/>
        <v>1250928.4224</v>
      </c>
      <c r="H44" s="1">
        <f>H43*(1+Presentation!$B$7)</f>
        <v>340662.81267199997</v>
      </c>
      <c r="I44" s="1">
        <f t="shared" si="7"/>
        <v>108470.495616</v>
      </c>
      <c r="J44" s="1">
        <f>Presentation!$B$5*E44</f>
        <v>72313.663744000005</v>
      </c>
      <c r="K44" s="1">
        <f>(H44-I44)*0.5-Presentation!$B$9*I44</f>
        <v>83555.00984319998</v>
      </c>
      <c r="L44" s="1">
        <f t="shared" si="8"/>
        <v>148637.30721279999</v>
      </c>
      <c r="M44" s="5"/>
      <c r="P44" s="1"/>
      <c r="Q44" s="5"/>
      <c r="R44" s="5"/>
      <c r="S44" s="5"/>
      <c r="T44" s="5"/>
      <c r="U44" s="5"/>
    </row>
    <row r="45" spans="4:21" x14ac:dyDescent="0.25">
      <c r="D45" s="2">
        <v>7</v>
      </c>
      <c r="E45" s="1">
        <f t="shared" si="9"/>
        <v>3543369.5234560003</v>
      </c>
      <c r="F45" s="1">
        <f>F44*(1+Presentation!$B$6)</f>
        <v>5061276.0739839999</v>
      </c>
      <c r="G45" s="1">
        <f t="shared" si="6"/>
        <v>1517906.5505279996</v>
      </c>
      <c r="H45" s="1">
        <f>H44*(1+Presentation!$B$7)</f>
        <v>354289.32517887995</v>
      </c>
      <c r="I45" s="1">
        <f t="shared" si="7"/>
        <v>106301.08570368</v>
      </c>
      <c r="J45" s="1">
        <f>Presentation!$B$5*E45</f>
        <v>70867.39046912</v>
      </c>
      <c r="K45" s="1">
        <f>(H45-I45)*0.5-Presentation!$B$9*I45</f>
        <v>92103.794026495976</v>
      </c>
      <c r="L45" s="1">
        <f t="shared" si="8"/>
        <v>155884.44544870398</v>
      </c>
      <c r="M45" s="5"/>
      <c r="P45" s="1"/>
      <c r="Q45" s="5"/>
      <c r="R45" s="5"/>
      <c r="S45" s="5"/>
      <c r="T45" s="5"/>
      <c r="U45" s="5"/>
    </row>
    <row r="46" spans="4:21" x14ac:dyDescent="0.25">
      <c r="D46" s="2">
        <v>8</v>
      </c>
      <c r="E46" s="1">
        <f t="shared" si="9"/>
        <v>3472502.1329868804</v>
      </c>
      <c r="F46" s="1">
        <f>F45*(1+Presentation!$B$6)</f>
        <v>5263727.1169433603</v>
      </c>
      <c r="G46" s="1">
        <f t="shared" si="6"/>
        <v>1791224.9839564799</v>
      </c>
      <c r="H46" s="1">
        <f>H45*(1+Presentation!$B$7)</f>
        <v>368460.89818603516</v>
      </c>
      <c r="I46" s="1">
        <f t="shared" si="7"/>
        <v>104175.06398960641</v>
      </c>
      <c r="J46" s="1">
        <f>Presentation!$B$5*E46</f>
        <v>69450.042659737606</v>
      </c>
      <c r="K46" s="1">
        <f>(H46-I46)*0.5-Presentation!$B$9*I46</f>
        <v>100890.39790133247</v>
      </c>
      <c r="L46" s="1">
        <f t="shared" si="8"/>
        <v>163395.4362950963</v>
      </c>
      <c r="M46" s="5"/>
      <c r="P46" s="1"/>
      <c r="Q46" s="5"/>
      <c r="R46" s="5"/>
      <c r="S46" s="5"/>
      <c r="T46" s="5"/>
      <c r="U46" s="5"/>
    </row>
    <row r="47" spans="4:21" x14ac:dyDescent="0.25">
      <c r="D47" s="2">
        <v>9</v>
      </c>
      <c r="E47" s="1">
        <f t="shared" si="9"/>
        <v>3403052.0903271427</v>
      </c>
      <c r="F47" s="1">
        <f>F46*(1+Presentation!$B$6)</f>
        <v>5474276.2016210947</v>
      </c>
      <c r="G47" s="1">
        <f t="shared" si="6"/>
        <v>2071224.111293952</v>
      </c>
      <c r="H47" s="1">
        <f>H46*(1+Presentation!$B$7)</f>
        <v>383199.33411347657</v>
      </c>
      <c r="I47" s="1">
        <f t="shared" si="7"/>
        <v>102091.56270981427</v>
      </c>
      <c r="J47" s="1">
        <f>Presentation!$B$5*E47</f>
        <v>68061.041806542853</v>
      </c>
      <c r="K47" s="1">
        <f>(H47-I47)*0.5-Presentation!$B$9*I47</f>
        <v>109926.41688888686</v>
      </c>
      <c r="L47" s="1">
        <f t="shared" si="8"/>
        <v>171181.35451477542</v>
      </c>
      <c r="M47" s="5"/>
      <c r="P47" s="1"/>
      <c r="Q47" s="5"/>
      <c r="R47" s="5"/>
      <c r="S47" s="5"/>
      <c r="T47" s="5"/>
      <c r="U47" s="5"/>
    </row>
    <row r="48" spans="4:21" x14ac:dyDescent="0.25">
      <c r="D48" s="2">
        <v>10</v>
      </c>
      <c r="E48" s="1">
        <f t="shared" si="9"/>
        <v>3334991.0485206</v>
      </c>
      <c r="F48" s="1">
        <f>F47*(1+Presentation!$B$6)</f>
        <v>5693247.2496859385</v>
      </c>
      <c r="G48" s="1">
        <f t="shared" si="6"/>
        <v>2358256.2011653385</v>
      </c>
      <c r="H48" s="1">
        <f>H47*(1+Presentation!$B$7)</f>
        <v>398527.30747801566</v>
      </c>
      <c r="I48" s="1">
        <f t="shared" si="7"/>
        <v>100049.73145561799</v>
      </c>
      <c r="J48" s="1">
        <f>Presentation!$B$5*E48</f>
        <v>66699.820970411994</v>
      </c>
      <c r="K48" s="1">
        <f>(H48-I48)*0.5-Presentation!$B$9*I48</f>
        <v>119223.86857451344</v>
      </c>
      <c r="L48" s="1">
        <f t="shared" si="8"/>
        <v>179253.70744788423</v>
      </c>
      <c r="M48" s="5"/>
      <c r="P48" s="1"/>
      <c r="Q48" s="5"/>
      <c r="R48" s="5"/>
      <c r="S48" s="5"/>
      <c r="T48" s="5"/>
      <c r="U48" s="5"/>
    </row>
    <row r="49" spans="4:21" x14ac:dyDescent="0.25">
      <c r="D49" s="2">
        <v>11</v>
      </c>
      <c r="E49" s="1">
        <f t="shared" si="9"/>
        <v>3268291.2275501881</v>
      </c>
      <c r="F49" s="1">
        <f>F48*(1+Presentation!$B$6)</f>
        <v>5920977.1396733765</v>
      </c>
      <c r="G49" s="1">
        <f t="shared" si="6"/>
        <v>2652685.9121231884</v>
      </c>
      <c r="H49" s="1">
        <f>H48*(1+Presentation!$B$7)</f>
        <v>414468.39977713628</v>
      </c>
      <c r="I49" s="1">
        <f t="shared" si="7"/>
        <v>98048.736826505643</v>
      </c>
      <c r="J49" s="1">
        <f>Presentation!$B$5*E49</f>
        <v>65365.82455100376</v>
      </c>
      <c r="K49" s="1">
        <f>(H49-I49)*0.5-Presentation!$B$9*I49</f>
        <v>128795.21042736364</v>
      </c>
      <c r="L49" s="1">
        <f t="shared" si="8"/>
        <v>187624.45252326701</v>
      </c>
      <c r="M49" s="5"/>
      <c r="P49" s="1"/>
      <c r="Q49" s="5"/>
      <c r="R49" s="5"/>
      <c r="S49" s="5"/>
      <c r="T49" s="5"/>
      <c r="U49" s="5"/>
    </row>
    <row r="50" spans="4:21" x14ac:dyDescent="0.25">
      <c r="D50" s="2">
        <v>12</v>
      </c>
      <c r="E50" s="1">
        <f t="shared" si="9"/>
        <v>3202925.4029991841</v>
      </c>
      <c r="F50" s="1">
        <f>F49*(1+Presentation!$B$6)</f>
        <v>6157816.2252603117</v>
      </c>
      <c r="G50" s="1">
        <f t="shared" si="6"/>
        <v>2954890.8222611276</v>
      </c>
      <c r="H50" s="1">
        <f>H49*(1+Presentation!$B$7)</f>
        <v>431047.13576822175</v>
      </c>
      <c r="I50" s="1">
        <f t="shared" si="7"/>
        <v>96087.762089975513</v>
      </c>
      <c r="J50" s="1">
        <f>Presentation!$B$5*E50</f>
        <v>64058.50805998368</v>
      </c>
      <c r="K50" s="1">
        <f>(H50-I50)*0.5-Presentation!$B$9*I50</f>
        <v>138653.35821213046</v>
      </c>
      <c r="L50" s="1">
        <f t="shared" si="8"/>
        <v>196306.01546611576</v>
      </c>
      <c r="M50" s="5"/>
      <c r="P50" s="1"/>
      <c r="Q50" s="5"/>
      <c r="R50" s="5"/>
      <c r="S50" s="5"/>
      <c r="T50" s="5"/>
      <c r="U50" s="5"/>
    </row>
    <row r="51" spans="4:21" x14ac:dyDescent="0.25">
      <c r="D51" s="2">
        <v>13</v>
      </c>
      <c r="E51" s="1">
        <f t="shared" si="9"/>
        <v>3138866.8949392005</v>
      </c>
      <c r="F51" s="1">
        <f>F50*(1+Presentation!$B$6)</f>
        <v>6404128.8742707241</v>
      </c>
      <c r="G51" s="1">
        <f t="shared" si="6"/>
        <v>3265261.9793315236</v>
      </c>
      <c r="H51" s="1">
        <f>H50*(1+Presentation!$B$7)</f>
        <v>448289.02119895065</v>
      </c>
      <c r="I51" s="1">
        <f t="shared" si="7"/>
        <v>94166.00684817601</v>
      </c>
      <c r="J51" s="1">
        <f>Presentation!$B$5*E51</f>
        <v>62777.337898784011</v>
      </c>
      <c r="K51" s="1">
        <f>(H51-I51)*0.5-Presentation!$B$9*I51</f>
        <v>148811.70512093452</v>
      </c>
      <c r="L51" s="1">
        <f t="shared" si="8"/>
        <v>205311.30922984012</v>
      </c>
      <c r="M51" s="5"/>
      <c r="P51" s="1"/>
      <c r="Q51" s="5"/>
      <c r="R51" s="5"/>
      <c r="S51" s="5"/>
      <c r="T51" s="5"/>
      <c r="U51" s="5"/>
    </row>
    <row r="52" spans="4:21" x14ac:dyDescent="0.25">
      <c r="D52" s="2">
        <v>14</v>
      </c>
      <c r="E52" s="1">
        <f t="shared" si="9"/>
        <v>3076089.5570404166</v>
      </c>
      <c r="F52" s="1">
        <f>F51*(1+Presentation!$B$6)</f>
        <v>6660294.0292415535</v>
      </c>
      <c r="G52" s="1">
        <f t="shared" si="6"/>
        <v>3584204.4722011369</v>
      </c>
      <c r="H52" s="1">
        <f>H51*(1+Presentation!$B$7)</f>
        <v>466220.58204690868</v>
      </c>
      <c r="I52" s="1">
        <f t="shared" si="7"/>
        <v>92282.686711212489</v>
      </c>
      <c r="J52" s="1">
        <f>Presentation!$B$5*E52</f>
        <v>61521.791140808331</v>
      </c>
      <c r="K52" s="1">
        <f>(H52-I52)*0.5-Presentation!$B$9*I52</f>
        <v>159284.14165448435</v>
      </c>
      <c r="L52" s="1">
        <f t="shared" si="8"/>
        <v>214653.75368121182</v>
      </c>
      <c r="M52" s="5"/>
      <c r="P52" s="1"/>
      <c r="Q52" s="5"/>
      <c r="R52" s="5"/>
      <c r="S52" s="5"/>
      <c r="T52" s="5"/>
      <c r="U52" s="5"/>
    </row>
    <row r="53" spans="4:21" x14ac:dyDescent="0.25">
      <c r="D53" s="2">
        <v>15</v>
      </c>
      <c r="E53" s="1">
        <f t="shared" si="9"/>
        <v>3014567.7658996084</v>
      </c>
      <c r="F53" s="1">
        <f>F52*(1+Presentation!$B$6)</f>
        <v>6926705.7904112162</v>
      </c>
      <c r="G53" s="1">
        <f t="shared" si="6"/>
        <v>3912138.0245116078</v>
      </c>
      <c r="H53" s="1">
        <f>H52*(1+Presentation!$B$7)</f>
        <v>484869.40532878501</v>
      </c>
      <c r="I53" s="1">
        <f t="shared" si="7"/>
        <v>90437.032976988252</v>
      </c>
      <c r="J53" s="1">
        <f>Presentation!$B$5*E53</f>
        <v>60291.355317992166</v>
      </c>
      <c r="K53" s="1">
        <f>(H53-I53)*0.5-Presentation!$B$9*I53</f>
        <v>170085.07628280192</v>
      </c>
      <c r="L53" s="1">
        <f t="shared" si="8"/>
        <v>224347.29606899485</v>
      </c>
      <c r="M53" s="5"/>
      <c r="P53" s="1"/>
      <c r="Q53" s="5"/>
      <c r="R53" s="5"/>
      <c r="S53" s="5"/>
      <c r="T53" s="5"/>
      <c r="U53" s="5"/>
    </row>
    <row r="54" spans="4:21" x14ac:dyDescent="0.25">
      <c r="D54" s="2">
        <v>16</v>
      </c>
      <c r="E54" s="1">
        <f t="shared" si="9"/>
        <v>2954276.4105816162</v>
      </c>
      <c r="F54" s="1">
        <f>F53*(1+Presentation!$B$6)</f>
        <v>7203774.0220276648</v>
      </c>
      <c r="G54" s="1">
        <f t="shared" si="6"/>
        <v>4249497.6114460491</v>
      </c>
      <c r="H54" s="1">
        <f>H53*(1+Presentation!$B$7)</f>
        <v>504264.18154193641</v>
      </c>
      <c r="I54" s="1">
        <f t="shared" si="7"/>
        <v>88628.292317448489</v>
      </c>
      <c r="J54" s="1">
        <f>Presentation!$B$5*E54</f>
        <v>59085.528211632329</v>
      </c>
      <c r="K54" s="1">
        <f>(H54-I54)*0.5-Presentation!$B$9*I54</f>
        <v>181229.45691700943</v>
      </c>
      <c r="L54" s="1">
        <f t="shared" si="8"/>
        <v>234406.43230747851</v>
      </c>
      <c r="M54" s="5"/>
      <c r="P54" s="1"/>
      <c r="Q54" s="5"/>
      <c r="R54" s="5"/>
      <c r="S54" s="5"/>
      <c r="T54" s="5"/>
      <c r="U54" s="5"/>
    </row>
    <row r="55" spans="4:21" x14ac:dyDescent="0.25">
      <c r="D55" s="2">
        <v>17</v>
      </c>
      <c r="E55" s="1">
        <f t="shared" si="9"/>
        <v>2895190.8823699839</v>
      </c>
      <c r="F55" s="1">
        <f>F54*(1+Presentation!$B$6)</f>
        <v>7491924.9829087714</v>
      </c>
      <c r="G55" s="1">
        <f t="shared" si="6"/>
        <v>4596734.1005387874</v>
      </c>
      <c r="H55" s="1">
        <f>H54*(1+Presentation!$B$7)</f>
        <v>524434.74880361394</v>
      </c>
      <c r="I55" s="1">
        <f t="shared" si="7"/>
        <v>86855.726471099508</v>
      </c>
      <c r="J55" s="1">
        <f>Presentation!$B$5*E55</f>
        <v>57903.817647399679</v>
      </c>
      <c r="K55" s="1">
        <f>(H55-I55)*0.5-Presentation!$B$9*I55</f>
        <v>192732.79322492736</v>
      </c>
      <c r="L55" s="1">
        <f t="shared" si="8"/>
        <v>244846.22910758705</v>
      </c>
      <c r="M55" s="5"/>
      <c r="P55" s="1"/>
      <c r="Q55" s="5"/>
      <c r="R55" s="5"/>
      <c r="S55" s="5"/>
      <c r="T55" s="5"/>
      <c r="U55" s="5"/>
    </row>
    <row r="56" spans="4:21" x14ac:dyDescent="0.25">
      <c r="D56" s="2">
        <v>18</v>
      </c>
      <c r="E56" s="1">
        <f t="shared" si="9"/>
        <v>2837287.0647225841</v>
      </c>
      <c r="F56" s="1">
        <f>F55*(1+Presentation!$B$6)</f>
        <v>7791601.9822251229</v>
      </c>
      <c r="G56" s="1">
        <f t="shared" si="6"/>
        <v>4954314.9175025392</v>
      </c>
      <c r="H56" s="1">
        <f>H55*(1+Presentation!$B$7)</f>
        <v>545412.13875575853</v>
      </c>
      <c r="I56" s="1">
        <f t="shared" si="7"/>
        <v>85118.611941677518</v>
      </c>
      <c r="J56" s="1">
        <f>Presentation!$B$5*E56</f>
        <v>56745.741294451684</v>
      </c>
      <c r="K56" s="1">
        <f>(H56-I56)*0.5-Presentation!$B$9*I56</f>
        <v>204611.17982453725</v>
      </c>
      <c r="L56" s="1">
        <f t="shared" si="8"/>
        <v>255682.34698954376</v>
      </c>
      <c r="M56" s="5"/>
      <c r="P56" s="1"/>
      <c r="Q56" s="5"/>
      <c r="R56" s="5"/>
      <c r="S56" s="5"/>
      <c r="T56" s="5"/>
      <c r="U56" s="5"/>
    </row>
    <row r="57" spans="4:21" x14ac:dyDescent="0.25">
      <c r="D57" s="2">
        <v>19</v>
      </c>
      <c r="E57" s="1">
        <f t="shared" si="9"/>
        <v>2780541.3234281326</v>
      </c>
      <c r="F57" s="1">
        <f>F56*(1+Presentation!$B$6)</f>
        <v>8103266.061514128</v>
      </c>
      <c r="G57" s="1">
        <f t="shared" si="6"/>
        <v>5322724.7380859954</v>
      </c>
      <c r="H57" s="1">
        <f>H56*(1+Presentation!$B$7)</f>
        <v>567228.62430598889</v>
      </c>
      <c r="I57" s="1">
        <f t="shared" si="7"/>
        <v>83416.239702843974</v>
      </c>
      <c r="J57" s="1">
        <f>Presentation!$B$5*E57</f>
        <v>55610.826468562649</v>
      </c>
      <c r="K57" s="1">
        <f>(H57-I57)*0.5-Presentation!$B$9*I57</f>
        <v>216881.32039071928</v>
      </c>
      <c r="L57" s="1">
        <f t="shared" si="8"/>
        <v>266931.06421242567</v>
      </c>
      <c r="M57" s="5"/>
      <c r="P57" s="1"/>
      <c r="Q57" s="5"/>
      <c r="R57" s="5"/>
      <c r="S57" s="5"/>
      <c r="T57" s="5"/>
      <c r="U57" s="5"/>
    </row>
    <row r="58" spans="4:21" x14ac:dyDescent="0.25">
      <c r="D58" s="2">
        <v>20</v>
      </c>
      <c r="E58" s="1">
        <f t="shared" si="9"/>
        <v>2724930.4969595699</v>
      </c>
      <c r="F58" s="1">
        <f>F57*(1+Presentation!$B$6)</f>
        <v>8427396.703974694</v>
      </c>
      <c r="G58" s="1">
        <f t="shared" si="6"/>
        <v>5702466.2070151241</v>
      </c>
      <c r="H58" s="1">
        <f>H57*(1+Presentation!$B$7)</f>
        <v>589917.76927822852</v>
      </c>
      <c r="I58" s="1">
        <f t="shared" si="7"/>
        <v>81747.91490878709</v>
      </c>
      <c r="J58" s="1">
        <f>Presentation!$B$5*E58</f>
        <v>54498.609939191396</v>
      </c>
      <c r="K58" s="1">
        <f>(H58-I58)*0.5-Presentation!$B$9*I58</f>
        <v>229560.55271208458</v>
      </c>
      <c r="L58" s="1">
        <f t="shared" si="8"/>
        <v>278609.30165735679</v>
      </c>
      <c r="P58" s="1"/>
      <c r="Q58" s="5"/>
      <c r="R58" s="5"/>
      <c r="S58" s="5"/>
      <c r="T58" s="5"/>
      <c r="U58" s="5"/>
    </row>
    <row r="59" spans="4:21" x14ac:dyDescent="0.25">
      <c r="D59" s="2">
        <v>21</v>
      </c>
      <c r="E59" s="1">
        <f t="shared" si="9"/>
        <v>2670431.8870203784</v>
      </c>
      <c r="F59" s="1">
        <f>F58*(1+Presentation!$B$6)</f>
        <v>8764492.5721336827</v>
      </c>
      <c r="G59" s="1">
        <f t="shared" si="6"/>
        <v>6094060.6851133043</v>
      </c>
      <c r="H59" s="1">
        <f>H58*(1+Presentation!$B$7)</f>
        <v>613514.48004935763</v>
      </c>
      <c r="I59" s="1">
        <f t="shared" si="7"/>
        <v>80112.956610611349</v>
      </c>
      <c r="J59" s="1">
        <f>Presentation!$B$5*E59</f>
        <v>53408.637740407568</v>
      </c>
      <c r="K59" s="1">
        <f>(H59-I59)*0.5-Presentation!$B$9*I59</f>
        <v>242666.87473618975</v>
      </c>
      <c r="L59" s="1">
        <f t="shared" si="8"/>
        <v>290734.64870255662</v>
      </c>
      <c r="P59" s="1"/>
      <c r="Q59" s="5"/>
      <c r="R59" s="5"/>
      <c r="S59" s="5"/>
      <c r="T59" s="5"/>
      <c r="U59" s="5"/>
    </row>
    <row r="60" spans="4:21" x14ac:dyDescent="0.25">
      <c r="D60" s="2">
        <v>22</v>
      </c>
      <c r="E60" s="1">
        <f t="shared" si="9"/>
        <v>2617023.2492799708</v>
      </c>
      <c r="F60" s="1">
        <f>F59*(1+Presentation!$B$6)</f>
        <v>9115072.275019031</v>
      </c>
      <c r="G60" s="1">
        <f t="shared" si="6"/>
        <v>6498049.0257390607</v>
      </c>
      <c r="H60" s="1">
        <f>H59*(1+Presentation!$B$7)</f>
        <v>638055.05925133196</v>
      </c>
      <c r="I60" s="1">
        <f t="shared" si="7"/>
        <v>78510.697478399117</v>
      </c>
      <c r="J60" s="1">
        <f>Presentation!$B$5*E60</f>
        <v>52340.464985599414</v>
      </c>
      <c r="K60" s="1">
        <f>(H60-I60)*0.5-Presentation!$B$9*I60</f>
        <v>256218.97164294668</v>
      </c>
      <c r="L60" s="1">
        <f t="shared" si="8"/>
        <v>303325.3901299861</v>
      </c>
      <c r="P60" s="1"/>
      <c r="Q60" s="5"/>
      <c r="R60" s="5"/>
      <c r="S60" s="5"/>
      <c r="T60" s="5"/>
      <c r="U60" s="5"/>
    </row>
    <row r="61" spans="4:21" x14ac:dyDescent="0.25">
      <c r="D61" s="2"/>
      <c r="E61" s="1"/>
      <c r="F61" s="1"/>
      <c r="G61" s="1"/>
      <c r="H61" s="1"/>
      <c r="I61" s="1"/>
      <c r="J61" s="1"/>
      <c r="K61" s="1"/>
      <c r="L61" s="1"/>
      <c r="P61" s="1"/>
      <c r="Q61" s="5"/>
      <c r="R61" s="5"/>
      <c r="S61" s="5"/>
      <c r="T61" s="5"/>
      <c r="U61" s="5"/>
    </row>
    <row r="62" spans="4:21" ht="13" x14ac:dyDescent="0.3">
      <c r="D62" s="17" t="s">
        <v>20</v>
      </c>
      <c r="E62" s="18"/>
      <c r="F62" s="18"/>
      <c r="G62" s="19">
        <f>G60</f>
        <v>6498049.0257390607</v>
      </c>
      <c r="H62" s="20"/>
      <c r="I62" s="20"/>
      <c r="J62" s="21"/>
      <c r="K62" s="21"/>
      <c r="L62" s="20">
        <f>SUM(L39:L60)</f>
        <v>4364120.6055556238</v>
      </c>
      <c r="M62" s="20">
        <f>L62+G62</f>
        <v>10862169.631294684</v>
      </c>
      <c r="P62" s="1"/>
      <c r="Q62" s="1"/>
      <c r="R62" s="1"/>
      <c r="S62" s="1"/>
      <c r="T62" s="1"/>
      <c r="U62" s="1"/>
    </row>
    <row r="63" spans="4:21" x14ac:dyDescent="0.25">
      <c r="P63" s="1"/>
      <c r="Q63" s="1"/>
      <c r="R63" s="1"/>
      <c r="S63" s="1"/>
      <c r="T63" s="1"/>
      <c r="U6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Presentation</vt:lpstr>
      <vt:lpstr>Salary</vt:lpstr>
      <vt:lpstr>Investment</vt:lpstr>
      <vt:lpstr>Rent_out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Lasse Jeremiassen</cp:lastModifiedBy>
  <dcterms:created xsi:type="dcterms:W3CDTF">2020-08-15T10:30:55Z</dcterms:created>
  <dcterms:modified xsi:type="dcterms:W3CDTF">2020-09-06T11:03:07Z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0b7bbd-7ade-49ce-aa5e-23220b76cd08_Enabled">
    <vt:lpwstr>true</vt:lpwstr>
  </property>
  <property fmtid="{D5CDD505-2E9C-101B-9397-08002B2CF9AE}" pid="3" name="MSIP_Label_400b7bbd-7ade-49ce-aa5e-23220b76cd08_SetDate">
    <vt:lpwstr>2020-08-14T19:36:15Z</vt:lpwstr>
  </property>
  <property fmtid="{D5CDD505-2E9C-101B-9397-08002B2CF9AE}" pid="4" name="MSIP_Label_400b7bbd-7ade-49ce-aa5e-23220b76cd08_Method">
    <vt:lpwstr>Standard</vt:lpwstr>
  </property>
  <property fmtid="{D5CDD505-2E9C-101B-9397-08002B2CF9AE}" pid="5" name="MSIP_Label_400b7bbd-7ade-49ce-aa5e-23220b76cd08_Name">
    <vt:lpwstr>Confidential</vt:lpwstr>
  </property>
  <property fmtid="{D5CDD505-2E9C-101B-9397-08002B2CF9AE}" pid="6" name="MSIP_Label_400b7bbd-7ade-49ce-aa5e-23220b76cd08_SiteId">
    <vt:lpwstr>8beccd60-0be6-4025-8e24-ca9ae679e1f4</vt:lpwstr>
  </property>
  <property fmtid="{D5CDD505-2E9C-101B-9397-08002B2CF9AE}" pid="7" name="MSIP_Label_400b7bbd-7ade-49ce-aa5e-23220b76cd08_ActionId">
    <vt:lpwstr>e66743ac-600d-4742-99d9-9f0fc8cda3f5</vt:lpwstr>
  </property>
  <property fmtid="{D5CDD505-2E9C-101B-9397-08002B2CF9AE}" pid="8" name="MSIP_Label_400b7bbd-7ade-49ce-aa5e-23220b76cd08_ContentBits">
    <vt:lpwstr>2</vt:lpwstr>
  </property>
</Properties>
</file>