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tebanp11/SENA/Trabajos SENA/psp-console/PSP/Archivos/"/>
    </mc:Choice>
  </mc:AlternateContent>
  <xr:revisionPtr revIDLastSave="0" documentId="13_ncr:1_{18870806-9C44-504D-A93A-669C95951162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LOC_por_modulo" sheetId="1" r:id="rId1"/>
    <sheet name="Time_Log" sheetId="2" r:id="rId2"/>
    <sheet name="Defect_Log" sheetId="3" r:id="rId3"/>
    <sheet name="Resumen_PS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4" l="1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2" i="4"/>
  <c r="B10" i="4"/>
  <c r="B13" i="4" s="1"/>
  <c r="B9" i="4"/>
  <c r="B7" i="4"/>
  <c r="B6" i="4"/>
  <c r="B14" i="4" s="1"/>
  <c r="B5" i="4"/>
  <c r="B4" i="4"/>
  <c r="B8" i="4" s="1"/>
  <c r="B11" i="4" s="1"/>
</calcChain>
</file>

<file path=xl/sharedStrings.xml><?xml version="1.0" encoding="utf-8"?>
<sst xmlns="http://schemas.openxmlformats.org/spreadsheetml/2006/main" count="147" uniqueCount="86">
  <si>
    <t>Módulo</t>
  </si>
  <si>
    <t>LOC_código</t>
  </si>
  <si>
    <t>Comentarios</t>
  </si>
  <si>
    <t>Blancas</t>
  </si>
  <si>
    <t>Archivos</t>
  </si>
  <si>
    <t>Domain</t>
  </si>
  <si>
    <t>Application</t>
  </si>
  <si>
    <t>Infrastructure</t>
  </si>
  <si>
    <t>API</t>
  </si>
  <si>
    <t>Fecha</t>
  </si>
  <si>
    <t>Inicio</t>
  </si>
  <si>
    <t>Fin</t>
  </si>
  <si>
    <t>Interrupción(min)</t>
  </si>
  <si>
    <t>Delta(min)</t>
  </si>
  <si>
    <t>Fase</t>
  </si>
  <si>
    <t>2025-09-28</t>
  </si>
  <si>
    <t>2025-09-29</t>
  </si>
  <si>
    <t>2025-09-30</t>
  </si>
  <si>
    <t>08:00</t>
  </si>
  <si>
    <t>09:15</t>
  </si>
  <si>
    <t>14:00</t>
  </si>
  <si>
    <t>08:30</t>
  </si>
  <si>
    <t>16:45</t>
  </si>
  <si>
    <t>09:00</t>
  </si>
  <si>
    <t>11:15</t>
  </si>
  <si>
    <t>18:00</t>
  </si>
  <si>
    <t>12:30</t>
  </si>
  <si>
    <t>16:30</t>
  </si>
  <si>
    <t>19:45</t>
  </si>
  <si>
    <t>12:00</t>
  </si>
  <si>
    <t>15:00</t>
  </si>
  <si>
    <t>Planificación</t>
  </si>
  <si>
    <t>Diseño</t>
  </si>
  <si>
    <t>Codificación</t>
  </si>
  <si>
    <t>Compilación</t>
  </si>
  <si>
    <t>Pruebas</t>
  </si>
  <si>
    <t>Postmortem</t>
  </si>
  <si>
    <t>Alcance y estructura de capas</t>
  </si>
  <si>
    <t>Modelo de datos y reglas clave</t>
  </si>
  <si>
    <t>Entidades y configuraciones Fluent</t>
  </si>
  <si>
    <t>Servicios y DTOs académicos</t>
  </si>
  <si>
    <t>Migrations, ajustes de warnings</t>
  </si>
  <si>
    <t>Swagger end-to-end, flujos y validaciones</t>
  </si>
  <si>
    <t>Casos negativos y conflictos 409</t>
  </si>
  <si>
    <t>Lecciones y mejoras futuras</t>
  </si>
  <si>
    <t>ID</t>
  </si>
  <si>
    <t>Tipo</t>
  </si>
  <si>
    <t>Inyectada_en</t>
  </si>
  <si>
    <t>Removida_en</t>
  </si>
  <si>
    <t>Tiempo_arreglo(min)</t>
  </si>
  <si>
    <t>Descripción</t>
  </si>
  <si>
    <t>Sintaxis</t>
  </si>
  <si>
    <t>Validación</t>
  </si>
  <si>
    <t>Integración EF</t>
  </si>
  <si>
    <t>Lógica</t>
  </si>
  <si>
    <t>Datos</t>
  </si>
  <si>
    <t>Configuración</t>
  </si>
  <si>
    <t>Rendimiento</t>
  </si>
  <si>
    <t>Falta de ; en controlador</t>
  </si>
  <si>
    <t>Suma de pesos≠100 no bloqueaba edición</t>
  </si>
  <si>
    <t>Índice único mal definido (SubjectId,PeriodId)</t>
  </si>
  <si>
    <t>Recalcular promedio no redondeaba a 2 decimales</t>
  </si>
  <si>
    <t>Seed con email duplicado en Teacher</t>
  </si>
  <si>
    <t>Eliminar rubro con notas no informaba 409</t>
  </si>
  <si>
    <t>CORS no habilitado para front local</t>
  </si>
  <si>
    <t>Delete enrollment no eliminaba notas asociadas</t>
  </si>
  <si>
    <t>Variable sin usar en servicio</t>
  </si>
  <si>
    <t>Precision decimal no aplicada en Score (5,2)</t>
  </si>
  <si>
    <t>Score permitía 5.5 en Swagger</t>
  </si>
  <si>
    <t>Consulta sin AsNoTracking en listados grandes</t>
  </si>
  <si>
    <t>Métrica</t>
  </si>
  <si>
    <t>Valor</t>
  </si>
  <si>
    <t>LOC código (total)</t>
  </si>
  <si>
    <t>Líneas de comentarios</t>
  </si>
  <si>
    <t>Líneas en blanco</t>
  </si>
  <si>
    <t>KLOC (LOC/1000)</t>
  </si>
  <si>
    <t>Defectos totales</t>
  </si>
  <si>
    <t>Defectos removidos antes de Pruebas</t>
  </si>
  <si>
    <t>Densidad de defectos (def/KLOC)</t>
  </si>
  <si>
    <t>Tiempo total (horas)</t>
  </si>
  <si>
    <t>Productividad (LOC/h)</t>
  </si>
  <si>
    <t>Yield pre‑pruebas (%)</t>
  </si>
  <si>
    <t>Distribución de tiempo por fase</t>
  </si>
  <si>
    <t>Minutos</t>
  </si>
  <si>
    <t>% del total</t>
  </si>
  <si>
    <t>Resumen PSP – ColegioApp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</si>
</sst>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C84A36-8E8F-9F4D-A424-C39313A8C03A}" name="Tabla1" displayName="Tabla1" ref="A1:E5" totalsRowShown="0" headerRowDxfId="22" headerRowBorderDxfId="23" tableBorderDxfId="24">
  <autoFilter ref="A1:E5" xr:uid="{15C84A36-8E8F-9F4D-A424-C39313A8C03A}"/>
  <tableColumns count="5">
    <tableColumn id="1" xr3:uid="{20015EDB-9862-7E4C-8086-7956CE3394F2}" name="Módulo"/>
    <tableColumn id="2" xr3:uid="{E0C44DCA-3105-8F41-962B-BB5B44160AF1}" name="LOC_código"/>
    <tableColumn id="3" xr3:uid="{F36CCC89-C60E-C540-B265-D1C99CE6D022}" name="Comentarios"/>
    <tableColumn id="4" xr3:uid="{B7F7C17E-0DD4-5542-BD27-89BE525710F5}" name="Blancas"/>
    <tableColumn id="5" xr3:uid="{2A8179EA-01F9-EC4F-9F1D-73D99150751C}" name="Archivo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0605DB-DF39-AE42-A68B-8B1500BFE2FB}" name="Tabla2" displayName="Tabla2" ref="A1:G9" totalsRowShown="0" headerRowDxfId="12" dataDxfId="11" headerRowBorderDxfId="20" tableBorderDxfId="21">
  <autoFilter ref="A1:G9" xr:uid="{B00605DB-DF39-AE42-A68B-8B1500BFE2FB}"/>
  <tableColumns count="7">
    <tableColumn id="1" xr3:uid="{F8E6FD9A-D411-7A47-BE73-8A0894CF2629}" name="Fecha" dataDxfId="19"/>
    <tableColumn id="2" xr3:uid="{57DD1B70-DA34-FE4F-9C1B-3F10AE145790}" name="Inicio" dataDxfId="18"/>
    <tableColumn id="3" xr3:uid="{B3DC0C97-60C3-4043-AA32-EEA96847D9A0}" name="Fin" dataDxfId="17"/>
    <tableColumn id="4" xr3:uid="{0F27284A-464A-A747-B107-0D321681AECF}" name="Interrupción(min)" dataDxfId="16"/>
    <tableColumn id="5" xr3:uid="{0F5E1675-0FD3-E44C-B513-EBC3B401B186}" name="Delta(min)" dataDxfId="15"/>
    <tableColumn id="6" xr3:uid="{6D9008FA-5F7C-B140-A4D9-E43968E414B3}" name="Fase" dataDxfId="14"/>
    <tableColumn id="7" xr3:uid="{303D4112-998F-D34E-9B6C-89908F17D9E7}" name="Comentarios" data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BD90B5-0E5C-C445-A318-C904AB43A9F7}" name="Tabla3" displayName="Tabla3" ref="A1:G13" totalsRowShown="0" headerRowDxfId="0" dataDxfId="1" headerRowBorderDxfId="9" tableBorderDxfId="10">
  <autoFilter ref="A1:G13" xr:uid="{EABD90B5-0E5C-C445-A318-C904AB43A9F7}"/>
  <tableColumns count="7">
    <tableColumn id="1" xr3:uid="{13307BAF-8E0B-1D42-9A44-54EA123BC24A}" name="ID" dataDxfId="8"/>
    <tableColumn id="2" xr3:uid="{9032B3FD-7F33-BC48-AD08-66BDB849ECFD}" name="Fecha" dataDxfId="7"/>
    <tableColumn id="3" xr3:uid="{6A01024F-1329-1A4C-BD23-ECB94AB2F27A}" name="Tipo" dataDxfId="6"/>
    <tableColumn id="4" xr3:uid="{D6E41F2E-B596-D542-9BFF-D6FC70F0AD97}" name="Inyectada_en" dataDxfId="5"/>
    <tableColumn id="5" xr3:uid="{BC2A1710-C474-5543-AC15-242BF8E4A875}" name="Removida_en" dataDxfId="4"/>
    <tableColumn id="6" xr3:uid="{ED5460B6-312A-A146-B200-94733ADE803A}" name="Tiempo_arreglo(min)" dataDxfId="3"/>
    <tableColumn id="7" xr3:uid="{DA9229C3-A1E4-0949-B175-FF58C149DDB4}" name="Descripció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22.6640625" customWidth="1"/>
    <col min="2" max="11" width="18.6640625" customWidth="1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">
      <c r="A2" t="s">
        <v>5</v>
      </c>
      <c r="B2">
        <v>350</v>
      </c>
      <c r="C2">
        <v>40</v>
      </c>
      <c r="D2">
        <v>60</v>
      </c>
      <c r="E2">
        <v>9</v>
      </c>
    </row>
    <row r="3" spans="1:5" x14ac:dyDescent="0.2">
      <c r="A3" t="s">
        <v>6</v>
      </c>
      <c r="B3">
        <v>600</v>
      </c>
      <c r="C3">
        <v>80</v>
      </c>
      <c r="D3">
        <v>100</v>
      </c>
      <c r="E3">
        <v>16</v>
      </c>
    </row>
    <row r="4" spans="1:5" x14ac:dyDescent="0.2">
      <c r="A4" t="s">
        <v>7</v>
      </c>
      <c r="B4">
        <v>700</v>
      </c>
      <c r="C4">
        <v>100</v>
      </c>
      <c r="D4">
        <v>130</v>
      </c>
      <c r="E4">
        <v>14</v>
      </c>
    </row>
    <row r="5" spans="1:5" x14ac:dyDescent="0.2">
      <c r="A5" t="s">
        <v>8</v>
      </c>
      <c r="B5">
        <v>900</v>
      </c>
      <c r="C5">
        <v>120</v>
      </c>
      <c r="D5">
        <v>150</v>
      </c>
      <c r="E5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22.6640625" customWidth="1"/>
    <col min="2" max="11" width="18.6640625" customWidth="1"/>
  </cols>
  <sheetData>
    <row r="1" spans="1:7" ht="16" x14ac:dyDescent="0.2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2</v>
      </c>
    </row>
    <row r="2" spans="1:7" ht="32" x14ac:dyDescent="0.2">
      <c r="A2" s="9" t="s">
        <v>15</v>
      </c>
      <c r="B2" s="9" t="s">
        <v>18</v>
      </c>
      <c r="C2" s="9" t="s">
        <v>23</v>
      </c>
      <c r="D2" s="9">
        <v>0</v>
      </c>
      <c r="E2" s="9">
        <v>60</v>
      </c>
      <c r="F2" s="9" t="s">
        <v>31</v>
      </c>
      <c r="G2" s="9" t="s">
        <v>37</v>
      </c>
    </row>
    <row r="3" spans="1:7" ht="32" x14ac:dyDescent="0.2">
      <c r="A3" s="9" t="s">
        <v>15</v>
      </c>
      <c r="B3" s="9" t="s">
        <v>19</v>
      </c>
      <c r="C3" s="9" t="s">
        <v>24</v>
      </c>
      <c r="D3" s="9">
        <v>0</v>
      </c>
      <c r="E3" s="9">
        <v>120</v>
      </c>
      <c r="F3" s="9" t="s">
        <v>32</v>
      </c>
      <c r="G3" s="9" t="s">
        <v>38</v>
      </c>
    </row>
    <row r="4" spans="1:7" ht="32" x14ac:dyDescent="0.2">
      <c r="A4" s="9" t="s">
        <v>15</v>
      </c>
      <c r="B4" s="9" t="s">
        <v>20</v>
      </c>
      <c r="C4" s="9" t="s">
        <v>25</v>
      </c>
      <c r="D4" s="9">
        <v>30</v>
      </c>
      <c r="E4" s="9">
        <v>210</v>
      </c>
      <c r="F4" s="9" t="s">
        <v>33</v>
      </c>
      <c r="G4" s="9" t="s">
        <v>39</v>
      </c>
    </row>
    <row r="5" spans="1:7" ht="32" x14ac:dyDescent="0.2">
      <c r="A5" s="9" t="s">
        <v>16</v>
      </c>
      <c r="B5" s="9" t="s">
        <v>21</v>
      </c>
      <c r="C5" s="9" t="s">
        <v>26</v>
      </c>
      <c r="D5" s="9">
        <v>15</v>
      </c>
      <c r="E5" s="9">
        <v>225</v>
      </c>
      <c r="F5" s="9" t="s">
        <v>33</v>
      </c>
      <c r="G5" s="9" t="s">
        <v>40</v>
      </c>
    </row>
    <row r="6" spans="1:7" ht="32" x14ac:dyDescent="0.2">
      <c r="A6" s="9" t="s">
        <v>16</v>
      </c>
      <c r="B6" s="9" t="s">
        <v>20</v>
      </c>
      <c r="C6" s="9" t="s">
        <v>27</v>
      </c>
      <c r="D6" s="9">
        <v>0</v>
      </c>
      <c r="E6" s="9">
        <v>150</v>
      </c>
      <c r="F6" s="9" t="s">
        <v>34</v>
      </c>
      <c r="G6" s="9" t="s">
        <v>41</v>
      </c>
    </row>
    <row r="7" spans="1:7" ht="32" x14ac:dyDescent="0.2">
      <c r="A7" s="9" t="s">
        <v>16</v>
      </c>
      <c r="B7" s="9" t="s">
        <v>22</v>
      </c>
      <c r="C7" s="9" t="s">
        <v>28</v>
      </c>
      <c r="D7" s="9">
        <v>15</v>
      </c>
      <c r="E7" s="9">
        <v>165</v>
      </c>
      <c r="F7" s="9" t="s">
        <v>35</v>
      </c>
      <c r="G7" s="9" t="s">
        <v>42</v>
      </c>
    </row>
    <row r="8" spans="1:7" ht="32" x14ac:dyDescent="0.2">
      <c r="A8" s="9" t="s">
        <v>17</v>
      </c>
      <c r="B8" s="9" t="s">
        <v>21</v>
      </c>
      <c r="C8" s="9" t="s">
        <v>29</v>
      </c>
      <c r="D8" s="9">
        <v>15</v>
      </c>
      <c r="E8" s="9">
        <v>195</v>
      </c>
      <c r="F8" s="9" t="s">
        <v>35</v>
      </c>
      <c r="G8" s="9" t="s">
        <v>43</v>
      </c>
    </row>
    <row r="9" spans="1:7" ht="32" x14ac:dyDescent="0.2">
      <c r="A9" s="9" t="s">
        <v>17</v>
      </c>
      <c r="B9" s="9" t="s">
        <v>20</v>
      </c>
      <c r="C9" s="9" t="s">
        <v>30</v>
      </c>
      <c r="D9" s="9">
        <v>0</v>
      </c>
      <c r="E9" s="9">
        <v>60</v>
      </c>
      <c r="F9" s="9" t="s">
        <v>36</v>
      </c>
      <c r="G9" s="9" t="s">
        <v>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22.6640625" customWidth="1"/>
    <col min="2" max="5" width="18.6640625" customWidth="1"/>
    <col min="6" max="6" width="19.6640625" customWidth="1"/>
    <col min="7" max="11" width="18.6640625" customWidth="1"/>
  </cols>
  <sheetData>
    <row r="1" spans="1:7" ht="16" x14ac:dyDescent="0.2">
      <c r="A1" s="8" t="s">
        <v>45</v>
      </c>
      <c r="B1" s="8" t="s">
        <v>9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</row>
    <row r="2" spans="1:7" ht="32" x14ac:dyDescent="0.2">
      <c r="A2" s="9">
        <v>1</v>
      </c>
      <c r="B2" s="9" t="s">
        <v>15</v>
      </c>
      <c r="C2" s="9" t="s">
        <v>51</v>
      </c>
      <c r="D2" s="9" t="s">
        <v>33</v>
      </c>
      <c r="E2" s="9" t="s">
        <v>34</v>
      </c>
      <c r="F2" s="9">
        <v>10</v>
      </c>
      <c r="G2" s="9" t="s">
        <v>58</v>
      </c>
    </row>
    <row r="3" spans="1:7" ht="32" x14ac:dyDescent="0.2">
      <c r="A3" s="9">
        <v>2</v>
      </c>
      <c r="B3" s="9" t="s">
        <v>15</v>
      </c>
      <c r="C3" s="9" t="s">
        <v>52</v>
      </c>
      <c r="D3" s="9" t="s">
        <v>32</v>
      </c>
      <c r="E3" s="9" t="s">
        <v>35</v>
      </c>
      <c r="F3" s="9">
        <v>25</v>
      </c>
      <c r="G3" s="9" t="s">
        <v>59</v>
      </c>
    </row>
    <row r="4" spans="1:7" ht="48" x14ac:dyDescent="0.2">
      <c r="A4" s="9">
        <v>3</v>
      </c>
      <c r="B4" s="9" t="s">
        <v>16</v>
      </c>
      <c r="C4" s="9" t="s">
        <v>53</v>
      </c>
      <c r="D4" s="9" t="s">
        <v>33</v>
      </c>
      <c r="E4" s="9" t="s">
        <v>34</v>
      </c>
      <c r="F4" s="9">
        <v>20</v>
      </c>
      <c r="G4" s="9" t="s">
        <v>60</v>
      </c>
    </row>
    <row r="5" spans="1:7" ht="48" x14ac:dyDescent="0.2">
      <c r="A5" s="9">
        <v>4</v>
      </c>
      <c r="B5" s="9" t="s">
        <v>16</v>
      </c>
      <c r="C5" s="9" t="s">
        <v>54</v>
      </c>
      <c r="D5" s="9" t="s">
        <v>33</v>
      </c>
      <c r="E5" s="9" t="s">
        <v>35</v>
      </c>
      <c r="F5" s="9">
        <v>30</v>
      </c>
      <c r="G5" s="9" t="s">
        <v>61</v>
      </c>
    </row>
    <row r="6" spans="1:7" ht="32" x14ac:dyDescent="0.2">
      <c r="A6" s="9">
        <v>5</v>
      </c>
      <c r="B6" s="9" t="s">
        <v>16</v>
      </c>
      <c r="C6" s="9" t="s">
        <v>55</v>
      </c>
      <c r="D6" s="9" t="s">
        <v>33</v>
      </c>
      <c r="E6" s="9" t="s">
        <v>34</v>
      </c>
      <c r="F6" s="9">
        <v>15</v>
      </c>
      <c r="G6" s="9" t="s">
        <v>62</v>
      </c>
    </row>
    <row r="7" spans="1:7" ht="48" x14ac:dyDescent="0.2">
      <c r="A7" s="9">
        <v>6</v>
      </c>
      <c r="B7" s="9" t="s">
        <v>16</v>
      </c>
      <c r="C7" s="9" t="s">
        <v>52</v>
      </c>
      <c r="D7" s="9" t="s">
        <v>32</v>
      </c>
      <c r="E7" s="9" t="s">
        <v>35</v>
      </c>
      <c r="F7" s="9">
        <v>35</v>
      </c>
      <c r="G7" s="9" t="s">
        <v>63</v>
      </c>
    </row>
    <row r="8" spans="1:7" ht="32" x14ac:dyDescent="0.2">
      <c r="A8" s="9">
        <v>7</v>
      </c>
      <c r="B8" s="9" t="s">
        <v>16</v>
      </c>
      <c r="C8" s="9" t="s">
        <v>56</v>
      </c>
      <c r="D8" s="9" t="s">
        <v>31</v>
      </c>
      <c r="E8" s="9" t="s">
        <v>34</v>
      </c>
      <c r="F8" s="9">
        <v>20</v>
      </c>
      <c r="G8" s="9" t="s">
        <v>64</v>
      </c>
    </row>
    <row r="9" spans="1:7" ht="48" x14ac:dyDescent="0.2">
      <c r="A9" s="9">
        <v>8</v>
      </c>
      <c r="B9" s="9" t="s">
        <v>17</v>
      </c>
      <c r="C9" s="9" t="s">
        <v>54</v>
      </c>
      <c r="D9" s="9" t="s">
        <v>33</v>
      </c>
      <c r="E9" s="9" t="s">
        <v>35</v>
      </c>
      <c r="F9" s="9">
        <v>40</v>
      </c>
      <c r="G9" s="9" t="s">
        <v>65</v>
      </c>
    </row>
    <row r="10" spans="1:7" ht="32" x14ac:dyDescent="0.2">
      <c r="A10" s="9">
        <v>9</v>
      </c>
      <c r="B10" s="9" t="s">
        <v>17</v>
      </c>
      <c r="C10" s="9" t="s">
        <v>51</v>
      </c>
      <c r="D10" s="9" t="s">
        <v>33</v>
      </c>
      <c r="E10" s="9" t="s">
        <v>34</v>
      </c>
      <c r="F10" s="9">
        <v>5</v>
      </c>
      <c r="G10" s="9" t="s">
        <v>66</v>
      </c>
    </row>
    <row r="11" spans="1:7" ht="32" x14ac:dyDescent="0.2">
      <c r="A11" s="9">
        <v>10</v>
      </c>
      <c r="B11" s="9" t="s">
        <v>17</v>
      </c>
      <c r="C11" s="9" t="s">
        <v>53</v>
      </c>
      <c r="D11" s="9" t="s">
        <v>33</v>
      </c>
      <c r="E11" s="9" t="s">
        <v>34</v>
      </c>
      <c r="F11" s="9">
        <v>25</v>
      </c>
      <c r="G11" s="9" t="s">
        <v>67</v>
      </c>
    </row>
    <row r="12" spans="1:7" ht="32" x14ac:dyDescent="0.2">
      <c r="A12" s="9">
        <v>11</v>
      </c>
      <c r="B12" s="9" t="s">
        <v>17</v>
      </c>
      <c r="C12" s="9" t="s">
        <v>52</v>
      </c>
      <c r="D12" s="9" t="s">
        <v>32</v>
      </c>
      <c r="E12" s="9" t="s">
        <v>35</v>
      </c>
      <c r="F12" s="9">
        <v>30</v>
      </c>
      <c r="G12" s="9" t="s">
        <v>68</v>
      </c>
    </row>
    <row r="13" spans="1:7" ht="48" x14ac:dyDescent="0.2">
      <c r="A13" s="9">
        <v>12</v>
      </c>
      <c r="B13" s="9" t="s">
        <v>17</v>
      </c>
      <c r="C13" s="9" t="s">
        <v>57</v>
      </c>
      <c r="D13" s="9" t="s">
        <v>32</v>
      </c>
      <c r="E13" s="9" t="s">
        <v>35</v>
      </c>
      <c r="F13" s="9">
        <v>20</v>
      </c>
      <c r="G13" s="9" t="s">
        <v>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38.6640625" customWidth="1"/>
    <col min="2" max="3" width="20.6640625" customWidth="1"/>
  </cols>
  <sheetData>
    <row r="1" spans="1:2" ht="19" x14ac:dyDescent="0.25">
      <c r="A1" s="1" t="s">
        <v>85</v>
      </c>
    </row>
    <row r="3" spans="1:2" x14ac:dyDescent="0.2">
      <c r="A3" s="2" t="s">
        <v>70</v>
      </c>
      <c r="B3" s="2" t="s">
        <v>71</v>
      </c>
    </row>
    <row r="4" spans="1:2" x14ac:dyDescent="0.2">
      <c r="A4" s="3" t="s">
        <v>72</v>
      </c>
      <c r="B4" s="4">
        <f>SUM(LOC_por_modulo!B2:B5)</f>
        <v>2550</v>
      </c>
    </row>
    <row r="5" spans="1:2" x14ac:dyDescent="0.2">
      <c r="A5" s="3" t="s">
        <v>73</v>
      </c>
      <c r="B5" s="4">
        <f>SUM(LOC_por_modulo!C2:C5)</f>
        <v>340</v>
      </c>
    </row>
    <row r="6" spans="1:2" x14ac:dyDescent="0.2">
      <c r="A6" s="3" t="s">
        <v>74</v>
      </c>
      <c r="B6" s="4">
        <f>SUM(LOC_por_modulo!D2:D5)</f>
        <v>440</v>
      </c>
    </row>
    <row r="7" spans="1:2" x14ac:dyDescent="0.2">
      <c r="A7" s="3" t="s">
        <v>4</v>
      </c>
      <c r="B7" s="4">
        <f>SUM(LOC_por_modulo!E2:E5)</f>
        <v>57</v>
      </c>
    </row>
    <row r="8" spans="1:2" x14ac:dyDescent="0.2">
      <c r="A8" s="3" t="s">
        <v>75</v>
      </c>
      <c r="B8" s="4">
        <f>B4/1000</f>
        <v>2.5499999999999998</v>
      </c>
    </row>
    <row r="9" spans="1:2" x14ac:dyDescent="0.2">
      <c r="A9" s="3" t="s">
        <v>76</v>
      </c>
      <c r="B9" s="4">
        <f>COUNTA(Defect_Log!A2:A1000)</f>
        <v>12</v>
      </c>
    </row>
    <row r="10" spans="1:2" x14ac:dyDescent="0.2">
      <c r="A10" s="3" t="s">
        <v>77</v>
      </c>
      <c r="B10" s="4">
        <f>COUNTIF(Defect_Log!E2:E1000,"&lt;&gt;Pruebas")</f>
        <v>993</v>
      </c>
    </row>
    <row r="11" spans="1:2" x14ac:dyDescent="0.2">
      <c r="A11" s="3" t="s">
        <v>78</v>
      </c>
      <c r="B11" s="4">
        <f>B8/B6</f>
        <v>5.7954545454545455E-3</v>
      </c>
    </row>
    <row r="12" spans="1:2" x14ac:dyDescent="0.2">
      <c r="A12" s="3" t="s">
        <v>79</v>
      </c>
      <c r="B12" s="4">
        <f>SUM(Time_Log!E2:E1000)/60</f>
        <v>19.75</v>
      </c>
    </row>
    <row r="13" spans="1:2" x14ac:dyDescent="0.2">
      <c r="A13" s="3" t="s">
        <v>80</v>
      </c>
      <c r="B13" s="4">
        <f>B4/B10</f>
        <v>2.5679758308157101</v>
      </c>
    </row>
    <row r="14" spans="1:2" x14ac:dyDescent="0.2">
      <c r="A14" s="3" t="s">
        <v>81</v>
      </c>
      <c r="B14" s="4">
        <f>IF(B6=0,0,B7/B6)</f>
        <v>0.12954545454545455</v>
      </c>
    </row>
    <row r="17" spans="1:3" ht="19" x14ac:dyDescent="0.25">
      <c r="A17" s="1" t="s">
        <v>82</v>
      </c>
    </row>
    <row r="19" spans="1:3" x14ac:dyDescent="0.2">
      <c r="A19" s="2" t="s">
        <v>14</v>
      </c>
      <c r="B19" s="2" t="s">
        <v>83</v>
      </c>
      <c r="C19" s="2" t="s">
        <v>84</v>
      </c>
    </row>
    <row r="20" spans="1:3" x14ac:dyDescent="0.2">
      <c r="A20" s="3" t="s">
        <v>31</v>
      </c>
      <c r="B20" s="5">
        <f>SUMIF(Time_Log!F:F,"=Planificación",Time_Log!E:E)</f>
        <v>60</v>
      </c>
      <c r="C20" s="6">
        <f>IF(SUM(Time_Log!E:E)=0,0,B20/SUM(Time_Log!E:E))</f>
        <v>5.0632911392405063E-2</v>
      </c>
    </row>
    <row r="21" spans="1:3" x14ac:dyDescent="0.2">
      <c r="A21" s="3" t="s">
        <v>32</v>
      </c>
      <c r="B21" s="5">
        <f>SUMIF(Time_Log!F:F,"=Diseño",Time_Log!E:E)</f>
        <v>120</v>
      </c>
      <c r="C21" s="6">
        <f>IF(SUM(Time_Log!E:E)=0,0,B21/SUM(Time_Log!E:E))</f>
        <v>0.10126582278481013</v>
      </c>
    </row>
    <row r="22" spans="1:3" x14ac:dyDescent="0.2">
      <c r="A22" s="3" t="s">
        <v>33</v>
      </c>
      <c r="B22" s="5">
        <f>SUMIF(Time_Log!F:F,"=Codificación",Time_Log!E:E)</f>
        <v>435</v>
      </c>
      <c r="C22" s="6">
        <f>IF(SUM(Time_Log!E:E)=0,0,B22/SUM(Time_Log!E:E))</f>
        <v>0.36708860759493672</v>
      </c>
    </row>
    <row r="23" spans="1:3" x14ac:dyDescent="0.2">
      <c r="A23" s="3" t="s">
        <v>34</v>
      </c>
      <c r="B23" s="5">
        <f>SUMIF(Time_Log!F:F,"=Compilación",Time_Log!E:E)</f>
        <v>150</v>
      </c>
      <c r="C23" s="6">
        <f>IF(SUM(Time_Log!E:E)=0,0,B23/SUM(Time_Log!E:E))</f>
        <v>0.12658227848101267</v>
      </c>
    </row>
    <row r="24" spans="1:3" x14ac:dyDescent="0.2">
      <c r="A24" s="3" t="s">
        <v>35</v>
      </c>
      <c r="B24" s="5">
        <f>SUMIF(Time_Log!F:F,"=Pruebas",Time_Log!E:E)</f>
        <v>360</v>
      </c>
      <c r="C24" s="6">
        <f>IF(SUM(Time_Log!E:E)=0,0,B24/SUM(Time_Log!E:E))</f>
        <v>0.30379746835443039</v>
      </c>
    </row>
    <row r="25" spans="1:3" x14ac:dyDescent="0.2">
      <c r="A25" s="3" t="s">
        <v>36</v>
      </c>
      <c r="B25" s="5">
        <f>SUMIF(Time_Log!F:F,"=Postmortem",Time_Log!E:E)</f>
        <v>60</v>
      </c>
      <c r="C25" s="6">
        <f>IF(SUM(Time_Log!E:E)=0,0,B25/SUM(Time_Log!E:E))</f>
        <v>5.0632911392405063E-2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LOC_por_modulo</vt:lpstr>
      <vt:lpstr>Time_Log</vt:lpstr>
      <vt:lpstr>Defect_Log</vt:lpstr>
      <vt:lpstr>Resumen_PSP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Palomar Murcia</cp:lastModifiedBy>
  <dcterms:created xsi:type="dcterms:W3CDTF">2025-10-04T02:16:48Z</dcterms:created>
  <dcterms:modified xsi:type="dcterms:W3CDTF">2025-10-04T02:20:13Z</dcterms:modified>
</cp:coreProperties>
</file>