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esteban_degetau_itam_mx/Documents/ITAM/Econometría Aplicada I/clases/"/>
    </mc:Choice>
  </mc:AlternateContent>
  <xr:revisionPtr revIDLastSave="210" documentId="8_{7EA0313C-0F4A-4241-B9D7-27F28288CEF5}" xr6:coauthVersionLast="47" xr6:coauthVersionMax="47" xr10:uidLastSave="{FFF5D1FE-A5AA-42D5-B2C0-86C010DC2960}"/>
  <bookViews>
    <workbookView xWindow="-120" yWindow="-120" windowWidth="29040" windowHeight="16440" activeTab="2" xr2:uid="{00000000-000D-0000-FFFF-FFFF00000000}"/>
  </bookViews>
  <sheets>
    <sheet name="Probit y Logit" sheetId="2" r:id="rId1"/>
    <sheet name="OProbit y OLogit" sheetId="3" r:id="rId2"/>
    <sheet name="Multinomi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3" i="4" l="1"/>
  <c r="J54" i="4"/>
  <c r="J55" i="4"/>
  <c r="H55" i="4"/>
  <c r="H54" i="4"/>
  <c r="H53" i="4"/>
  <c r="F54" i="4"/>
  <c r="G54" i="4" s="1"/>
  <c r="F55" i="4"/>
  <c r="G55" i="4" s="1"/>
  <c r="G53" i="4"/>
  <c r="D54" i="4"/>
  <c r="D55" i="4"/>
  <c r="D53" i="4"/>
  <c r="C56" i="4"/>
  <c r="C54" i="4"/>
  <c r="C55" i="4"/>
  <c r="C53" i="4"/>
  <c r="B55" i="4"/>
  <c r="B54" i="4"/>
  <c r="F6" i="4"/>
  <c r="F7" i="4"/>
  <c r="F5" i="4"/>
  <c r="E8" i="4"/>
  <c r="E6" i="4"/>
  <c r="E7" i="4"/>
  <c r="E5" i="4"/>
  <c r="D7" i="4"/>
  <c r="D6" i="4"/>
  <c r="C65" i="3"/>
  <c r="B65" i="3"/>
  <c r="C64" i="3"/>
  <c r="B64" i="3"/>
  <c r="C60" i="3"/>
  <c r="B60" i="3"/>
  <c r="C59" i="3"/>
  <c r="B59" i="3"/>
  <c r="E58" i="3"/>
  <c r="C58" i="3"/>
  <c r="B58" i="3"/>
  <c r="C54" i="3"/>
  <c r="C53" i="3"/>
  <c r="B54" i="3"/>
  <c r="B53" i="3"/>
  <c r="C23" i="3"/>
  <c r="C24" i="3"/>
  <c r="C22" i="3"/>
  <c r="B23" i="3"/>
  <c r="B24" i="3"/>
  <c r="B22" i="3"/>
  <c r="G56" i="4" l="1"/>
  <c r="D5" i="3"/>
  <c r="D6" i="3"/>
  <c r="D7" i="3"/>
  <c r="D8" i="3"/>
  <c r="D4" i="3"/>
  <c r="E33" i="2"/>
  <c r="D33" i="2"/>
  <c r="C33" i="2"/>
  <c r="D28" i="2"/>
  <c r="E28" i="2"/>
  <c r="C28" i="2"/>
  <c r="E26" i="2"/>
  <c r="D26" i="2"/>
  <c r="C26" i="2"/>
  <c r="D24" i="2"/>
  <c r="E24" i="2"/>
  <c r="C24" i="2"/>
  <c r="E20" i="2"/>
  <c r="D20" i="2"/>
  <c r="C20" i="2"/>
  <c r="E18" i="2" l="1"/>
  <c r="D18" i="2"/>
  <c r="C18" i="2"/>
  <c r="H85" i="3"/>
  <c r="H89" i="3"/>
  <c r="H88" i="3"/>
  <c r="H87" i="3"/>
  <c r="H86" i="3"/>
  <c r="G87" i="3"/>
  <c r="G86" i="3"/>
  <c r="G85" i="3"/>
  <c r="G88" i="3"/>
</calcChain>
</file>

<file path=xl/sharedStrings.xml><?xml version="1.0" encoding="utf-8"?>
<sst xmlns="http://schemas.openxmlformats.org/spreadsheetml/2006/main" count="234" uniqueCount="142">
  <si>
    <t>MPL</t>
  </si>
  <si>
    <t>PROBIT</t>
  </si>
  <si>
    <t>LOGIT</t>
  </si>
  <si>
    <t/>
  </si>
  <si>
    <t>(1)</t>
  </si>
  <si>
    <t>(2)</t>
  </si>
  <si>
    <t>(3)</t>
  </si>
  <si>
    <t>VARIABLES</t>
  </si>
  <si>
    <t>Pr_insure</t>
  </si>
  <si>
    <t>Perfil</t>
  </si>
  <si>
    <t>selfemp</t>
  </si>
  <si>
    <t>age</t>
  </si>
  <si>
    <t>familysz</t>
  </si>
  <si>
    <t>male</t>
  </si>
  <si>
    <t>deg_nd</t>
  </si>
  <si>
    <t>deg_ged</t>
  </si>
  <si>
    <t>deg_hs</t>
  </si>
  <si>
    <t>deg_ba</t>
  </si>
  <si>
    <t>deg_ma</t>
  </si>
  <si>
    <t>deg_oth</t>
  </si>
  <si>
    <t>deg_phd</t>
  </si>
  <si>
    <t>Constant</t>
  </si>
  <si>
    <t>Xi' beta</t>
  </si>
  <si>
    <t>Pr (Y=1)</t>
  </si>
  <si>
    <t>Cambio de Pr(y=1)</t>
  </si>
  <si>
    <t>EXACTO</t>
  </si>
  <si>
    <t>Xi'beta + beta1</t>
  </si>
  <si>
    <t>Cambio Prob</t>
  </si>
  <si>
    <t>APROXIMADO</t>
  </si>
  <si>
    <t>Nueva Pr(y=1)</t>
  </si>
  <si>
    <t>Indiv con Bachelor</t>
  </si>
  <si>
    <t>Xi'beta (con bachelor)</t>
  </si>
  <si>
    <t>Pr (Y=1| bachelor)</t>
  </si>
  <si>
    <t>Xi'beta (con high school)</t>
  </si>
  <si>
    <t>Pr (Y=1| high school)</t>
  </si>
  <si>
    <t>tab health</t>
  </si>
  <si>
    <t>valor</t>
  </si>
  <si>
    <t>Health</t>
  </si>
  <si>
    <t>Freq.</t>
  </si>
  <si>
    <t>Percent</t>
  </si>
  <si>
    <t>poor</t>
  </si>
  <si>
    <t>fair</t>
  </si>
  <si>
    <t>average</t>
  </si>
  <si>
    <t>good</t>
  </si>
  <si>
    <t>excellent</t>
  </si>
  <si>
    <t>Modelo sin controles para contrastarlo con el "tab"</t>
  </si>
  <si>
    <t>oprobit health</t>
  </si>
  <si>
    <t>ologit health</t>
  </si>
  <si>
    <t>Coef.</t>
  </si>
  <si>
    <t>Std. Err.</t>
  </si>
  <si>
    <t>/cut1</t>
  </si>
  <si>
    <t>/cut2</t>
  </si>
  <si>
    <t>/cut3</t>
  </si>
  <si>
    <t>/cut4</t>
  </si>
  <si>
    <t>Calculo manual de probabilidades sin controles</t>
  </si>
  <si>
    <t>Yi</t>
  </si>
  <si>
    <t>oprobit</t>
  </si>
  <si>
    <t>ologit</t>
  </si>
  <si>
    <t>Modelos con variables explicativas</t>
  </si>
  <si>
    <t>oprobit health female black age houssiz</t>
  </si>
  <si>
    <t>ologit health female black age houssiz</t>
  </si>
  <si>
    <t>Robust</t>
  </si>
  <si>
    <t>health</t>
  </si>
  <si>
    <t>female</t>
  </si>
  <si>
    <t>black</t>
  </si>
  <si>
    <t>houssiz</t>
  </si>
  <si>
    <t>Baseline</t>
  </si>
  <si>
    <t>Aumento edad</t>
  </si>
  <si>
    <t>Estimacion exacta</t>
  </si>
  <si>
    <t>Xi' /beta</t>
  </si>
  <si>
    <t>Cambio por aumento de edad</t>
  </si>
  <si>
    <t>Exacto</t>
  </si>
  <si>
    <t>Aproximado</t>
  </si>
  <si>
    <t>Auxiliares para calculos ologit</t>
  </si>
  <si>
    <t>Phi</t>
  </si>
  <si>
    <t>Phi*(1-Phi)</t>
  </si>
  <si>
    <t>a1</t>
  </si>
  <si>
    <t>a2</t>
  </si>
  <si>
    <t>program</t>
  </si>
  <si>
    <t>Xibeta</t>
  </si>
  <si>
    <t>exp(Xibeta)</t>
  </si>
  <si>
    <t>Prediccion</t>
  </si>
  <si>
    <t>general</t>
  </si>
  <si>
    <t>academic</t>
  </si>
  <si>
    <t>vocation</t>
  </si>
  <si>
    <t>Denom</t>
  </si>
  <si>
    <t>prog</t>
  </si>
  <si>
    <t xml:space="preserve">Coef.   </t>
  </si>
  <si>
    <t>(base outcome)</t>
  </si>
  <si>
    <t>_cons</t>
  </si>
  <si>
    <r>
      <t xml:space="preserve">Coef.  </t>
    </r>
    <r>
      <rPr>
        <u/>
        <sz val="11"/>
        <color theme="1"/>
        <rFont val="Calibri"/>
        <family val="2"/>
        <scheme val="minor"/>
      </rPr>
      <t xml:space="preserve"> </t>
    </r>
  </si>
  <si>
    <t>SE</t>
  </si>
  <si>
    <t>ses</t>
  </si>
  <si>
    <t>middle</t>
  </si>
  <si>
    <t>high</t>
  </si>
  <si>
    <t>math</t>
  </si>
  <si>
    <t>1) Estimacion de probabilidad</t>
  </si>
  <si>
    <t>Perfil prima</t>
  </si>
  <si>
    <t>(middle)</t>
  </si>
  <si>
    <t>(high)</t>
  </si>
  <si>
    <t>constante</t>
  </si>
  <si>
    <t>Xi \beta</t>
  </si>
  <si>
    <t>exp(Xi \beta)</t>
  </si>
  <si>
    <t>Prob</t>
  </si>
  <si>
    <t>Pr (y=general)</t>
  </si>
  <si>
    <t>Pr(y=acadmic)</t>
  </si>
  <si>
    <t>Pr(Y=vocational)</t>
  </si>
  <si>
    <t>2) Interpretacion de coeficientes</t>
  </si>
  <si>
    <t>Caeteris paribus, un aumento de 1 punto en el score de math esta relacionado con un aumento de 8.17% en el ratio de la prob de elegir academic vs general</t>
  </si>
  <si>
    <t>Caeteris paribus, pertenecer al grupo SE alto con respecto al bajo esta relacionado con un aumento de 35% en el ratio de prob de elegir academic vs general</t>
  </si>
  <si>
    <t>3) Cambios en probabilidades</t>
  </si>
  <si>
    <t>Como cambia la probabilidad de Y=2 si aumento mi score de math en 1 punto para el perfil q elegimos</t>
  </si>
  <si>
    <t>puntos porcentuales</t>
  </si>
  <si>
    <t>Estimacion aproximada</t>
  </si>
  <si>
    <t>EPX</t>
  </si>
  <si>
    <t>EPP</t>
  </si>
  <si>
    <t>pp</t>
  </si>
  <si>
    <t>Caeteris paribus, el efecto promedio de aumentar un punto el score de math es de 2.18 puntos porcentuales</t>
  </si>
  <si>
    <t>4) Elasticidades</t>
  </si>
  <si>
    <t>Exacta</t>
  </si>
  <si>
    <t>Aproximada</t>
  </si>
  <si>
    <t>Coefficient</t>
  </si>
  <si>
    <t>Std. err.</t>
  </si>
  <si>
    <t>z</t>
  </si>
  <si>
    <t>P&gt;z     [95% conf.</t>
  </si>
  <si>
    <t>interval]</t>
  </si>
  <si>
    <t>Replicamos el tab health con oprobit sin X's</t>
  </si>
  <si>
    <t>Output de Stata</t>
  </si>
  <si>
    <t>Perfil individuo 500: mujer, non-black, 24 años, hogar de 3 integrantes</t>
  </si>
  <si>
    <t>p.p.</t>
  </si>
  <si>
    <t>C.P. un aumento de 1 anho de edad, esta relacionado a un aumento de 0.1 p.p. en la prob de tener good health</t>
  </si>
  <si>
    <t>Estimaciones de cambio en Pr(Y=4) por aumento de edad</t>
  </si>
  <si>
    <t>Estimacion de que el individuo del perfil anterior tenga Health=good</t>
  </si>
  <si>
    <t>NORM.S.DIST($B$41-B53,1)-NORM.S.DIST($B$40-B53,1)</t>
  </si>
  <si>
    <t>Clasificacion:</t>
  </si>
  <si>
    <t>Yi= Good</t>
  </si>
  <si>
    <t>Caeteris paribus, un aumento de 1% en el score de math esta relacionado a un aumento de 3.96% en la prob de elegir academic</t>
  </si>
  <si>
    <t>Caeteris paribus, un aumento de 1 punto en el score de math esta relacionado a un aumento de 1.93 puntos porcentuales en la probabilidad de elegir academic</t>
  </si>
  <si>
    <t>Pr(Y=5)</t>
  </si>
  <si>
    <t>tab prog</t>
  </si>
  <si>
    <t>mlogit prog, base(1)</t>
  </si>
  <si>
    <t>mlogit prog i. ses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</si>
</sst>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0.0%"/>
    <numFmt numFmtId="165" formatCode="0.000"/>
    <numFmt numFmtId="166" formatCode="0.000000"/>
    <numFmt numFmtId="167" formatCode="0.0000"/>
    <numFmt numFmtId="168" formatCode="0.000%"/>
    <numFmt numFmtId="169" formatCode="_(* #,##0.000_);_(* \(#,##0.000\);_(* &quot;-&quot;??_);_(@_)"/>
    <numFmt numFmtId="170" formatCode="0.0000%"/>
    <numFmt numFmtId="171" formatCode="0.00000"/>
  </numFmts>
  <fonts count="26" x14ac:knownFonts="1">
    <font>
      <sz val="1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</font>
    <font>
      <u/>
      <sz val="11"/>
      <color theme="1"/>
      <name val="Calibri"/>
      <family val="2"/>
      <scheme val="minor"/>
    </font>
    <font>
      <b/>
      <sz val="1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CBA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4" borderId="0" xfId="0" applyFill="1"/>
    <xf numFmtId="164" fontId="23" fillId="34" borderId="0" xfId="2" applyNumberFormat="1" applyFont="1" applyFill="1" applyAlignment="1">
      <alignment horizontal="center"/>
    </xf>
    <xf numFmtId="0" fontId="0" fillId="33" borderId="0" xfId="0" applyFill="1"/>
    <xf numFmtId="0" fontId="0" fillId="35" borderId="0" xfId="0" applyFill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36" borderId="0" xfId="0" applyFill="1"/>
    <xf numFmtId="165" fontId="23" fillId="33" borderId="0" xfId="1" applyNumberFormat="1" applyFon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166" fontId="23" fillId="33" borderId="0" xfId="1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/>
    <xf numFmtId="166" fontId="0" fillId="36" borderId="0" xfId="0" applyNumberFormat="1" applyFill="1" applyAlignment="1">
      <alignment horizontal="center"/>
    </xf>
    <xf numFmtId="0" fontId="5" fillId="39" borderId="0" xfId="44" applyFill="1"/>
    <xf numFmtId="0" fontId="5" fillId="0" borderId="0" xfId="44"/>
    <xf numFmtId="0" fontId="5" fillId="0" borderId="12" xfId="44" applyBorder="1"/>
    <xf numFmtId="0" fontId="5" fillId="0" borderId="13" xfId="44" applyBorder="1"/>
    <xf numFmtId="0" fontId="5" fillId="0" borderId="14" xfId="44" applyBorder="1"/>
    <xf numFmtId="0" fontId="5" fillId="0" borderId="15" xfId="44" applyBorder="1"/>
    <xf numFmtId="0" fontId="5" fillId="0" borderId="16" xfId="44" applyBorder="1"/>
    <xf numFmtId="3" fontId="5" fillId="0" borderId="0" xfId="44" applyNumberFormat="1"/>
    <xf numFmtId="0" fontId="5" fillId="0" borderId="17" xfId="44" applyBorder="1"/>
    <xf numFmtId="0" fontId="5" fillId="0" borderId="11" xfId="44" applyBorder="1"/>
    <xf numFmtId="3" fontId="5" fillId="0" borderId="11" xfId="44" applyNumberFormat="1" applyBorder="1"/>
    <xf numFmtId="0" fontId="5" fillId="0" borderId="19" xfId="44" applyBorder="1"/>
    <xf numFmtId="0" fontId="5" fillId="0" borderId="10" xfId="44" applyBorder="1"/>
    <xf numFmtId="0" fontId="5" fillId="0" borderId="20" xfId="44" applyBorder="1"/>
    <xf numFmtId="165" fontId="5" fillId="0" borderId="0" xfId="44" applyNumberFormat="1"/>
    <xf numFmtId="167" fontId="5" fillId="0" borderId="16" xfId="44" applyNumberFormat="1" applyBorder="1"/>
    <xf numFmtId="165" fontId="5" fillId="0" borderId="11" xfId="44" applyNumberFormat="1" applyBorder="1"/>
    <xf numFmtId="167" fontId="5" fillId="0" borderId="18" xfId="44" applyNumberFormat="1" applyBorder="1"/>
    <xf numFmtId="10" fontId="5" fillId="38" borderId="19" xfId="45" applyNumberFormat="1" applyFont="1" applyFill="1" applyBorder="1"/>
    <xf numFmtId="10" fontId="5" fillId="38" borderId="20" xfId="45" applyNumberFormat="1" applyFont="1" applyFill="1" applyBorder="1"/>
    <xf numFmtId="10" fontId="0" fillId="38" borderId="15" xfId="45" applyNumberFormat="1" applyFont="1" applyFill="1" applyBorder="1"/>
    <xf numFmtId="10" fontId="0" fillId="38" borderId="16" xfId="45" applyNumberFormat="1" applyFont="1" applyFill="1" applyBorder="1"/>
    <xf numFmtId="10" fontId="0" fillId="38" borderId="17" xfId="45" applyNumberFormat="1" applyFont="1" applyFill="1" applyBorder="1"/>
    <xf numFmtId="0" fontId="21" fillId="40" borderId="0" xfId="44" applyFont="1" applyFill="1"/>
    <xf numFmtId="0" fontId="21" fillId="0" borderId="16" xfId="44" applyFont="1" applyBorder="1"/>
    <xf numFmtId="0" fontId="21" fillId="40" borderId="11" xfId="44" applyFont="1" applyFill="1" applyBorder="1"/>
    <xf numFmtId="0" fontId="21" fillId="0" borderId="18" xfId="44" applyFont="1" applyBorder="1"/>
    <xf numFmtId="165" fontId="5" fillId="0" borderId="16" xfId="44" applyNumberFormat="1" applyBorder="1"/>
    <xf numFmtId="168" fontId="21" fillId="41" borderId="18" xfId="45" applyNumberFormat="1" applyFont="1" applyFill="1" applyBorder="1"/>
    <xf numFmtId="165" fontId="21" fillId="42" borderId="18" xfId="45" applyNumberFormat="1" applyFont="1" applyFill="1" applyBorder="1"/>
    <xf numFmtId="167" fontId="5" fillId="0" borderId="0" xfId="44" applyNumberFormat="1"/>
    <xf numFmtId="167" fontId="5" fillId="0" borderId="11" xfId="45" applyNumberFormat="1" applyFont="1" applyFill="1" applyBorder="1"/>
    <xf numFmtId="167" fontId="5" fillId="0" borderId="18" xfId="45" applyNumberFormat="1" applyFont="1" applyFill="1" applyBorder="1"/>
    <xf numFmtId="167" fontId="21" fillId="42" borderId="0" xfId="44" applyNumberFormat="1" applyFont="1" applyFill="1"/>
    <xf numFmtId="167" fontId="21" fillId="42" borderId="11" xfId="45" applyNumberFormat="1" applyFont="1" applyFill="1" applyBorder="1"/>
    <xf numFmtId="0" fontId="4" fillId="0" borderId="0" xfId="46"/>
    <xf numFmtId="43" fontId="0" fillId="0" borderId="0" xfId="47" applyFont="1"/>
    <xf numFmtId="43" fontId="4" fillId="0" borderId="0" xfId="46" applyNumberFormat="1"/>
    <xf numFmtId="0" fontId="4" fillId="0" borderId="19" xfId="46" applyBorder="1"/>
    <xf numFmtId="0" fontId="4" fillId="0" borderId="10" xfId="46" applyBorder="1"/>
    <xf numFmtId="0" fontId="4" fillId="0" borderId="20" xfId="46" applyBorder="1"/>
    <xf numFmtId="0" fontId="4" fillId="0" borderId="15" xfId="46" applyBorder="1"/>
    <xf numFmtId="0" fontId="4" fillId="0" borderId="16" xfId="46" applyBorder="1"/>
    <xf numFmtId="0" fontId="4" fillId="0" borderId="17" xfId="46" applyBorder="1"/>
    <xf numFmtId="0" fontId="4" fillId="0" borderId="11" xfId="46" applyBorder="1"/>
    <xf numFmtId="0" fontId="4" fillId="0" borderId="18" xfId="46" applyBorder="1"/>
    <xf numFmtId="0" fontId="4" fillId="43" borderId="15" xfId="46" applyFill="1" applyBorder="1"/>
    <xf numFmtId="0" fontId="4" fillId="43" borderId="0" xfId="46" applyFill="1"/>
    <xf numFmtId="0" fontId="4" fillId="43" borderId="16" xfId="46" applyFill="1" applyBorder="1"/>
    <xf numFmtId="0" fontId="21" fillId="43" borderId="0" xfId="46" applyFont="1" applyFill="1"/>
    <xf numFmtId="0" fontId="4" fillId="40" borderId="15" xfId="46" applyFill="1" applyBorder="1"/>
    <xf numFmtId="0" fontId="4" fillId="40" borderId="0" xfId="46" applyFill="1"/>
    <xf numFmtId="0" fontId="4" fillId="40" borderId="16" xfId="46" applyFill="1" applyBorder="1"/>
    <xf numFmtId="0" fontId="21" fillId="40" borderId="0" xfId="46" applyFont="1" applyFill="1"/>
    <xf numFmtId="0" fontId="4" fillId="40" borderId="17" xfId="46" applyFill="1" applyBorder="1"/>
    <xf numFmtId="0" fontId="4" fillId="40" borderId="11" xfId="46" applyFill="1" applyBorder="1"/>
    <xf numFmtId="0" fontId="4" fillId="40" borderId="18" xfId="46" applyFill="1" applyBorder="1"/>
    <xf numFmtId="0" fontId="21" fillId="0" borderId="0" xfId="46" applyFont="1"/>
    <xf numFmtId="0" fontId="4" fillId="44" borderId="19" xfId="46" applyFill="1" applyBorder="1"/>
    <xf numFmtId="0" fontId="4" fillId="44" borderId="10" xfId="46" applyFill="1" applyBorder="1"/>
    <xf numFmtId="0" fontId="4" fillId="44" borderId="20" xfId="46" applyFill="1" applyBorder="1"/>
    <xf numFmtId="0" fontId="4" fillId="44" borderId="15" xfId="46" applyFill="1" applyBorder="1"/>
    <xf numFmtId="0" fontId="4" fillId="44" borderId="0" xfId="46" applyFill="1"/>
    <xf numFmtId="0" fontId="4" fillId="44" borderId="16" xfId="46" applyFill="1" applyBorder="1"/>
    <xf numFmtId="0" fontId="4" fillId="44" borderId="17" xfId="46" applyFill="1" applyBorder="1"/>
    <xf numFmtId="0" fontId="4" fillId="44" borderId="11" xfId="46" applyFill="1" applyBorder="1"/>
    <xf numFmtId="0" fontId="4" fillId="44" borderId="18" xfId="46" applyFill="1" applyBorder="1"/>
    <xf numFmtId="0" fontId="4" fillId="0" borderId="10" xfId="46" applyBorder="1" applyAlignment="1">
      <alignment horizontal="center"/>
    </xf>
    <xf numFmtId="0" fontId="4" fillId="0" borderId="20" xfId="46" applyBorder="1" applyAlignment="1">
      <alignment horizontal="center"/>
    </xf>
    <xf numFmtId="0" fontId="4" fillId="0" borderId="19" xfId="46" applyBorder="1" applyAlignment="1">
      <alignment horizontal="center"/>
    </xf>
    <xf numFmtId="2" fontId="0" fillId="0" borderId="0" xfId="47" applyNumberFormat="1" applyFont="1" applyFill="1" applyBorder="1"/>
    <xf numFmtId="2" fontId="0" fillId="0" borderId="0" xfId="47" applyNumberFormat="1" applyFont="1" applyBorder="1"/>
    <xf numFmtId="164" fontId="0" fillId="41" borderId="16" xfId="48" applyNumberFormat="1" applyFont="1" applyFill="1" applyBorder="1"/>
    <xf numFmtId="2" fontId="0" fillId="0" borderId="11" xfId="47" applyNumberFormat="1" applyFont="1" applyFill="1" applyBorder="1"/>
    <xf numFmtId="2" fontId="0" fillId="0" borderId="11" xfId="47" applyNumberFormat="1" applyFont="1" applyBorder="1"/>
    <xf numFmtId="164" fontId="0" fillId="41" borderId="18" xfId="48" applyNumberFormat="1" applyFont="1" applyFill="1" applyBorder="1"/>
    <xf numFmtId="169" fontId="4" fillId="0" borderId="0" xfId="46" applyNumberFormat="1"/>
    <xf numFmtId="0" fontId="0" fillId="45" borderId="0" xfId="0" applyFill="1" applyAlignment="1">
      <alignment horizontal="center"/>
    </xf>
    <xf numFmtId="0" fontId="4" fillId="0" borderId="0" xfId="44" applyFont="1"/>
    <xf numFmtId="10" fontId="5" fillId="37" borderId="0" xfId="2" applyNumberFormat="1" applyFont="1" applyFill="1"/>
    <xf numFmtId="0" fontId="4" fillId="37" borderId="0" xfId="44" applyFont="1" applyFill="1"/>
    <xf numFmtId="170" fontId="21" fillId="41" borderId="11" xfId="45" applyNumberFormat="1" applyFont="1" applyFill="1" applyBorder="1"/>
    <xf numFmtId="0" fontId="3" fillId="0" borderId="0" xfId="44" applyFont="1"/>
    <xf numFmtId="0" fontId="5" fillId="43" borderId="0" xfId="44" applyFill="1"/>
    <xf numFmtId="49" fontId="3" fillId="0" borderId="0" xfId="44" applyNumberFormat="1" applyFont="1"/>
    <xf numFmtId="169" fontId="5" fillId="0" borderId="0" xfId="1" applyNumberFormat="1" applyFont="1"/>
    <xf numFmtId="2" fontId="0" fillId="0" borderId="15" xfId="47" applyNumberFormat="1" applyFont="1" applyFill="1" applyBorder="1"/>
    <xf numFmtId="2" fontId="0" fillId="0" borderId="17" xfId="47" applyNumberFormat="1" applyFont="1" applyFill="1" applyBorder="1"/>
    <xf numFmtId="0" fontId="3" fillId="0" borderId="0" xfId="46" applyFont="1"/>
    <xf numFmtId="168" fontId="0" fillId="41" borderId="16" xfId="48" applyNumberFormat="1" applyFont="1" applyFill="1" applyBorder="1"/>
    <xf numFmtId="43" fontId="4" fillId="43" borderId="0" xfId="1" applyFont="1" applyFill="1"/>
    <xf numFmtId="0" fontId="25" fillId="0" borderId="0" xfId="0" applyFont="1" applyAlignment="1">
      <alignment horizontal="center"/>
    </xf>
    <xf numFmtId="9" fontId="5" fillId="43" borderId="16" xfId="2" applyFont="1" applyFill="1" applyBorder="1"/>
    <xf numFmtId="9" fontId="5" fillId="43" borderId="18" xfId="2" applyFont="1" applyFill="1" applyBorder="1"/>
    <xf numFmtId="0" fontId="2" fillId="0" borderId="17" xfId="44" applyFont="1" applyBorder="1"/>
    <xf numFmtId="0" fontId="2" fillId="0" borderId="0" xfId="44" applyFont="1"/>
    <xf numFmtId="9" fontId="5" fillId="0" borderId="0" xfId="2" applyFont="1"/>
    <xf numFmtId="166" fontId="5" fillId="0" borderId="0" xfId="44" applyNumberFormat="1"/>
    <xf numFmtId="171" fontId="5" fillId="0" borderId="0" xfId="44" applyNumberFormat="1"/>
    <xf numFmtId="0" fontId="1" fillId="0" borderId="0" xfId="46" applyFont="1"/>
    <xf numFmtId="43" fontId="0" fillId="37" borderId="0" xfId="47" applyFont="1" applyFill="1" applyBorder="1"/>
    <xf numFmtId="43" fontId="0" fillId="0" borderId="0" xfId="47" applyFont="1" applyBorder="1"/>
    <xf numFmtId="43" fontId="0" fillId="37" borderId="11" xfId="47" applyFont="1" applyFill="1" applyBorder="1"/>
    <xf numFmtId="43" fontId="0" fillId="0" borderId="11" xfId="47" applyFont="1" applyBorder="1"/>
    <xf numFmtId="0" fontId="4" fillId="0" borderId="13" xfId="46" applyBorder="1"/>
    <xf numFmtId="43" fontId="0" fillId="37" borderId="10" xfId="47" applyFont="1" applyFill="1" applyBorder="1"/>
    <xf numFmtId="43" fontId="0" fillId="0" borderId="10" xfId="47" applyFont="1" applyBorder="1"/>
    <xf numFmtId="164" fontId="0" fillId="0" borderId="10" xfId="48" applyNumberFormat="1" applyFont="1" applyBorder="1"/>
    <xf numFmtId="164" fontId="0" fillId="0" borderId="0" xfId="48" applyNumberFormat="1" applyFont="1" applyBorder="1"/>
    <xf numFmtId="164" fontId="0" fillId="0" borderId="11" xfId="48" applyNumberFormat="1" applyFont="1" applyBorder="1"/>
    <xf numFmtId="0" fontId="4" fillId="0" borderId="14" xfId="46" applyBorder="1"/>
    <xf numFmtId="2" fontId="4" fillId="38" borderId="20" xfId="46" applyNumberFormat="1" applyFill="1" applyBorder="1"/>
    <xf numFmtId="2" fontId="4" fillId="38" borderId="16" xfId="46" applyNumberFormat="1" applyFill="1" applyBorder="1"/>
    <xf numFmtId="2" fontId="4" fillId="38" borderId="18" xfId="46" applyNumberFormat="1" applyFill="1" applyBorder="1"/>
    <xf numFmtId="2" fontId="4" fillId="0" borderId="0" xfId="46" applyNumberFormat="1" applyAlignment="1">
      <alignment horizontal="left" indent="6"/>
    </xf>
    <xf numFmtId="2" fontId="4" fillId="0" borderId="0" xfId="46" applyNumberFormat="1"/>
    <xf numFmtId="0" fontId="4" fillId="43" borderId="17" xfId="46" applyFill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Comma 2" xfId="47" xr:uid="{B5DD701A-A905-4C95-B53D-29A2637211BE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2" xfId="44" xr:uid="{5299D072-9309-4042-A7FE-955230DA2A1A}"/>
    <cellStyle name="Normal 3" xfId="46" xr:uid="{1160BA28-AE49-4684-B3D3-BD3A19721E0F}"/>
    <cellStyle name="Note" xfId="17" builtinId="10" customBuiltin="1"/>
    <cellStyle name="Output" xfId="12" builtinId="21" customBuiltin="1"/>
    <cellStyle name="Percent" xfId="2" builtinId="5" customBuiltin="1"/>
    <cellStyle name="Percent 2" xfId="48" xr:uid="{2D9E06F5-94ED-40A7-BBEE-9685B6489F42}"/>
    <cellStyle name="Porcentaje 2" xfId="45" xr:uid="{2DB973B0-135B-4592-A9D5-E2C1C6AB70BF}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opLeftCell="A7" workbookViewId="0">
      <selection activeCell="C7" sqref="C7:G7"/>
    </sheetView>
  </sheetViews>
  <sheetFormatPr defaultColWidth="11.28515625" defaultRowHeight="13.15" customHeight="1" x14ac:dyDescent="0.2"/>
  <cols>
    <col min="2" max="2" width="23.28515625" customWidth="1"/>
    <col min="3" max="3" width="15" customWidth="1"/>
    <col min="4" max="4" width="15" style="1" customWidth="1"/>
    <col min="5" max="6" width="15" customWidth="1"/>
    <col min="8" max="8" width="11.28515625" style="2"/>
  </cols>
  <sheetData>
    <row r="1" spans="1:7" ht="13.15" customHeight="1" x14ac:dyDescent="0.2">
      <c r="C1" s="110" t="s">
        <v>0</v>
      </c>
      <c r="D1" s="110" t="s">
        <v>1</v>
      </c>
      <c r="E1" s="110" t="s">
        <v>2</v>
      </c>
    </row>
    <row r="2" spans="1:7" ht="13.15" customHeight="1" x14ac:dyDescent="0.2">
      <c r="B2" s="3" t="s">
        <v>3</v>
      </c>
      <c r="C2" s="4" t="s">
        <v>4</v>
      </c>
      <c r="D2" s="4" t="s">
        <v>5</v>
      </c>
      <c r="E2" s="4" t="s">
        <v>6</v>
      </c>
    </row>
    <row r="3" spans="1:7" ht="13.15" customHeight="1" x14ac:dyDescent="0.2">
      <c r="B3" t="s">
        <v>7</v>
      </c>
      <c r="C3" s="1" t="s">
        <v>8</v>
      </c>
      <c r="D3" s="1" t="s">
        <v>8</v>
      </c>
      <c r="E3" s="1" t="s">
        <v>8</v>
      </c>
      <c r="G3" s="10" t="s">
        <v>9</v>
      </c>
    </row>
    <row r="4" spans="1:7" ht="13.15" customHeight="1" x14ac:dyDescent="0.2">
      <c r="B4" s="3" t="s">
        <v>3</v>
      </c>
      <c r="C4" s="4" t="s">
        <v>3</v>
      </c>
      <c r="D4" s="4" t="s">
        <v>3</v>
      </c>
      <c r="E4" s="4" t="s">
        <v>3</v>
      </c>
    </row>
    <row r="5" spans="1:7" ht="13.15" customHeight="1" x14ac:dyDescent="0.2">
      <c r="A5">
        <v>1</v>
      </c>
      <c r="B5" t="s">
        <v>10</v>
      </c>
      <c r="C5" s="1">
        <v>-0.16500000000000001</v>
      </c>
      <c r="D5" s="1">
        <v>-0.61699999999999999</v>
      </c>
      <c r="E5" s="1">
        <v>-1.0669999999999999</v>
      </c>
      <c r="G5" s="96">
        <v>0</v>
      </c>
    </row>
    <row r="6" spans="1:7" ht="12.75" customHeight="1" x14ac:dyDescent="0.2">
      <c r="A6">
        <v>3</v>
      </c>
      <c r="B6" t="s">
        <v>11</v>
      </c>
      <c r="C6" s="1">
        <v>6.0000000000000001E-3</v>
      </c>
      <c r="D6" s="1">
        <v>2.2407400000000001E-2</v>
      </c>
      <c r="E6" s="1">
        <v>0.04</v>
      </c>
      <c r="G6" s="96">
        <v>26</v>
      </c>
    </row>
    <row r="7" spans="1:7" ht="13.15" customHeight="1" x14ac:dyDescent="0.2">
      <c r="A7">
        <v>5</v>
      </c>
      <c r="B7" t="s">
        <v>12</v>
      </c>
      <c r="C7" s="1">
        <v>-2E-3</v>
      </c>
      <c r="D7" s="1">
        <v>-5.0000000000000001E-3</v>
      </c>
      <c r="E7" s="1">
        <v>-0.01</v>
      </c>
      <c r="G7" s="96">
        <v>0</v>
      </c>
    </row>
    <row r="8" spans="1:7" ht="13.15" customHeight="1" x14ac:dyDescent="0.2">
      <c r="A8">
        <v>7</v>
      </c>
      <c r="B8" t="s">
        <v>13</v>
      </c>
      <c r="C8" s="1">
        <v>-2.9000000000000001E-2</v>
      </c>
      <c r="D8" s="1">
        <v>-0.113</v>
      </c>
      <c r="E8" s="1">
        <v>-0.20699999999999999</v>
      </c>
      <c r="G8" s="96">
        <v>1</v>
      </c>
    </row>
    <row r="9" spans="1:7" ht="13.15" customHeight="1" x14ac:dyDescent="0.2">
      <c r="A9">
        <v>9</v>
      </c>
      <c r="B9" t="s">
        <v>14</v>
      </c>
      <c r="C9" s="1">
        <v>-0.40300000000000002</v>
      </c>
      <c r="D9" s="1">
        <v>-1.0289999999999999</v>
      </c>
      <c r="E9" s="1">
        <v>-1.764</v>
      </c>
      <c r="G9" s="96">
        <v>0</v>
      </c>
    </row>
    <row r="10" spans="1:7" ht="13.15" customHeight="1" x14ac:dyDescent="0.2">
      <c r="A10">
        <v>11</v>
      </c>
      <c r="B10" t="s">
        <v>15</v>
      </c>
      <c r="C10" s="1">
        <v>-0.23599999999999999</v>
      </c>
      <c r="D10" s="1">
        <v>-0.57299999999999995</v>
      </c>
      <c r="E10" s="1">
        <v>-1.0089999999999999</v>
      </c>
      <c r="G10" s="96">
        <v>0</v>
      </c>
    </row>
    <row r="11" spans="1:7" ht="13.15" customHeight="1" x14ac:dyDescent="0.2">
      <c r="A11">
        <v>13</v>
      </c>
      <c r="B11" t="s">
        <v>16</v>
      </c>
      <c r="C11" s="1">
        <v>-0.129</v>
      </c>
      <c r="D11" s="1">
        <v>-0.19800000000000001</v>
      </c>
      <c r="E11" s="1">
        <v>-0.373</v>
      </c>
      <c r="G11" s="96">
        <v>0</v>
      </c>
    </row>
    <row r="12" spans="1:7" ht="13.15" customHeight="1" x14ac:dyDescent="0.2">
      <c r="A12">
        <v>15</v>
      </c>
      <c r="B12" t="s">
        <v>17</v>
      </c>
      <c r="C12" s="1">
        <v>-5.2999999999999999E-2</v>
      </c>
      <c r="D12" s="1">
        <v>0.14199999999999999</v>
      </c>
      <c r="E12" s="1">
        <v>0.249</v>
      </c>
      <c r="G12" s="96">
        <v>1</v>
      </c>
    </row>
    <row r="13" spans="1:7" ht="13.15" customHeight="1" x14ac:dyDescent="0.2">
      <c r="A13">
        <v>17</v>
      </c>
      <c r="B13" t="s">
        <v>18</v>
      </c>
      <c r="C13" s="1">
        <v>-3.3000000000000002E-2</v>
      </c>
      <c r="D13" s="1">
        <v>0.35499999999999998</v>
      </c>
      <c r="E13" s="1">
        <v>0.67900000000000005</v>
      </c>
      <c r="G13" s="96">
        <v>0</v>
      </c>
    </row>
    <row r="14" spans="1:7" ht="13.15" customHeight="1" x14ac:dyDescent="0.2">
      <c r="A14">
        <v>21</v>
      </c>
      <c r="B14" t="s">
        <v>19</v>
      </c>
      <c r="C14" s="1">
        <v>-0.08</v>
      </c>
      <c r="D14" s="1" t="s">
        <v>3</v>
      </c>
      <c r="E14" s="1" t="s">
        <v>3</v>
      </c>
      <c r="G14" s="96">
        <v>0</v>
      </c>
    </row>
    <row r="15" spans="1:7" ht="13.15" customHeight="1" x14ac:dyDescent="0.2">
      <c r="A15">
        <v>23</v>
      </c>
      <c r="B15" t="s">
        <v>20</v>
      </c>
      <c r="C15" s="1">
        <v>0</v>
      </c>
      <c r="D15" s="1">
        <v>0.54600000000000004</v>
      </c>
      <c r="E15" s="1">
        <v>1.0029999999999999</v>
      </c>
      <c r="G15" s="96">
        <v>0</v>
      </c>
    </row>
    <row r="16" spans="1:7" ht="13.15" customHeight="1" x14ac:dyDescent="0.2">
      <c r="A16">
        <v>27</v>
      </c>
      <c r="B16" s="9" t="s">
        <v>21</v>
      </c>
      <c r="C16" s="10">
        <v>0.76300000000000001</v>
      </c>
      <c r="D16" s="10">
        <v>0.41899999999999998</v>
      </c>
      <c r="E16" s="10">
        <v>0.67200000000000004</v>
      </c>
      <c r="G16" s="96">
        <v>1</v>
      </c>
    </row>
    <row r="18" spans="1:7" ht="13.15" customHeight="1" x14ac:dyDescent="0.2">
      <c r="B18" s="9" t="s">
        <v>22</v>
      </c>
      <c r="C18" s="10">
        <f>SUMPRODUCT(C5:C16,$G$5:$G$16)</f>
        <v>0.83699999999999997</v>
      </c>
      <c r="D18" s="10">
        <f t="shared" ref="D18:E18" si="0">SUMPRODUCT(D5:D16,$G$5:$G$16)</f>
        <v>1.0305924</v>
      </c>
      <c r="E18" s="10">
        <f t="shared" si="0"/>
        <v>1.754</v>
      </c>
    </row>
    <row r="19" spans="1:7" s="2" customFormat="1" ht="13.15" customHeight="1" x14ac:dyDescent="0.2">
      <c r="A19"/>
      <c r="B19"/>
      <c r="C19" s="1"/>
      <c r="E19" s="1"/>
      <c r="F19"/>
      <c r="G19"/>
    </row>
    <row r="20" spans="1:7" ht="13.15" customHeight="1" x14ac:dyDescent="0.2">
      <c r="B20" s="5" t="s">
        <v>23</v>
      </c>
      <c r="C20" s="6">
        <f>+C18</f>
        <v>0.83699999999999997</v>
      </c>
      <c r="D20" s="6">
        <f>_xlfn.NORM.DIST(D18,0,1,TRUE)</f>
        <v>0.84863399922537641</v>
      </c>
      <c r="E20" s="6">
        <f>+EXP(E18) / (1 + EXP(E18))</f>
        <v>0.8524566089322243</v>
      </c>
    </row>
    <row r="21" spans="1:7" ht="13.15" customHeight="1" x14ac:dyDescent="0.2">
      <c r="C21" s="1"/>
      <c r="E21" s="1"/>
    </row>
    <row r="22" spans="1:7" ht="13.15" customHeight="1" x14ac:dyDescent="0.2">
      <c r="B22" s="7" t="s">
        <v>24</v>
      </c>
      <c r="C22" s="8" t="s">
        <v>25</v>
      </c>
      <c r="E22" s="1"/>
    </row>
    <row r="23" spans="1:7" ht="13.15" customHeight="1" x14ac:dyDescent="0.2">
      <c r="C23" s="1"/>
      <c r="E23" s="1"/>
    </row>
    <row r="24" spans="1:7" ht="13.15" customHeight="1" x14ac:dyDescent="0.2">
      <c r="B24" s="9" t="s">
        <v>26</v>
      </c>
      <c r="C24" s="10">
        <f>+C18+C6</f>
        <v>0.84299999999999997</v>
      </c>
      <c r="D24" s="10">
        <f t="shared" ref="D24:E24" si="1">+D18+D6</f>
        <v>1.0529998</v>
      </c>
      <c r="E24" s="10">
        <f t="shared" si="1"/>
        <v>1.794</v>
      </c>
    </row>
    <row r="25" spans="1:7" ht="13.15" customHeight="1" x14ac:dyDescent="0.2">
      <c r="C25" s="1"/>
      <c r="E25" s="1"/>
    </row>
    <row r="26" spans="1:7" ht="13.15" customHeight="1" x14ac:dyDescent="0.2">
      <c r="B26" s="5" t="s">
        <v>29</v>
      </c>
      <c r="C26" s="6">
        <f>+C24</f>
        <v>0.84299999999999997</v>
      </c>
      <c r="D26" s="6">
        <f>_xlfn.NORM.DIST(D24,0,1,TRUE)</f>
        <v>0.85382945812899103</v>
      </c>
      <c r="E26" s="6">
        <f>+EXP(E24) / (1 + EXP(E24))</f>
        <v>0.8574169883779954</v>
      </c>
    </row>
    <row r="27" spans="1:7" ht="13.15" customHeight="1" x14ac:dyDescent="0.2">
      <c r="C27" s="1"/>
      <c r="E27" s="1"/>
    </row>
    <row r="28" spans="1:7" ht="13.15" customHeight="1" x14ac:dyDescent="0.2">
      <c r="B28" s="7" t="s">
        <v>27</v>
      </c>
      <c r="C28" s="12">
        <f>+C26-C20</f>
        <v>6.0000000000000053E-3</v>
      </c>
      <c r="D28" s="14">
        <f t="shared" ref="D28:E28" si="2">+D26-D20</f>
        <v>5.1954589036146137E-3</v>
      </c>
      <c r="E28" s="14">
        <f t="shared" si="2"/>
        <v>4.9603794457711015E-3</v>
      </c>
    </row>
    <row r="29" spans="1:7" ht="13.15" customHeight="1" x14ac:dyDescent="0.2">
      <c r="C29" s="1"/>
      <c r="D29" s="15"/>
      <c r="E29" s="15"/>
    </row>
    <row r="30" spans="1:7" ht="13.15" customHeight="1" x14ac:dyDescent="0.2">
      <c r="B30" s="9"/>
      <c r="C30" s="10"/>
      <c r="D30" s="16"/>
      <c r="E30" s="16"/>
    </row>
    <row r="31" spans="1:7" ht="13.15" customHeight="1" x14ac:dyDescent="0.2">
      <c r="B31" s="11" t="s">
        <v>24</v>
      </c>
      <c r="C31" s="11" t="s">
        <v>28</v>
      </c>
      <c r="D31" s="15"/>
      <c r="E31" s="17"/>
    </row>
    <row r="32" spans="1:7" ht="13.15" customHeight="1" x14ac:dyDescent="0.2">
      <c r="D32" s="15"/>
      <c r="E32" s="17"/>
    </row>
    <row r="33" spans="2:5" ht="13.15" customHeight="1" x14ac:dyDescent="0.2">
      <c r="B33" s="11" t="s">
        <v>27</v>
      </c>
      <c r="C33" s="13">
        <f>+C6</f>
        <v>6.0000000000000001E-3</v>
      </c>
      <c r="D33" s="18">
        <f>_xlfn.NORM.DIST(D18,0,1,FALSE)*D6</f>
        <v>5.2561161567394937E-3</v>
      </c>
      <c r="E33" s="18">
        <f>+E6/(1+EXP(E18))</f>
        <v>5.9017356427110285E-3</v>
      </c>
    </row>
    <row r="36" spans="2:5" ht="13.15" customHeight="1" x14ac:dyDescent="0.2">
      <c r="B36" t="s">
        <v>30</v>
      </c>
    </row>
    <row r="38" spans="2:5" ht="13.15" customHeight="1" x14ac:dyDescent="0.2">
      <c r="B38" t="s">
        <v>31</v>
      </c>
      <c r="D38" s="1">
        <v>1.0279997999999999</v>
      </c>
    </row>
    <row r="40" spans="2:5" ht="13.15" customHeight="1" x14ac:dyDescent="0.2">
      <c r="B40" s="5" t="s">
        <v>32</v>
      </c>
      <c r="C40" s="6"/>
      <c r="D40" s="6">
        <v>0.84802503911529725</v>
      </c>
      <c r="E40" s="6">
        <v>0.5</v>
      </c>
    </row>
    <row r="42" spans="2:5" ht="13.15" customHeight="1" x14ac:dyDescent="0.2">
      <c r="B42" t="s">
        <v>33</v>
      </c>
      <c r="D42" s="1">
        <v>0.68799979999999994</v>
      </c>
    </row>
    <row r="44" spans="2:5" ht="13.15" customHeight="1" x14ac:dyDescent="0.2">
      <c r="B44" s="5" t="s">
        <v>34</v>
      </c>
      <c r="C44" s="6"/>
      <c r="D44" s="6">
        <v>0.75427354634290178</v>
      </c>
      <c r="E44" s="6">
        <v>0.5</v>
      </c>
    </row>
    <row r="46" spans="2:5" ht="13.15" customHeight="1" x14ac:dyDescent="0.2">
      <c r="B46" s="7" t="s">
        <v>27</v>
      </c>
      <c r="C46" s="12">
        <v>0</v>
      </c>
      <c r="D46" s="12">
        <v>9.3751492772395473E-2</v>
      </c>
      <c r="E46" s="14">
        <v>0.5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442B-54C1-4A15-AB64-ACA24C03469B}">
  <dimension ref="A1:K89"/>
  <sheetViews>
    <sheetView topLeftCell="A60" workbookViewId="0">
      <selection activeCell="C66" sqref="C66"/>
    </sheetView>
  </sheetViews>
  <sheetFormatPr defaultColWidth="9.5703125" defaultRowHeight="15" x14ac:dyDescent="0.25"/>
  <cols>
    <col min="1" max="1" width="11.85546875" style="20" customWidth="1"/>
    <col min="2" max="3" width="14.42578125" style="20" customWidth="1"/>
    <col min="4" max="4" width="11.85546875" style="20" bestFit="1" customWidth="1"/>
    <col min="5" max="5" width="9.5703125" style="20"/>
    <col min="6" max="6" width="11.85546875" style="20" customWidth="1"/>
    <col min="7" max="8" width="14.42578125" style="20" customWidth="1"/>
    <col min="9" max="16384" width="9.5703125" style="20"/>
  </cols>
  <sheetData>
    <row r="1" spans="1:8" x14ac:dyDescent="0.25">
      <c r="A1" s="19" t="s">
        <v>35</v>
      </c>
    </row>
    <row r="2" spans="1:8" x14ac:dyDescent="0.25">
      <c r="A2" s="21" t="s">
        <v>36</v>
      </c>
      <c r="B2" s="22" t="s">
        <v>37</v>
      </c>
      <c r="C2" s="22" t="s">
        <v>38</v>
      </c>
      <c r="D2" s="23" t="s">
        <v>39</v>
      </c>
    </row>
    <row r="3" spans="1:8" x14ac:dyDescent="0.25">
      <c r="A3" s="24"/>
      <c r="D3" s="25"/>
    </row>
    <row r="4" spans="1:8" x14ac:dyDescent="0.25">
      <c r="A4" s="24">
        <v>1</v>
      </c>
      <c r="B4" s="20" t="s">
        <v>40</v>
      </c>
      <c r="C4" s="20">
        <v>729</v>
      </c>
      <c r="D4" s="111">
        <f>+C4/SUM($C$4:$C$8)</f>
        <v>7.0537010159651664E-2</v>
      </c>
    </row>
    <row r="5" spans="1:8" x14ac:dyDescent="0.25">
      <c r="A5" s="24">
        <v>2</v>
      </c>
      <c r="B5" s="20" t="s">
        <v>41</v>
      </c>
      <c r="C5" s="26">
        <v>1670</v>
      </c>
      <c r="D5" s="111">
        <f t="shared" ref="D5:D8" si="0">+C5/SUM($C$4:$C$8)</f>
        <v>0.16158684083212385</v>
      </c>
    </row>
    <row r="6" spans="1:8" x14ac:dyDescent="0.25">
      <c r="A6" s="24">
        <v>3</v>
      </c>
      <c r="B6" s="20" t="s">
        <v>42</v>
      </c>
      <c r="C6" s="26">
        <v>2938</v>
      </c>
      <c r="D6" s="111">
        <f t="shared" si="0"/>
        <v>0.28427672955974842</v>
      </c>
    </row>
    <row r="7" spans="1:8" x14ac:dyDescent="0.25">
      <c r="A7" s="24">
        <v>4</v>
      </c>
      <c r="B7" s="20" t="s">
        <v>43</v>
      </c>
      <c r="C7" s="26">
        <v>2591</v>
      </c>
      <c r="D7" s="111">
        <f t="shared" si="0"/>
        <v>0.25070149975810352</v>
      </c>
    </row>
    <row r="8" spans="1:8" x14ac:dyDescent="0.25">
      <c r="A8" s="27">
        <v>5</v>
      </c>
      <c r="B8" s="28" t="s">
        <v>44</v>
      </c>
      <c r="C8" s="29">
        <v>2407</v>
      </c>
      <c r="D8" s="112">
        <f t="shared" si="0"/>
        <v>0.23289791969037252</v>
      </c>
    </row>
    <row r="10" spans="1:8" x14ac:dyDescent="0.25">
      <c r="A10" s="20" t="s">
        <v>45</v>
      </c>
    </row>
    <row r="11" spans="1:8" x14ac:dyDescent="0.25">
      <c r="A11" s="19" t="s">
        <v>46</v>
      </c>
      <c r="B11" s="26"/>
      <c r="F11" s="19" t="s">
        <v>47</v>
      </c>
    </row>
    <row r="12" spans="1:8" x14ac:dyDescent="0.25">
      <c r="A12" s="30"/>
      <c r="B12" s="31" t="s">
        <v>48</v>
      </c>
      <c r="C12" s="32" t="s">
        <v>49</v>
      </c>
      <c r="F12" s="21"/>
      <c r="G12" s="22" t="s">
        <v>48</v>
      </c>
      <c r="H12" s="23" t="s">
        <v>49</v>
      </c>
    </row>
    <row r="13" spans="1:8" x14ac:dyDescent="0.25">
      <c r="A13" s="24"/>
      <c r="C13" s="25"/>
      <c r="F13" s="24"/>
      <c r="H13" s="25"/>
    </row>
    <row r="14" spans="1:8" x14ac:dyDescent="0.25">
      <c r="A14" s="24" t="s">
        <v>50</v>
      </c>
      <c r="B14" s="33">
        <v>-1.471803</v>
      </c>
      <c r="C14" s="34">
        <v>1.8648499999999998E-2</v>
      </c>
      <c r="F14" s="24" t="s">
        <v>50</v>
      </c>
      <c r="G14" s="33">
        <v>-2.5784690000000001</v>
      </c>
      <c r="H14" s="34">
        <v>3.8416699999999998E-2</v>
      </c>
    </row>
    <row r="15" spans="1:8" x14ac:dyDescent="0.25">
      <c r="A15" s="24" t="s">
        <v>51</v>
      </c>
      <c r="B15" s="33">
        <v>-0.73187040000000003</v>
      </c>
      <c r="C15" s="34">
        <v>1.3606699999999999E-2</v>
      </c>
      <c r="F15" s="24" t="s">
        <v>51</v>
      </c>
      <c r="G15" s="33">
        <v>-1.1963569999999999</v>
      </c>
      <c r="H15" s="34">
        <v>2.32991E-2</v>
      </c>
    </row>
    <row r="16" spans="1:8" x14ac:dyDescent="0.25">
      <c r="A16" s="24" t="s">
        <v>52</v>
      </c>
      <c r="B16" s="33">
        <v>4.1121699999999997E-2</v>
      </c>
      <c r="C16" s="34">
        <v>1.23321E-2</v>
      </c>
      <c r="F16" s="24" t="s">
        <v>52</v>
      </c>
      <c r="G16" s="33">
        <v>6.5625900000000001E-2</v>
      </c>
      <c r="H16" s="34">
        <v>1.9683800000000001E-2</v>
      </c>
    </row>
    <row r="17" spans="1:8" x14ac:dyDescent="0.25">
      <c r="A17" s="27" t="s">
        <v>53</v>
      </c>
      <c r="B17" s="35">
        <v>0.72933650000000005</v>
      </c>
      <c r="C17" s="36">
        <v>1.35973E-2</v>
      </c>
      <c r="F17" s="27" t="s">
        <v>53</v>
      </c>
      <c r="G17" s="35">
        <v>1.1920200000000001</v>
      </c>
      <c r="H17" s="36">
        <v>2.32721E-2</v>
      </c>
    </row>
    <row r="19" spans="1:8" x14ac:dyDescent="0.25">
      <c r="A19" s="20" t="s">
        <v>54</v>
      </c>
    </row>
    <row r="20" spans="1:8" x14ac:dyDescent="0.25">
      <c r="A20" s="20" t="s">
        <v>55</v>
      </c>
      <c r="B20" s="20" t="s">
        <v>56</v>
      </c>
      <c r="C20" s="20" t="s">
        <v>57</v>
      </c>
    </row>
    <row r="21" spans="1:8" x14ac:dyDescent="0.25">
      <c r="A21" s="30" t="s">
        <v>40</v>
      </c>
      <c r="B21" s="37"/>
      <c r="C21" s="38"/>
    </row>
    <row r="22" spans="1:8" x14ac:dyDescent="0.25">
      <c r="A22" s="24" t="s">
        <v>41</v>
      </c>
      <c r="B22" s="39">
        <f>+  _xlfn.NORM.DIST(B15, 0,1,TRUE) -_xlfn.NORM.DIST(B14,0,1,TRUE)</f>
        <v>0.16158679557524558</v>
      </c>
      <c r="C22" s="40">
        <f>+(EXP(G15)/(EXP(G15)+1))-(EXP(G14)/(EXP(G14)+1))</f>
        <v>0.16158688013910066</v>
      </c>
    </row>
    <row r="23" spans="1:8" x14ac:dyDescent="0.25">
      <c r="A23" s="24" t="s">
        <v>42</v>
      </c>
      <c r="B23" s="39">
        <f t="shared" ref="B23:B24" si="1">+  _xlfn.NORM.DIST(B16, 0,1,TRUE) -_xlfn.NORM.DIST(B15,0,1,TRUE)</f>
        <v>0.28427672522373226</v>
      </c>
      <c r="C23" s="40">
        <f t="shared" ref="C23:C24" si="2">+(EXP(G16)/(EXP(G16)+1))-(EXP(G15)/(EXP(G15)+1))</f>
        <v>0.28427666949171165</v>
      </c>
    </row>
    <row r="24" spans="1:8" x14ac:dyDescent="0.25">
      <c r="A24" s="24" t="s">
        <v>43</v>
      </c>
      <c r="B24" s="39">
        <f t="shared" si="1"/>
        <v>0.25070151237741367</v>
      </c>
      <c r="C24" s="40">
        <f t="shared" si="2"/>
        <v>0.2507015556354244</v>
      </c>
    </row>
    <row r="25" spans="1:8" x14ac:dyDescent="0.25">
      <c r="A25" s="27" t="s">
        <v>44</v>
      </c>
      <c r="B25" s="41"/>
      <c r="C25" s="40"/>
    </row>
    <row r="28" spans="1:8" x14ac:dyDescent="0.25">
      <c r="A28" s="20" t="s">
        <v>58</v>
      </c>
    </row>
    <row r="29" spans="1:8" x14ac:dyDescent="0.25">
      <c r="A29" s="19" t="s">
        <v>59</v>
      </c>
      <c r="B29" s="19"/>
      <c r="C29" s="19"/>
      <c r="F29" s="19" t="s">
        <v>60</v>
      </c>
      <c r="G29" s="19"/>
      <c r="H29" s="19"/>
    </row>
    <row r="30" spans="1:8" x14ac:dyDescent="0.25">
      <c r="A30" s="30"/>
      <c r="B30" s="31"/>
      <c r="C30" s="32" t="s">
        <v>61</v>
      </c>
      <c r="F30" s="30"/>
      <c r="G30" s="31"/>
      <c r="H30" s="32" t="s">
        <v>61</v>
      </c>
    </row>
    <row r="31" spans="1:8" x14ac:dyDescent="0.25">
      <c r="A31" s="24" t="s">
        <v>62</v>
      </c>
      <c r="B31" s="20" t="s">
        <v>48</v>
      </c>
      <c r="C31" s="25" t="s">
        <v>49</v>
      </c>
      <c r="F31" s="24" t="s">
        <v>62</v>
      </c>
      <c r="G31" s="20" t="s">
        <v>48</v>
      </c>
      <c r="H31" s="25" t="s">
        <v>49</v>
      </c>
    </row>
    <row r="32" spans="1:8" x14ac:dyDescent="0.25">
      <c r="A32" s="24"/>
      <c r="C32" s="25"/>
      <c r="F32" s="24"/>
      <c r="H32" s="25"/>
    </row>
    <row r="33" spans="1:8" x14ac:dyDescent="0.25">
      <c r="A33" s="24" t="s">
        <v>63</v>
      </c>
      <c r="B33" s="33">
        <v>-6.67957E-2</v>
      </c>
      <c r="C33" s="34">
        <v>2.0974E-2</v>
      </c>
      <c r="F33" s="24" t="s">
        <v>63</v>
      </c>
      <c r="G33" s="33">
        <v>-0.1207056</v>
      </c>
      <c r="H33" s="34">
        <v>3.59149E-2</v>
      </c>
    </row>
    <row r="34" spans="1:8" x14ac:dyDescent="0.25">
      <c r="A34" s="24" t="s">
        <v>64</v>
      </c>
      <c r="B34" s="33">
        <v>-0.50673060000000003</v>
      </c>
      <c r="C34" s="34">
        <v>3.4313200000000002E-2</v>
      </c>
      <c r="F34" s="24" t="s">
        <v>64</v>
      </c>
      <c r="G34" s="33">
        <v>-0.87015200000000004</v>
      </c>
      <c r="H34" s="34">
        <v>5.93196E-2</v>
      </c>
    </row>
    <row r="35" spans="1:8" x14ac:dyDescent="0.25">
      <c r="A35" s="24" t="s">
        <v>11</v>
      </c>
      <c r="B35" s="33">
        <v>-2.5016799999999999E-2</v>
      </c>
      <c r="C35" s="34">
        <v>6.5260000000000003E-4</v>
      </c>
      <c r="F35" s="24" t="s">
        <v>11</v>
      </c>
      <c r="G35" s="33">
        <v>-4.1957000000000001E-2</v>
      </c>
      <c r="H35" s="34">
        <v>1.1176000000000001E-3</v>
      </c>
    </row>
    <row r="36" spans="1:8" x14ac:dyDescent="0.25">
      <c r="A36" s="24" t="s">
        <v>65</v>
      </c>
      <c r="B36" s="33">
        <v>-1.8373400000000002E-2</v>
      </c>
      <c r="C36" s="34">
        <v>6.6636999999999998E-3</v>
      </c>
      <c r="F36" s="24" t="s">
        <v>65</v>
      </c>
      <c r="G36" s="33">
        <v>-2.9089899999999998E-2</v>
      </c>
      <c r="H36" s="34">
        <v>1.13039E-2</v>
      </c>
    </row>
    <row r="37" spans="1:8" x14ac:dyDescent="0.25">
      <c r="A37" s="24"/>
      <c r="B37" s="33"/>
      <c r="C37" s="34"/>
      <c r="F37" s="24"/>
      <c r="G37" s="33"/>
      <c r="H37" s="34"/>
    </row>
    <row r="38" spans="1:8" x14ac:dyDescent="0.25">
      <c r="A38" s="24" t="s">
        <v>50</v>
      </c>
      <c r="B38" s="33">
        <v>-2.9552740000000002</v>
      </c>
      <c r="C38" s="34">
        <v>4.9507200000000001E-2</v>
      </c>
      <c r="F38" s="24" t="s">
        <v>50</v>
      </c>
      <c r="G38" s="33">
        <v>-5.0388820000000001</v>
      </c>
      <c r="H38" s="34">
        <v>8.5625599999999996E-2</v>
      </c>
    </row>
    <row r="39" spans="1:8" x14ac:dyDescent="0.25">
      <c r="A39" s="24" t="s">
        <v>51</v>
      </c>
      <c r="B39" s="33">
        <v>-2.1382300000000001</v>
      </c>
      <c r="C39" s="34">
        <v>4.5969299999999998E-2</v>
      </c>
      <c r="F39" s="24" t="s">
        <v>51</v>
      </c>
      <c r="G39" s="33">
        <v>-3.5567769999999999</v>
      </c>
      <c r="H39" s="34">
        <v>7.8155600000000006E-2</v>
      </c>
    </row>
    <row r="40" spans="1:8" x14ac:dyDescent="0.25">
      <c r="A40" s="24" t="s">
        <v>52</v>
      </c>
      <c r="B40" s="33">
        <v>-1.2793969999999999</v>
      </c>
      <c r="C40" s="34">
        <v>4.4055299999999999E-2</v>
      </c>
      <c r="F40" s="24" t="s">
        <v>52</v>
      </c>
      <c r="G40" s="33">
        <v>-2.1330309999999999</v>
      </c>
      <c r="H40" s="34">
        <v>7.4045299999999994E-2</v>
      </c>
    </row>
    <row r="41" spans="1:8" x14ac:dyDescent="0.25">
      <c r="A41" s="27" t="s">
        <v>53</v>
      </c>
      <c r="B41" s="35">
        <v>-0.52788440000000003</v>
      </c>
      <c r="C41" s="36">
        <v>4.3436000000000002E-2</v>
      </c>
      <c r="F41" s="27" t="s">
        <v>53</v>
      </c>
      <c r="G41" s="35">
        <v>-0.87870079999999995</v>
      </c>
      <c r="H41" s="36">
        <v>7.2318800000000003E-2</v>
      </c>
    </row>
    <row r="43" spans="1:8" x14ac:dyDescent="0.25">
      <c r="A43" s="97" t="s">
        <v>128</v>
      </c>
    </row>
    <row r="44" spans="1:8" x14ac:dyDescent="0.25">
      <c r="A44" s="21"/>
      <c r="B44" s="22" t="s">
        <v>66</v>
      </c>
      <c r="C44" s="23" t="s">
        <v>67</v>
      </c>
    </row>
    <row r="45" spans="1:8" x14ac:dyDescent="0.25">
      <c r="A45" s="24" t="s">
        <v>63</v>
      </c>
      <c r="B45" s="42">
        <v>0</v>
      </c>
      <c r="C45" s="43">
        <v>0</v>
      </c>
      <c r="F45" s="20">
        <v>-6.67957E-2</v>
      </c>
    </row>
    <row r="46" spans="1:8" x14ac:dyDescent="0.25">
      <c r="A46" s="24" t="s">
        <v>64</v>
      </c>
      <c r="B46" s="42">
        <v>0</v>
      </c>
      <c r="C46" s="43">
        <v>0</v>
      </c>
      <c r="F46" s="20">
        <v>0</v>
      </c>
    </row>
    <row r="47" spans="1:8" x14ac:dyDescent="0.25">
      <c r="A47" s="24" t="s">
        <v>11</v>
      </c>
      <c r="B47" s="42">
        <v>27</v>
      </c>
      <c r="C47" s="43">
        <v>28</v>
      </c>
      <c r="F47" s="20">
        <v>-0.60040319999999991</v>
      </c>
    </row>
    <row r="48" spans="1:8" x14ac:dyDescent="0.25">
      <c r="A48" s="27" t="s">
        <v>65</v>
      </c>
      <c r="B48" s="44">
        <v>4</v>
      </c>
      <c r="C48" s="45">
        <v>4</v>
      </c>
      <c r="F48" s="20">
        <v>-5.5120200000000008E-2</v>
      </c>
    </row>
    <row r="50" spans="1:11" x14ac:dyDescent="0.25">
      <c r="A50" s="101" t="s">
        <v>132</v>
      </c>
      <c r="F50" s="20">
        <v>-0.72231909999999999</v>
      </c>
    </row>
    <row r="51" spans="1:11" x14ac:dyDescent="0.25">
      <c r="A51" s="102" t="s">
        <v>68</v>
      </c>
      <c r="B51" s="102"/>
    </row>
    <row r="52" spans="1:11" x14ac:dyDescent="0.25">
      <c r="A52" s="21"/>
      <c r="B52" s="22" t="s">
        <v>56</v>
      </c>
      <c r="C52" s="23" t="s">
        <v>57</v>
      </c>
    </row>
    <row r="53" spans="1:11" x14ac:dyDescent="0.25">
      <c r="A53" s="24" t="s">
        <v>69</v>
      </c>
      <c r="B53" s="49">
        <f>+SUMPRODUCT(B45:B48, B33:B36)</f>
        <v>-0.74894720000000004</v>
      </c>
      <c r="C53" s="46">
        <f>+SUMPRODUCT(B45:B48,G33:G36)</f>
        <v>-1.2491985999999999</v>
      </c>
      <c r="F53" s="101" t="s">
        <v>134</v>
      </c>
      <c r="G53" s="101" t="s">
        <v>135</v>
      </c>
      <c r="J53" s="33"/>
      <c r="K53" s="33"/>
    </row>
    <row r="54" spans="1:11" x14ac:dyDescent="0.25">
      <c r="A54" s="113" t="s">
        <v>138</v>
      </c>
      <c r="B54" s="100">
        <f>1-_xlfn.NORM.DIST(B41-B53, 0, 1, TRUE)</f>
        <v>0.41252176749437219</v>
      </c>
      <c r="C54" s="47">
        <f>1-(EXP(G41-C53)/(1+EXP(G41-C53)))</f>
        <v>0.40842074101579995</v>
      </c>
      <c r="F54" s="103" t="s">
        <v>133</v>
      </c>
    </row>
    <row r="55" spans="1:11" x14ac:dyDescent="0.25">
      <c r="A55" s="114"/>
      <c r="B55" s="115"/>
    </row>
    <row r="56" spans="1:11" x14ac:dyDescent="0.25">
      <c r="A56" s="20" t="s">
        <v>70</v>
      </c>
    </row>
    <row r="57" spans="1:11" x14ac:dyDescent="0.25">
      <c r="A57" s="21"/>
      <c r="B57" s="22" t="s">
        <v>56</v>
      </c>
      <c r="C57" s="23" t="s">
        <v>57</v>
      </c>
    </row>
    <row r="58" spans="1:11" x14ac:dyDescent="0.25">
      <c r="A58" s="24" t="s">
        <v>69</v>
      </c>
      <c r="B58" s="117">
        <f>+SUMPRODUCT(C45:C48,B33:B36)</f>
        <v>-0.77396399999999999</v>
      </c>
      <c r="C58" s="46">
        <f>+SUMPRODUCT(C45:C48,G33:G36)</f>
        <v>-1.2911556</v>
      </c>
      <c r="E58" s="116">
        <f>+B53+B35</f>
        <v>-0.77396399999999999</v>
      </c>
    </row>
    <row r="59" spans="1:11" x14ac:dyDescent="0.25">
      <c r="A59" s="113" t="s">
        <v>138</v>
      </c>
      <c r="B59" s="100">
        <f>1-_xlfn.NORM.DIST(B41 - B58, 0, 1, TRUE)</f>
        <v>0.40281030722269995</v>
      </c>
      <c r="C59" s="47">
        <f>1-(EXP(G41-C58)/(1+EXP(G41-C58)))</f>
        <v>0.39832365248615698</v>
      </c>
    </row>
    <row r="60" spans="1:11" x14ac:dyDescent="0.25">
      <c r="B60" s="104">
        <f>+B59-B54</f>
        <v>-9.7114602716722453E-3</v>
      </c>
      <c r="C60" s="104">
        <f>+C59-C54</f>
        <v>-1.0097088529642972E-2</v>
      </c>
      <c r="D60" s="101" t="s">
        <v>129</v>
      </c>
    </row>
    <row r="62" spans="1:11" x14ac:dyDescent="0.25">
      <c r="A62" s="97" t="s">
        <v>131</v>
      </c>
    </row>
    <row r="63" spans="1:11" x14ac:dyDescent="0.25">
      <c r="A63" s="21"/>
      <c r="B63" s="22" t="s">
        <v>56</v>
      </c>
      <c r="C63" s="23" t="s">
        <v>57</v>
      </c>
    </row>
    <row r="64" spans="1:11" x14ac:dyDescent="0.25">
      <c r="A64" s="24" t="s">
        <v>71</v>
      </c>
      <c r="B64" s="52">
        <f>+(B59-B54)*100</f>
        <v>-0.97114602716722453</v>
      </c>
      <c r="C64" s="52">
        <f>100*(C59-C54)</f>
        <v>-1.0097088529642972</v>
      </c>
      <c r="D64" s="97" t="s">
        <v>129</v>
      </c>
    </row>
    <row r="65" spans="1:5" x14ac:dyDescent="0.25">
      <c r="A65" s="27" t="s">
        <v>72</v>
      </c>
      <c r="B65" s="53">
        <f>100*_xlfn.NORM.S.DIST(B41-B53, 0)*(B35)</f>
        <v>-0.9739352969392806</v>
      </c>
      <c r="C65" s="48">
        <f>100*G35*(EXP(C53-G41)/(1+(EXP(C53-G41))))*(1-(EXP(C53-G41)/(1+(EXP(C53-G41)))))</f>
        <v>-1.0137366682313076</v>
      </c>
      <c r="E65" s="97" t="s">
        <v>130</v>
      </c>
    </row>
    <row r="69" spans="1:5" x14ac:dyDescent="0.25">
      <c r="A69" s="20" t="s">
        <v>73</v>
      </c>
    </row>
    <row r="70" spans="1:5" x14ac:dyDescent="0.25">
      <c r="A70" s="21"/>
      <c r="B70" s="22" t="s">
        <v>74</v>
      </c>
      <c r="C70" s="23" t="s">
        <v>75</v>
      </c>
    </row>
    <row r="71" spans="1:5" x14ac:dyDescent="0.25">
      <c r="A71" s="24" t="s">
        <v>76</v>
      </c>
      <c r="B71" s="49"/>
      <c r="C71" s="34"/>
    </row>
    <row r="72" spans="1:5" x14ac:dyDescent="0.25">
      <c r="A72" s="27" t="s">
        <v>77</v>
      </c>
      <c r="B72" s="50"/>
      <c r="C72" s="51"/>
    </row>
    <row r="82" spans="1:9" x14ac:dyDescent="0.25">
      <c r="A82" s="99" t="s">
        <v>127</v>
      </c>
    </row>
    <row r="83" spans="1:9" x14ac:dyDescent="0.25">
      <c r="A83" s="20" t="s">
        <v>62</v>
      </c>
      <c r="B83" s="20" t="s">
        <v>121</v>
      </c>
      <c r="C83" s="20" t="s">
        <v>122</v>
      </c>
      <c r="D83" s="20" t="s">
        <v>123</v>
      </c>
      <c r="E83" s="20" t="s">
        <v>124</v>
      </c>
      <c r="F83" s="20" t="s">
        <v>125</v>
      </c>
    </row>
    <row r="85" spans="1:9" x14ac:dyDescent="0.25">
      <c r="A85" s="20" t="s">
        <v>50</v>
      </c>
      <c r="B85" s="20">
        <v>-1.471803</v>
      </c>
      <c r="C85" s="20">
        <v>1.8648499999999998E-2</v>
      </c>
      <c r="G85" s="20">
        <f>+_xlfn.NORM.S.DIST(B85,1)</f>
        <v>7.0537041633439906E-2</v>
      </c>
      <c r="H85" s="98">
        <f>+G85</f>
        <v>7.0537041633439906E-2</v>
      </c>
      <c r="I85" s="97" t="s">
        <v>126</v>
      </c>
    </row>
    <row r="86" spans="1:9" x14ac:dyDescent="0.25">
      <c r="A86" s="20" t="s">
        <v>51</v>
      </c>
      <c r="B86" s="20">
        <v>-0.73187040000000003</v>
      </c>
      <c r="C86" s="20">
        <v>1.3606699999999999E-2</v>
      </c>
      <c r="G86" s="20">
        <f>+_xlfn.NORM.S.DIST(B86,1)</f>
        <v>0.23212383720868549</v>
      </c>
      <c r="H86" s="98">
        <f>+G86-G85</f>
        <v>0.16158679557524558</v>
      </c>
    </row>
    <row r="87" spans="1:9" x14ac:dyDescent="0.25">
      <c r="A87" s="20" t="s">
        <v>52</v>
      </c>
      <c r="B87" s="20">
        <v>4.1121699999999997E-2</v>
      </c>
      <c r="C87" s="20">
        <v>1.23321E-2</v>
      </c>
      <c r="G87" s="20">
        <f>+_xlfn.NORM.S.DIST(B87,1)</f>
        <v>0.51640056243241772</v>
      </c>
      <c r="H87" s="98">
        <f t="shared" ref="H87:H88" si="3">+G87-G86</f>
        <v>0.28427672522373226</v>
      </c>
    </row>
    <row r="88" spans="1:9" x14ac:dyDescent="0.25">
      <c r="A88" s="20" t="s">
        <v>53</v>
      </c>
      <c r="B88" s="20">
        <v>0.72933650000000005</v>
      </c>
      <c r="C88" s="20">
        <v>1.35973E-2</v>
      </c>
      <c r="G88" s="20">
        <f t="shared" ref="G88" si="4">+_xlfn.NORM.S.DIST(B88,1)</f>
        <v>0.76710207480983139</v>
      </c>
      <c r="H88" s="98">
        <f t="shared" si="3"/>
        <v>0.25070151237741367</v>
      </c>
    </row>
    <row r="89" spans="1:9" x14ac:dyDescent="0.25">
      <c r="H89" s="98">
        <f>1-G88</f>
        <v>0.23289792519016861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16447-1FAF-4129-9F44-5E45E2F1EDB8}">
  <dimension ref="A2:K75"/>
  <sheetViews>
    <sheetView tabSelected="1" topLeftCell="A37" workbookViewId="0">
      <selection activeCell="B32" sqref="B32"/>
    </sheetView>
  </sheetViews>
  <sheetFormatPr defaultColWidth="11.5703125" defaultRowHeight="15" x14ac:dyDescent="0.25"/>
  <cols>
    <col min="1" max="1" width="16.42578125" style="54" customWidth="1"/>
    <col min="2" max="2" width="11.5703125" style="54"/>
    <col min="3" max="3" width="12.28515625" style="54" bestFit="1" customWidth="1"/>
    <col min="4" max="16384" width="11.5703125" style="54"/>
  </cols>
  <sheetData>
    <row r="2" spans="1:8" x14ac:dyDescent="0.25">
      <c r="A2" s="118" t="s">
        <v>139</v>
      </c>
    </row>
    <row r="3" spans="1:8" x14ac:dyDescent="0.25">
      <c r="A3" s="123" t="s">
        <v>78</v>
      </c>
      <c r="B3" s="123" t="s">
        <v>38</v>
      </c>
      <c r="C3" s="129" t="s">
        <v>39</v>
      </c>
      <c r="D3" s="123" t="s">
        <v>79</v>
      </c>
      <c r="E3" s="123" t="s">
        <v>80</v>
      </c>
      <c r="F3" s="123" t="s">
        <v>81</v>
      </c>
    </row>
    <row r="4" spans="1:8" x14ac:dyDescent="0.25">
      <c r="C4" s="61"/>
    </row>
    <row r="5" spans="1:8" x14ac:dyDescent="0.25">
      <c r="A5" s="58" t="s">
        <v>82</v>
      </c>
      <c r="B5" s="58">
        <v>45</v>
      </c>
      <c r="C5" s="130">
        <v>22.5</v>
      </c>
      <c r="D5" s="124">
        <v>0</v>
      </c>
      <c r="E5" s="125">
        <f>+EXP(D5)</f>
        <v>1</v>
      </c>
      <c r="F5" s="126">
        <f>+E5/$E$8</f>
        <v>0.22499999620149111</v>
      </c>
      <c r="H5" s="95"/>
    </row>
    <row r="6" spans="1:8" x14ac:dyDescent="0.25">
      <c r="A6" s="54" t="s">
        <v>83</v>
      </c>
      <c r="B6" s="54">
        <v>105</v>
      </c>
      <c r="C6" s="131">
        <v>52.5</v>
      </c>
      <c r="D6" s="119">
        <f>+B16</f>
        <v>0.84729790000000005</v>
      </c>
      <c r="E6" s="120">
        <f t="shared" ref="E6:E7" si="0">+EXP(D6)</f>
        <v>2.3333334257631937</v>
      </c>
      <c r="F6" s="127">
        <f t="shared" ref="F6:F7" si="1">+E6/$E$8</f>
        <v>0.52500001193353085</v>
      </c>
      <c r="H6" s="95"/>
    </row>
    <row r="7" spans="1:8" x14ac:dyDescent="0.25">
      <c r="A7" s="63" t="s">
        <v>84</v>
      </c>
      <c r="B7" s="63">
        <v>50</v>
      </c>
      <c r="C7" s="132">
        <v>25</v>
      </c>
      <c r="D7" s="121">
        <f>+B19</f>
        <v>0.1053605</v>
      </c>
      <c r="E7" s="122">
        <f t="shared" si="0"/>
        <v>1.1111110937135265</v>
      </c>
      <c r="F7" s="128">
        <f t="shared" si="1"/>
        <v>0.24999999186497809</v>
      </c>
    </row>
    <row r="8" spans="1:8" x14ac:dyDescent="0.25">
      <c r="D8" s="54" t="s">
        <v>85</v>
      </c>
      <c r="E8" s="56">
        <f>+SUM(E5:E7)</f>
        <v>4.4444445194767201</v>
      </c>
    </row>
    <row r="9" spans="1:8" x14ac:dyDescent="0.25">
      <c r="E9" s="56"/>
    </row>
    <row r="10" spans="1:8" x14ac:dyDescent="0.25">
      <c r="A10" s="118" t="s">
        <v>140</v>
      </c>
    </row>
    <row r="11" spans="1:8" x14ac:dyDescent="0.25">
      <c r="A11" s="57" t="s">
        <v>86</v>
      </c>
      <c r="B11" s="58" t="s">
        <v>87</v>
      </c>
      <c r="C11" s="59" t="s">
        <v>49</v>
      </c>
    </row>
    <row r="12" spans="1:8" x14ac:dyDescent="0.25">
      <c r="A12" s="60"/>
      <c r="C12" s="61"/>
    </row>
    <row r="13" spans="1:8" x14ac:dyDescent="0.25">
      <c r="A13" s="60" t="s">
        <v>82</v>
      </c>
      <c r="B13" s="54" t="s">
        <v>88</v>
      </c>
      <c r="C13" s="61"/>
    </row>
    <row r="14" spans="1:8" x14ac:dyDescent="0.25">
      <c r="A14" s="60"/>
      <c r="C14" s="61"/>
    </row>
    <row r="15" spans="1:8" x14ac:dyDescent="0.25">
      <c r="A15" s="60" t="s">
        <v>83</v>
      </c>
      <c r="C15" s="61"/>
    </row>
    <row r="16" spans="1:8" x14ac:dyDescent="0.25">
      <c r="A16" s="60" t="s">
        <v>89</v>
      </c>
      <c r="B16" s="54">
        <v>0.84729790000000005</v>
      </c>
      <c r="C16" s="61">
        <v>0.1781742</v>
      </c>
    </row>
    <row r="17" spans="1:3" x14ac:dyDescent="0.25">
      <c r="A17" s="60"/>
      <c r="C17" s="61"/>
    </row>
    <row r="18" spans="1:3" x14ac:dyDescent="0.25">
      <c r="A18" s="60" t="s">
        <v>84</v>
      </c>
      <c r="C18" s="61"/>
    </row>
    <row r="19" spans="1:3" x14ac:dyDescent="0.25">
      <c r="A19" s="62" t="s">
        <v>89</v>
      </c>
      <c r="B19" s="63">
        <v>0.1053605</v>
      </c>
      <c r="C19" s="64">
        <v>0.20548050000000001</v>
      </c>
    </row>
    <row r="22" spans="1:3" x14ac:dyDescent="0.25">
      <c r="A22" s="118" t="s">
        <v>141</v>
      </c>
    </row>
    <row r="23" spans="1:3" x14ac:dyDescent="0.25">
      <c r="A23" s="57" t="s">
        <v>86</v>
      </c>
      <c r="B23" s="58" t="s">
        <v>90</v>
      </c>
      <c r="C23" s="59" t="s">
        <v>91</v>
      </c>
    </row>
    <row r="24" spans="1:3" x14ac:dyDescent="0.25">
      <c r="A24" s="60"/>
      <c r="C24" s="61"/>
    </row>
    <row r="25" spans="1:3" x14ac:dyDescent="0.25">
      <c r="A25" s="60" t="s">
        <v>82</v>
      </c>
      <c r="B25" s="54" t="s">
        <v>88</v>
      </c>
      <c r="C25" s="61"/>
    </row>
    <row r="26" spans="1:3" x14ac:dyDescent="0.25">
      <c r="A26" s="60"/>
      <c r="C26" s="61"/>
    </row>
    <row r="27" spans="1:3" x14ac:dyDescent="0.25">
      <c r="A27" s="135" t="s">
        <v>83</v>
      </c>
      <c r="B27" s="66"/>
      <c r="C27" s="67"/>
    </row>
    <row r="28" spans="1:3" x14ac:dyDescent="0.25">
      <c r="A28" s="65" t="s">
        <v>92</v>
      </c>
      <c r="B28" s="66"/>
      <c r="C28" s="67"/>
    </row>
    <row r="29" spans="1:3" x14ac:dyDescent="0.25">
      <c r="A29" s="65" t="s">
        <v>93</v>
      </c>
      <c r="B29" s="66">
        <v>0.32950420000000002</v>
      </c>
      <c r="C29" s="67">
        <v>0.46026640000000002</v>
      </c>
    </row>
    <row r="30" spans="1:3" x14ac:dyDescent="0.25">
      <c r="A30" s="65" t="s">
        <v>94</v>
      </c>
      <c r="B30" s="66">
        <v>0.92406619999999995</v>
      </c>
      <c r="C30" s="67">
        <v>0.53231379999999995</v>
      </c>
    </row>
    <row r="31" spans="1:3" x14ac:dyDescent="0.25">
      <c r="A31" s="65"/>
      <c r="B31" s="66"/>
      <c r="C31" s="67"/>
    </row>
    <row r="32" spans="1:3" x14ac:dyDescent="0.25">
      <c r="A32" s="65" t="s">
        <v>95</v>
      </c>
      <c r="B32" s="68">
        <v>8.1764500000000004E-2</v>
      </c>
      <c r="C32" s="67">
        <v>2.3599800000000001E-2</v>
      </c>
    </row>
    <row r="33" spans="1:9" x14ac:dyDescent="0.25">
      <c r="A33" s="65" t="s">
        <v>89</v>
      </c>
      <c r="B33" s="66">
        <v>-3.9296150000000001</v>
      </c>
      <c r="C33" s="67">
        <v>1.2197469999999999</v>
      </c>
    </row>
    <row r="34" spans="1:9" x14ac:dyDescent="0.25">
      <c r="A34" s="60"/>
      <c r="C34" s="61"/>
    </row>
    <row r="35" spans="1:9" x14ac:dyDescent="0.25">
      <c r="A35" s="73" t="s">
        <v>84</v>
      </c>
      <c r="B35" s="70"/>
      <c r="C35" s="71"/>
    </row>
    <row r="36" spans="1:9" x14ac:dyDescent="0.25">
      <c r="A36" s="69" t="s">
        <v>92</v>
      </c>
      <c r="B36" s="70"/>
      <c r="C36" s="71"/>
    </row>
    <row r="37" spans="1:9" x14ac:dyDescent="0.25">
      <c r="A37" s="69" t="s">
        <v>93</v>
      </c>
      <c r="B37" s="70">
        <v>0.92699759999999998</v>
      </c>
      <c r="C37" s="71">
        <v>0.49441010000000002</v>
      </c>
    </row>
    <row r="38" spans="1:9" x14ac:dyDescent="0.25">
      <c r="A38" s="69" t="s">
        <v>94</v>
      </c>
      <c r="B38" s="72">
        <v>0.35420760000000001</v>
      </c>
      <c r="C38" s="71">
        <v>0.65580740000000004</v>
      </c>
    </row>
    <row r="39" spans="1:9" x14ac:dyDescent="0.25">
      <c r="A39" s="69"/>
      <c r="B39" s="70"/>
      <c r="C39" s="71"/>
    </row>
    <row r="40" spans="1:9" x14ac:dyDescent="0.25">
      <c r="A40" s="69" t="s">
        <v>95</v>
      </c>
      <c r="B40" s="70">
        <v>-7.0741899999999996E-2</v>
      </c>
      <c r="C40" s="71">
        <v>2.9386700000000002E-2</v>
      </c>
    </row>
    <row r="41" spans="1:9" x14ac:dyDescent="0.25">
      <c r="A41" s="73" t="s">
        <v>89</v>
      </c>
      <c r="B41" s="74">
        <v>2.9583900000000001</v>
      </c>
      <c r="C41" s="75">
        <v>1.395826</v>
      </c>
    </row>
    <row r="43" spans="1:9" x14ac:dyDescent="0.25">
      <c r="A43" s="76" t="s">
        <v>96</v>
      </c>
    </row>
    <row r="45" spans="1:9" x14ac:dyDescent="0.25">
      <c r="A45" s="77" t="s">
        <v>9</v>
      </c>
      <c r="B45" s="78"/>
      <c r="C45" s="78"/>
      <c r="D45" s="79"/>
      <c r="F45" s="77" t="s">
        <v>97</v>
      </c>
      <c r="G45" s="78"/>
      <c r="H45" s="78"/>
      <c r="I45" s="79"/>
    </row>
    <row r="46" spans="1:9" x14ac:dyDescent="0.25">
      <c r="A46" s="80" t="s">
        <v>92</v>
      </c>
      <c r="B46" s="81">
        <v>0</v>
      </c>
      <c r="C46" s="81">
        <v>2</v>
      </c>
      <c r="D46" s="82" t="s">
        <v>98</v>
      </c>
      <c r="F46" s="80" t="s">
        <v>92</v>
      </c>
      <c r="G46" s="81">
        <v>0</v>
      </c>
      <c r="H46" s="81">
        <v>2</v>
      </c>
      <c r="I46" s="82" t="s">
        <v>98</v>
      </c>
    </row>
    <row r="47" spans="1:9" x14ac:dyDescent="0.25">
      <c r="A47" s="80"/>
      <c r="B47" s="81">
        <v>0</v>
      </c>
      <c r="C47" s="81">
        <v>3</v>
      </c>
      <c r="D47" s="82" t="s">
        <v>99</v>
      </c>
      <c r="F47" s="80"/>
      <c r="G47" s="81">
        <v>0</v>
      </c>
      <c r="H47" s="81">
        <v>3</v>
      </c>
      <c r="I47" s="82" t="s">
        <v>99</v>
      </c>
    </row>
    <row r="48" spans="1:9" x14ac:dyDescent="0.25">
      <c r="A48" s="80"/>
      <c r="B48" s="81"/>
      <c r="C48" s="81"/>
      <c r="D48" s="82"/>
      <c r="F48" s="80"/>
      <c r="G48" s="81"/>
      <c r="H48" s="81"/>
      <c r="I48" s="82"/>
    </row>
    <row r="49" spans="1:11" x14ac:dyDescent="0.25">
      <c r="A49" s="80" t="s">
        <v>95</v>
      </c>
      <c r="B49" s="81">
        <v>40</v>
      </c>
      <c r="C49" s="81"/>
      <c r="D49" s="82"/>
      <c r="F49" s="80" t="s">
        <v>95</v>
      </c>
      <c r="G49" s="81">
        <v>41</v>
      </c>
      <c r="H49" s="81"/>
      <c r="I49" s="82"/>
    </row>
    <row r="50" spans="1:11" x14ac:dyDescent="0.25">
      <c r="A50" s="83" t="s">
        <v>100</v>
      </c>
      <c r="B50" s="84">
        <v>1</v>
      </c>
      <c r="C50" s="84"/>
      <c r="D50" s="85"/>
      <c r="F50" s="83" t="s">
        <v>100</v>
      </c>
      <c r="G50" s="84">
        <v>1</v>
      </c>
      <c r="H50" s="84"/>
      <c r="I50" s="85"/>
    </row>
    <row r="52" spans="1:11" x14ac:dyDescent="0.25">
      <c r="A52" s="57"/>
      <c r="B52" s="86" t="s">
        <v>101</v>
      </c>
      <c r="C52" s="86" t="s">
        <v>102</v>
      </c>
      <c r="D52" s="87" t="s">
        <v>103</v>
      </c>
      <c r="F52" s="88" t="s">
        <v>101</v>
      </c>
      <c r="G52" s="86" t="s">
        <v>102</v>
      </c>
      <c r="H52" s="87" t="s">
        <v>103</v>
      </c>
    </row>
    <row r="53" spans="1:11" x14ac:dyDescent="0.25">
      <c r="A53" s="60" t="s">
        <v>104</v>
      </c>
      <c r="B53" s="89">
        <v>0</v>
      </c>
      <c r="C53" s="90">
        <f>+EXP(B53)</f>
        <v>1</v>
      </c>
      <c r="D53" s="108">
        <f>+C53/$C$56</f>
        <v>0.37668825156594288</v>
      </c>
      <c r="F53" s="105">
        <v>0</v>
      </c>
      <c r="G53" s="90">
        <f>+EXP(F53)</f>
        <v>1</v>
      </c>
      <c r="H53" s="91">
        <f>+G53/$G$56</f>
        <v>0.38151715325006896</v>
      </c>
      <c r="J53" s="109">
        <f t="shared" ref="J53:J54" si="2">100*(H53-D53)</f>
        <v>0.48289016841260857</v>
      </c>
    </row>
    <row r="54" spans="1:11" x14ac:dyDescent="0.25">
      <c r="A54" s="60" t="s">
        <v>105</v>
      </c>
      <c r="B54" s="89">
        <f>+SUMPRODUCT($B$46:$B$50, B29:B33)</f>
        <v>-0.65903499999999982</v>
      </c>
      <c r="C54" s="90">
        <f t="shared" ref="C54:C55" si="3">+EXP(B54)</f>
        <v>0.51735033675935438</v>
      </c>
      <c r="D54" s="108">
        <f t="shared" ref="D54:D55" si="4">+C54/$C$56</f>
        <v>0.19487979380093295</v>
      </c>
      <c r="F54" s="105">
        <f>+SUMPRODUCT($G$46:$G$50, B29:B33)</f>
        <v>-0.57727050000000002</v>
      </c>
      <c r="G54" s="90">
        <f t="shared" ref="G54:G55" si="5">+EXP(F54)</f>
        <v>0.5614286967249259</v>
      </c>
      <c r="H54" s="91">
        <f>+G54/$G$56</f>
        <v>0.21419467812739004</v>
      </c>
      <c r="J54" s="109">
        <f t="shared" si="2"/>
        <v>1.9314884326457089</v>
      </c>
    </row>
    <row r="55" spans="1:11" x14ac:dyDescent="0.25">
      <c r="A55" s="62" t="s">
        <v>106</v>
      </c>
      <c r="B55" s="92">
        <f>+SUMPRODUCT($B$46:$B$50, B37:B41)</f>
        <v>0.128714</v>
      </c>
      <c r="C55" s="93">
        <f t="shared" si="3"/>
        <v>1.1373647913150353</v>
      </c>
      <c r="D55" s="108">
        <f t="shared" si="4"/>
        <v>0.42843195463312417</v>
      </c>
      <c r="F55" s="106">
        <f>+SUMPRODUCT($G$46:$G$50, B37:B41)</f>
        <v>5.7972100000000193E-2</v>
      </c>
      <c r="G55" s="93">
        <f t="shared" si="5"/>
        <v>1.0596854300743499</v>
      </c>
      <c r="H55" s="94">
        <f>+G55/$G$56</f>
        <v>0.40428816862254097</v>
      </c>
      <c r="J55" s="109">
        <f>100*(H55-D55)</f>
        <v>-2.4143786010583201</v>
      </c>
      <c r="K55" s="107" t="s">
        <v>129</v>
      </c>
    </row>
    <row r="56" spans="1:11" x14ac:dyDescent="0.25">
      <c r="C56" s="133">
        <f>+SUM(C53:C55)</f>
        <v>2.6547151280743897</v>
      </c>
      <c r="G56" s="134">
        <f>+SUM(G53:G55)</f>
        <v>2.6211141267992759</v>
      </c>
    </row>
    <row r="57" spans="1:11" x14ac:dyDescent="0.25">
      <c r="A57" s="76" t="s">
        <v>107</v>
      </c>
    </row>
    <row r="58" spans="1:11" x14ac:dyDescent="0.25">
      <c r="A58" s="54" t="s">
        <v>108</v>
      </c>
    </row>
    <row r="59" spans="1:11" x14ac:dyDescent="0.25">
      <c r="A59" s="54" t="s">
        <v>109</v>
      </c>
    </row>
    <row r="61" spans="1:11" x14ac:dyDescent="0.25">
      <c r="A61" s="76" t="s">
        <v>110</v>
      </c>
    </row>
    <row r="63" spans="1:11" x14ac:dyDescent="0.25">
      <c r="A63" s="54" t="s">
        <v>111</v>
      </c>
    </row>
    <row r="64" spans="1:11" x14ac:dyDescent="0.25">
      <c r="A64" s="54" t="s">
        <v>68</v>
      </c>
      <c r="B64" s="55">
        <v>1.9314884326457089</v>
      </c>
      <c r="C64" s="54" t="s">
        <v>112</v>
      </c>
    </row>
    <row r="65" spans="1:4" x14ac:dyDescent="0.25">
      <c r="A65" s="54" t="s">
        <v>113</v>
      </c>
      <c r="C65" s="55">
        <v>1.8735420185661509</v>
      </c>
      <c r="D65" s="54" t="s">
        <v>112</v>
      </c>
    </row>
    <row r="67" spans="1:4" x14ac:dyDescent="0.25">
      <c r="A67" s="107" t="s">
        <v>137</v>
      </c>
    </row>
    <row r="69" spans="1:4" hidden="1" x14ac:dyDescent="0.25">
      <c r="A69" s="54" t="s">
        <v>114</v>
      </c>
      <c r="B69" s="54">
        <v>2.7989000000000002</v>
      </c>
      <c r="C69" s="54" t="s">
        <v>112</v>
      </c>
    </row>
    <row r="70" spans="1:4" hidden="1" x14ac:dyDescent="0.25">
      <c r="A70" s="54" t="s">
        <v>115</v>
      </c>
      <c r="B70" s="55">
        <v>2.1769600000000002</v>
      </c>
      <c r="C70" s="54" t="s">
        <v>116</v>
      </c>
      <c r="D70" s="54" t="s">
        <v>117</v>
      </c>
    </row>
    <row r="71" spans="1:4" hidden="1" x14ac:dyDescent="0.25"/>
    <row r="72" spans="1:4" x14ac:dyDescent="0.25">
      <c r="A72" s="76" t="s">
        <v>118</v>
      </c>
    </row>
    <row r="74" spans="1:4" x14ac:dyDescent="0.25">
      <c r="A74" s="54" t="s">
        <v>119</v>
      </c>
      <c r="B74" s="56">
        <v>3.9644714210210998</v>
      </c>
    </row>
    <row r="75" spans="1:4" x14ac:dyDescent="0.25">
      <c r="A75" s="54" t="s">
        <v>120</v>
      </c>
      <c r="B75" s="95">
        <v>3.8455336636489847</v>
      </c>
      <c r="D75" s="107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Probit y Logit</vt:lpstr>
      <vt:lpstr>OProbit y OLogit</vt:lpstr>
      <vt:lpstr>Multinomial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Aguilar Esteva</dc:creator>
  <cp:lastModifiedBy>Esteban Degetau Senties</cp:lastModifiedBy>
  <dcterms:created xsi:type="dcterms:W3CDTF">2020-11-21T01:25:15Z</dcterms:created>
  <dcterms:modified xsi:type="dcterms:W3CDTF">2023-12-04T13:30:34Z</dcterms:modified>
</cp:coreProperties>
</file>