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steban Hernandez\Dropbox\PC\Desktop\estebanhernandez-finance\msf_excel\"/>
    </mc:Choice>
  </mc:AlternateContent>
  <xr:revisionPtr revIDLastSave="0" documentId="8_{AA64ADF4-012F-47D0-BC59-6DE40719A1C4}" xr6:coauthVersionLast="47" xr6:coauthVersionMax="47" xr10:uidLastSave="{00000000-0000-0000-0000-000000000000}"/>
  <bookViews>
    <workbookView xWindow="6495" yWindow="1995" windowWidth="27120" windowHeight="9120" xr2:uid="{21AB530C-FBC9-4BFE-8A8F-51870A200511}"/>
  </bookViews>
  <sheets>
    <sheet name="Income Statement" sheetId="4" r:id="rId1"/>
    <sheet name="Balance Sheet" sheetId="6" r:id="rId2"/>
    <sheet name="Common-Size Income Statement" sheetId="7" r:id="rId3"/>
    <sheet name="Common-Size Balance Sheet" sheetId="8" r:id="rId4"/>
    <sheet name="Statement of Cash Flow" sheetId="9" r:id="rId5"/>
    <sheet name="Ratios" sheetId="10" r:id="rId6"/>
  </sheets>
  <definedNames>
    <definedName name="CIQWBGuid" hidden="1">"2cd8126d-26c3-430c-b7fa-a069e3a1fc62"</definedName>
    <definedName name="Gross_Profi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2">'Common-Size Income Statement'!$A$1:$C$63</definedName>
    <definedName name="_xlnm.Print_Area" localSheetId="0">'Income Statement'!$A$1:$C$63</definedName>
    <definedName name="Sensitivity" localSheetId="2">#REF!</definedName>
    <definedName name="Sensitivity" localSheetId="0">#REF!</definedName>
    <definedName name="Sensitivity">#REF!</definedName>
    <definedName name="SG_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  <c r="G13" i="4"/>
  <c r="G12" i="4"/>
  <c r="G11" i="4"/>
  <c r="G10" i="4"/>
  <c r="G9" i="4"/>
  <c r="G8" i="4"/>
  <c r="G7" i="4"/>
  <c r="G6" i="4"/>
  <c r="G5" i="4"/>
  <c r="F6" i="4"/>
  <c r="F7" i="4"/>
  <c r="F8" i="4"/>
  <c r="F9" i="4"/>
  <c r="F10" i="4"/>
  <c r="F11" i="4"/>
  <c r="F12" i="4"/>
  <c r="F13" i="4"/>
  <c r="F5" i="4"/>
  <c r="G4" i="4"/>
  <c r="C9" i="10"/>
  <c r="C10" i="10" s="1"/>
  <c r="B9" i="10"/>
  <c r="B10" i="10" s="1"/>
  <c r="C8" i="10"/>
  <c r="B8" i="10"/>
  <c r="A1" i="10"/>
  <c r="B17" i="9" l="1"/>
  <c r="B16" i="9"/>
  <c r="C14" i="9"/>
  <c r="B13" i="9"/>
  <c r="B10" i="9"/>
  <c r="B9" i="9"/>
  <c r="B8" i="9"/>
  <c r="B7" i="9"/>
  <c r="B6" i="9"/>
  <c r="A6" i="9"/>
  <c r="C4" i="8"/>
  <c r="C5" i="7"/>
  <c r="C12" i="7"/>
  <c r="B12" i="7"/>
  <c r="C10" i="7"/>
  <c r="B10" i="7"/>
  <c r="B9" i="7"/>
  <c r="C8" i="7"/>
  <c r="B8" i="7"/>
  <c r="C6" i="7"/>
  <c r="B6" i="7"/>
  <c r="B5" i="7"/>
  <c r="C4" i="7"/>
  <c r="C20" i="6"/>
  <c r="B18" i="9" s="1"/>
  <c r="C19" i="6"/>
  <c r="C17" i="6"/>
  <c r="C11" i="6"/>
  <c r="C11" i="10" s="1"/>
  <c r="C8" i="6"/>
  <c r="B22" i="6"/>
  <c r="B17" i="6"/>
  <c r="B17" i="8" s="1"/>
  <c r="B12" i="6"/>
  <c r="B11" i="6"/>
  <c r="B11" i="10" s="1"/>
  <c r="B8" i="6"/>
  <c r="C4" i="6"/>
  <c r="C9" i="4"/>
  <c r="C9" i="7" s="1"/>
  <c r="C4" i="4"/>
  <c r="B14" i="10" l="1"/>
  <c r="B15" i="10"/>
  <c r="B12" i="10"/>
  <c r="B9" i="8"/>
  <c r="B14" i="8"/>
  <c r="B20" i="8"/>
  <c r="B22" i="8"/>
  <c r="B5" i="8"/>
  <c r="C20" i="8"/>
  <c r="C5" i="10"/>
  <c r="C6" i="10"/>
  <c r="B16" i="8"/>
  <c r="B5" i="10"/>
  <c r="B6" i="10"/>
  <c r="B19" i="6"/>
  <c r="C12" i="6"/>
  <c r="C22" i="6"/>
  <c r="B6" i="8"/>
  <c r="B8" i="8"/>
  <c r="B10" i="8"/>
  <c r="B12" i="8"/>
  <c r="B15" i="8"/>
  <c r="B21" i="8"/>
  <c r="B7" i="8"/>
  <c r="B11" i="8"/>
  <c r="B18" i="8"/>
  <c r="B18" i="10"/>
  <c r="B16" i="10"/>
  <c r="C23" i="6"/>
  <c r="C23" i="8" s="1"/>
  <c r="C19" i="8"/>
  <c r="B23" i="6"/>
  <c r="B23" i="8" s="1"/>
  <c r="C18" i="10" l="1"/>
  <c r="C16" i="10"/>
  <c r="C22" i="8"/>
  <c r="C17" i="10"/>
  <c r="C15" i="10"/>
  <c r="C12" i="10"/>
  <c r="C14" i="10"/>
  <c r="C21" i="8"/>
  <c r="C15" i="8"/>
  <c r="C12" i="8"/>
  <c r="C10" i="8"/>
  <c r="C6" i="8"/>
  <c r="C7" i="8"/>
  <c r="C18" i="8"/>
  <c r="C16" i="8"/>
  <c r="C14" i="8"/>
  <c r="C9" i="8"/>
  <c r="C5" i="8"/>
  <c r="C11" i="8"/>
  <c r="C8" i="8"/>
  <c r="B17" i="10"/>
  <c r="B19" i="8"/>
  <c r="C17" i="8"/>
  <c r="C7" i="4"/>
  <c r="C23" i="10" s="1"/>
  <c r="B7" i="4"/>
  <c r="B23" i="10" s="1"/>
  <c r="C11" i="4" l="1"/>
  <c r="C7" i="7"/>
  <c r="B11" i="4"/>
  <c r="B7" i="7"/>
  <c r="B24" i="10" l="1"/>
  <c r="B20" i="10"/>
  <c r="B21" i="10"/>
  <c r="C20" i="10"/>
  <c r="C24" i="10"/>
  <c r="C21" i="10"/>
  <c r="C13" i="4"/>
  <c r="C11" i="7"/>
  <c r="B13" i="4"/>
  <c r="B11" i="7"/>
  <c r="C13" i="7" l="1"/>
  <c r="C14" i="4"/>
  <c r="C15" i="4"/>
  <c r="G15" i="4" s="1"/>
  <c r="B13" i="7"/>
  <c r="B14" i="4"/>
  <c r="C14" i="7" l="1"/>
  <c r="G14" i="4"/>
  <c r="B14" i="7"/>
  <c r="C15" i="7"/>
  <c r="C27" i="10"/>
  <c r="C25" i="10"/>
  <c r="C30" i="10" s="1"/>
  <c r="C28" i="10"/>
  <c r="C26" i="10"/>
  <c r="B15" i="4"/>
  <c r="F15" i="4" s="1"/>
  <c r="B5" i="9"/>
  <c r="B15" i="7"/>
  <c r="B27" i="10" l="1"/>
  <c r="B25" i="10"/>
  <c r="B30" i="10" s="1"/>
  <c r="B28" i="10"/>
  <c r="B26" i="10"/>
  <c r="B19" i="9"/>
  <c r="C20" i="9" s="1"/>
  <c r="C11" i="9"/>
  <c r="C21" i="9" l="1"/>
</calcChain>
</file>

<file path=xl/sharedStrings.xml><?xml version="1.0" encoding="utf-8"?>
<sst xmlns="http://schemas.openxmlformats.org/spreadsheetml/2006/main" count="142" uniqueCount="86">
  <si>
    <t>Elvis Products International</t>
  </si>
  <si>
    <t>Income Statement</t>
  </si>
  <si>
    <t>For the Year Ended December 31 ($ in 000's)</t>
  </si>
  <si>
    <t>Revenue</t>
  </si>
  <si>
    <t>COGS</t>
  </si>
  <si>
    <t>Gross Profit</t>
  </si>
  <si>
    <t>SG&amp;A</t>
  </si>
  <si>
    <t>Fixed Expenses</t>
  </si>
  <si>
    <t>Depreciation Expense</t>
  </si>
  <si>
    <t>EBIT</t>
  </si>
  <si>
    <t>Interest Expense</t>
  </si>
  <si>
    <t>EBT</t>
  </si>
  <si>
    <t>Taxes</t>
  </si>
  <si>
    <t>Net Income</t>
  </si>
  <si>
    <t>Notes:</t>
  </si>
  <si>
    <t>Tax rate</t>
  </si>
  <si>
    <t>Balance Sheet</t>
  </si>
  <si>
    <t>As of December 31,2009</t>
  </si>
  <si>
    <t>Assets</t>
  </si>
  <si>
    <t>Cash and Equivalents</t>
  </si>
  <si>
    <t>Accounts Receivable</t>
  </si>
  <si>
    <t>Inventory</t>
  </si>
  <si>
    <t>Total Current Assets</t>
  </si>
  <si>
    <t>Plant &amp; Equipment</t>
  </si>
  <si>
    <t>Accumulated Depriciation</t>
  </si>
  <si>
    <t>Net Fixed Assets</t>
  </si>
  <si>
    <t>Total Assets</t>
  </si>
  <si>
    <t>Liabilities and Owners' Equity</t>
  </si>
  <si>
    <t>Accounts Payable</t>
  </si>
  <si>
    <t>Short-term Notes Payable</t>
  </si>
  <si>
    <t>Other Current Liabilities</t>
  </si>
  <si>
    <t>Total Current Liabilities</t>
  </si>
  <si>
    <t>Long-term Debt</t>
  </si>
  <si>
    <t>Total Liabilities</t>
  </si>
  <si>
    <t>Common Stock</t>
  </si>
  <si>
    <t>Retained Earnings</t>
  </si>
  <si>
    <t>Total Shareholders' Equity</t>
  </si>
  <si>
    <t>Total Liabilities and Owner's Equity</t>
  </si>
  <si>
    <t>For the Year Ended December 31,2009 ($ in 000's)</t>
  </si>
  <si>
    <t>Statement of Cash Flows</t>
  </si>
  <si>
    <t>Cash Flows from Operations</t>
  </si>
  <si>
    <t>Change in Accounts Receivable</t>
  </si>
  <si>
    <t>Change in Inventories</t>
  </si>
  <si>
    <t>Change in Account Payable</t>
  </si>
  <si>
    <t>Change in Other Current Liabilities</t>
  </si>
  <si>
    <t>Total Cash Flows from Operations</t>
  </si>
  <si>
    <t>Cash Flows from Investing</t>
  </si>
  <si>
    <t>Change in Plant and Equipment</t>
  </si>
  <si>
    <t>Total Cash Flows from Investing</t>
  </si>
  <si>
    <t>Cash Flows from Financing</t>
  </si>
  <si>
    <t>Change in Short-term Notes Payable</t>
  </si>
  <si>
    <t>Change in Long-term Debt</t>
  </si>
  <si>
    <t>Change in Common Stock</t>
  </si>
  <si>
    <t>Cash Dividends Paid to Shareholders</t>
  </si>
  <si>
    <t>Total Cash Flows from Financing</t>
  </si>
  <si>
    <t>Net Change in cash Balance</t>
  </si>
  <si>
    <t>Ratio Analysis for 2008 and 2009</t>
  </si>
  <si>
    <t>Ratio</t>
  </si>
  <si>
    <t xml:space="preserve">Liquidity Ratios </t>
  </si>
  <si>
    <t>Current Ratio</t>
  </si>
  <si>
    <t>Quick Ratio</t>
  </si>
  <si>
    <t>Efficiency Ratios</t>
  </si>
  <si>
    <t>Inventory Turnover Ratio</t>
  </si>
  <si>
    <t>A/R Turnover</t>
  </si>
  <si>
    <t>Average Collection Period</t>
  </si>
  <si>
    <t>Fixed Asset Turnover Ratio</t>
  </si>
  <si>
    <t>Total Asset Turnover Ratio</t>
  </si>
  <si>
    <t>Leverage Ratios</t>
  </si>
  <si>
    <t>Total Debt Ratio</t>
  </si>
  <si>
    <t>Long-term Debt Ratio</t>
  </si>
  <si>
    <t>LTD to Total Capitalization</t>
  </si>
  <si>
    <t>Debt to Equity</t>
  </si>
  <si>
    <t>LTD to Equity</t>
  </si>
  <si>
    <t>Coverage Ratios</t>
  </si>
  <si>
    <t>Times Interest Earned</t>
  </si>
  <si>
    <t>Cash Coverage Ratio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</si>
  <si>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</si>
  <si>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</si>
  <si>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</si>
  <si>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</si>
  <si>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</si>
  <si>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</si>
  <si>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Return on Common Equity</t>
  </si>
  <si>
    <t>DuPont ROE</t>
  </si>
  <si>
    <t>Market Value of Equity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</si>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</sst>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#,##0.00,"/>
    <numFmt numFmtId="168" formatCode="0.00&quot;x&quot;"/>
    <numFmt numFmtId="169" formatCode="0.00&quot; days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i/>
      <sz val="11"/>
      <color theme="1"/>
      <name val="Arial Narrow"/>
      <family val="2"/>
    </font>
    <font>
      <sz val="11"/>
      <color rgb="FF0000FF"/>
      <name val="Arial Narrow"/>
      <family val="2"/>
    </font>
    <font>
      <i/>
      <sz val="11"/>
      <color theme="1"/>
      <name val="Arial Narrow"/>
      <family val="2"/>
    </font>
    <font>
      <i/>
      <sz val="11"/>
      <name val="Arial Narrow"/>
      <family val="2"/>
    </font>
    <font>
      <sz val="11"/>
      <name val="Arial Narrow"/>
      <family val="2"/>
    </font>
    <font>
      <b/>
      <i/>
      <sz val="11"/>
      <name val="Arial Narrow"/>
      <family val="2"/>
    </font>
    <font>
      <b/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2" borderId="0" xfId="0" applyFont="1" applyFill="1"/>
    <xf numFmtId="0" fontId="1" fillId="0" borderId="0" xfId="0" applyFont="1" applyAlignment="1">
      <alignment horizontal="left" indent="1"/>
    </xf>
    <xf numFmtId="10" fontId="6" fillId="0" borderId="0" xfId="5" applyNumberFormat="1" applyFont="1"/>
    <xf numFmtId="0" fontId="5" fillId="0" borderId="0" xfId="0" applyFont="1" applyAlignment="1">
      <alignment horizontal="left"/>
    </xf>
    <xf numFmtId="10" fontId="5" fillId="0" borderId="0" xfId="5" applyNumberFormat="1" applyFont="1"/>
    <xf numFmtId="0" fontId="7" fillId="0" borderId="0" xfId="0" applyFont="1"/>
    <xf numFmtId="10" fontId="7" fillId="0" borderId="0" xfId="5" applyNumberFormat="1" applyFont="1"/>
    <xf numFmtId="0" fontId="5" fillId="0" borderId="3" xfId="0" applyFont="1" applyBorder="1"/>
    <xf numFmtId="10" fontId="5" fillId="0" borderId="3" xfId="5" applyNumberFormat="1" applyFont="1" applyBorder="1"/>
    <xf numFmtId="10" fontId="5" fillId="2" borderId="0" xfId="5" applyNumberFormat="1" applyFont="1" applyFill="1"/>
    <xf numFmtId="0" fontId="5" fillId="0" borderId="0" xfId="0" applyFont="1"/>
    <xf numFmtId="10" fontId="8" fillId="0" borderId="0" xfId="5" applyNumberFormat="1" applyFont="1"/>
    <xf numFmtId="166" fontId="1" fillId="0" borderId="0" xfId="5" applyNumberFormat="1" applyFont="1"/>
    <xf numFmtId="10" fontId="9" fillId="0" borderId="0" xfId="0" applyNumberFormat="1" applyFont="1"/>
    <xf numFmtId="10" fontId="10" fillId="0" borderId="1" xfId="0" applyNumberFormat="1" applyFont="1" applyBorder="1"/>
    <xf numFmtId="10" fontId="10" fillId="0" borderId="2" xfId="0" applyNumberFormat="1" applyFont="1" applyBorder="1"/>
    <xf numFmtId="9" fontId="1" fillId="0" borderId="0" xfId="0" applyNumberFormat="1" applyFont="1"/>
    <xf numFmtId="165" fontId="1" fillId="0" borderId="0" xfId="4" applyNumberFormat="1" applyFont="1"/>
    <xf numFmtId="164" fontId="1" fillId="0" borderId="0" xfId="0" applyNumberFormat="1" applyFont="1"/>
    <xf numFmtId="167" fontId="6" fillId="0" borderId="0" xfId="5" applyNumberFormat="1" applyFont="1"/>
    <xf numFmtId="167" fontId="5" fillId="0" borderId="0" xfId="5" applyNumberFormat="1" applyFont="1"/>
    <xf numFmtId="167" fontId="7" fillId="0" borderId="0" xfId="5" applyNumberFormat="1" applyFont="1"/>
    <xf numFmtId="167" fontId="5" fillId="0" borderId="3" xfId="5" applyNumberFormat="1" applyFont="1" applyBorder="1"/>
    <xf numFmtId="167" fontId="5" fillId="2" borderId="0" xfId="5" applyNumberFormat="1" applyFont="1" applyFill="1"/>
    <xf numFmtId="167" fontId="8" fillId="0" borderId="0" xfId="5" applyNumberFormat="1" applyFont="1"/>
    <xf numFmtId="0" fontId="1" fillId="2" borderId="0" xfId="0" applyFont="1" applyFill="1"/>
    <xf numFmtId="167" fontId="6" fillId="0" borderId="0" xfId="0" applyNumberFormat="1" applyFont="1"/>
    <xf numFmtId="167" fontId="5" fillId="0" borderId="1" xfId="0" applyNumberFormat="1" applyFont="1" applyBorder="1"/>
    <xf numFmtId="167" fontId="10" fillId="0" borderId="1" xfId="0" applyNumberFormat="1" applyFont="1" applyBorder="1"/>
    <xf numFmtId="167" fontId="5" fillId="0" borderId="2" xfId="0" applyNumberFormat="1" applyFont="1" applyBorder="1"/>
    <xf numFmtId="167" fontId="1" fillId="0" borderId="0" xfId="0" applyNumberFormat="1" applyFont="1"/>
    <xf numFmtId="167" fontId="2" fillId="0" borderId="0" xfId="0" applyNumberFormat="1" applyFont="1"/>
    <xf numFmtId="167" fontId="1" fillId="2" borderId="0" xfId="0" applyNumberFormat="1" applyFont="1" applyFill="1"/>
    <xf numFmtId="0" fontId="2" fillId="2" borderId="0" xfId="0" applyFont="1" applyFill="1"/>
    <xf numFmtId="168" fontId="1" fillId="0" borderId="0" xfId="0" applyNumberFormat="1" applyFont="1"/>
    <xf numFmtId="169" fontId="1" fillId="0" borderId="0" xfId="0" applyNumberFormat="1" applyFont="1"/>
    <xf numFmtId="10" fontId="1" fillId="0" borderId="0" xfId="4" applyNumberFormat="1" applyFont="1"/>
    <xf numFmtId="168" fontId="1" fillId="0" borderId="0" xfId="5" applyNumberFormat="1" applyFont="1"/>
    <xf numFmtId="0" fontId="1" fillId="2" borderId="4" xfId="0" applyFont="1" applyFill="1" applyBorder="1"/>
    <xf numFmtId="0" fontId="2" fillId="2" borderId="5" xfId="0" applyFont="1" applyFill="1" applyBorder="1"/>
    <xf numFmtId="0" fontId="1" fillId="2" borderId="6" xfId="0" applyFont="1" applyFill="1" applyBorder="1"/>
    <xf numFmtId="0" fontId="1" fillId="0" borderId="3" xfId="0" applyFont="1" applyBorder="1"/>
    <xf numFmtId="10" fontId="1" fillId="0" borderId="3" xfId="4" applyNumberFormat="1" applyFont="1" applyBorder="1"/>
    <xf numFmtId="3" fontId="1" fillId="0" borderId="0" xfId="0" applyNumberFormat="1" applyFont="1"/>
    <xf numFmtId="10" fontId="11" fillId="0" borderId="0" xfId="0" applyNumberFormat="1" applyFont="1"/>
    <xf numFmtId="10" fontId="9" fillId="0" borderId="7" xfId="0" applyNumberFormat="1" applyFont="1" applyBorder="1"/>
    <xf numFmtId="10" fontId="11" fillId="0" borderId="2" xfId="0" applyNumberFormat="1" applyFont="1" applyBorder="1"/>
    <xf numFmtId="167" fontId="9" fillId="3" borderId="0" xfId="0" applyNumberFormat="1" applyFont="1" applyFill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6">
    <cellStyle name="Comma" xfId="5" builtinId="3"/>
    <cellStyle name="Hyperlink 2" xfId="2" xr:uid="{44E41C1C-C3F5-48A1-A43B-2D23BBD2FE79}"/>
    <cellStyle name="Hyperlink 2 2" xfId="3" xr:uid="{C7CF502E-0766-4813-8072-B67685B4A3A0}"/>
    <cellStyle name="Normal" xfId="0" builtinId="0"/>
    <cellStyle name="Normal 2" xfId="1" xr:uid="{EBE2524F-9BF4-4204-8F84-E4DDB25B9A80}"/>
    <cellStyle name="Percent" xfId="4" builtinId="5"/>
  </cellStyles>
  <dxfs count="0"/>
  <tableStyles count="0" defaultTableStyle="TableStyleMedium2" defaultPivotStyle="PivotStyleLight16"/>
  <colors>
    <mruColors>
      <color rgb="FF0000FF"/>
      <color rgb="FFF8A730"/>
      <color rgb="FF23007A"/>
      <color rgb="FFED942D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D04C-2A28-4637-95FE-E7BF9AE413D4}">
  <dimension ref="A1:G23"/>
  <sheetViews>
    <sheetView showGridLines="0" tabSelected="1" zoomScaleNormal="100" zoomScaleSheetLayoutView="30" workbookViewId="0">
      <selection activeCell="E26" sqref="E26"/>
    </sheetView>
  </sheetViews>
  <sheetFormatPr defaultColWidth="8.85546875" defaultRowHeight="16.5" x14ac:dyDescent="0.3"/>
  <cols>
    <col min="1" max="1" width="18.42578125" style="1" customWidth="1"/>
    <col min="2" max="3" width="11.5703125" style="1" customWidth="1"/>
    <col min="4" max="4" width="8.85546875" style="1"/>
    <col min="5" max="5" width="23.42578125" style="1" customWidth="1"/>
    <col min="6" max="6" width="15.42578125" style="1" customWidth="1"/>
    <col min="7" max="7" width="10.42578125" style="1" customWidth="1"/>
    <col min="8" max="16384" width="8.85546875" style="1"/>
  </cols>
  <sheetData>
    <row r="1" spans="1:7" x14ac:dyDescent="0.3">
      <c r="A1" s="54" t="s">
        <v>0</v>
      </c>
      <c r="B1" s="54"/>
      <c r="C1" s="54"/>
      <c r="E1" s="54" t="s">
        <v>0</v>
      </c>
      <c r="F1" s="54"/>
      <c r="G1" s="54"/>
    </row>
    <row r="2" spans="1:7" x14ac:dyDescent="0.3">
      <c r="A2" s="54" t="s">
        <v>1</v>
      </c>
      <c r="B2" s="54"/>
      <c r="C2" s="54"/>
      <c r="E2" s="54" t="s">
        <v>1</v>
      </c>
      <c r="F2" s="54"/>
      <c r="G2" s="54"/>
    </row>
    <row r="3" spans="1:7" x14ac:dyDescent="0.3">
      <c r="A3" s="54" t="s">
        <v>2</v>
      </c>
      <c r="B3" s="54"/>
      <c r="C3" s="54"/>
      <c r="E3" s="54" t="s">
        <v>2</v>
      </c>
      <c r="F3" s="54"/>
      <c r="G3" s="54"/>
    </row>
    <row r="4" spans="1:7" x14ac:dyDescent="0.3">
      <c r="A4" s="3"/>
      <c r="B4" s="3">
        <v>2021</v>
      </c>
      <c r="C4" s="3">
        <f>B4-1</f>
        <v>2020</v>
      </c>
      <c r="E4" s="3"/>
      <c r="F4" s="3">
        <v>2021</v>
      </c>
      <c r="G4" s="3">
        <f>F4-1</f>
        <v>2020</v>
      </c>
    </row>
    <row r="5" spans="1:7" ht="15" customHeight="1" x14ac:dyDescent="0.3">
      <c r="A5" s="2" t="s">
        <v>3</v>
      </c>
      <c r="B5" s="32">
        <v>3850000</v>
      </c>
      <c r="C5" s="32">
        <v>3432000</v>
      </c>
      <c r="E5" s="2" t="s">
        <v>3</v>
      </c>
      <c r="F5" s="19">
        <f>B5/B$5</f>
        <v>1</v>
      </c>
      <c r="G5" s="19">
        <f>C5/C$5</f>
        <v>1</v>
      </c>
    </row>
    <row r="6" spans="1:7" ht="15" customHeight="1" x14ac:dyDescent="0.3">
      <c r="A6" s="1" t="s">
        <v>4</v>
      </c>
      <c r="B6" s="32">
        <v>3250000</v>
      </c>
      <c r="C6" s="32">
        <v>2864000</v>
      </c>
      <c r="E6" s="1" t="s">
        <v>4</v>
      </c>
      <c r="F6" s="51">
        <f t="shared" ref="F6:G15" si="0">B6/B$5</f>
        <v>0.8441558441558441</v>
      </c>
      <c r="G6" s="51">
        <f t="shared" si="0"/>
        <v>0.83449883449883455</v>
      </c>
    </row>
    <row r="7" spans="1:7" ht="15" customHeight="1" x14ac:dyDescent="0.3">
      <c r="A7" s="4" t="s">
        <v>5</v>
      </c>
      <c r="B7" s="33">
        <f>B5-B6</f>
        <v>600000</v>
      </c>
      <c r="C7" s="33">
        <f>C5-C6</f>
        <v>568000</v>
      </c>
      <c r="E7" s="4" t="s">
        <v>5</v>
      </c>
      <c r="F7" s="50">
        <f t="shared" si="0"/>
        <v>0.15584415584415584</v>
      </c>
      <c r="G7" s="50">
        <f t="shared" si="0"/>
        <v>0.1655011655011655</v>
      </c>
    </row>
    <row r="8" spans="1:7" ht="15" customHeight="1" x14ac:dyDescent="0.3">
      <c r="A8" s="1" t="s">
        <v>6</v>
      </c>
      <c r="B8" s="32">
        <v>330300</v>
      </c>
      <c r="C8" s="32">
        <v>240000</v>
      </c>
      <c r="E8" s="1" t="s">
        <v>6</v>
      </c>
      <c r="F8" s="19">
        <f t="shared" si="0"/>
        <v>8.5792207792207795E-2</v>
      </c>
      <c r="G8" s="19">
        <f t="shared" si="0"/>
        <v>6.9930069930069935E-2</v>
      </c>
    </row>
    <row r="9" spans="1:7" ht="15" customHeight="1" x14ac:dyDescent="0.3">
      <c r="A9" s="1" t="s">
        <v>7</v>
      </c>
      <c r="B9" s="32">
        <v>100000</v>
      </c>
      <c r="C9" s="32">
        <f>B9</f>
        <v>100000</v>
      </c>
      <c r="E9" s="1" t="s">
        <v>7</v>
      </c>
      <c r="F9" s="19">
        <f t="shared" si="0"/>
        <v>2.5974025974025976E-2</v>
      </c>
      <c r="G9" s="19">
        <f t="shared" si="0"/>
        <v>2.9137529137529136E-2</v>
      </c>
    </row>
    <row r="10" spans="1:7" ht="15" customHeight="1" x14ac:dyDescent="0.3">
      <c r="A10" s="1" t="s">
        <v>8</v>
      </c>
      <c r="B10" s="32">
        <v>20000</v>
      </c>
      <c r="C10" s="32">
        <v>18900</v>
      </c>
      <c r="E10" s="1" t="s">
        <v>8</v>
      </c>
      <c r="F10" s="51">
        <f t="shared" si="0"/>
        <v>5.1948051948051948E-3</v>
      </c>
      <c r="G10" s="51">
        <f t="shared" si="0"/>
        <v>5.5069930069930068E-3</v>
      </c>
    </row>
    <row r="11" spans="1:7" ht="15" customHeight="1" x14ac:dyDescent="0.3">
      <c r="A11" s="4" t="s">
        <v>9</v>
      </c>
      <c r="B11" s="34">
        <f>B7-B8-B9-B10</f>
        <v>149700</v>
      </c>
      <c r="C11" s="34">
        <f>C7-C8-C9-C10</f>
        <v>209100</v>
      </c>
      <c r="E11" s="4" t="s">
        <v>9</v>
      </c>
      <c r="F11" s="50">
        <f t="shared" si="0"/>
        <v>3.8883116883116881E-2</v>
      </c>
      <c r="G11" s="50">
        <f t="shared" si="0"/>
        <v>6.0926573426573427E-2</v>
      </c>
    </row>
    <row r="12" spans="1:7" ht="15" customHeight="1" x14ac:dyDescent="0.3">
      <c r="A12" s="1" t="s">
        <v>10</v>
      </c>
      <c r="B12" s="32">
        <v>76000</v>
      </c>
      <c r="C12" s="32">
        <v>62500</v>
      </c>
      <c r="E12" s="1" t="s">
        <v>10</v>
      </c>
      <c r="F12" s="51">
        <f t="shared" si="0"/>
        <v>1.9740259740259742E-2</v>
      </c>
      <c r="G12" s="51">
        <f t="shared" si="0"/>
        <v>1.8210955710955712E-2</v>
      </c>
    </row>
    <row r="13" spans="1:7" ht="15" customHeight="1" x14ac:dyDescent="0.3">
      <c r="A13" s="4" t="s">
        <v>11</v>
      </c>
      <c r="B13" s="33">
        <f>B11-B12</f>
        <v>73700</v>
      </c>
      <c r="C13" s="33">
        <f>C11-C12</f>
        <v>146600</v>
      </c>
      <c r="E13" s="4" t="s">
        <v>11</v>
      </c>
      <c r="F13" s="50">
        <f t="shared" si="0"/>
        <v>1.9142857142857142E-2</v>
      </c>
      <c r="G13" s="50">
        <f t="shared" si="0"/>
        <v>4.2715617715617715E-2</v>
      </c>
    </row>
    <row r="14" spans="1:7" ht="15" customHeight="1" x14ac:dyDescent="0.3">
      <c r="A14" s="1" t="s">
        <v>12</v>
      </c>
      <c r="B14" s="53">
        <f>B13*$B$18</f>
        <v>15477</v>
      </c>
      <c r="C14" s="53">
        <f>C13*$B$18</f>
        <v>30786</v>
      </c>
      <c r="E14" s="1" t="s">
        <v>12</v>
      </c>
      <c r="F14" s="51">
        <f>B14/B$5</f>
        <v>4.0200000000000001E-3</v>
      </c>
      <c r="G14" s="51">
        <f t="shared" si="0"/>
        <v>8.9702797202797207E-3</v>
      </c>
    </row>
    <row r="15" spans="1:7" ht="15" customHeight="1" thickBot="1" x14ac:dyDescent="0.35">
      <c r="A15" s="5" t="s">
        <v>13</v>
      </c>
      <c r="B15" s="35">
        <f>B13-B14</f>
        <v>58223</v>
      </c>
      <c r="C15" s="35">
        <f>C13-C14</f>
        <v>115814</v>
      </c>
      <c r="E15" s="5" t="s">
        <v>13</v>
      </c>
      <c r="F15" s="52">
        <f t="shared" si="0"/>
        <v>1.5122857142857143E-2</v>
      </c>
      <c r="G15" s="52">
        <f t="shared" si="0"/>
        <v>3.3745337995337993E-2</v>
      </c>
    </row>
    <row r="16" spans="1:7" ht="17.25" thickTop="1" x14ac:dyDescent="0.3"/>
    <row r="17" spans="1:7" x14ac:dyDescent="0.3">
      <c r="A17" s="2" t="s">
        <v>14</v>
      </c>
      <c r="E17" s="2"/>
    </row>
    <row r="18" spans="1:7" x14ac:dyDescent="0.3">
      <c r="A18" s="1" t="s">
        <v>15</v>
      </c>
      <c r="B18" s="22">
        <v>0.21</v>
      </c>
      <c r="C18" s="23"/>
      <c r="F18" s="22"/>
      <c r="G18" s="23"/>
    </row>
    <row r="19" spans="1:7" x14ac:dyDescent="0.3">
      <c r="B19" s="23"/>
      <c r="C19" s="23"/>
    </row>
    <row r="20" spans="1:7" x14ac:dyDescent="0.3">
      <c r="B20" s="24"/>
      <c r="C20" s="24"/>
    </row>
    <row r="21" spans="1:7" x14ac:dyDescent="0.3">
      <c r="B21" s="23"/>
      <c r="C21" s="23"/>
    </row>
    <row r="22" spans="1:7" x14ac:dyDescent="0.3">
      <c r="B22" s="24"/>
      <c r="C22" s="24"/>
    </row>
    <row r="23" spans="1:7" x14ac:dyDescent="0.3">
      <c r="B23" s="23"/>
      <c r="C23" s="23"/>
    </row>
  </sheetData>
  <mergeCells count="6">
    <mergeCell ref="A1:C1"/>
    <mergeCell ref="A2:C2"/>
    <mergeCell ref="A3:C3"/>
    <mergeCell ref="E1:G1"/>
    <mergeCell ref="E2:G2"/>
    <mergeCell ref="E3:G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BD2C-A138-4D15-A31E-8808BD9BB8F7}">
  <dimension ref="A1:E29"/>
  <sheetViews>
    <sheetView topLeftCell="A7" workbookViewId="0">
      <selection activeCell="D26" sqref="D26"/>
    </sheetView>
  </sheetViews>
  <sheetFormatPr defaultColWidth="8.7109375" defaultRowHeight="16.5" x14ac:dyDescent="0.3"/>
  <cols>
    <col min="1" max="1" width="35.42578125" style="1" bestFit="1" customWidth="1"/>
    <col min="2" max="3" width="13.42578125" style="1" bestFit="1" customWidth="1"/>
    <col min="4" max="16384" width="8.7109375" style="1"/>
  </cols>
  <sheetData>
    <row r="1" spans="1:5" x14ac:dyDescent="0.3">
      <c r="A1" s="54" t="s">
        <v>0</v>
      </c>
      <c r="B1" s="54"/>
      <c r="C1" s="54"/>
      <c r="D1" s="2"/>
      <c r="E1" s="2"/>
    </row>
    <row r="2" spans="1:5" x14ac:dyDescent="0.3">
      <c r="A2" s="54" t="s">
        <v>16</v>
      </c>
      <c r="B2" s="54"/>
      <c r="C2" s="54"/>
      <c r="D2" s="2"/>
      <c r="E2" s="2"/>
    </row>
    <row r="3" spans="1:5" ht="17.25" thickBot="1" x14ac:dyDescent="0.35">
      <c r="A3" s="55" t="s">
        <v>17</v>
      </c>
      <c r="B3" s="55"/>
      <c r="C3" s="55"/>
      <c r="D3" s="2"/>
      <c r="E3" s="2"/>
    </row>
    <row r="4" spans="1:5" x14ac:dyDescent="0.3">
      <c r="A4" s="6" t="s">
        <v>18</v>
      </c>
      <c r="B4" s="6">
        <v>2009</v>
      </c>
      <c r="C4" s="6">
        <f>B4-1</f>
        <v>2008</v>
      </c>
    </row>
    <row r="5" spans="1:5" x14ac:dyDescent="0.3">
      <c r="A5" s="7" t="s">
        <v>19</v>
      </c>
      <c r="B5" s="25">
        <v>52000</v>
      </c>
      <c r="C5" s="25">
        <v>57600</v>
      </c>
    </row>
    <row r="6" spans="1:5" x14ac:dyDescent="0.3">
      <c r="A6" s="7" t="s">
        <v>20</v>
      </c>
      <c r="B6" s="25">
        <v>402000</v>
      </c>
      <c r="C6" s="25">
        <v>351200</v>
      </c>
    </row>
    <row r="7" spans="1:5" x14ac:dyDescent="0.3">
      <c r="A7" s="7" t="s">
        <v>21</v>
      </c>
      <c r="B7" s="25">
        <v>836000</v>
      </c>
      <c r="C7" s="25">
        <v>715200</v>
      </c>
    </row>
    <row r="8" spans="1:5" x14ac:dyDescent="0.3">
      <c r="A8" s="9" t="s">
        <v>22</v>
      </c>
      <c r="B8" s="26">
        <f>SUM(B5:B7)</f>
        <v>1290000</v>
      </c>
      <c r="C8" s="26">
        <f>SUM(C5:C7)</f>
        <v>1124000</v>
      </c>
    </row>
    <row r="9" spans="1:5" x14ac:dyDescent="0.3">
      <c r="A9" s="7" t="s">
        <v>23</v>
      </c>
      <c r="B9" s="25">
        <v>527000</v>
      </c>
      <c r="C9" s="25">
        <v>491000</v>
      </c>
    </row>
    <row r="10" spans="1:5" x14ac:dyDescent="0.3">
      <c r="A10" s="7" t="s">
        <v>24</v>
      </c>
      <c r="B10" s="25">
        <v>166200</v>
      </c>
      <c r="C10" s="25">
        <v>146200</v>
      </c>
    </row>
    <row r="11" spans="1:5" x14ac:dyDescent="0.3">
      <c r="A11" s="11" t="s">
        <v>25</v>
      </c>
      <c r="B11" s="27">
        <f>B9-B10</f>
        <v>360800</v>
      </c>
      <c r="C11" s="27">
        <f>C9-C10</f>
        <v>344800</v>
      </c>
    </row>
    <row r="12" spans="1:5" ht="17.25" thickBot="1" x14ac:dyDescent="0.35">
      <c r="A12" s="13" t="s">
        <v>26</v>
      </c>
      <c r="B12" s="28">
        <f>B8+B11</f>
        <v>1650800</v>
      </c>
      <c r="C12" s="28">
        <f>C8+C11</f>
        <v>1468800</v>
      </c>
    </row>
    <row r="13" spans="1:5" x14ac:dyDescent="0.3">
      <c r="A13" s="6" t="s">
        <v>27</v>
      </c>
      <c r="B13" s="29"/>
      <c r="C13" s="29"/>
    </row>
    <row r="14" spans="1:5" x14ac:dyDescent="0.3">
      <c r="A14" s="7" t="s">
        <v>28</v>
      </c>
      <c r="B14" s="25">
        <v>175200</v>
      </c>
      <c r="C14" s="25">
        <v>145600</v>
      </c>
    </row>
    <row r="15" spans="1:5" x14ac:dyDescent="0.3">
      <c r="A15" s="7" t="s">
        <v>29</v>
      </c>
      <c r="B15" s="25">
        <v>225000</v>
      </c>
      <c r="C15" s="25">
        <v>200000</v>
      </c>
    </row>
    <row r="16" spans="1:5" x14ac:dyDescent="0.3">
      <c r="A16" s="7" t="s">
        <v>30</v>
      </c>
      <c r="B16" s="25">
        <v>140000</v>
      </c>
      <c r="C16" s="25">
        <v>136000</v>
      </c>
    </row>
    <row r="17" spans="1:3" x14ac:dyDescent="0.3">
      <c r="A17" s="16" t="s">
        <v>31</v>
      </c>
      <c r="B17" s="26">
        <f>SUM(B14:B16)</f>
        <v>540200</v>
      </c>
      <c r="C17" s="26">
        <f>SUM(C14:C16)</f>
        <v>481600</v>
      </c>
    </row>
    <row r="18" spans="1:3" x14ac:dyDescent="0.3">
      <c r="A18" s="7" t="s">
        <v>32</v>
      </c>
      <c r="B18" s="25">
        <v>424612</v>
      </c>
      <c r="C18" s="25">
        <v>323432</v>
      </c>
    </row>
    <row r="19" spans="1:3" x14ac:dyDescent="0.3">
      <c r="A19" s="16" t="s">
        <v>33</v>
      </c>
      <c r="B19" s="26">
        <f>B17+B18</f>
        <v>964812</v>
      </c>
      <c r="C19" s="26">
        <f>C17+C18</f>
        <v>805032</v>
      </c>
    </row>
    <row r="20" spans="1:3" x14ac:dyDescent="0.3">
      <c r="A20" s="7" t="s">
        <v>34</v>
      </c>
      <c r="B20" s="25">
        <v>460000</v>
      </c>
      <c r="C20" s="25">
        <f>B20</f>
        <v>460000</v>
      </c>
    </row>
    <row r="21" spans="1:3" x14ac:dyDescent="0.3">
      <c r="A21" s="7" t="s">
        <v>35</v>
      </c>
      <c r="B21" s="25">
        <v>225988</v>
      </c>
      <c r="C21" s="25">
        <v>203768</v>
      </c>
    </row>
    <row r="22" spans="1:3" x14ac:dyDescent="0.3">
      <c r="A22" s="11" t="s">
        <v>36</v>
      </c>
      <c r="B22" s="30">
        <f>B20+B21</f>
        <v>685988</v>
      </c>
      <c r="C22" s="30">
        <f>C20+C21</f>
        <v>663768</v>
      </c>
    </row>
    <row r="23" spans="1:3" ht="17.25" thickBot="1" x14ac:dyDescent="0.35">
      <c r="A23" s="13" t="s">
        <v>37</v>
      </c>
      <c r="B23" s="28">
        <f>B19+B22</f>
        <v>1650800</v>
      </c>
      <c r="C23" s="28">
        <f>C19+C22</f>
        <v>1468800</v>
      </c>
    </row>
    <row r="24" spans="1:3" x14ac:dyDescent="0.3">
      <c r="B24" s="18"/>
      <c r="C24" s="18"/>
    </row>
    <row r="25" spans="1:3" x14ac:dyDescent="0.3">
      <c r="B25" s="18"/>
      <c r="C25" s="18"/>
    </row>
    <row r="26" spans="1:3" x14ac:dyDescent="0.3">
      <c r="B26" s="18"/>
      <c r="C26" s="18"/>
    </row>
    <row r="27" spans="1:3" x14ac:dyDescent="0.3">
      <c r="B27" s="18"/>
      <c r="C27" s="18"/>
    </row>
    <row r="28" spans="1:3" x14ac:dyDescent="0.3">
      <c r="B28" s="18"/>
      <c r="C28" s="18"/>
    </row>
    <row r="29" spans="1:3" x14ac:dyDescent="0.3">
      <c r="B29" s="18"/>
      <c r="C29" s="18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69CD-E06E-4F1F-9F21-7102D1D0C7F4}">
  <dimension ref="A1:C23"/>
  <sheetViews>
    <sheetView showGridLines="0" zoomScale="120" zoomScaleNormal="120" zoomScaleSheetLayoutView="30" workbookViewId="0">
      <selection activeCell="C5" sqref="C5"/>
    </sheetView>
  </sheetViews>
  <sheetFormatPr defaultColWidth="8.85546875" defaultRowHeight="16.5" x14ac:dyDescent="0.3"/>
  <cols>
    <col min="1" max="1" width="18.42578125" style="1" customWidth="1"/>
    <col min="2" max="3" width="11.5703125" style="1" customWidth="1"/>
    <col min="4" max="16384" width="8.85546875" style="1"/>
  </cols>
  <sheetData>
    <row r="1" spans="1:3" x14ac:dyDescent="0.3">
      <c r="A1" s="54" t="s">
        <v>0</v>
      </c>
      <c r="B1" s="54"/>
      <c r="C1" s="54"/>
    </row>
    <row r="2" spans="1:3" x14ac:dyDescent="0.3">
      <c r="A2" s="54" t="s">
        <v>1</v>
      </c>
      <c r="B2" s="54"/>
      <c r="C2" s="54"/>
    </row>
    <row r="3" spans="1:3" x14ac:dyDescent="0.3">
      <c r="A3" s="54" t="s">
        <v>38</v>
      </c>
      <c r="B3" s="54"/>
      <c r="C3" s="54"/>
    </row>
    <row r="4" spans="1:3" x14ac:dyDescent="0.3">
      <c r="A4" s="3"/>
      <c r="B4" s="3">
        <v>2009</v>
      </c>
      <c r="C4" s="3">
        <f>B4-1</f>
        <v>2008</v>
      </c>
    </row>
    <row r="5" spans="1:3" ht="15" customHeight="1" x14ac:dyDescent="0.3">
      <c r="A5" s="2" t="s">
        <v>3</v>
      </c>
      <c r="B5" s="19">
        <f>'Income Statement'!B5/'Income Statement'!B$5</f>
        <v>1</v>
      </c>
      <c r="C5" s="19">
        <f>'Income Statement'!C5/'Income Statement'!C$5</f>
        <v>1</v>
      </c>
    </row>
    <row r="6" spans="1:3" ht="15" customHeight="1" x14ac:dyDescent="0.3">
      <c r="A6" s="1" t="s">
        <v>4</v>
      </c>
      <c r="B6" s="19">
        <f>'Income Statement'!B6/'Income Statement'!B$5</f>
        <v>0.8441558441558441</v>
      </c>
      <c r="C6" s="19">
        <f>'Income Statement'!C6/'Income Statement'!C$5</f>
        <v>0.83449883449883455</v>
      </c>
    </row>
    <row r="7" spans="1:3" ht="15" customHeight="1" x14ac:dyDescent="0.3">
      <c r="A7" s="4" t="s">
        <v>5</v>
      </c>
      <c r="B7" s="20">
        <f>'Income Statement'!B7/'Income Statement'!B$5</f>
        <v>0.15584415584415584</v>
      </c>
      <c r="C7" s="20">
        <f>'Income Statement'!C7/'Income Statement'!C$5</f>
        <v>0.1655011655011655</v>
      </c>
    </row>
    <row r="8" spans="1:3" ht="15" customHeight="1" x14ac:dyDescent="0.3">
      <c r="A8" s="1" t="s">
        <v>6</v>
      </c>
      <c r="B8" s="19">
        <f>'Income Statement'!B8/'Income Statement'!B$5</f>
        <v>8.5792207792207795E-2</v>
      </c>
      <c r="C8" s="19">
        <f>'Income Statement'!C8/'Income Statement'!C$5</f>
        <v>6.9930069930069935E-2</v>
      </c>
    </row>
    <row r="9" spans="1:3" ht="15" customHeight="1" x14ac:dyDescent="0.3">
      <c r="A9" s="1" t="s">
        <v>7</v>
      </c>
      <c r="B9" s="19">
        <f>'Income Statement'!B9/'Income Statement'!B$5</f>
        <v>2.5974025974025976E-2</v>
      </c>
      <c r="C9" s="19">
        <f>'Income Statement'!C9/'Income Statement'!C$5</f>
        <v>2.9137529137529136E-2</v>
      </c>
    </row>
    <row r="10" spans="1:3" ht="15" customHeight="1" x14ac:dyDescent="0.3">
      <c r="A10" s="1" t="s">
        <v>8</v>
      </c>
      <c r="B10" s="19">
        <f>'Income Statement'!B10/'Income Statement'!B$5</f>
        <v>5.1948051948051948E-3</v>
      </c>
      <c r="C10" s="19">
        <f>'Income Statement'!C10/'Income Statement'!C$5</f>
        <v>5.5069930069930068E-3</v>
      </c>
    </row>
    <row r="11" spans="1:3" ht="15" customHeight="1" x14ac:dyDescent="0.3">
      <c r="A11" s="4" t="s">
        <v>9</v>
      </c>
      <c r="B11" s="20">
        <f>'Income Statement'!B11/'Income Statement'!B$5</f>
        <v>3.8883116883116881E-2</v>
      </c>
      <c r="C11" s="20">
        <f>'Income Statement'!C11/'Income Statement'!C$5</f>
        <v>6.0926573426573427E-2</v>
      </c>
    </row>
    <row r="12" spans="1:3" ht="15" customHeight="1" x14ac:dyDescent="0.3">
      <c r="A12" s="1" t="s">
        <v>10</v>
      </c>
      <c r="B12" s="19">
        <f>'Income Statement'!B12/'Income Statement'!B$5</f>
        <v>1.9740259740259742E-2</v>
      </c>
      <c r="C12" s="19">
        <f>'Income Statement'!C12/'Income Statement'!C$5</f>
        <v>1.8210955710955712E-2</v>
      </c>
    </row>
    <row r="13" spans="1:3" ht="15" customHeight="1" x14ac:dyDescent="0.3">
      <c r="A13" s="4" t="s">
        <v>11</v>
      </c>
      <c r="B13" s="20">
        <f>'Income Statement'!B13/'Income Statement'!B$5</f>
        <v>1.9142857142857142E-2</v>
      </c>
      <c r="C13" s="20">
        <f>'Income Statement'!C13/'Income Statement'!C$5</f>
        <v>4.2715617715617715E-2</v>
      </c>
    </row>
    <row r="14" spans="1:3" ht="15" customHeight="1" x14ac:dyDescent="0.3">
      <c r="A14" s="1" t="s">
        <v>12</v>
      </c>
      <c r="B14" s="19">
        <f>'Income Statement'!B14/'Income Statement'!B$5</f>
        <v>4.0200000000000001E-3</v>
      </c>
      <c r="C14" s="19">
        <f>'Income Statement'!C14/'Income Statement'!C$5</f>
        <v>8.9702797202797207E-3</v>
      </c>
    </row>
    <row r="15" spans="1:3" ht="15" customHeight="1" thickBot="1" x14ac:dyDescent="0.35">
      <c r="A15" s="5" t="s">
        <v>13</v>
      </c>
      <c r="B15" s="21">
        <f>'Income Statement'!B15/'Income Statement'!B$5</f>
        <v>1.5122857142857143E-2</v>
      </c>
      <c r="C15" s="21">
        <f>'Income Statement'!C15/'Income Statement'!C$5</f>
        <v>3.3745337995337993E-2</v>
      </c>
    </row>
    <row r="16" spans="1:3" ht="17.25" thickTop="1" x14ac:dyDescent="0.3"/>
    <row r="17" spans="1:3" x14ac:dyDescent="0.3">
      <c r="A17" s="2" t="s">
        <v>14</v>
      </c>
    </row>
    <row r="18" spans="1:3" x14ac:dyDescent="0.3">
      <c r="A18" s="1" t="s">
        <v>15</v>
      </c>
      <c r="B18" s="22">
        <v>0.4</v>
      </c>
      <c r="C18" s="23"/>
    </row>
    <row r="19" spans="1:3" x14ac:dyDescent="0.3">
      <c r="B19" s="23"/>
      <c r="C19" s="23"/>
    </row>
    <row r="20" spans="1:3" x14ac:dyDescent="0.3">
      <c r="B20" s="24"/>
      <c r="C20" s="24"/>
    </row>
    <row r="21" spans="1:3" x14ac:dyDescent="0.3">
      <c r="B21" s="23"/>
      <c r="C21" s="23"/>
    </row>
    <row r="22" spans="1:3" x14ac:dyDescent="0.3">
      <c r="B22" s="24"/>
      <c r="C22" s="24"/>
    </row>
    <row r="23" spans="1:3" x14ac:dyDescent="0.3">
      <c r="B23" s="23"/>
      <c r="C23" s="23"/>
    </row>
  </sheetData>
  <mergeCells count="3">
    <mergeCell ref="A1:C1"/>
    <mergeCell ref="A2:C2"/>
    <mergeCell ref="A3:C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5D3C-A60E-4ACE-B12E-73196B103508}">
  <dimension ref="A1:E29"/>
  <sheetViews>
    <sheetView workbookViewId="0">
      <selection activeCell="C23" sqref="C23"/>
    </sheetView>
  </sheetViews>
  <sheetFormatPr defaultColWidth="8.7109375" defaultRowHeight="16.5" x14ac:dyDescent="0.3"/>
  <cols>
    <col min="1" max="1" width="35.42578125" style="1" bestFit="1" customWidth="1"/>
    <col min="2" max="3" width="13.42578125" style="1" bestFit="1" customWidth="1"/>
    <col min="4" max="16384" width="8.7109375" style="1"/>
  </cols>
  <sheetData>
    <row r="1" spans="1:5" x14ac:dyDescent="0.3">
      <c r="A1" s="54" t="s">
        <v>0</v>
      </c>
      <c r="B1" s="54"/>
      <c r="C1" s="54"/>
      <c r="D1" s="2"/>
      <c r="E1" s="2"/>
    </row>
    <row r="2" spans="1:5" x14ac:dyDescent="0.3">
      <c r="A2" s="54" t="s">
        <v>16</v>
      </c>
      <c r="B2" s="54"/>
      <c r="C2" s="54"/>
      <c r="D2" s="2"/>
      <c r="E2" s="2"/>
    </row>
    <row r="3" spans="1:5" ht="17.25" thickBot="1" x14ac:dyDescent="0.35">
      <c r="A3" s="55" t="s">
        <v>17</v>
      </c>
      <c r="B3" s="55"/>
      <c r="C3" s="55"/>
      <c r="D3" s="2"/>
      <c r="E3" s="2"/>
    </row>
    <row r="4" spans="1:5" x14ac:dyDescent="0.3">
      <c r="A4" s="6" t="s">
        <v>18</v>
      </c>
      <c r="B4" s="6">
        <v>2009</v>
      </c>
      <c r="C4" s="6">
        <f>B4-1</f>
        <v>2008</v>
      </c>
    </row>
    <row r="5" spans="1:5" x14ac:dyDescent="0.3">
      <c r="A5" s="7" t="s">
        <v>19</v>
      </c>
      <c r="B5" s="8">
        <f>'Balance Sheet'!B5/'Balance Sheet'!B$12</f>
        <v>3.1499878846619818E-2</v>
      </c>
      <c r="C5" s="8">
        <f>'Balance Sheet'!C5/'Balance Sheet'!C$12</f>
        <v>3.9215686274509803E-2</v>
      </c>
    </row>
    <row r="6" spans="1:5" x14ac:dyDescent="0.3">
      <c r="A6" s="7" t="s">
        <v>20</v>
      </c>
      <c r="B6" s="8">
        <f>'Balance Sheet'!B6/'Balance Sheet'!B$12</f>
        <v>0.24351829416040707</v>
      </c>
      <c r="C6" s="8">
        <f>'Balance Sheet'!C6/'Balance Sheet'!C$12</f>
        <v>0.23910675381263616</v>
      </c>
    </row>
    <row r="7" spans="1:5" x14ac:dyDescent="0.3">
      <c r="A7" s="7" t="s">
        <v>21</v>
      </c>
      <c r="B7" s="8">
        <f>'Balance Sheet'!B7/'Balance Sheet'!B$12</f>
        <v>0.50642112914950332</v>
      </c>
      <c r="C7" s="8">
        <f>'Balance Sheet'!C7/'Balance Sheet'!C$12</f>
        <v>0.48692810457516339</v>
      </c>
    </row>
    <row r="8" spans="1:5" x14ac:dyDescent="0.3">
      <c r="A8" s="9" t="s">
        <v>22</v>
      </c>
      <c r="B8" s="10">
        <f>'Balance Sheet'!B8/'Balance Sheet'!B$12</f>
        <v>0.78143930215653012</v>
      </c>
      <c r="C8" s="10">
        <f>'Balance Sheet'!C8/'Balance Sheet'!C$12</f>
        <v>0.76525054466230935</v>
      </c>
    </row>
    <row r="9" spans="1:5" x14ac:dyDescent="0.3">
      <c r="A9" s="7" t="s">
        <v>23</v>
      </c>
      <c r="B9" s="8">
        <f>'Balance Sheet'!B9/'Balance Sheet'!B$12</f>
        <v>0.31923915677247394</v>
      </c>
      <c r="C9" s="8">
        <f>'Balance Sheet'!C9/'Balance Sheet'!C$12</f>
        <v>0.33428649237472768</v>
      </c>
    </row>
    <row r="10" spans="1:5" x14ac:dyDescent="0.3">
      <c r="A10" s="7" t="s">
        <v>24</v>
      </c>
      <c r="B10" s="8">
        <f>'Balance Sheet'!B10/'Balance Sheet'!B$12</f>
        <v>0.10067845892900412</v>
      </c>
      <c r="C10" s="8">
        <f>'Balance Sheet'!C10/'Balance Sheet'!C$12</f>
        <v>9.9537037037037035E-2</v>
      </c>
    </row>
    <row r="11" spans="1:5" x14ac:dyDescent="0.3">
      <c r="A11" s="11" t="s">
        <v>25</v>
      </c>
      <c r="B11" s="12">
        <f>'Balance Sheet'!B11/'Balance Sheet'!B$12</f>
        <v>0.21856069784346982</v>
      </c>
      <c r="C11" s="12">
        <f>'Balance Sheet'!C11/'Balance Sheet'!C$12</f>
        <v>0.23474945533769062</v>
      </c>
    </row>
    <row r="12" spans="1:5" ht="17.25" thickBot="1" x14ac:dyDescent="0.35">
      <c r="A12" s="13" t="s">
        <v>26</v>
      </c>
      <c r="B12" s="14">
        <f>'Balance Sheet'!B12/'Balance Sheet'!B$12</f>
        <v>1</v>
      </c>
      <c r="C12" s="14">
        <f>'Balance Sheet'!C12/'Balance Sheet'!C$12</f>
        <v>1</v>
      </c>
    </row>
    <row r="13" spans="1:5" x14ac:dyDescent="0.3">
      <c r="A13" s="6" t="s">
        <v>27</v>
      </c>
      <c r="B13" s="15"/>
      <c r="C13" s="15"/>
    </row>
    <row r="14" spans="1:5" x14ac:dyDescent="0.3">
      <c r="A14" s="7" t="s">
        <v>28</v>
      </c>
      <c r="B14" s="8">
        <f>'Balance Sheet'!B14/'Balance Sheet'!B$12</f>
        <v>0.10613036103707293</v>
      </c>
      <c r="C14" s="8">
        <f>'Balance Sheet'!C14/'Balance Sheet'!C$12</f>
        <v>9.9128540305010893E-2</v>
      </c>
    </row>
    <row r="15" spans="1:5" x14ac:dyDescent="0.3">
      <c r="A15" s="7" t="s">
        <v>29</v>
      </c>
      <c r="B15" s="8">
        <f>'Balance Sheet'!B15/'Balance Sheet'!B$12</f>
        <v>0.13629755270172036</v>
      </c>
      <c r="C15" s="8">
        <f>'Balance Sheet'!C15/'Balance Sheet'!C$12</f>
        <v>0.13616557734204793</v>
      </c>
    </row>
    <row r="16" spans="1:5" x14ac:dyDescent="0.3">
      <c r="A16" s="7" t="s">
        <v>30</v>
      </c>
      <c r="B16" s="8">
        <f>'Balance Sheet'!B16/'Balance Sheet'!B$12</f>
        <v>8.4807366125514899E-2</v>
      </c>
      <c r="C16" s="8">
        <f>'Balance Sheet'!C16/'Balance Sheet'!C$12</f>
        <v>9.2592592592592587E-2</v>
      </c>
    </row>
    <row r="17" spans="1:3" x14ac:dyDescent="0.3">
      <c r="A17" s="16" t="s">
        <v>31</v>
      </c>
      <c r="B17" s="10">
        <f>'Balance Sheet'!B17/'Balance Sheet'!B$12</f>
        <v>0.32723527986430823</v>
      </c>
      <c r="C17" s="10">
        <f>'Balance Sheet'!C17/'Balance Sheet'!C$12</f>
        <v>0.32788671023965144</v>
      </c>
    </row>
    <row r="18" spans="1:3" x14ac:dyDescent="0.3">
      <c r="A18" s="7" t="s">
        <v>32</v>
      </c>
      <c r="B18" s="8">
        <f>'Balance Sheet'!B18/'Balance Sheet'!B$12</f>
        <v>0.25721589532347955</v>
      </c>
      <c r="C18" s="8">
        <f>'Balance Sheet'!C18/'Balance Sheet'!C$12</f>
        <v>0.22020152505446622</v>
      </c>
    </row>
    <row r="19" spans="1:3" x14ac:dyDescent="0.3">
      <c r="A19" s="16" t="s">
        <v>33</v>
      </c>
      <c r="B19" s="10">
        <f>'Balance Sheet'!B19/'Balance Sheet'!B$12</f>
        <v>0.58445117518778777</v>
      </c>
      <c r="C19" s="10">
        <f>'Balance Sheet'!C19/'Balance Sheet'!C$12</f>
        <v>0.54808823529411765</v>
      </c>
    </row>
    <row r="20" spans="1:3" x14ac:dyDescent="0.3">
      <c r="A20" s="7" t="s">
        <v>34</v>
      </c>
      <c r="B20" s="8">
        <f>'Balance Sheet'!B20/'Balance Sheet'!B$12</f>
        <v>0.2786527744124061</v>
      </c>
      <c r="C20" s="8">
        <f>'Balance Sheet'!C20/'Balance Sheet'!C$12</f>
        <v>0.31318082788671026</v>
      </c>
    </row>
    <row r="21" spans="1:3" x14ac:dyDescent="0.3">
      <c r="A21" s="7" t="s">
        <v>35</v>
      </c>
      <c r="B21" s="8">
        <f>'Balance Sheet'!B21/'Balance Sheet'!B$12</f>
        <v>0.13689605039980615</v>
      </c>
      <c r="C21" s="8">
        <f>'Balance Sheet'!C21/'Balance Sheet'!C$12</f>
        <v>0.13873093681917212</v>
      </c>
    </row>
    <row r="22" spans="1:3" x14ac:dyDescent="0.3">
      <c r="A22" s="11" t="s">
        <v>36</v>
      </c>
      <c r="B22" s="17">
        <f>'Balance Sheet'!B22/'Balance Sheet'!B$12</f>
        <v>0.41554882481221228</v>
      </c>
      <c r="C22" s="17">
        <f>'Balance Sheet'!C22/'Balance Sheet'!C$12</f>
        <v>0.45191176470588235</v>
      </c>
    </row>
    <row r="23" spans="1:3" ht="17.25" thickBot="1" x14ac:dyDescent="0.35">
      <c r="A23" s="13" t="s">
        <v>37</v>
      </c>
      <c r="B23" s="14">
        <f>'Balance Sheet'!B23/'Balance Sheet'!B$12</f>
        <v>1</v>
      </c>
      <c r="C23" s="14">
        <f>'Balance Sheet'!C23/'Balance Sheet'!C$12</f>
        <v>1</v>
      </c>
    </row>
    <row r="24" spans="1:3" x14ac:dyDescent="0.3">
      <c r="B24" s="18"/>
      <c r="C24" s="18"/>
    </row>
    <row r="25" spans="1:3" x14ac:dyDescent="0.3">
      <c r="B25" s="18"/>
      <c r="C25" s="18"/>
    </row>
    <row r="26" spans="1:3" x14ac:dyDescent="0.3">
      <c r="B26" s="18"/>
      <c r="C26" s="18"/>
    </row>
    <row r="27" spans="1:3" x14ac:dyDescent="0.3">
      <c r="B27" s="18"/>
      <c r="C27" s="18"/>
    </row>
    <row r="28" spans="1:3" x14ac:dyDescent="0.3">
      <c r="B28" s="18"/>
      <c r="C28" s="18"/>
    </row>
    <row r="29" spans="1:3" x14ac:dyDescent="0.3">
      <c r="B29" s="18"/>
      <c r="C29" s="18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43B0-B186-4A82-BCA0-CB4D15F8E8BD}">
  <dimension ref="A1:C21"/>
  <sheetViews>
    <sheetView workbookViewId="0">
      <selection sqref="A1:C1"/>
    </sheetView>
  </sheetViews>
  <sheetFormatPr defaultColWidth="8.7109375" defaultRowHeight="16.5" outlineLevelRow="1" x14ac:dyDescent="0.3"/>
  <cols>
    <col min="1" max="1" width="28.42578125" style="1" customWidth="1"/>
    <col min="2" max="16384" width="8.7109375" style="1"/>
  </cols>
  <sheetData>
    <row r="1" spans="1:3" x14ac:dyDescent="0.3">
      <c r="A1" s="54" t="s">
        <v>0</v>
      </c>
      <c r="B1" s="54"/>
      <c r="C1" s="54"/>
    </row>
    <row r="2" spans="1:3" x14ac:dyDescent="0.3">
      <c r="A2" s="54" t="s">
        <v>39</v>
      </c>
      <c r="B2" s="54"/>
      <c r="C2" s="54"/>
    </row>
    <row r="3" spans="1:3" x14ac:dyDescent="0.3">
      <c r="A3" s="54" t="s">
        <v>38</v>
      </c>
      <c r="B3" s="54"/>
      <c r="C3" s="54"/>
    </row>
    <row r="4" spans="1:3" outlineLevel="1" x14ac:dyDescent="0.3">
      <c r="A4" s="31" t="s">
        <v>40</v>
      </c>
      <c r="B4" s="31"/>
      <c r="C4" s="31"/>
    </row>
    <row r="5" spans="1:3" outlineLevel="1" x14ac:dyDescent="0.3">
      <c r="A5" s="1" t="s">
        <v>13</v>
      </c>
      <c r="B5" s="36">
        <f>'Income Statement'!B15</f>
        <v>58223</v>
      </c>
      <c r="C5" s="36"/>
    </row>
    <row r="6" spans="1:3" outlineLevel="1" x14ac:dyDescent="0.3">
      <c r="A6" s="1" t="str">
        <f>'Income Statement'!A10</f>
        <v>Depreciation Expense</v>
      </c>
      <c r="B6" s="36">
        <f>'Income Statement'!B10</f>
        <v>20000</v>
      </c>
      <c r="C6" s="36"/>
    </row>
    <row r="7" spans="1:3" outlineLevel="1" x14ac:dyDescent="0.3">
      <c r="A7" s="1" t="s">
        <v>41</v>
      </c>
      <c r="B7" s="36">
        <f>'Balance Sheet'!C6-'Balance Sheet'!B6</f>
        <v>-50800</v>
      </c>
      <c r="C7" s="36"/>
    </row>
    <row r="8" spans="1:3" outlineLevel="1" x14ac:dyDescent="0.3">
      <c r="A8" s="1" t="s">
        <v>42</v>
      </c>
      <c r="B8" s="36">
        <f>'Balance Sheet'!C7-'Balance Sheet'!B7</f>
        <v>-120800</v>
      </c>
      <c r="C8" s="36"/>
    </row>
    <row r="9" spans="1:3" outlineLevel="1" x14ac:dyDescent="0.3">
      <c r="A9" s="1" t="s">
        <v>43</v>
      </c>
      <c r="B9" s="36">
        <f>'Balance Sheet'!B14-'Balance Sheet'!C14</f>
        <v>29600</v>
      </c>
      <c r="C9" s="36"/>
    </row>
    <row r="10" spans="1:3" outlineLevel="1" x14ac:dyDescent="0.3">
      <c r="A10" s="1" t="s">
        <v>44</v>
      </c>
      <c r="B10" s="36">
        <f>'Balance Sheet'!B16-'Balance Sheet'!C16</f>
        <v>4000</v>
      </c>
      <c r="C10" s="36"/>
    </row>
    <row r="11" spans="1:3" x14ac:dyDescent="0.3">
      <c r="A11" s="2" t="s">
        <v>45</v>
      </c>
      <c r="B11" s="36"/>
      <c r="C11" s="37">
        <f>SUM(B5:B10)</f>
        <v>-59777</v>
      </c>
    </row>
    <row r="12" spans="1:3" outlineLevel="1" x14ac:dyDescent="0.3">
      <c r="A12" s="31" t="s">
        <v>46</v>
      </c>
      <c r="B12" s="38"/>
      <c r="C12" s="38"/>
    </row>
    <row r="13" spans="1:3" outlineLevel="1" x14ac:dyDescent="0.3">
      <c r="A13" s="1" t="s">
        <v>47</v>
      </c>
      <c r="B13" s="36">
        <f>'Balance Sheet'!C9-'Balance Sheet'!B9</f>
        <v>-36000</v>
      </c>
      <c r="C13" s="36"/>
    </row>
    <row r="14" spans="1:3" x14ac:dyDescent="0.3">
      <c r="A14" s="2" t="s">
        <v>48</v>
      </c>
      <c r="B14" s="37"/>
      <c r="C14" s="37">
        <f>B13</f>
        <v>-36000</v>
      </c>
    </row>
    <row r="15" spans="1:3" outlineLevel="1" x14ac:dyDescent="0.3">
      <c r="A15" s="31" t="s">
        <v>49</v>
      </c>
      <c r="B15" s="38"/>
      <c r="C15" s="38"/>
    </row>
    <row r="16" spans="1:3" outlineLevel="1" x14ac:dyDescent="0.3">
      <c r="A16" s="1" t="s">
        <v>50</v>
      </c>
      <c r="B16" s="36">
        <f>'Balance Sheet'!B15-'Balance Sheet'!C15</f>
        <v>25000</v>
      </c>
      <c r="C16" s="36"/>
    </row>
    <row r="17" spans="1:3" outlineLevel="1" x14ac:dyDescent="0.3">
      <c r="A17" s="1" t="s">
        <v>51</v>
      </c>
      <c r="B17" s="36">
        <f>'Balance Sheet'!B18-'Balance Sheet'!C18</f>
        <v>101180</v>
      </c>
      <c r="C17" s="36"/>
    </row>
    <row r="18" spans="1:3" outlineLevel="1" x14ac:dyDescent="0.3">
      <c r="A18" s="1" t="s">
        <v>52</v>
      </c>
      <c r="B18" s="36">
        <f>'Balance Sheet'!B20-'Balance Sheet'!C20</f>
        <v>0</v>
      </c>
      <c r="C18" s="36"/>
    </row>
    <row r="19" spans="1:3" outlineLevel="1" x14ac:dyDescent="0.3">
      <c r="A19" s="1" t="s">
        <v>53</v>
      </c>
      <c r="B19" s="36">
        <f>-(B5-('Balance Sheet'!B21-'Balance Sheet'!C21))</f>
        <v>-36003</v>
      </c>
      <c r="C19" s="36"/>
    </row>
    <row r="20" spans="1:3" x14ac:dyDescent="0.3">
      <c r="A20" s="2" t="s">
        <v>54</v>
      </c>
      <c r="B20" s="36"/>
      <c r="C20" s="37">
        <f>SUM(B16:B19)</f>
        <v>90177</v>
      </c>
    </row>
    <row r="21" spans="1:3" x14ac:dyDescent="0.3">
      <c r="A21" s="2" t="s">
        <v>55</v>
      </c>
      <c r="C21" s="37">
        <f>C11+C14+C20</f>
        <v>-5600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E7CD-A9B3-47BA-A17A-F134C90957D8}">
  <dimension ref="A1:C32"/>
  <sheetViews>
    <sheetView topLeftCell="A19" workbookViewId="0">
      <selection activeCell="B23" sqref="B23"/>
    </sheetView>
  </sheetViews>
  <sheetFormatPr defaultColWidth="8.7109375" defaultRowHeight="16.5" x14ac:dyDescent="0.3"/>
  <cols>
    <col min="1" max="1" width="32.85546875" style="1" bestFit="1" customWidth="1"/>
    <col min="2" max="16384" width="8.7109375" style="1"/>
  </cols>
  <sheetData>
    <row r="1" spans="1:3" x14ac:dyDescent="0.3">
      <c r="A1" s="54" t="str">
        <f>'Statement of Cash Flow'!A1:C1</f>
        <v>Elvis Products International</v>
      </c>
      <c r="B1" s="54"/>
      <c r="C1" s="54"/>
    </row>
    <row r="2" spans="1:3" x14ac:dyDescent="0.3">
      <c r="A2" s="54" t="s">
        <v>56</v>
      </c>
      <c r="B2" s="54"/>
      <c r="C2" s="54"/>
    </row>
    <row r="3" spans="1:3" ht="17.25" thickBot="1" x14ac:dyDescent="0.35">
      <c r="A3" s="2" t="s">
        <v>57</v>
      </c>
      <c r="B3" s="2">
        <v>2009</v>
      </c>
      <c r="C3" s="2">
        <v>2008</v>
      </c>
    </row>
    <row r="4" spans="1:3" ht="17.25" thickBot="1" x14ac:dyDescent="0.35">
      <c r="A4" s="44"/>
      <c r="B4" s="45" t="s">
        <v>58</v>
      </c>
      <c r="C4" s="46"/>
    </row>
    <row r="5" spans="1:3" x14ac:dyDescent="0.3">
      <c r="A5" s="1" t="s">
        <v>59</v>
      </c>
      <c r="B5" s="40">
        <f>'Balance Sheet'!B8/'Balance Sheet'!B17</f>
        <v>2.3880044427989633</v>
      </c>
      <c r="C5" s="40">
        <f>'Balance Sheet'!C8/'Balance Sheet'!C17</f>
        <v>2.3338870431893688</v>
      </c>
    </row>
    <row r="6" spans="1:3" x14ac:dyDescent="0.3">
      <c r="A6" s="1" t="s">
        <v>60</v>
      </c>
      <c r="B6" s="40">
        <f>('Balance Sheet'!B8-'Balance Sheet'!B7)/'Balance Sheet'!B17</f>
        <v>0.84042947056645689</v>
      </c>
      <c r="C6" s="40">
        <f>('Balance Sheet'!C8-'Balance Sheet'!C7)/'Balance Sheet'!C17</f>
        <v>0.84883720930232553</v>
      </c>
    </row>
    <row r="7" spans="1:3" x14ac:dyDescent="0.3">
      <c r="A7" s="31"/>
      <c r="B7" s="39" t="s">
        <v>61</v>
      </c>
      <c r="C7" s="31"/>
    </row>
    <row r="8" spans="1:3" x14ac:dyDescent="0.3">
      <c r="A8" s="1" t="s">
        <v>62</v>
      </c>
      <c r="B8" s="40">
        <f>'Income Statement'!B6/'Balance Sheet'!B7</f>
        <v>3.8875598086124401</v>
      </c>
      <c r="C8" s="40">
        <f>'Income Statement'!C6/'Balance Sheet'!C7</f>
        <v>4.0044742729306488</v>
      </c>
    </row>
    <row r="9" spans="1:3" x14ac:dyDescent="0.3">
      <c r="A9" s="1" t="s">
        <v>63</v>
      </c>
      <c r="B9" s="40">
        <f>'Income Statement'!B5/'Balance Sheet'!B6</f>
        <v>9.5771144278606961</v>
      </c>
      <c r="C9" s="40">
        <f>'Income Statement'!C5/'Balance Sheet'!C6</f>
        <v>9.7722095671981783</v>
      </c>
    </row>
    <row r="10" spans="1:3" x14ac:dyDescent="0.3">
      <c r="A10" s="1" t="s">
        <v>64</v>
      </c>
      <c r="B10" s="41">
        <f>360/B9</f>
        <v>37.589610389610392</v>
      </c>
      <c r="C10" s="41">
        <f>360/C9</f>
        <v>36.83916083916084</v>
      </c>
    </row>
    <row r="11" spans="1:3" x14ac:dyDescent="0.3">
      <c r="A11" s="1" t="s">
        <v>65</v>
      </c>
      <c r="B11" s="40">
        <f>'Income Statement'!B5/'Balance Sheet'!B11</f>
        <v>10.670731707317072</v>
      </c>
      <c r="C11" s="40">
        <f>'Income Statement'!C5/'Balance Sheet'!C11</f>
        <v>9.9535962877030162</v>
      </c>
    </row>
    <row r="12" spans="1:3" ht="17.25" thickBot="1" x14ac:dyDescent="0.35">
      <c r="A12" s="1" t="s">
        <v>66</v>
      </c>
      <c r="B12" s="40">
        <f>'Income Statement'!B5/'Balance Sheet'!B12</f>
        <v>2.3322025684516596</v>
      </c>
      <c r="C12" s="40">
        <f>'Income Statement'!C5/'Balance Sheet'!C12</f>
        <v>2.3366013071895426</v>
      </c>
    </row>
    <row r="13" spans="1:3" ht="17.25" thickBot="1" x14ac:dyDescent="0.35">
      <c r="A13" s="44"/>
      <c r="B13" s="45" t="s">
        <v>67</v>
      </c>
      <c r="C13" s="46"/>
    </row>
    <row r="14" spans="1:3" x14ac:dyDescent="0.3">
      <c r="A14" s="1" t="s">
        <v>68</v>
      </c>
      <c r="B14" s="42">
        <f>('Balance Sheet'!B12-'Balance Sheet'!B22)/'Balance Sheet'!B12</f>
        <v>0.58445117518778777</v>
      </c>
      <c r="C14" s="42">
        <f>('Balance Sheet'!C12-'Balance Sheet'!C22)/'Balance Sheet'!C12</f>
        <v>0.54808823529411765</v>
      </c>
    </row>
    <row r="15" spans="1:3" x14ac:dyDescent="0.3">
      <c r="A15" s="1" t="s">
        <v>69</v>
      </c>
      <c r="B15" s="42">
        <f>'Balance Sheet'!B18/'Balance Sheet'!B12</f>
        <v>0.25721589532347955</v>
      </c>
      <c r="C15" s="42">
        <f>'Balance Sheet'!C18/'Balance Sheet'!C12</f>
        <v>0.22020152505446622</v>
      </c>
    </row>
    <row r="16" spans="1:3" x14ac:dyDescent="0.3">
      <c r="A16" s="1" t="s">
        <v>70</v>
      </c>
      <c r="B16" s="42">
        <f>'Balance Sheet'!B18/('Balance Sheet'!B18+'Balance Sheet'!B22)</f>
        <v>0.38232667026832345</v>
      </c>
      <c r="C16" s="42">
        <f>'Balance Sheet'!C18/('Balance Sheet'!C18+'Balance Sheet'!C22)</f>
        <v>0.32762560777957861</v>
      </c>
    </row>
    <row r="17" spans="1:3" x14ac:dyDescent="0.3">
      <c r="A17" s="1" t="s">
        <v>71</v>
      </c>
      <c r="B17" s="43">
        <f>'Balance Sheet'!B19/'Balance Sheet'!B22</f>
        <v>1.4064560896108971</v>
      </c>
      <c r="C17" s="43">
        <f>'Balance Sheet'!C19/'Balance Sheet'!C22</f>
        <v>1.2128213472177025</v>
      </c>
    </row>
    <row r="18" spans="1:3" ht="17.25" thickBot="1" x14ac:dyDescent="0.35">
      <c r="A18" s="1" t="s">
        <v>72</v>
      </c>
      <c r="B18" s="42">
        <f>'Balance Sheet'!B18/'Balance Sheet'!B22</f>
        <v>0.61897875764590637</v>
      </c>
      <c r="C18" s="42">
        <f>'Balance Sheet'!C18/'Balance Sheet'!C22</f>
        <v>0.48726663533041664</v>
      </c>
    </row>
    <row r="19" spans="1:3" ht="17.25" thickBot="1" x14ac:dyDescent="0.35">
      <c r="A19" s="44"/>
      <c r="B19" s="45" t="s">
        <v>73</v>
      </c>
      <c r="C19" s="46"/>
    </row>
    <row r="20" spans="1:3" x14ac:dyDescent="0.3">
      <c r="A20" s="1" t="s">
        <v>74</v>
      </c>
      <c r="B20" s="40">
        <f>'Income Statement'!B11/'Income Statement'!B12</f>
        <v>1.9697368421052632</v>
      </c>
      <c r="C20" s="40">
        <f>'Income Statement'!C11/'Income Statement'!C12</f>
        <v>3.3456000000000001</v>
      </c>
    </row>
    <row r="21" spans="1:3" ht="17.25" thickBot="1" x14ac:dyDescent="0.35">
      <c r="A21" s="1" t="s">
        <v>75</v>
      </c>
      <c r="B21" s="40">
        <f>('Income Statement'!B11+'Income Statement'!B10)/'Income Statement'!B12</f>
        <v>2.232894736842105</v>
      </c>
      <c r="C21" s="40">
        <f>('Income Statement'!C11+'Income Statement'!C10)/'Income Statement'!C12</f>
        <v>3.6480000000000001</v>
      </c>
    </row>
    <row r="22" spans="1:3" ht="17.25" thickBot="1" x14ac:dyDescent="0.35">
      <c r="A22" s="44"/>
      <c r="B22" s="45" t="s">
        <v>76</v>
      </c>
      <c r="C22" s="46"/>
    </row>
    <row r="23" spans="1:3" x14ac:dyDescent="0.3">
      <c r="A23" s="1" t="s">
        <v>77</v>
      </c>
      <c r="B23" s="42">
        <f>'Income Statement'!B7/'Income Statement'!B5</f>
        <v>0.15584415584415584</v>
      </c>
      <c r="C23" s="42">
        <f>'Income Statement'!C7/'Income Statement'!C5</f>
        <v>0.1655011655011655</v>
      </c>
    </row>
    <row r="24" spans="1:3" x14ac:dyDescent="0.3">
      <c r="A24" s="1" t="s">
        <v>78</v>
      </c>
      <c r="B24" s="42">
        <f>'Income Statement'!B11/'Income Statement'!B5</f>
        <v>3.8883116883116881E-2</v>
      </c>
      <c r="C24" s="42">
        <f>'Income Statement'!C11/'Income Statement'!C5</f>
        <v>6.0926573426573427E-2</v>
      </c>
    </row>
    <row r="25" spans="1:3" x14ac:dyDescent="0.3">
      <c r="A25" s="1" t="s">
        <v>79</v>
      </c>
      <c r="B25" s="42">
        <f>'Income Statement'!B15/'Income Statement'!B5</f>
        <v>1.5122857142857143E-2</v>
      </c>
      <c r="C25" s="42">
        <f>'Income Statement'!C15/'Income Statement'!C5</f>
        <v>3.3745337995337993E-2</v>
      </c>
    </row>
    <row r="26" spans="1:3" x14ac:dyDescent="0.3">
      <c r="A26" s="1" t="s">
        <v>80</v>
      </c>
      <c r="B26" s="42">
        <f>'Income Statement'!B15/'Balance Sheet'!B12</f>
        <v>3.5269566270898958E-2</v>
      </c>
      <c r="C26" s="42">
        <f>'Income Statement'!C15/'Balance Sheet'!C12</f>
        <v>7.8849400871459696E-2</v>
      </c>
    </row>
    <row r="27" spans="1:3" x14ac:dyDescent="0.3">
      <c r="A27" s="1" t="s">
        <v>81</v>
      </c>
      <c r="B27" s="42">
        <f>'Income Statement'!B15/'Balance Sheet'!B22</f>
        <v>8.4874662530539893E-2</v>
      </c>
      <c r="C27" s="42">
        <f>'Income Statement'!C15/'Balance Sheet'!C22</f>
        <v>0.17447963746369213</v>
      </c>
    </row>
    <row r="28" spans="1:3" ht="17.25" thickBot="1" x14ac:dyDescent="0.35">
      <c r="A28" s="47" t="s">
        <v>82</v>
      </c>
      <c r="B28" s="48">
        <f>('Income Statement'!B15-0)/'Balance Sheet'!B22</f>
        <v>8.4874662530539893E-2</v>
      </c>
      <c r="C28" s="48">
        <f>('Income Statement'!C15-0)/'Balance Sheet'!C22</f>
        <v>0.17447963746369213</v>
      </c>
    </row>
    <row r="30" spans="1:3" x14ac:dyDescent="0.3">
      <c r="A30" s="1" t="s">
        <v>83</v>
      </c>
      <c r="B30" s="42">
        <f>B25*B12*(1+B17)</f>
        <v>8.4874662530539893E-2</v>
      </c>
      <c r="C30" s="42">
        <f>C25*C12*(1+C17)</f>
        <v>0.17447963746369213</v>
      </c>
    </row>
    <row r="31" spans="1:3" x14ac:dyDescent="0.3">
      <c r="A31" s="1" t="s">
        <v>84</v>
      </c>
      <c r="B31" s="49">
        <v>884400</v>
      </c>
    </row>
    <row r="32" spans="1:3" x14ac:dyDescent="0.3">
      <c r="A32" s="1" t="s">
        <v>85</v>
      </c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60071C4173AC46A4EE93BA8340D285" ma:contentTypeVersion="2" ma:contentTypeDescription="Create a new document." ma:contentTypeScope="" ma:versionID="9aec7d059e7150a309f358dfdfb47f55">
  <xsd:schema xmlns:xsd="http://www.w3.org/2001/XMLSchema" xmlns:xs="http://www.w3.org/2001/XMLSchema" xmlns:p="http://schemas.microsoft.com/office/2006/metadata/properties" xmlns:ns2="8c04bfb7-7518-4472-b2a8-084383d6a802" targetNamespace="http://schemas.microsoft.com/office/2006/metadata/properties" ma:root="true" ma:fieldsID="5334c81a15a18b1f096a1e5d1fed70c3" ns2:_="">
    <xsd:import namespace="8c04bfb7-7518-4472-b2a8-084383d6a8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4bfb7-7518-4472-b2a8-084383d6a8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B6B251-AE87-44C6-BB8A-ED143F6B0C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F734BC-FB3F-461F-B269-679DAA76A6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C4656D-BB80-4BA6-B53A-C112A2B442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4bfb7-7518-4472-b2a8-084383d6a8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Income Statement</vt:lpstr>
      <vt:lpstr>Balance Sheet</vt:lpstr>
      <vt:lpstr>Common-Size Income Statement</vt:lpstr>
      <vt:lpstr>Common-Size Balance Sheet</vt:lpstr>
      <vt:lpstr>Statement of Cash Flow</vt:lpstr>
      <vt:lpstr>Ratios</vt:lpstr>
      <vt:lpstr>'Common-Size Income Statement'!Print_Area</vt:lpstr>
      <vt:lpstr>'Income Statement'!Print_Area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CFI</dc:creator>
  <cp:keywords/>
  <dc:description/>
  <cp:lastModifiedBy>Esteban Hernandez</cp:lastModifiedBy>
  <cp:revision/>
  <dcterms:created xsi:type="dcterms:W3CDTF">2018-08-09T17:25:34Z</dcterms:created>
  <dcterms:modified xsi:type="dcterms:W3CDTF">2023-02-21T22:38:59Z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0x0101003C60071C4173AC46A4EE93BA8340D285</vt:lpwstr>
  </property>
</Properties>
</file>