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\OneDrive\Documentos\CEDIA project\Planifiacion_Energetica y Electrica\paper_energia\DATOS\"/>
    </mc:Choice>
  </mc:AlternateContent>
  <xr:revisionPtr revIDLastSave="0" documentId="13_ncr:1_{C2D2FD99-D854-422A-AC62-045BC7FC56E6}" xr6:coauthVersionLast="47" xr6:coauthVersionMax="47" xr10:uidLastSave="{00000000-0000-0000-0000-000000000000}"/>
  <bookViews>
    <workbookView xWindow="-120" yWindow="-120" windowWidth="29040" windowHeight="15720" activeTab="5" xr2:uid="{7977ED96-10FF-4B71-9C67-01F784B44439}"/>
  </bookViews>
  <sheets>
    <sheet name="Capital_Cost" sheetId="2" r:id="rId1"/>
    <sheet name="Fixed_Cost" sheetId="4" r:id="rId2"/>
    <sheet name="Variable_Cost" sheetId="5" r:id="rId3"/>
    <sheet name="learning_rate_WEC" sheetId="3" r:id="rId4"/>
    <sheet name="LCOE" sheetId="6" r:id="rId5"/>
    <sheet name="Costs_Imp_Fuels" sheetId="7" r:id="rId6"/>
    <sheet name="Sheet1" sheetId="1" r:id="rId7"/>
  </sheets>
  <externalReferences>
    <externalReference r:id="rId8"/>
  </externalReferences>
  <definedNames>
    <definedName name="_xlnm._FilterDatabase" localSheetId="4" hidden="1">LCOE!$A$1:$F$33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7" l="1"/>
  <c r="B37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C25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C24" i="7"/>
  <c r="B23" i="7"/>
  <c r="O22" i="7"/>
  <c r="O21" i="7"/>
  <c r="C21" i="7"/>
  <c r="AO20" i="7"/>
  <c r="AN20" i="7"/>
  <c r="AL20" i="7"/>
  <c r="AI20" i="7"/>
  <c r="AC20" i="7"/>
  <c r="AB20" i="7"/>
  <c r="Z20" i="7"/>
  <c r="W20" i="7"/>
  <c r="C20" i="7"/>
  <c r="B19" i="7"/>
  <c r="AT18" i="7"/>
  <c r="AT20" i="7" s="1"/>
  <c r="AS18" i="7"/>
  <c r="AS20" i="7" s="1"/>
  <c r="AR18" i="7"/>
  <c r="AR20" i="7" s="1"/>
  <c r="AQ18" i="7"/>
  <c r="AQ20" i="7" s="1"/>
  <c r="AP18" i="7"/>
  <c r="AP20" i="7" s="1"/>
  <c r="AO18" i="7"/>
  <c r="AN18" i="7"/>
  <c r="AM18" i="7"/>
  <c r="AM20" i="7" s="1"/>
  <c r="AL18" i="7"/>
  <c r="AK18" i="7"/>
  <c r="AK20" i="7" s="1"/>
  <c r="AJ18" i="7"/>
  <c r="AJ20" i="7" s="1"/>
  <c r="AI18" i="7"/>
  <c r="AH18" i="7"/>
  <c r="AH20" i="7" s="1"/>
  <c r="AG18" i="7"/>
  <c r="AG20" i="7" s="1"/>
  <c r="AF18" i="7"/>
  <c r="AF20" i="7" s="1"/>
  <c r="AE18" i="7"/>
  <c r="AE20" i="7" s="1"/>
  <c r="AD18" i="7"/>
  <c r="AD20" i="7" s="1"/>
  <c r="AC18" i="7"/>
  <c r="AB18" i="7"/>
  <c r="AA18" i="7"/>
  <c r="AA20" i="7" s="1"/>
  <c r="Z18" i="7"/>
  <c r="Y18" i="7"/>
  <c r="Y20" i="7" s="1"/>
  <c r="X18" i="7"/>
  <c r="X20" i="7" s="1"/>
  <c r="W18" i="7"/>
  <c r="V18" i="7"/>
  <c r="V20" i="7" s="1"/>
  <c r="U18" i="7"/>
  <c r="U20" i="7" s="1"/>
  <c r="T18" i="7"/>
  <c r="T20" i="7" s="1"/>
  <c r="S18" i="7"/>
  <c r="R18" i="7"/>
  <c r="Q18" i="7"/>
  <c r="P18" i="7"/>
  <c r="O18" i="7"/>
  <c r="AT17" i="7"/>
  <c r="AT19" i="7" s="1"/>
  <c r="AS17" i="7"/>
  <c r="AS19" i="7" s="1"/>
  <c r="AR17" i="7"/>
  <c r="AR19" i="7" s="1"/>
  <c r="AQ17" i="7"/>
  <c r="AQ19" i="7" s="1"/>
  <c r="AP17" i="7"/>
  <c r="AP19" i="7" s="1"/>
  <c r="AO17" i="7"/>
  <c r="AO19" i="7" s="1"/>
  <c r="AN17" i="7"/>
  <c r="AN19" i="7" s="1"/>
  <c r="AM17" i="7"/>
  <c r="AM19" i="7" s="1"/>
  <c r="AL17" i="7"/>
  <c r="AL19" i="7" s="1"/>
  <c r="AK17" i="7"/>
  <c r="AK19" i="7" s="1"/>
  <c r="AJ17" i="7"/>
  <c r="AJ19" i="7" s="1"/>
  <c r="AI17" i="7"/>
  <c r="AI19" i="7" s="1"/>
  <c r="AH17" i="7"/>
  <c r="AH19" i="7" s="1"/>
  <c r="AG17" i="7"/>
  <c r="AG19" i="7" s="1"/>
  <c r="AF17" i="7"/>
  <c r="AF19" i="7" s="1"/>
  <c r="AE17" i="7"/>
  <c r="AE19" i="7" s="1"/>
  <c r="AD17" i="7"/>
  <c r="AD19" i="7" s="1"/>
  <c r="AC17" i="7"/>
  <c r="AC19" i="7" s="1"/>
  <c r="AB17" i="7"/>
  <c r="AB19" i="7" s="1"/>
  <c r="AA17" i="7"/>
  <c r="AA19" i="7" s="1"/>
  <c r="Z17" i="7"/>
  <c r="Z19" i="7" s="1"/>
  <c r="Y17" i="7"/>
  <c r="Y19" i="7" s="1"/>
  <c r="X17" i="7"/>
  <c r="X19" i="7" s="1"/>
  <c r="W17" i="7"/>
  <c r="W19" i="7" s="1"/>
  <c r="V17" i="7"/>
  <c r="V19" i="7" s="1"/>
  <c r="U17" i="7"/>
  <c r="U19" i="7" s="1"/>
  <c r="T17" i="7"/>
  <c r="T19" i="7" s="1"/>
  <c r="S17" i="7"/>
  <c r="R17" i="7"/>
  <c r="Q17" i="7"/>
  <c r="P17" i="7"/>
  <c r="O17" i="7"/>
  <c r="AQ16" i="7"/>
  <c r="AN16" i="7"/>
  <c r="AI16" i="7"/>
  <c r="AE16" i="7"/>
  <c r="AB16" i="7"/>
  <c r="W16" i="7"/>
  <c r="S16" i="7"/>
  <c r="P16" i="7"/>
  <c r="AS14" i="7"/>
  <c r="AS16" i="7" s="1"/>
  <c r="AR14" i="7"/>
  <c r="AQ14" i="7"/>
  <c r="AN14" i="7"/>
  <c r="AM14" i="7"/>
  <c r="AM16" i="7" s="1"/>
  <c r="AI14" i="7"/>
  <c r="AG14" i="7"/>
  <c r="AG16" i="7" s="1"/>
  <c r="AF14" i="7"/>
  <c r="AE14" i="7"/>
  <c r="AB14" i="7"/>
  <c r="AA14" i="7"/>
  <c r="AA16" i="7" s="1"/>
  <c r="W14" i="7"/>
  <c r="U14" i="7"/>
  <c r="U16" i="7" s="1"/>
  <c r="T14" i="7"/>
  <c r="S14" i="7"/>
  <c r="P14" i="7"/>
  <c r="O14" i="7"/>
  <c r="O16" i="7" s="1"/>
  <c r="AN13" i="7"/>
  <c r="AB13" i="7"/>
  <c r="P13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A12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AT9" i="7"/>
  <c r="AS9" i="7"/>
  <c r="AR9" i="7"/>
  <c r="AR16" i="7" s="1"/>
  <c r="AQ9" i="7"/>
  <c r="AP9" i="7"/>
  <c r="AO9" i="7"/>
  <c r="AN9" i="7"/>
  <c r="AM9" i="7"/>
  <c r="AL9" i="7"/>
  <c r="AL14" i="7" s="1"/>
  <c r="AK9" i="7"/>
  <c r="AK14" i="7" s="1"/>
  <c r="AJ9" i="7"/>
  <c r="AJ14" i="7" s="1"/>
  <c r="AI9" i="7"/>
  <c r="AH9" i="7"/>
  <c r="AG9" i="7"/>
  <c r="AF9" i="7"/>
  <c r="AF16" i="7" s="1"/>
  <c r="AE9" i="7"/>
  <c r="AD9" i="7"/>
  <c r="AC9" i="7"/>
  <c r="AB9" i="7"/>
  <c r="AA9" i="7"/>
  <c r="Z9" i="7"/>
  <c r="Z14" i="7" s="1"/>
  <c r="Y9" i="7"/>
  <c r="Y14" i="7" s="1"/>
  <c r="X9" i="7"/>
  <c r="X14" i="7" s="1"/>
  <c r="W9" i="7"/>
  <c r="V9" i="7"/>
  <c r="U9" i="7"/>
  <c r="T9" i="7"/>
  <c r="T16" i="7" s="1"/>
  <c r="S9" i="7"/>
  <c r="R9" i="7"/>
  <c r="Q9" i="7"/>
  <c r="P9" i="7"/>
  <c r="O9" i="7"/>
  <c r="AS8" i="7"/>
  <c r="AS13" i="7" s="1"/>
  <c r="AR8" i="7"/>
  <c r="AR13" i="7" s="1"/>
  <c r="AN8" i="7"/>
  <c r="AN15" i="7" s="1"/>
  <c r="AK8" i="7"/>
  <c r="AG8" i="7"/>
  <c r="AG13" i="7" s="1"/>
  <c r="AF8" i="7"/>
  <c r="AF13" i="7" s="1"/>
  <c r="AB8" i="7"/>
  <c r="AB15" i="7" s="1"/>
  <c r="Y8" i="7"/>
  <c r="U8" i="7"/>
  <c r="U13" i="7" s="1"/>
  <c r="T8" i="7"/>
  <c r="T13" i="7" s="1"/>
  <c r="P8" i="7"/>
  <c r="P15" i="7" s="1"/>
  <c r="A7" i="7"/>
  <c r="AQ8" i="7" s="1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M5" i="7"/>
  <c r="L5" i="7"/>
  <c r="K5" i="7"/>
  <c r="J5" i="7"/>
  <c r="I5" i="7"/>
  <c r="H5" i="7"/>
  <c r="G5" i="7"/>
  <c r="F5" i="7"/>
  <c r="E5" i="7"/>
  <c r="D5" i="7"/>
  <c r="AQ4" i="7"/>
  <c r="AO4" i="7"/>
  <c r="AN4" i="7"/>
  <c r="AJ4" i="7"/>
  <c r="AI4" i="7"/>
  <c r="AE4" i="7"/>
  <c r="AC4" i="7"/>
  <c r="AB4" i="7"/>
  <c r="X4" i="7"/>
  <c r="W4" i="7"/>
  <c r="S4" i="7"/>
  <c r="Q4" i="7"/>
  <c r="P4" i="7"/>
  <c r="M4" i="7"/>
  <c r="L4" i="7"/>
  <c r="K4" i="7"/>
  <c r="J4" i="7"/>
  <c r="I4" i="7"/>
  <c r="H4" i="7"/>
  <c r="G4" i="7"/>
  <c r="F4" i="7"/>
  <c r="E4" i="7"/>
  <c r="D4" i="7"/>
  <c r="AG7" i="5"/>
  <c r="AB7" i="5"/>
  <c r="V7" i="5"/>
  <c r="U7" i="5"/>
  <c r="P7" i="5"/>
  <c r="J7" i="5"/>
  <c r="I7" i="5"/>
  <c r="D7" i="5"/>
  <c r="AG6" i="5"/>
  <c r="AF6" i="5"/>
  <c r="AF7" i="5" s="1"/>
  <c r="AE6" i="5"/>
  <c r="AE7" i="5" s="1"/>
  <c r="AD6" i="5"/>
  <c r="AD7" i="5" s="1"/>
  <c r="AC6" i="5"/>
  <c r="AC7" i="5" s="1"/>
  <c r="AB6" i="5"/>
  <c r="AA6" i="5"/>
  <c r="AA7" i="5" s="1"/>
  <c r="Z6" i="5"/>
  <c r="Z7" i="5" s="1"/>
  <c r="Y6" i="5"/>
  <c r="Y7" i="5" s="1"/>
  <c r="X6" i="5"/>
  <c r="X7" i="5" s="1"/>
  <c r="W6" i="5"/>
  <c r="W7" i="5" s="1"/>
  <c r="V6" i="5"/>
  <c r="U6" i="5"/>
  <c r="T6" i="5"/>
  <c r="T7" i="5" s="1"/>
  <c r="S6" i="5"/>
  <c r="S7" i="5" s="1"/>
  <c r="R6" i="5"/>
  <c r="R7" i="5" s="1"/>
  <c r="Q6" i="5"/>
  <c r="Q7" i="5" s="1"/>
  <c r="P6" i="5"/>
  <c r="O6" i="5"/>
  <c r="O7" i="5" s="1"/>
  <c r="N6" i="5"/>
  <c r="N7" i="5" s="1"/>
  <c r="M6" i="5"/>
  <c r="M7" i="5" s="1"/>
  <c r="L6" i="5"/>
  <c r="L7" i="5" s="1"/>
  <c r="K6" i="5"/>
  <c r="K7" i="5" s="1"/>
  <c r="J6" i="5"/>
  <c r="I6" i="5"/>
  <c r="H6" i="5"/>
  <c r="H7" i="5" s="1"/>
  <c r="G6" i="5"/>
  <c r="G7" i="5" s="1"/>
  <c r="F6" i="5"/>
  <c r="F7" i="5" s="1"/>
  <c r="E6" i="5"/>
  <c r="E7" i="5" s="1"/>
  <c r="D6" i="5"/>
  <c r="C6" i="5"/>
  <c r="C7" i="5" s="1"/>
  <c r="B6" i="5"/>
  <c r="B7" i="5" s="1"/>
  <c r="M34" i="3"/>
  <c r="K34" i="3"/>
  <c r="C34" i="3"/>
  <c r="C33" i="3"/>
  <c r="M33" i="3" s="1"/>
  <c r="C32" i="3"/>
  <c r="M32" i="3" s="1"/>
  <c r="C31" i="3"/>
  <c r="M31" i="3" s="1"/>
  <c r="K30" i="3"/>
  <c r="C30" i="3"/>
  <c r="M30" i="3" s="1"/>
  <c r="K29" i="3"/>
  <c r="C29" i="3"/>
  <c r="M29" i="3" s="1"/>
  <c r="C28" i="3"/>
  <c r="M28" i="3" s="1"/>
  <c r="M27" i="3"/>
  <c r="C27" i="3"/>
  <c r="K27" i="3" s="1"/>
  <c r="M26" i="3"/>
  <c r="K26" i="3"/>
  <c r="C26" i="3"/>
  <c r="M25" i="3"/>
  <c r="C25" i="3"/>
  <c r="K25" i="3" s="1"/>
  <c r="M24" i="3"/>
  <c r="K24" i="3"/>
  <c r="C24" i="3"/>
  <c r="M23" i="3"/>
  <c r="C23" i="3"/>
  <c r="K23" i="3" s="1"/>
  <c r="M22" i="3"/>
  <c r="K22" i="3"/>
  <c r="C22" i="3"/>
  <c r="C21" i="3"/>
  <c r="M21" i="3" s="1"/>
  <c r="C20" i="3"/>
  <c r="M20" i="3" s="1"/>
  <c r="C19" i="3"/>
  <c r="M19" i="3" s="1"/>
  <c r="K18" i="3"/>
  <c r="C18" i="3"/>
  <c r="M18" i="3" s="1"/>
  <c r="K17" i="3"/>
  <c r="C17" i="3"/>
  <c r="M17" i="3" s="1"/>
  <c r="C16" i="3"/>
  <c r="M16" i="3" s="1"/>
  <c r="M15" i="3"/>
  <c r="C15" i="3"/>
  <c r="K15" i="3" s="1"/>
  <c r="M14" i="3"/>
  <c r="K14" i="3"/>
  <c r="C14" i="3"/>
  <c r="M13" i="3"/>
  <c r="C13" i="3"/>
  <c r="K13" i="3" s="1"/>
  <c r="K12" i="3"/>
  <c r="C12" i="3"/>
  <c r="M12" i="3" s="1"/>
  <c r="M11" i="3"/>
  <c r="C11" i="3"/>
  <c r="K11" i="3" s="1"/>
  <c r="M10" i="3"/>
  <c r="K10" i="3"/>
  <c r="C10" i="3"/>
  <c r="C9" i="3"/>
  <c r="M9" i="3" s="1"/>
  <c r="C8" i="3"/>
  <c r="M8" i="3" s="1"/>
  <c r="C7" i="3"/>
  <c r="M7" i="3" s="1"/>
  <c r="K6" i="3"/>
  <c r="C6" i="3"/>
  <c r="M6" i="3" s="1"/>
  <c r="K5" i="3"/>
  <c r="C5" i="3"/>
  <c r="M5" i="3" s="1"/>
  <c r="C4" i="3"/>
  <c r="M4" i="3" s="1"/>
  <c r="M3" i="3"/>
  <c r="E3" i="3"/>
  <c r="F4" i="3" s="1"/>
  <c r="C3" i="3"/>
  <c r="K3" i="3" s="1"/>
  <c r="D1" i="3"/>
  <c r="AQ13" i="7" l="1"/>
  <c r="AQ15" i="7"/>
  <c r="R16" i="7"/>
  <c r="AD16" i="7"/>
  <c r="AP16" i="7"/>
  <c r="H4" i="3"/>
  <c r="E4" i="3"/>
  <c r="F5" i="3" s="1"/>
  <c r="T15" i="7"/>
  <c r="AR15" i="7"/>
  <c r="X16" i="7"/>
  <c r="V8" i="7"/>
  <c r="AH8" i="7"/>
  <c r="AT8" i="7"/>
  <c r="Y13" i="7"/>
  <c r="Y15" i="7" s="1"/>
  <c r="Q14" i="7"/>
  <c r="Q16" i="7" s="1"/>
  <c r="AG15" i="7"/>
  <c r="K7" i="3"/>
  <c r="K19" i="3"/>
  <c r="K31" i="3"/>
  <c r="Z4" i="7"/>
  <c r="AL4" i="7"/>
  <c r="W8" i="7"/>
  <c r="AI8" i="7"/>
  <c r="R14" i="7"/>
  <c r="AD14" i="7"/>
  <c r="AP14" i="7"/>
  <c r="Z16" i="7"/>
  <c r="AL16" i="7"/>
  <c r="AF15" i="7"/>
  <c r="AJ16" i="7"/>
  <c r="Y4" i="7"/>
  <c r="AK4" i="7"/>
  <c r="AK13" i="7"/>
  <c r="AK15" i="7" s="1"/>
  <c r="AC14" i="7"/>
  <c r="AC16" i="7" s="1"/>
  <c r="AO14" i="7"/>
  <c r="AO16" i="7" s="1"/>
  <c r="U15" i="7"/>
  <c r="AS15" i="7"/>
  <c r="Y16" i="7"/>
  <c r="AK16" i="7"/>
  <c r="O4" i="7"/>
  <c r="AA4" i="7"/>
  <c r="AM4" i="7"/>
  <c r="X8" i="7"/>
  <c r="AJ8" i="7"/>
  <c r="K9" i="3"/>
  <c r="K21" i="3"/>
  <c r="K33" i="3"/>
  <c r="K4" i="3"/>
  <c r="K16" i="3"/>
  <c r="K28" i="3"/>
  <c r="Z8" i="7"/>
  <c r="AL8" i="7"/>
  <c r="R4" i="7"/>
  <c r="AD4" i="7"/>
  <c r="AP4" i="7"/>
  <c r="O8" i="7"/>
  <c r="AA8" i="7"/>
  <c r="AM8" i="7"/>
  <c r="V14" i="7"/>
  <c r="V16" i="7" s="1"/>
  <c r="AH14" i="7"/>
  <c r="AH16" i="7" s="1"/>
  <c r="AT14" i="7"/>
  <c r="AT16" i="7" s="1"/>
  <c r="H3" i="3"/>
  <c r="I3" i="3" s="1"/>
  <c r="T4" i="7"/>
  <c r="AF4" i="7"/>
  <c r="AR4" i="7"/>
  <c r="Q8" i="7"/>
  <c r="AC8" i="7"/>
  <c r="AO8" i="7"/>
  <c r="K8" i="3"/>
  <c r="K20" i="3"/>
  <c r="K32" i="3"/>
  <c r="U4" i="7"/>
  <c r="AG4" i="7"/>
  <c r="AS4" i="7"/>
  <c r="R8" i="7"/>
  <c r="AD8" i="7"/>
  <c r="AP8" i="7"/>
  <c r="V4" i="7"/>
  <c r="AH4" i="7"/>
  <c r="AT4" i="7"/>
  <c r="S8" i="7"/>
  <c r="AE8" i="7"/>
  <c r="Z13" i="7" l="1"/>
  <c r="Z15" i="7" s="1"/>
  <c r="AT13" i="7"/>
  <c r="AT15" i="7"/>
  <c r="AH13" i="7"/>
  <c r="AH15" i="7"/>
  <c r="AI13" i="7"/>
  <c r="AI15" i="7" s="1"/>
  <c r="V13" i="7"/>
  <c r="V15" i="7"/>
  <c r="AD13" i="7"/>
  <c r="AD15" i="7" s="1"/>
  <c r="AO13" i="7"/>
  <c r="AO15" i="7" s="1"/>
  <c r="O13" i="7"/>
  <c r="O15" i="7" s="1"/>
  <c r="AJ13" i="7"/>
  <c r="AJ15" i="7" s="1"/>
  <c r="R13" i="7"/>
  <c r="R15" i="7" s="1"/>
  <c r="AE13" i="7"/>
  <c r="AE15" i="7"/>
  <c r="AM13" i="7"/>
  <c r="AM15" i="7" s="1"/>
  <c r="AC13" i="7"/>
  <c r="AC15" i="7" s="1"/>
  <c r="X13" i="7"/>
  <c r="X15" i="7" s="1"/>
  <c r="H5" i="3"/>
  <c r="E5" i="3"/>
  <c r="F6" i="3" s="1"/>
  <c r="AL13" i="7"/>
  <c r="AL15" i="7" s="1"/>
  <c r="W13" i="7"/>
  <c r="W15" i="7" s="1"/>
  <c r="Q13" i="7"/>
  <c r="Q15" i="7" s="1"/>
  <c r="S13" i="7"/>
  <c r="S15" i="7"/>
  <c r="AA13" i="7"/>
  <c r="AA15" i="7" s="1"/>
  <c r="AP15" i="7"/>
  <c r="AP13" i="7"/>
  <c r="H6" i="3" l="1"/>
  <c r="E6" i="3"/>
  <c r="F7" i="3" s="1"/>
  <c r="I4" i="3"/>
  <c r="E7" i="3" l="1"/>
  <c r="F8" i="3" s="1"/>
  <c r="H7" i="3"/>
  <c r="I6" i="3" s="1"/>
  <c r="I5" i="3"/>
  <c r="H8" i="3" l="1"/>
  <c r="E8" i="3"/>
  <c r="F9" i="3" s="1"/>
  <c r="E9" i="3" l="1"/>
  <c r="F10" i="3" s="1"/>
  <c r="H9" i="3"/>
  <c r="I8" i="3"/>
  <c r="I7" i="3"/>
  <c r="H10" i="3" l="1"/>
  <c r="E10" i="3"/>
  <c r="F11" i="3" s="1"/>
  <c r="H11" i="3" l="1"/>
  <c r="E11" i="3"/>
  <c r="F12" i="3" s="1"/>
  <c r="I10" i="3"/>
  <c r="I9" i="3"/>
  <c r="E12" i="3" l="1"/>
  <c r="F13" i="3" s="1"/>
  <c r="H12" i="3"/>
  <c r="I11" i="3"/>
  <c r="H13" i="3" l="1"/>
  <c r="E13" i="3"/>
  <c r="F14" i="3" s="1"/>
  <c r="H14" i="3" l="1"/>
  <c r="E14" i="3"/>
  <c r="F15" i="3" s="1"/>
  <c r="I13" i="3"/>
  <c r="I12" i="3"/>
  <c r="H15" i="3" l="1"/>
  <c r="E15" i="3"/>
  <c r="F16" i="3" s="1"/>
  <c r="I14" i="3"/>
  <c r="H16" i="3" l="1"/>
  <c r="E16" i="3"/>
  <c r="F17" i="3" s="1"/>
  <c r="I15" i="3"/>
  <c r="H17" i="3" l="1"/>
  <c r="E17" i="3"/>
  <c r="F18" i="3" s="1"/>
  <c r="I16" i="3"/>
  <c r="H18" i="3" l="1"/>
  <c r="E18" i="3"/>
  <c r="F19" i="3" s="1"/>
  <c r="I17" i="3"/>
  <c r="E19" i="3" l="1"/>
  <c r="F20" i="3" s="1"/>
  <c r="H19" i="3"/>
  <c r="I18" i="3" s="1"/>
  <c r="H20" i="3" l="1"/>
  <c r="E20" i="3"/>
  <c r="F21" i="3" s="1"/>
  <c r="H21" i="3" l="1"/>
  <c r="E21" i="3"/>
  <c r="F22" i="3" s="1"/>
  <c r="I20" i="3"/>
  <c r="I19" i="3"/>
  <c r="H22" i="3" l="1"/>
  <c r="E22" i="3"/>
  <c r="F23" i="3" s="1"/>
  <c r="I21" i="3"/>
  <c r="H23" i="3" l="1"/>
  <c r="E23" i="3"/>
  <c r="F24" i="3" s="1"/>
  <c r="I22" i="3"/>
  <c r="E24" i="3" l="1"/>
  <c r="F25" i="3" s="1"/>
  <c r="H24" i="3"/>
  <c r="I23" i="3"/>
  <c r="H25" i="3" l="1"/>
  <c r="E25" i="3"/>
  <c r="F26" i="3" s="1"/>
  <c r="H26" i="3" l="1"/>
  <c r="E26" i="3"/>
  <c r="F27" i="3" s="1"/>
  <c r="I25" i="3"/>
  <c r="I24" i="3"/>
  <c r="H27" i="3" l="1"/>
  <c r="E27" i="3"/>
  <c r="F28" i="3" s="1"/>
  <c r="I26" i="3"/>
  <c r="H28" i="3" l="1"/>
  <c r="E28" i="3"/>
  <c r="F29" i="3" s="1"/>
  <c r="I27" i="3"/>
  <c r="H29" i="3" l="1"/>
  <c r="E29" i="3"/>
  <c r="F30" i="3" s="1"/>
  <c r="I28" i="3"/>
  <c r="H30" i="3" l="1"/>
  <c r="E30" i="3"/>
  <c r="F31" i="3" s="1"/>
  <c r="I29" i="3"/>
  <c r="E31" i="3" l="1"/>
  <c r="F32" i="3" s="1"/>
  <c r="H31" i="3"/>
  <c r="I30" i="3"/>
  <c r="H32" i="3" l="1"/>
  <c r="E32" i="3"/>
  <c r="F33" i="3" s="1"/>
  <c r="E33" i="3" l="1"/>
  <c r="F34" i="3" s="1"/>
  <c r="H33" i="3"/>
  <c r="I32" i="3"/>
  <c r="I31" i="3"/>
  <c r="H34" i="3" l="1"/>
  <c r="I34" i="3" s="1"/>
  <c r="E34" i="3"/>
  <c r="I3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tc={70928BB2-DA9F-44E6-A56B-9FDC7B6BD814}</author>
    <author>tc={285E91EB-62AE-4B5F-9479-0F2692F54146}</author>
  </authors>
  <commentList>
    <comment ref="O24" authorId="0" shapeId="0" xr:uid="{70928BB2-DA9F-44E6-A56B-9FDC7B6BD814}">
      <text>
        <t>[Threaded comment]
Your version of Excel allows you to read this threaded comment; however, any edits to it will get removed if the file is opened in a newer version of Excel. Learn more: https://go.microsoft.com/fwlink/?linkid=870924
Comment:
    51% de subsidio promedio al diesel</t>
      </text>
    </comment>
    <comment ref="O25" authorId="1" shapeId="0" xr:uid="{285E91EB-62AE-4B5F-9479-0F2692F54146}">
      <text>
        <t>[Threaded comment]
Your version of Excel allows you to read this threaded comment; however, any edits to it will get removed if the file is opened in a newer version of Excel. Learn more: https://go.microsoft.com/fwlink/?linkid=870924
Comment:
    35% de subsidio a la gasolina</t>
      </text>
    </comment>
  </commentList>
</comments>
</file>

<file path=xl/sharedStrings.xml><?xml version="1.0" encoding="utf-8"?>
<sst xmlns="http://schemas.openxmlformats.org/spreadsheetml/2006/main" count="93" uniqueCount="74">
  <si>
    <t>Tecnologia</t>
  </si>
  <si>
    <t>Thermal (ICE)</t>
  </si>
  <si>
    <t>Solar PV</t>
  </si>
  <si>
    <t>Wind</t>
  </si>
  <si>
    <t>WEC</t>
  </si>
  <si>
    <t>Solar Dist</t>
  </si>
  <si>
    <t>A(t) = A(0) * e^(-0.12 * (1 - exp(-t/32)))</t>
  </si>
  <si>
    <t>A(t)</t>
  </si>
  <si>
    <t>A(t) fixed cost</t>
  </si>
  <si>
    <t>A(t) variable cost</t>
  </si>
  <si>
    <t>f(t)</t>
  </si>
  <si>
    <t>years</t>
  </si>
  <si>
    <t>capital</t>
  </si>
  <si>
    <t>WEC learning rate</t>
  </si>
  <si>
    <t>Fixed Cost WEC</t>
  </si>
  <si>
    <t>Variable cost</t>
  </si>
  <si>
    <t>f(t) = 1-exp(-t/32)</t>
  </si>
  <si>
    <t>wec2</t>
  </si>
  <si>
    <t>wec_millions</t>
  </si>
  <si>
    <t>en ct.kW</t>
  </si>
  <si>
    <t>YEAR</t>
  </si>
  <si>
    <t>LCOE_sol</t>
  </si>
  <si>
    <t>LCOE_wind</t>
  </si>
  <si>
    <t>LCOE_thermal</t>
  </si>
  <si>
    <t>LCOE_thermal_sin</t>
  </si>
  <si>
    <t>LCOE_wec</t>
  </si>
  <si>
    <t>LCOE_sol_GD</t>
  </si>
  <si>
    <t>\</t>
  </si>
  <si>
    <t>USD/galones de diesel</t>
  </si>
  <si>
    <t>diesel</t>
  </si>
  <si>
    <t>USD/galones de gasolina</t>
  </si>
  <si>
    <t>gaosline</t>
  </si>
  <si>
    <t>millones USD/PJ de diesel</t>
  </si>
  <si>
    <t>millones USD/PJ de diesel con subsidio</t>
  </si>
  <si>
    <t>IMPDSL</t>
  </si>
  <si>
    <t>millones USD/PJ de gasolina</t>
  </si>
  <si>
    <t>millones USD/PJ de gasolina con subsidio</t>
  </si>
  <si>
    <t>IMPGSL</t>
  </si>
  <si>
    <t># de galones de diesel por 1 PJ</t>
  </si>
  <si>
    <t>USD/galones de diesel sin subsidio</t>
  </si>
  <si>
    <t>USD/galones de gasolina  sin subsidio</t>
  </si>
  <si>
    <t>millones USD/PJ de diesel sin subsidio</t>
  </si>
  <si>
    <t>millones USD/PJ de gasolina sin subsidio</t>
  </si>
  <si>
    <t># de galones de gasolina por 1 PJ</t>
  </si>
  <si>
    <t>por diesel KWh sin subsidio</t>
  </si>
  <si>
    <t>por diesel KWh con subsidio</t>
  </si>
  <si>
    <t>1 kWh * (100 / 21) = 0.105 gallons</t>
  </si>
  <si>
    <t>one gallon of gasoline have 120000 J</t>
  </si>
  <si>
    <t>one gallon of diesel have 143 168 450 J</t>
  </si>
  <si>
    <t>millones USD/PJ de diesel sin subsidio+20%</t>
  </si>
  <si>
    <t>millones USD/PJ de gasolina sin subsidio+20%</t>
  </si>
  <si>
    <t>gallon</t>
  </si>
  <si>
    <t>1 gallon de diesel en PJ</t>
  </si>
  <si>
    <t>millones USD</t>
  </si>
  <si>
    <t>Combustible</t>
  </si>
  <si>
    <t>Densidad [kg/m^3]</t>
  </si>
  <si>
    <t xml:space="preserve">Densidad energetica [MJ/kg] </t>
  </si>
  <si>
    <t>Gasolina</t>
  </si>
  <si>
    <t>Diesel</t>
  </si>
  <si>
    <t>https://energyeducation.ca/Enciclopedia_de_Energia/index.php/Densidad_energ%C3%A9tica</t>
  </si>
  <si>
    <t>.</t>
  </si>
  <si>
    <t>gal</t>
  </si>
  <si>
    <t>m^3</t>
  </si>
  <si>
    <t>1 gal</t>
  </si>
  <si>
    <t>fuente</t>
  </si>
  <si>
    <t>1 gallon of heating oil (with sulfur content at 15 to 500 parts per million) = 138,500 Btu</t>
  </si>
  <si>
    <t>eai</t>
  </si>
  <si>
    <t>https://www.eia.gov/energyexplained/units-and-calculators/</t>
  </si>
  <si>
    <t xml:space="preserve">1 PJ has </t>
  </si>
  <si>
    <t>BTU</t>
  </si>
  <si>
    <t>british thermal units</t>
  </si>
  <si>
    <t>gallons of disel per PJ</t>
  </si>
  <si>
    <t>1 gallon of heating gasoline</t>
  </si>
  <si>
    <t>gallons of gasoline per 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</si>
</sst>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"/>
    <numFmt numFmtId="166" formatCode="0.00000"/>
    <numFmt numFmtId="167" formatCode="0.00000000000"/>
    <numFmt numFmtId="168" formatCode="_ * #,##0.0_ ;_ * \-#,##0.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2"/>
      <color rgb="FF374151"/>
      <name val="Quattrocento Sans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43" fontId="1" fillId="0" borderId="0" applyFont="0" applyFill="0" applyBorder="0" applyAlignment="0" applyProtection="0"/>
    <xf numFmtId="0" fontId="9" fillId="0" borderId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1" xfId="1" applyFont="1" applyBorder="1"/>
    <xf numFmtId="0" fontId="5" fillId="0" borderId="2" xfId="1" applyFont="1" applyBorder="1"/>
    <xf numFmtId="0" fontId="3" fillId="0" borderId="0" xfId="1"/>
    <xf numFmtId="0" fontId="6" fillId="0" borderId="3" xfId="1" applyFont="1" applyBorder="1" applyAlignment="1">
      <alignment vertical="center"/>
    </xf>
    <xf numFmtId="2" fontId="6" fillId="0" borderId="4" xfId="1" applyNumberFormat="1" applyFont="1" applyBorder="1"/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2" fontId="3" fillId="0" borderId="0" xfId="1" applyNumberFormat="1"/>
    <xf numFmtId="0" fontId="1" fillId="0" borderId="0" xfId="1" applyFont="1"/>
    <xf numFmtId="2" fontId="6" fillId="0" borderId="7" xfId="1" applyNumberFormat="1" applyFont="1" applyBorder="1"/>
    <xf numFmtId="2" fontId="6" fillId="0" borderId="2" xfId="1" applyNumberFormat="1" applyFont="1" applyBorder="1"/>
    <xf numFmtId="2" fontId="6" fillId="0" borderId="8" xfId="1" applyNumberFormat="1" applyFont="1" applyBorder="1"/>
    <xf numFmtId="2" fontId="6" fillId="0" borderId="9" xfId="1" applyNumberFormat="1" applyFont="1" applyBorder="1"/>
    <xf numFmtId="2" fontId="6" fillId="0" borderId="10" xfId="1" applyNumberFormat="1" applyFont="1" applyBorder="1"/>
    <xf numFmtId="164" fontId="0" fillId="0" borderId="0" xfId="2" applyNumberFormat="1" applyFont="1"/>
    <xf numFmtId="0" fontId="1" fillId="0" borderId="0" xfId="1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5" fillId="0" borderId="11" xfId="1" applyFont="1" applyBorder="1"/>
    <xf numFmtId="2" fontId="1" fillId="0" borderId="0" xfId="1" applyNumberFormat="1" applyFont="1"/>
    <xf numFmtId="0" fontId="2" fillId="0" borderId="0" xfId="1" applyFont="1"/>
    <xf numFmtId="2" fontId="6" fillId="0" borderId="0" xfId="1" applyNumberFormat="1" applyFont="1"/>
    <xf numFmtId="4" fontId="8" fillId="0" borderId="0" xfId="1" applyNumberFormat="1" applyFont="1"/>
    <xf numFmtId="2" fontId="9" fillId="0" borderId="0" xfId="3" applyNumberFormat="1"/>
    <xf numFmtId="43" fontId="9" fillId="0" borderId="0" xfId="2" applyFont="1"/>
    <xf numFmtId="165" fontId="6" fillId="0" borderId="0" xfId="1" applyNumberFormat="1" applyFont="1"/>
    <xf numFmtId="166" fontId="6" fillId="0" borderId="0" xfId="1" applyNumberFormat="1" applyFont="1"/>
    <xf numFmtId="43" fontId="3" fillId="0" borderId="0" xfId="1" applyNumberFormat="1"/>
    <xf numFmtId="0" fontId="3" fillId="2" borderId="0" xfId="1" applyFill="1"/>
    <xf numFmtId="0" fontId="6" fillId="0" borderId="12" xfId="1" applyFont="1" applyBorder="1"/>
    <xf numFmtId="0" fontId="6" fillId="0" borderId="13" xfId="1" applyFont="1" applyBorder="1"/>
    <xf numFmtId="0" fontId="6" fillId="0" borderId="14" xfId="1" applyFont="1" applyBorder="1"/>
    <xf numFmtId="0" fontId="6" fillId="0" borderId="15" xfId="1" applyFont="1" applyBorder="1" applyAlignment="1">
      <alignment wrapText="1"/>
    </xf>
    <xf numFmtId="167" fontId="6" fillId="0" borderId="0" xfId="1" applyNumberFormat="1" applyFont="1" applyAlignment="1">
      <alignment horizontal="center" vertical="center"/>
    </xf>
    <xf numFmtId="0" fontId="6" fillId="0" borderId="16" xfId="1" applyFont="1" applyBorder="1"/>
    <xf numFmtId="0" fontId="6" fillId="0" borderId="15" xfId="1" applyFont="1" applyBorder="1"/>
    <xf numFmtId="0" fontId="6" fillId="0" borderId="17" xfId="1" applyFont="1" applyBorder="1"/>
    <xf numFmtId="0" fontId="6" fillId="0" borderId="18" xfId="1" applyFont="1" applyBorder="1"/>
    <xf numFmtId="0" fontId="6" fillId="0" borderId="19" xfId="1" applyFont="1" applyBorder="1"/>
    <xf numFmtId="0" fontId="6" fillId="0" borderId="20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 wrapText="1"/>
    </xf>
    <xf numFmtId="0" fontId="6" fillId="0" borderId="24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6" fillId="0" borderId="26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/>
    </xf>
    <xf numFmtId="0" fontId="6" fillId="0" borderId="23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3" fontId="3" fillId="0" borderId="0" xfId="1" applyNumberFormat="1"/>
    <xf numFmtId="0" fontId="7" fillId="0" borderId="0" xfId="4"/>
    <xf numFmtId="0" fontId="10" fillId="3" borderId="0" xfId="1" applyFont="1" applyFill="1" applyAlignment="1">
      <alignment horizontal="left"/>
    </xf>
    <xf numFmtId="168" fontId="11" fillId="3" borderId="0" xfId="2" applyNumberFormat="1" applyFont="1" applyFill="1" applyBorder="1"/>
    <xf numFmtId="43" fontId="0" fillId="0" borderId="0" xfId="2" applyFont="1"/>
  </cellXfs>
  <cellStyles count="5">
    <cellStyle name="Comma 2" xfId="2" xr:uid="{23E8DE69-0B11-48FE-85F9-BBC0BE89A87E}"/>
    <cellStyle name="Hyperlink 2" xfId="4" xr:uid="{00310526-237E-4E15-A59F-084118353CB6}"/>
    <cellStyle name="Normal" xfId="0" builtinId="0"/>
    <cellStyle name="Normal 2" xfId="1" xr:uid="{8DA717A8-FEE7-4FB2-A58B-3D5B0BC0F78D}"/>
    <cellStyle name="Normal 2 2" xfId="3" xr:uid="{AA004705-7157-4533-8DE2-37AEC65691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LCOE!$G$1</c:f>
              <c:strCache>
                <c:ptCount val="1"/>
                <c:pt idx="0">
                  <c:v>LCOE_sol_GD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LCOE!$E$2:$E$33</c:f>
              <c:numCache>
                <c:formatCode>General</c:formatCode>
                <c:ptCount val="32"/>
                <c:pt idx="0">
                  <c:v>0.24302008990290969</c:v>
                </c:pt>
                <c:pt idx="1">
                  <c:v>0.24995608990290968</c:v>
                </c:pt>
                <c:pt idx="2">
                  <c:v>0.25689208990290968</c:v>
                </c:pt>
                <c:pt idx="3">
                  <c:v>0.26382808990290968</c:v>
                </c:pt>
                <c:pt idx="4">
                  <c:v>0.27076408990290968</c:v>
                </c:pt>
                <c:pt idx="5">
                  <c:v>0.27770008990290967</c:v>
                </c:pt>
                <c:pt idx="6">
                  <c:v>0.28463608990290967</c:v>
                </c:pt>
                <c:pt idx="7">
                  <c:v>0.29157208990290967</c:v>
                </c:pt>
                <c:pt idx="8">
                  <c:v>0.29850808990290967</c:v>
                </c:pt>
                <c:pt idx="9">
                  <c:v>0.30544408990290967</c:v>
                </c:pt>
                <c:pt idx="10">
                  <c:v>0.31238008990290966</c:v>
                </c:pt>
                <c:pt idx="11">
                  <c:v>0.31931608990290972</c:v>
                </c:pt>
                <c:pt idx="12">
                  <c:v>0.32625208990290966</c:v>
                </c:pt>
                <c:pt idx="13">
                  <c:v>0.33318808990290971</c:v>
                </c:pt>
                <c:pt idx="14">
                  <c:v>0.34012408990290971</c:v>
                </c:pt>
                <c:pt idx="15">
                  <c:v>0.34706008990290971</c:v>
                </c:pt>
                <c:pt idx="16">
                  <c:v>0.35399608990290971</c:v>
                </c:pt>
                <c:pt idx="17">
                  <c:v>0.3609320899029097</c:v>
                </c:pt>
                <c:pt idx="18">
                  <c:v>0.3678680899029097</c:v>
                </c:pt>
                <c:pt idx="19">
                  <c:v>0.3748040899029097</c:v>
                </c:pt>
                <c:pt idx="20">
                  <c:v>0.3817400899029097</c:v>
                </c:pt>
                <c:pt idx="21">
                  <c:v>0.38867608990290969</c:v>
                </c:pt>
                <c:pt idx="22">
                  <c:v>0.39561208990290969</c:v>
                </c:pt>
                <c:pt idx="23">
                  <c:v>0.40254808990290969</c:v>
                </c:pt>
                <c:pt idx="24">
                  <c:v>0.40948408990290969</c:v>
                </c:pt>
                <c:pt idx="25">
                  <c:v>0.41642008990290968</c:v>
                </c:pt>
                <c:pt idx="26">
                  <c:v>0.42335608990290968</c:v>
                </c:pt>
                <c:pt idx="27">
                  <c:v>0.43029208990290968</c:v>
                </c:pt>
                <c:pt idx="28">
                  <c:v>0.43722808990290973</c:v>
                </c:pt>
                <c:pt idx="29">
                  <c:v>0.44416408990290968</c:v>
                </c:pt>
                <c:pt idx="30">
                  <c:v>0.45110008990290973</c:v>
                </c:pt>
                <c:pt idx="31">
                  <c:v>0.4580312959029097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A-4FDB-BDDC-1B910FADE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70736"/>
        <c:axId val="1869687568"/>
      </c:lineChart>
      <c:catAx>
        <c:axId val="16647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7568"/>
        <c:crosses val="autoZero"/>
        <c:auto val="1"/>
        <c:lblAlgn val="ctr"/>
        <c:lblOffset val="100"/>
        <c:noMultiLvlLbl val="0"/>
      </c:catAx>
      <c:valAx>
        <c:axId val="18696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9</xdr:row>
      <xdr:rowOff>76200</xdr:rowOff>
    </xdr:from>
    <xdr:to>
      <xdr:col>17</xdr:col>
      <xdr:colOff>76200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4639F-FF27-4E47-A6C1-A8AF4740C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teb\OneDrive\Documentos\CEDIA%20project\Planifiacion_Energetica%20y%20Electrica\paper_energia\DATOS\Datos_Costos_LEAP.xlsx" TargetMode="External"/><Relationship Id="rId1" Type="http://schemas.openxmlformats.org/officeDocument/2006/relationships/externalLinkPath" Target="Datos_Costos_LE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n Cristobal"/>
      <sheetName val="Capital_Cost"/>
      <sheetName val="learning_rate_WEC"/>
      <sheetName val="Fixed_Cost"/>
      <sheetName val="Variable_Cost"/>
      <sheetName val="Costo_medio"/>
      <sheetName val="Sheet1"/>
      <sheetName val="LCOE_2019"/>
      <sheetName val="LCOE_2050"/>
      <sheetName val="LCOE"/>
      <sheetName val="LCOE_MeanCost"/>
      <sheetName val="LCOE2"/>
      <sheetName val="Fuel_Costs"/>
      <sheetName val="diesel"/>
      <sheetName val="Costos_Imp_Combus"/>
      <sheetName val="infra_2019"/>
      <sheetName val="Scenarios"/>
      <sheetName val="scenarios_tics"/>
      <sheetName val="Santa Cruz+Baltra"/>
      <sheetName val="Isabela"/>
      <sheetName val="Florean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G1" t="str">
            <v>LCOE_sol_GD</v>
          </cell>
        </row>
        <row r="2">
          <cell r="E2">
            <v>0.24302008990290969</v>
          </cell>
        </row>
        <row r="3">
          <cell r="E3">
            <v>0.24995608990290968</v>
          </cell>
        </row>
        <row r="4">
          <cell r="E4">
            <v>0.25689208990290968</v>
          </cell>
        </row>
        <row r="5">
          <cell r="E5">
            <v>0.26382808990290968</v>
          </cell>
        </row>
        <row r="6">
          <cell r="E6">
            <v>0.27076408990290968</v>
          </cell>
        </row>
        <row r="7">
          <cell r="E7">
            <v>0.27770008990290967</v>
          </cell>
        </row>
        <row r="8">
          <cell r="E8">
            <v>0.28463608990290967</v>
          </cell>
        </row>
        <row r="9">
          <cell r="E9">
            <v>0.29157208990290967</v>
          </cell>
        </row>
        <row r="10">
          <cell r="E10">
            <v>0.29850808990290967</v>
          </cell>
        </row>
        <row r="11">
          <cell r="E11">
            <v>0.30544408990290967</v>
          </cell>
        </row>
        <row r="12">
          <cell r="E12">
            <v>0.31238008990290966</v>
          </cell>
        </row>
        <row r="13">
          <cell r="E13">
            <v>0.31931608990290972</v>
          </cell>
        </row>
        <row r="14">
          <cell r="E14">
            <v>0.32625208990290966</v>
          </cell>
        </row>
        <row r="15">
          <cell r="E15">
            <v>0.33318808990290971</v>
          </cell>
        </row>
        <row r="16">
          <cell r="E16">
            <v>0.34012408990290971</v>
          </cell>
        </row>
        <row r="17">
          <cell r="E17">
            <v>0.34706008990290971</v>
          </cell>
        </row>
        <row r="18">
          <cell r="E18">
            <v>0.35399608990290971</v>
          </cell>
        </row>
        <row r="19">
          <cell r="E19">
            <v>0.3609320899029097</v>
          </cell>
        </row>
        <row r="20">
          <cell r="E20">
            <v>0.3678680899029097</v>
          </cell>
        </row>
        <row r="21">
          <cell r="E21">
            <v>0.3748040899029097</v>
          </cell>
        </row>
        <row r="22">
          <cell r="E22">
            <v>0.3817400899029097</v>
          </cell>
        </row>
        <row r="23">
          <cell r="E23">
            <v>0.38867608990290969</v>
          </cell>
        </row>
        <row r="24">
          <cell r="E24">
            <v>0.39561208990290969</v>
          </cell>
        </row>
        <row r="25">
          <cell r="E25">
            <v>0.40254808990290969</v>
          </cell>
        </row>
        <row r="26">
          <cell r="E26">
            <v>0.40948408990290969</v>
          </cell>
        </row>
        <row r="27">
          <cell r="E27">
            <v>0.41642008990290968</v>
          </cell>
        </row>
        <row r="28">
          <cell r="E28">
            <v>0.42335608990290968</v>
          </cell>
        </row>
        <row r="29">
          <cell r="E29">
            <v>0.43029208990290968</v>
          </cell>
        </row>
        <row r="30">
          <cell r="E30">
            <v>0.43722808990290973</v>
          </cell>
        </row>
        <row r="31">
          <cell r="E31">
            <v>0.44416408990290968</v>
          </cell>
        </row>
        <row r="32">
          <cell r="E32">
            <v>0.45110008990290973</v>
          </cell>
        </row>
        <row r="33">
          <cell r="E33">
            <v>0.4580312959029097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steban Meneses" id="{6AA3D685-8C7A-43F5-BBFD-C89D13B5C40D}" userId="ed9fd90415cf06b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4" dT="2023-06-27T15:08:20.39" personId="{6AA3D685-8C7A-43F5-BBFD-C89D13B5C40D}" id="{70928BB2-DA9F-44E6-A56B-9FDC7B6BD814}">
    <text>51% de subsidio promedio al diesel</text>
  </threadedComment>
  <threadedComment ref="O25" dT="2023-06-27T15:08:35.70" personId="{6AA3D685-8C7A-43F5-BBFD-C89D13B5C40D}" id="{285E91EB-62AE-4B5F-9479-0F2692F54146}">
    <text>35% de subsidio a la gasolina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eia.gov/energyexplained/units-and-calculators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F7C1-42C5-4935-94EB-33A44F497305}">
  <dimension ref="A1:AG6"/>
  <sheetViews>
    <sheetView workbookViewId="0">
      <selection activeCell="O6" sqref="O6"/>
    </sheetView>
  </sheetViews>
  <sheetFormatPr defaultColWidth="14.42578125" defaultRowHeight="15" x14ac:dyDescent="0.25"/>
  <cols>
    <col min="1" max="1" width="32.28515625" style="3" customWidth="1"/>
    <col min="2" max="2" width="15.7109375" style="3" bestFit="1" customWidth="1"/>
    <col min="3" max="3" width="16.85546875" style="3" bestFit="1" customWidth="1"/>
    <col min="4" max="33" width="11.42578125" style="3" customWidth="1"/>
    <col min="34" max="16384" width="14.42578125" style="3"/>
  </cols>
  <sheetData>
    <row r="1" spans="1:33" ht="15.75" thickBot="1" x14ac:dyDescent="0.3">
      <c r="A1" s="1" t="s">
        <v>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3" x14ac:dyDescent="0.25">
      <c r="A2" s="4" t="s">
        <v>1</v>
      </c>
      <c r="B2" s="5">
        <v>1200</v>
      </c>
      <c r="C2" s="5">
        <v>1200</v>
      </c>
      <c r="D2" s="5">
        <v>1200</v>
      </c>
      <c r="E2" s="5">
        <v>1200</v>
      </c>
      <c r="F2" s="5">
        <v>1200</v>
      </c>
      <c r="G2" s="5">
        <v>1200</v>
      </c>
      <c r="H2" s="5">
        <v>1200</v>
      </c>
      <c r="I2" s="5">
        <v>1200</v>
      </c>
      <c r="J2" s="5">
        <v>1200</v>
      </c>
      <c r="K2" s="5">
        <v>1200</v>
      </c>
      <c r="L2" s="5">
        <v>1200</v>
      </c>
      <c r="M2" s="5">
        <v>1200</v>
      </c>
      <c r="N2" s="5">
        <v>1200</v>
      </c>
      <c r="O2" s="5">
        <v>1200</v>
      </c>
      <c r="P2" s="5">
        <v>1200</v>
      </c>
      <c r="Q2" s="5">
        <v>1200</v>
      </c>
      <c r="R2" s="5">
        <v>1200</v>
      </c>
      <c r="S2" s="5">
        <v>1200</v>
      </c>
      <c r="T2" s="5">
        <v>1200</v>
      </c>
      <c r="U2" s="5">
        <v>1200</v>
      </c>
      <c r="V2" s="5">
        <v>1200</v>
      </c>
      <c r="W2" s="5">
        <v>1200</v>
      </c>
      <c r="X2" s="5">
        <v>1200</v>
      </c>
      <c r="Y2" s="5">
        <v>1200</v>
      </c>
      <c r="Z2" s="5">
        <v>1200</v>
      </c>
      <c r="AA2" s="5">
        <v>1200</v>
      </c>
      <c r="AB2" s="5">
        <v>1200</v>
      </c>
      <c r="AC2" s="5">
        <v>1200</v>
      </c>
      <c r="AD2" s="5">
        <v>1200</v>
      </c>
      <c r="AE2" s="5">
        <v>1200</v>
      </c>
      <c r="AF2" s="5">
        <v>1200</v>
      </c>
      <c r="AG2" s="5">
        <v>1200</v>
      </c>
    </row>
    <row r="3" spans="1:33" x14ac:dyDescent="0.25">
      <c r="A3" s="6" t="s">
        <v>2</v>
      </c>
      <c r="B3" s="5">
        <v>1740</v>
      </c>
      <c r="C3" s="5">
        <v>1680</v>
      </c>
      <c r="D3" s="5">
        <v>1620</v>
      </c>
      <c r="E3" s="5">
        <v>1560</v>
      </c>
      <c r="F3" s="5">
        <v>1500</v>
      </c>
      <c r="G3" s="5">
        <v>1440</v>
      </c>
      <c r="H3" s="5">
        <v>1380</v>
      </c>
      <c r="I3" s="5">
        <v>1320</v>
      </c>
      <c r="J3" s="5">
        <v>1260</v>
      </c>
      <c r="K3" s="5">
        <v>1200</v>
      </c>
      <c r="L3" s="5">
        <v>1140</v>
      </c>
      <c r="M3" s="5">
        <v>1080</v>
      </c>
      <c r="N3" s="5">
        <v>1074</v>
      </c>
      <c r="O3" s="5">
        <v>1068</v>
      </c>
      <c r="P3" s="5">
        <v>1062</v>
      </c>
      <c r="Q3" s="5">
        <v>1056</v>
      </c>
      <c r="R3" s="5">
        <v>1050</v>
      </c>
      <c r="S3" s="5">
        <v>1044</v>
      </c>
      <c r="T3" s="5">
        <v>1038</v>
      </c>
      <c r="U3" s="5">
        <v>1032</v>
      </c>
      <c r="V3" s="5">
        <v>1026</v>
      </c>
      <c r="W3" s="5">
        <v>1020</v>
      </c>
      <c r="X3" s="5">
        <v>1014</v>
      </c>
      <c r="Y3" s="5">
        <v>1008</v>
      </c>
      <c r="Z3" s="5">
        <v>1002</v>
      </c>
      <c r="AA3" s="5">
        <v>996</v>
      </c>
      <c r="AB3" s="5">
        <v>990</v>
      </c>
      <c r="AC3" s="5">
        <v>984</v>
      </c>
      <c r="AD3" s="5">
        <v>978</v>
      </c>
      <c r="AE3" s="5">
        <v>972</v>
      </c>
      <c r="AF3" s="5">
        <v>966</v>
      </c>
      <c r="AG3" s="5">
        <v>960</v>
      </c>
    </row>
    <row r="4" spans="1:33" x14ac:dyDescent="0.25">
      <c r="A4" s="6" t="s">
        <v>3</v>
      </c>
      <c r="B4" s="5">
        <v>2113.7333333333336</v>
      </c>
      <c r="C4" s="5">
        <v>2070.6666666666665</v>
      </c>
      <c r="D4" s="5">
        <v>2027.6</v>
      </c>
      <c r="E4" s="5">
        <v>1984.5333333333333</v>
      </c>
      <c r="F4" s="5">
        <v>1941.4666666666667</v>
      </c>
      <c r="G4" s="5">
        <v>1898.4</v>
      </c>
      <c r="H4" s="5">
        <v>1855.3333333333335</v>
      </c>
      <c r="I4" s="5">
        <v>1812.2666666666667</v>
      </c>
      <c r="J4" s="5">
        <v>1769.1999999999998</v>
      </c>
      <c r="K4" s="5">
        <v>1726.1333333333332</v>
      </c>
      <c r="L4" s="5">
        <v>1683.0666666666666</v>
      </c>
      <c r="M4" s="5">
        <v>1640</v>
      </c>
      <c r="N4" s="5">
        <v>1615.9</v>
      </c>
      <c r="O4" s="5">
        <v>1591.8</v>
      </c>
      <c r="P4" s="5">
        <v>1567.7</v>
      </c>
      <c r="Q4" s="5">
        <v>1543.6</v>
      </c>
      <c r="R4" s="5">
        <v>1519.5</v>
      </c>
      <c r="S4" s="5">
        <v>1495.4</v>
      </c>
      <c r="T4" s="5">
        <v>1471.3</v>
      </c>
      <c r="U4" s="5">
        <v>1447.2</v>
      </c>
      <c r="V4" s="5">
        <v>1423.1</v>
      </c>
      <c r="W4" s="5">
        <v>1399</v>
      </c>
      <c r="X4" s="5">
        <v>1374.9</v>
      </c>
      <c r="Y4" s="5">
        <v>1350.8</v>
      </c>
      <c r="Z4" s="5">
        <v>1326.7</v>
      </c>
      <c r="AA4" s="5">
        <v>1302.5999999999999</v>
      </c>
      <c r="AB4" s="5">
        <v>1278.5</v>
      </c>
      <c r="AC4" s="5">
        <v>1254.4000000000001</v>
      </c>
      <c r="AD4" s="5">
        <v>1230.3</v>
      </c>
      <c r="AE4" s="5">
        <v>1206.2</v>
      </c>
      <c r="AF4" s="5">
        <v>1182.0999999999999</v>
      </c>
      <c r="AG4" s="5">
        <v>1158</v>
      </c>
    </row>
    <row r="5" spans="1:33" ht="15.75" customHeight="1" x14ac:dyDescent="0.25">
      <c r="A5" s="7" t="s">
        <v>4</v>
      </c>
      <c r="B5" s="8">
        <v>8100</v>
      </c>
      <c r="C5" s="8">
        <v>7847.9945964490535</v>
      </c>
      <c r="D5" s="8">
        <v>7608.2706054186619</v>
      </c>
      <c r="E5" s="8">
        <v>7380.3139213791419</v>
      </c>
      <c r="F5" s="8">
        <v>7163.6383450817211</v>
      </c>
      <c r="G5" s="8">
        <v>6957.7844787124986</v>
      </c>
      <c r="H5" s="8">
        <v>6762.3186964678343</v>
      </c>
      <c r="I5" s="8">
        <v>6576.8321890907082</v>
      </c>
      <c r="J5" s="8">
        <v>6400.9400812352305</v>
      </c>
      <c r="K5" s="8">
        <v>6234.2806208712791</v>
      </c>
      <c r="L5" s="8">
        <v>6076.5144403071827</v>
      </c>
      <c r="M5" s="8">
        <v>5927.3238887998305</v>
      </c>
      <c r="N5" s="8">
        <v>5786.4124371437274</v>
      </c>
      <c r="O5" s="8">
        <v>5653.5041550891247</v>
      </c>
      <c r="P5" s="8">
        <v>5528.3432629412864</v>
      </c>
      <c r="Q5" s="8">
        <v>5410.693759245959</v>
      </c>
      <c r="R5" s="8">
        <v>5300.3391270793318</v>
      </c>
      <c r="S5" s="8">
        <v>5197.0821221448196</v>
      </c>
      <c r="T5" s="8">
        <v>5100.7446466461615</v>
      </c>
      <c r="U5" s="8">
        <v>5011.1677137712131</v>
      </c>
      <c r="V5" s="8">
        <v>4928.2115086002714</v>
      </c>
      <c r="W5" s="8">
        <v>4851.7555523669271</v>
      </c>
      <c r="X5" s="8">
        <v>4781.6989782717774</v>
      </c>
      <c r="Y5" s="8">
        <v>4717.9609285077358</v>
      </c>
      <c r="Z5" s="8">
        <v>4660.4810838331341</v>
      </c>
      <c r="AA5" s="8">
        <v>4609.2203389644892</v>
      </c>
      <c r="AB5" s="8">
        <v>4564.1616393012491</v>
      </c>
      <c r="AC5" s="8">
        <v>4525.3109970956239</v>
      </c>
      <c r="AD5" s="8">
        <v>4492.6987082080423</v>
      </c>
      <c r="AE5" s="8">
        <v>4466.3807941223931</v>
      </c>
      <c r="AF5" s="8">
        <v>4446.4406980303265</v>
      </c>
      <c r="AG5" s="8">
        <v>4432.9912686452872</v>
      </c>
    </row>
    <row r="6" spans="1:33" ht="15.75" customHeight="1" x14ac:dyDescent="0.25">
      <c r="A6" s="7" t="s">
        <v>5</v>
      </c>
      <c r="B6" s="8">
        <v>2610</v>
      </c>
      <c r="C6" s="8">
        <v>2520</v>
      </c>
      <c r="D6" s="8">
        <v>2430</v>
      </c>
      <c r="E6" s="8">
        <v>2340</v>
      </c>
      <c r="F6" s="8">
        <v>2250</v>
      </c>
      <c r="G6" s="8">
        <v>2160</v>
      </c>
      <c r="H6" s="8">
        <v>2070</v>
      </c>
      <c r="I6" s="8">
        <v>1980</v>
      </c>
      <c r="J6" s="8">
        <v>1890</v>
      </c>
      <c r="K6" s="8">
        <v>1800</v>
      </c>
      <c r="L6" s="8">
        <v>1710</v>
      </c>
      <c r="M6" s="8">
        <v>1620</v>
      </c>
      <c r="N6" s="8">
        <v>1611</v>
      </c>
      <c r="O6" s="8">
        <v>1602</v>
      </c>
      <c r="P6" s="8">
        <v>1593</v>
      </c>
      <c r="Q6" s="8">
        <v>1584</v>
      </c>
      <c r="R6" s="8">
        <v>1575</v>
      </c>
      <c r="S6" s="8">
        <v>1566</v>
      </c>
      <c r="T6" s="8">
        <v>1557</v>
      </c>
      <c r="U6" s="8">
        <v>1548</v>
      </c>
      <c r="V6" s="8">
        <v>1539</v>
      </c>
      <c r="W6" s="8">
        <v>1530</v>
      </c>
      <c r="X6" s="8">
        <v>1521</v>
      </c>
      <c r="Y6" s="8">
        <v>1512</v>
      </c>
      <c r="Z6" s="8">
        <v>1503</v>
      </c>
      <c r="AA6" s="8">
        <v>1494</v>
      </c>
      <c r="AB6" s="8">
        <v>1485</v>
      </c>
      <c r="AC6" s="8">
        <v>1476</v>
      </c>
      <c r="AD6" s="8">
        <v>1467</v>
      </c>
      <c r="AE6" s="8">
        <v>1458</v>
      </c>
      <c r="AF6" s="8">
        <v>1449</v>
      </c>
      <c r="AG6" s="8">
        <v>1440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A878-951E-4A77-9881-F342EF600485}">
  <dimension ref="A1:AG6"/>
  <sheetViews>
    <sheetView topLeftCell="K1" workbookViewId="0">
      <selection activeCell="O6" sqref="O6"/>
    </sheetView>
  </sheetViews>
  <sheetFormatPr defaultColWidth="14.42578125" defaultRowHeight="15" x14ac:dyDescent="0.25"/>
  <cols>
    <col min="1" max="1" width="32.28515625" style="3" customWidth="1"/>
    <col min="2" max="2" width="15.7109375" style="3" bestFit="1" customWidth="1"/>
    <col min="3" max="3" width="16.85546875" style="3" bestFit="1" customWidth="1"/>
    <col min="4" max="33" width="11.42578125" style="3" customWidth="1"/>
    <col min="34" max="16384" width="14.42578125" style="3"/>
  </cols>
  <sheetData>
    <row r="1" spans="1:33" ht="15.75" thickBot="1" x14ac:dyDescent="0.3">
      <c r="A1" s="1" t="s">
        <v>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3" x14ac:dyDescent="0.25">
      <c r="A2" s="4" t="s">
        <v>1</v>
      </c>
      <c r="B2" s="11">
        <v>20</v>
      </c>
      <c r="C2" s="11">
        <v>20</v>
      </c>
      <c r="D2" s="11">
        <v>20</v>
      </c>
      <c r="E2" s="11">
        <v>20</v>
      </c>
      <c r="F2" s="11">
        <v>20</v>
      </c>
      <c r="G2" s="11">
        <v>20</v>
      </c>
      <c r="H2" s="11">
        <v>20</v>
      </c>
      <c r="I2" s="11">
        <v>20</v>
      </c>
      <c r="J2" s="11">
        <v>20</v>
      </c>
      <c r="K2" s="11">
        <v>20</v>
      </c>
      <c r="L2" s="11">
        <v>20</v>
      </c>
      <c r="M2" s="11">
        <v>20</v>
      </c>
      <c r="N2" s="11">
        <v>20</v>
      </c>
      <c r="O2" s="11">
        <v>20</v>
      </c>
      <c r="P2" s="11">
        <v>20</v>
      </c>
      <c r="Q2" s="11">
        <v>20</v>
      </c>
      <c r="R2" s="11">
        <v>20</v>
      </c>
      <c r="S2" s="11">
        <v>20</v>
      </c>
      <c r="T2" s="11">
        <v>20</v>
      </c>
      <c r="U2" s="11">
        <v>20</v>
      </c>
      <c r="V2" s="11">
        <v>20</v>
      </c>
      <c r="W2" s="11">
        <v>20</v>
      </c>
      <c r="X2" s="11">
        <v>20</v>
      </c>
      <c r="Y2" s="11">
        <v>20</v>
      </c>
      <c r="Z2" s="12">
        <v>20</v>
      </c>
      <c r="AA2" s="12">
        <v>20</v>
      </c>
      <c r="AB2" s="12">
        <v>20</v>
      </c>
      <c r="AC2" s="12">
        <v>20</v>
      </c>
      <c r="AD2" s="12">
        <v>20</v>
      </c>
      <c r="AE2" s="12">
        <v>20</v>
      </c>
      <c r="AF2" s="12">
        <v>20</v>
      </c>
      <c r="AG2" s="12">
        <v>20</v>
      </c>
    </row>
    <row r="3" spans="1:33" x14ac:dyDescent="0.25">
      <c r="A3" s="6" t="s">
        <v>2</v>
      </c>
      <c r="B3" s="5">
        <v>17.400000000000002</v>
      </c>
      <c r="C3" s="5">
        <v>16.8</v>
      </c>
      <c r="D3" s="5">
        <v>16.2</v>
      </c>
      <c r="E3" s="5">
        <v>15.600000000000001</v>
      </c>
      <c r="F3" s="5">
        <v>15</v>
      </c>
      <c r="G3" s="5">
        <v>14.400000000000002</v>
      </c>
      <c r="H3" s="5">
        <v>13.8</v>
      </c>
      <c r="I3" s="5">
        <v>13.200000000000001</v>
      </c>
      <c r="J3" s="5">
        <v>12.600000000000001</v>
      </c>
      <c r="K3" s="5">
        <v>12</v>
      </c>
      <c r="L3" s="5">
        <v>11.4</v>
      </c>
      <c r="M3" s="5">
        <v>10.8</v>
      </c>
      <c r="N3" s="5">
        <v>10.74</v>
      </c>
      <c r="O3" s="5">
        <v>10.68</v>
      </c>
      <c r="P3" s="5">
        <v>10.620000000000001</v>
      </c>
      <c r="Q3" s="5">
        <v>10.56</v>
      </c>
      <c r="R3" s="5">
        <v>10.5</v>
      </c>
      <c r="S3" s="5">
        <v>10.440000000000001</v>
      </c>
      <c r="T3" s="5">
        <v>10.38</v>
      </c>
      <c r="U3" s="5">
        <v>10.32</v>
      </c>
      <c r="V3" s="5">
        <v>10.26</v>
      </c>
      <c r="W3" s="5">
        <v>10.199999999999999</v>
      </c>
      <c r="X3" s="5">
        <v>10.14</v>
      </c>
      <c r="Y3" s="5">
        <v>10.08</v>
      </c>
      <c r="Z3" s="13">
        <v>10.02</v>
      </c>
      <c r="AA3" s="5">
        <v>9.9600000000000009</v>
      </c>
      <c r="AB3" s="5">
        <v>9.9</v>
      </c>
      <c r="AC3" s="13">
        <v>9.84</v>
      </c>
      <c r="AD3" s="5">
        <v>9.7799999999999994</v>
      </c>
      <c r="AE3" s="5">
        <v>9.7200000000000006</v>
      </c>
      <c r="AF3" s="13">
        <v>9.66</v>
      </c>
      <c r="AG3" s="5">
        <v>9.6</v>
      </c>
    </row>
    <row r="4" spans="1:33" x14ac:dyDescent="0.25">
      <c r="A4" s="6" t="s">
        <v>3</v>
      </c>
      <c r="B4" s="5">
        <v>35.06666666666667</v>
      </c>
      <c r="C4" s="5">
        <v>34.333333333333336</v>
      </c>
      <c r="D4" s="5">
        <v>33.6</v>
      </c>
      <c r="E4" s="5">
        <v>32.866666666666667</v>
      </c>
      <c r="F4" s="5">
        <v>32.133333333333333</v>
      </c>
      <c r="G4" s="5">
        <v>31.4</v>
      </c>
      <c r="H4" s="5">
        <v>30.666666666666668</v>
      </c>
      <c r="I4" s="5">
        <v>29.933333333333334</v>
      </c>
      <c r="J4" s="5">
        <v>29.2</v>
      </c>
      <c r="K4" s="5">
        <v>28.466666666666669</v>
      </c>
      <c r="L4" s="5">
        <v>27.733333333333334</v>
      </c>
      <c r="M4" s="5">
        <v>27</v>
      </c>
      <c r="N4" s="5">
        <v>26.5</v>
      </c>
      <c r="O4" s="5">
        <v>26</v>
      </c>
      <c r="P4" s="5">
        <v>25.5</v>
      </c>
      <c r="Q4" s="5">
        <v>25</v>
      </c>
      <c r="R4" s="5">
        <v>24.5</v>
      </c>
      <c r="S4" s="5">
        <v>24</v>
      </c>
      <c r="T4" s="5">
        <v>23.5</v>
      </c>
      <c r="U4" s="5">
        <v>23</v>
      </c>
      <c r="V4" s="5">
        <v>22.5</v>
      </c>
      <c r="W4" s="5">
        <v>22</v>
      </c>
      <c r="X4" s="5">
        <v>21.5</v>
      </c>
      <c r="Y4" s="5">
        <v>21</v>
      </c>
      <c r="Z4" s="13">
        <v>20.5</v>
      </c>
      <c r="AA4" s="5">
        <v>20</v>
      </c>
      <c r="AB4" s="5">
        <v>19.5</v>
      </c>
      <c r="AC4" s="13">
        <v>19</v>
      </c>
      <c r="AD4" s="5">
        <v>18.5</v>
      </c>
      <c r="AE4" s="5">
        <v>18</v>
      </c>
      <c r="AF4" s="13">
        <v>17.5</v>
      </c>
      <c r="AG4" s="5">
        <v>17</v>
      </c>
    </row>
    <row r="5" spans="1:33" ht="15.75" customHeight="1" x14ac:dyDescent="0.25">
      <c r="A5" s="7" t="s">
        <v>4</v>
      </c>
      <c r="B5" s="8">
        <v>141.6</v>
      </c>
      <c r="C5" s="8">
        <v>137.19457220459086</v>
      </c>
      <c r="D5" s="8">
        <v>135.10554820302892</v>
      </c>
      <c r="E5" s="8">
        <v>133.01650256082419</v>
      </c>
      <c r="F5" s="8">
        <v>130.92739381628405</v>
      </c>
      <c r="G5" s="8">
        <v>128.83817784225178</v>
      </c>
      <c r="H5" s="8">
        <v>126.7488077133284</v>
      </c>
      <c r="I5" s="8">
        <v>124.65923356688565</v>
      </c>
      <c r="J5" s="8">
        <v>122.56940245757026</v>
      </c>
      <c r="K5" s="8">
        <v>120.47925820498503</v>
      </c>
      <c r="L5" s="8">
        <v>118.388741234215</v>
      </c>
      <c r="M5" s="8">
        <v>116.29778840884892</v>
      </c>
      <c r="N5" s="8">
        <v>114.20633285612789</v>
      </c>
      <c r="O5" s="8">
        <v>112.11430378383226</v>
      </c>
      <c r="P5" s="8">
        <v>110.02162628849715</v>
      </c>
      <c r="Q5" s="8">
        <v>107.92822115452365</v>
      </c>
      <c r="R5" s="8">
        <v>105.83400464372917</v>
      </c>
      <c r="S5" s="8">
        <v>103.73888827485436</v>
      </c>
      <c r="T5" s="8">
        <v>101.64277859251678</v>
      </c>
      <c r="U5" s="8">
        <v>99.545576925072695</v>
      </c>
      <c r="V5" s="8">
        <v>97.447179130816863</v>
      </c>
      <c r="W5" s="8">
        <v>95.347475331917607</v>
      </c>
      <c r="X5" s="8">
        <v>93.246349635449221</v>
      </c>
      <c r="Y5" s="8">
        <v>91.143679840845749</v>
      </c>
      <c r="Z5" s="8">
        <v>89.039337133060869</v>
      </c>
      <c r="AA5" s="8">
        <v>86.933185760675173</v>
      </c>
      <c r="AB5" s="8">
        <v>84.825082698146844</v>
      </c>
      <c r="AC5" s="8">
        <v>82.714877291352792</v>
      </c>
      <c r="AD5" s="8">
        <v>80.602410885514871</v>
      </c>
      <c r="AE5" s="8">
        <v>78.487516434550599</v>
      </c>
      <c r="AF5" s="8">
        <v>76.370018090827458</v>
      </c>
      <c r="AG5" s="8">
        <v>74.249730774235999</v>
      </c>
    </row>
    <row r="6" spans="1:33" x14ac:dyDescent="0.25">
      <c r="A6" s="7" t="s">
        <v>5</v>
      </c>
      <c r="B6" s="5">
        <v>17.400000000000002</v>
      </c>
      <c r="C6" s="5">
        <v>16.8</v>
      </c>
      <c r="D6" s="5">
        <v>16.2</v>
      </c>
      <c r="E6" s="5">
        <v>15.600000000000001</v>
      </c>
      <c r="F6" s="5">
        <v>15</v>
      </c>
      <c r="G6" s="5">
        <v>14.400000000000002</v>
      </c>
      <c r="H6" s="5">
        <v>13.8</v>
      </c>
      <c r="I6" s="5">
        <v>13.200000000000001</v>
      </c>
      <c r="J6" s="5">
        <v>12.600000000000001</v>
      </c>
      <c r="K6" s="5">
        <v>12</v>
      </c>
      <c r="L6" s="5">
        <v>11.4</v>
      </c>
      <c r="M6" s="5">
        <v>10.8</v>
      </c>
      <c r="N6" s="5">
        <v>10.74</v>
      </c>
      <c r="O6" s="5">
        <v>10.68</v>
      </c>
      <c r="P6" s="5">
        <v>10.620000000000001</v>
      </c>
      <c r="Q6" s="5">
        <v>10.56</v>
      </c>
      <c r="R6" s="5">
        <v>10.5</v>
      </c>
      <c r="S6" s="5">
        <v>10.440000000000001</v>
      </c>
      <c r="T6" s="5">
        <v>10.38</v>
      </c>
      <c r="U6" s="5">
        <v>10.32</v>
      </c>
      <c r="V6" s="5">
        <v>10.26</v>
      </c>
      <c r="W6" s="5">
        <v>10.199999999999999</v>
      </c>
      <c r="X6" s="5">
        <v>10.14</v>
      </c>
      <c r="Y6" s="5">
        <v>10.08</v>
      </c>
      <c r="Z6" s="13">
        <v>10.02</v>
      </c>
      <c r="AA6" s="5">
        <v>9.9600000000000009</v>
      </c>
      <c r="AB6" s="5">
        <v>9.9</v>
      </c>
      <c r="AC6" s="13">
        <v>9.84</v>
      </c>
      <c r="AD6" s="5">
        <v>9.7799999999999994</v>
      </c>
      <c r="AE6" s="5">
        <v>9.7200000000000006</v>
      </c>
      <c r="AF6" s="13">
        <v>9.66</v>
      </c>
      <c r="AG6" s="5">
        <v>9.6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2F69-2C48-4CEB-8BE6-FB8EDDAC25CB}">
  <dimension ref="A1:AG413"/>
  <sheetViews>
    <sheetView workbookViewId="0">
      <selection activeCell="O6" sqref="O6"/>
    </sheetView>
  </sheetViews>
  <sheetFormatPr defaultColWidth="14.42578125" defaultRowHeight="15" x14ac:dyDescent="0.25"/>
  <cols>
    <col min="1" max="1" width="32.28515625" style="3" customWidth="1"/>
    <col min="2" max="33" width="13.28515625" style="3" bestFit="1" customWidth="1"/>
    <col min="34" max="16384" width="14.42578125" style="3"/>
  </cols>
  <sheetData>
    <row r="1" spans="1:33" ht="15.75" thickBot="1" x14ac:dyDescent="0.3">
      <c r="A1" s="1" t="s">
        <v>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3" x14ac:dyDescent="0.25">
      <c r="A2" s="4" t="s">
        <v>1</v>
      </c>
      <c r="B2" s="14">
        <v>1.04</v>
      </c>
      <c r="C2" s="14">
        <v>1.04</v>
      </c>
      <c r="D2" s="14">
        <v>1.04</v>
      </c>
      <c r="E2" s="14">
        <v>1.04</v>
      </c>
      <c r="F2" s="14">
        <v>1.04</v>
      </c>
      <c r="G2" s="14">
        <v>1.04</v>
      </c>
      <c r="H2" s="14">
        <v>1.04</v>
      </c>
      <c r="I2" s="14">
        <v>1.04</v>
      </c>
      <c r="J2" s="14">
        <v>1.04</v>
      </c>
      <c r="K2" s="14">
        <v>1.04</v>
      </c>
      <c r="L2" s="14">
        <v>1.04</v>
      </c>
      <c r="M2" s="14">
        <v>1.04</v>
      </c>
      <c r="N2" s="14">
        <v>1.04</v>
      </c>
      <c r="O2" s="14">
        <v>1.04</v>
      </c>
      <c r="P2" s="14">
        <v>1.04</v>
      </c>
      <c r="Q2" s="14">
        <v>1.04</v>
      </c>
      <c r="R2" s="14">
        <v>1.04</v>
      </c>
      <c r="S2" s="14">
        <v>1.04</v>
      </c>
      <c r="T2" s="14">
        <v>1.04</v>
      </c>
      <c r="U2" s="14">
        <v>1.04</v>
      </c>
      <c r="V2" s="14">
        <v>1.04</v>
      </c>
      <c r="W2" s="14">
        <v>1.04</v>
      </c>
      <c r="X2" s="14">
        <v>1.04</v>
      </c>
      <c r="Y2" s="14">
        <v>1.04</v>
      </c>
      <c r="Z2" s="14">
        <v>1.04</v>
      </c>
      <c r="AA2" s="14">
        <v>1.04</v>
      </c>
      <c r="AB2" s="14">
        <v>1.04</v>
      </c>
      <c r="AC2" s="14">
        <v>1.04</v>
      </c>
      <c r="AD2" s="14">
        <v>1.04</v>
      </c>
      <c r="AE2" s="14">
        <v>1.04</v>
      </c>
      <c r="AF2" s="14">
        <v>1.04</v>
      </c>
      <c r="AG2" s="14">
        <v>1.04</v>
      </c>
    </row>
    <row r="3" spans="1:33" ht="15.75" customHeight="1" x14ac:dyDescent="0.25">
      <c r="A3" s="6" t="s">
        <v>2</v>
      </c>
      <c r="B3" s="5">
        <v>1E-3</v>
      </c>
      <c r="C3" s="5">
        <v>1E-3</v>
      </c>
      <c r="D3" s="5">
        <v>1E-3</v>
      </c>
      <c r="E3" s="5">
        <v>1E-3</v>
      </c>
      <c r="F3" s="5">
        <v>1E-3</v>
      </c>
      <c r="G3" s="5">
        <v>1E-3</v>
      </c>
      <c r="H3" s="5">
        <v>1E-3</v>
      </c>
      <c r="I3" s="5">
        <v>1E-3</v>
      </c>
      <c r="J3" s="5">
        <v>1E-3</v>
      </c>
      <c r="K3" s="5">
        <v>1E-3</v>
      </c>
      <c r="L3" s="5">
        <v>1E-3</v>
      </c>
      <c r="M3" s="5">
        <v>1E-3</v>
      </c>
      <c r="N3" s="5">
        <v>1E-3</v>
      </c>
      <c r="O3" s="5">
        <v>1E-3</v>
      </c>
      <c r="P3" s="5">
        <v>1E-3</v>
      </c>
      <c r="Q3" s="5">
        <v>1E-3</v>
      </c>
      <c r="R3" s="5">
        <v>1E-3</v>
      </c>
      <c r="S3" s="5">
        <v>1E-3</v>
      </c>
      <c r="T3" s="5">
        <v>1E-3</v>
      </c>
      <c r="U3" s="5">
        <v>1E-3</v>
      </c>
      <c r="V3" s="5">
        <v>1E-3</v>
      </c>
      <c r="W3" s="5">
        <v>1E-3</v>
      </c>
      <c r="X3" s="5">
        <v>1E-3</v>
      </c>
      <c r="Y3" s="5">
        <v>1E-3</v>
      </c>
      <c r="Z3" s="5">
        <v>1E-3</v>
      </c>
      <c r="AA3" s="5">
        <v>1E-3</v>
      </c>
      <c r="AB3" s="5">
        <v>1E-3</v>
      </c>
      <c r="AC3" s="5">
        <v>1E-3</v>
      </c>
      <c r="AD3" s="5">
        <v>1E-3</v>
      </c>
      <c r="AE3" s="5">
        <v>1E-3</v>
      </c>
      <c r="AF3" s="5">
        <v>1E-3</v>
      </c>
      <c r="AG3" s="5">
        <v>1E-3</v>
      </c>
    </row>
    <row r="4" spans="1:33" ht="15.75" customHeight="1" x14ac:dyDescent="0.25">
      <c r="A4" s="6" t="s">
        <v>3</v>
      </c>
      <c r="B4" s="5">
        <v>1E-3</v>
      </c>
      <c r="C4" s="5">
        <v>1E-3</v>
      </c>
      <c r="D4" s="5">
        <v>1E-3</v>
      </c>
      <c r="E4" s="5">
        <v>1E-3</v>
      </c>
      <c r="F4" s="5">
        <v>1E-3</v>
      </c>
      <c r="G4" s="5">
        <v>1E-3</v>
      </c>
      <c r="H4" s="5">
        <v>1E-3</v>
      </c>
      <c r="I4" s="5">
        <v>1E-3</v>
      </c>
      <c r="J4" s="5">
        <v>1E-3</v>
      </c>
      <c r="K4" s="5">
        <v>1E-3</v>
      </c>
      <c r="L4" s="5">
        <v>1E-3</v>
      </c>
      <c r="M4" s="5">
        <v>1E-3</v>
      </c>
      <c r="N4" s="5">
        <v>1E-3</v>
      </c>
      <c r="O4" s="5">
        <v>1E-3</v>
      </c>
      <c r="P4" s="5">
        <v>1E-3</v>
      </c>
      <c r="Q4" s="5">
        <v>1E-3</v>
      </c>
      <c r="R4" s="5">
        <v>1E-3</v>
      </c>
      <c r="S4" s="5">
        <v>1E-3</v>
      </c>
      <c r="T4" s="5">
        <v>1E-3</v>
      </c>
      <c r="U4" s="5">
        <v>1E-3</v>
      </c>
      <c r="V4" s="5">
        <v>1E-3</v>
      </c>
      <c r="W4" s="5">
        <v>1E-3</v>
      </c>
      <c r="X4" s="5">
        <v>1E-3</v>
      </c>
      <c r="Y4" s="5">
        <v>1E-3</v>
      </c>
      <c r="Z4" s="5">
        <v>1E-3</v>
      </c>
      <c r="AA4" s="5">
        <v>1E-3</v>
      </c>
      <c r="AB4" s="5">
        <v>1E-3</v>
      </c>
      <c r="AC4" s="5">
        <v>1E-3</v>
      </c>
      <c r="AD4" s="5">
        <v>1E-3</v>
      </c>
      <c r="AE4" s="5">
        <v>1E-3</v>
      </c>
      <c r="AF4" s="5">
        <v>1E-3</v>
      </c>
      <c r="AG4" s="5">
        <v>1E-3</v>
      </c>
    </row>
    <row r="5" spans="1:33" ht="15.75" customHeight="1" x14ac:dyDescent="0.25">
      <c r="A5" s="7" t="s">
        <v>4</v>
      </c>
      <c r="B5" s="8">
        <v>30</v>
      </c>
      <c r="C5" s="8">
        <v>29.066646653515011</v>
      </c>
      <c r="D5" s="8">
        <v>28.463172627076364</v>
      </c>
      <c r="E5" s="8">
        <v>27.859500117023668</v>
      </c>
      <c r="F5" s="8">
        <v>27.255610922889492</v>
      </c>
      <c r="G5" s="8">
        <v>26.651485864993507</v>
      </c>
      <c r="H5" s="8">
        <v>26.047104738558048</v>
      </c>
      <c r="I5" s="8">
        <v>25.442446265728332</v>
      </c>
      <c r="J5" s="8">
        <v>24.837488045397066</v>
      </c>
      <c r="K5" s="8">
        <v>24.232206500727791</v>
      </c>
      <c r="L5" s="8">
        <v>23.626576824265697</v>
      </c>
      <c r="M5" s="8">
        <v>23.020572920518639</v>
      </c>
      <c r="N5" s="8">
        <v>22.414167345884785</v>
      </c>
      <c r="O5" s="8">
        <v>21.807331245796391</v>
      </c>
      <c r="P5" s="8">
        <v>21.200034288942277</v>
      </c>
      <c r="Q5" s="8">
        <v>20.59224459842374</v>
      </c>
      <c r="R5" s="8">
        <v>19.983928679690617</v>
      </c>
      <c r="S5" s="8">
        <v>19.37505134509567</v>
      </c>
      <c r="T5" s="8">
        <v>18.765575634896035</v>
      </c>
      <c r="U5" s="8">
        <v>18.155462734521031</v>
      </c>
      <c r="V5" s="8">
        <v>17.544671887914951</v>
      </c>
      <c r="W5" s="8">
        <v>16.933160306752534</v>
      </c>
      <c r="X5" s="8">
        <v>16.320883075312874</v>
      </c>
      <c r="Y5" s="8">
        <v>15.707793050785</v>
      </c>
      <c r="Z5" s="8">
        <v>15.093840758764886</v>
      </c>
      <c r="AA5" s="8">
        <v>14.478974283689244</v>
      </c>
      <c r="AB5" s="8">
        <v>13.863139153936155</v>
      </c>
      <c r="AC5" s="8">
        <v>13.246278221306243</v>
      </c>
      <c r="AD5" s="8">
        <v>12.628331534580434</v>
      </c>
      <c r="AE5" s="8">
        <v>12.009236206831806</v>
      </c>
      <c r="AF5" s="8">
        <v>11.388926276148817</v>
      </c>
      <c r="AG5" s="8">
        <v>10.767332559405826</v>
      </c>
    </row>
    <row r="6" spans="1:33" ht="15.75" customHeight="1" x14ac:dyDescent="0.25">
      <c r="A6" s="7" t="s">
        <v>17</v>
      </c>
      <c r="B6" s="15">
        <f t="shared" ref="B6:AG6" si="0">+B5*277800</f>
        <v>8334000</v>
      </c>
      <c r="C6" s="15">
        <f t="shared" si="0"/>
        <v>8074714.4403464701</v>
      </c>
      <c r="D6" s="15">
        <f t="shared" si="0"/>
        <v>7907069.3558018142</v>
      </c>
      <c r="E6" s="15">
        <f t="shared" si="0"/>
        <v>7739369.1325091748</v>
      </c>
      <c r="F6" s="15">
        <f t="shared" si="0"/>
        <v>7571608.7143787006</v>
      </c>
      <c r="G6" s="15">
        <f t="shared" si="0"/>
        <v>7403782.7732951967</v>
      </c>
      <c r="H6" s="15">
        <f t="shared" si="0"/>
        <v>7235885.6963714259</v>
      </c>
      <c r="I6" s="15">
        <f t="shared" si="0"/>
        <v>7067911.5726193311</v>
      </c>
      <c r="J6" s="15">
        <f t="shared" si="0"/>
        <v>6899854.1790113049</v>
      </c>
      <c r="K6" s="15">
        <f t="shared" si="0"/>
        <v>6731706.9659021804</v>
      </c>
      <c r="L6" s="15">
        <f t="shared" si="0"/>
        <v>6563463.041781011</v>
      </c>
      <c r="M6" s="15">
        <f t="shared" si="0"/>
        <v>6395115.1573200775</v>
      </c>
      <c r="N6" s="15">
        <f t="shared" si="0"/>
        <v>6226655.6886867937</v>
      </c>
      <c r="O6" s="15">
        <f t="shared" si="0"/>
        <v>6058076.6200822378</v>
      </c>
      <c r="P6" s="15">
        <f t="shared" si="0"/>
        <v>5889369.5254681641</v>
      </c>
      <c r="Q6" s="15">
        <f t="shared" si="0"/>
        <v>5720525.5494421152</v>
      </c>
      <c r="R6" s="15">
        <f t="shared" si="0"/>
        <v>5551535.3872180535</v>
      </c>
      <c r="S6" s="15">
        <f t="shared" si="0"/>
        <v>5382389.2636675769</v>
      </c>
      <c r="T6" s="15">
        <f t="shared" si="0"/>
        <v>5213076.9113741182</v>
      </c>
      <c r="U6" s="15">
        <f t="shared" si="0"/>
        <v>5043587.5476499423</v>
      </c>
      <c r="V6" s="15">
        <f t="shared" si="0"/>
        <v>4873909.8504627738</v>
      </c>
      <c r="W6" s="15">
        <f t="shared" si="0"/>
        <v>4704031.9332158538</v>
      </c>
      <c r="X6" s="15">
        <f t="shared" si="0"/>
        <v>4533941.3183219163</v>
      </c>
      <c r="Y6" s="15">
        <f t="shared" si="0"/>
        <v>4363624.9095080728</v>
      </c>
      <c r="Z6" s="15">
        <f t="shared" si="0"/>
        <v>4193068.9627848854</v>
      </c>
      <c r="AA6" s="15">
        <f t="shared" si="0"/>
        <v>4022259.0560088721</v>
      </c>
      <c r="AB6" s="15">
        <f t="shared" si="0"/>
        <v>3851180.0569634638</v>
      </c>
      <c r="AC6" s="15">
        <f t="shared" si="0"/>
        <v>3679816.0898788744</v>
      </c>
      <c r="AD6" s="15">
        <f t="shared" si="0"/>
        <v>3508150.5003064447</v>
      </c>
      <c r="AE6" s="15">
        <f t="shared" si="0"/>
        <v>3336165.8182578757</v>
      </c>
      <c r="AF6" s="15">
        <f t="shared" si="0"/>
        <v>3163843.7195141413</v>
      </c>
      <c r="AG6" s="15">
        <f t="shared" si="0"/>
        <v>2991164.9850029387</v>
      </c>
    </row>
    <row r="7" spans="1:33" ht="15.75" customHeight="1" x14ac:dyDescent="0.25">
      <c r="A7" s="7" t="s">
        <v>18</v>
      </c>
      <c r="B7" s="8">
        <f>+B6/1000000</f>
        <v>8.3339999999999996</v>
      </c>
      <c r="C7" s="8">
        <f t="shared" ref="C7:AG7" si="1">+C6/1000000</f>
        <v>8.0747144403464706</v>
      </c>
      <c r="D7" s="8">
        <f t="shared" si="1"/>
        <v>7.9070693558018146</v>
      </c>
      <c r="E7" s="8">
        <f t="shared" si="1"/>
        <v>7.7393691325091751</v>
      </c>
      <c r="F7" s="8">
        <f t="shared" si="1"/>
        <v>7.5716087143787005</v>
      </c>
      <c r="G7" s="8">
        <f t="shared" si="1"/>
        <v>7.4037827732951964</v>
      </c>
      <c r="H7" s="8">
        <f t="shared" si="1"/>
        <v>7.235885696371426</v>
      </c>
      <c r="I7" s="8">
        <f t="shared" si="1"/>
        <v>7.0679115726193311</v>
      </c>
      <c r="J7" s="8">
        <f t="shared" si="1"/>
        <v>6.8998541790113048</v>
      </c>
      <c r="K7" s="8">
        <f t="shared" si="1"/>
        <v>6.7317069659021804</v>
      </c>
      <c r="L7" s="8">
        <f t="shared" si="1"/>
        <v>6.5634630417810111</v>
      </c>
      <c r="M7" s="8">
        <f t="shared" si="1"/>
        <v>6.3951151573200775</v>
      </c>
      <c r="N7" s="8">
        <f t="shared" si="1"/>
        <v>6.2266556886867939</v>
      </c>
      <c r="O7" s="8">
        <f t="shared" si="1"/>
        <v>6.0580766200822378</v>
      </c>
      <c r="P7" s="8">
        <f t="shared" si="1"/>
        <v>5.8893695254681644</v>
      </c>
      <c r="Q7" s="8">
        <f t="shared" si="1"/>
        <v>5.7205255494421152</v>
      </c>
      <c r="R7" s="8">
        <f t="shared" si="1"/>
        <v>5.5515353872180535</v>
      </c>
      <c r="S7" s="8">
        <f t="shared" si="1"/>
        <v>5.3823892636675765</v>
      </c>
      <c r="T7" s="8">
        <f t="shared" si="1"/>
        <v>5.2130769113741184</v>
      </c>
      <c r="U7" s="8">
        <f t="shared" si="1"/>
        <v>5.0435875476499428</v>
      </c>
      <c r="V7" s="8">
        <f t="shared" si="1"/>
        <v>4.8739098504627743</v>
      </c>
      <c r="W7" s="8">
        <f t="shared" si="1"/>
        <v>4.7040319332158536</v>
      </c>
      <c r="X7" s="8">
        <f t="shared" si="1"/>
        <v>4.5339413183219159</v>
      </c>
      <c r="Y7" s="8">
        <f t="shared" si="1"/>
        <v>4.363624909508073</v>
      </c>
      <c r="Z7" s="8">
        <f t="shared" si="1"/>
        <v>4.1930689627848858</v>
      </c>
      <c r="AA7" s="8">
        <f t="shared" si="1"/>
        <v>4.0222590560088722</v>
      </c>
      <c r="AB7" s="8">
        <f t="shared" si="1"/>
        <v>3.851180056963464</v>
      </c>
      <c r="AC7" s="8">
        <f t="shared" si="1"/>
        <v>3.6798160898788743</v>
      </c>
      <c r="AD7" s="8">
        <f t="shared" si="1"/>
        <v>3.5081505003064448</v>
      </c>
      <c r="AE7" s="8">
        <f t="shared" si="1"/>
        <v>3.3361658182578759</v>
      </c>
      <c r="AF7" s="8">
        <f t="shared" si="1"/>
        <v>3.1638437195141411</v>
      </c>
      <c r="AG7" s="8">
        <f t="shared" si="1"/>
        <v>2.9911649850029387</v>
      </c>
    </row>
    <row r="8" spans="1:33" ht="15.75" customHeight="1" x14ac:dyDescent="0.25">
      <c r="A8" s="7" t="s">
        <v>19</v>
      </c>
      <c r="B8" s="8">
        <v>0.03</v>
      </c>
      <c r="C8" s="8">
        <v>2.9360000000000001E-2</v>
      </c>
      <c r="D8" s="8">
        <v>2.8719999999999999E-2</v>
      </c>
      <c r="E8" s="8">
        <v>2.8079999999999997E-2</v>
      </c>
      <c r="F8" s="8">
        <v>2.7440000000000003E-2</v>
      </c>
      <c r="G8" s="8">
        <v>2.6800000000000001E-2</v>
      </c>
      <c r="H8" s="8">
        <v>2.6159999999999999E-2</v>
      </c>
      <c r="I8" s="8">
        <v>2.5520000000000001E-2</v>
      </c>
      <c r="J8" s="8">
        <v>2.4879999999999999E-2</v>
      </c>
      <c r="K8" s="8">
        <v>2.4240000000000001E-2</v>
      </c>
      <c r="L8" s="8">
        <v>2.3600000000000003E-2</v>
      </c>
      <c r="M8" s="8">
        <v>2.2960000000000001E-2</v>
      </c>
      <c r="N8" s="8">
        <v>2.232E-2</v>
      </c>
      <c r="O8" s="8">
        <v>2.1680000000000001E-2</v>
      </c>
      <c r="P8" s="8">
        <v>2.104E-2</v>
      </c>
      <c r="Q8" s="8">
        <v>2.0399999999999998E-2</v>
      </c>
      <c r="R8" s="8">
        <v>1.9759999999999996E-2</v>
      </c>
      <c r="S8" s="8">
        <v>1.9119999999999998E-2</v>
      </c>
      <c r="T8" s="8">
        <v>1.848E-2</v>
      </c>
      <c r="U8" s="8">
        <v>1.7839999999999998E-2</v>
      </c>
      <c r="V8" s="8">
        <v>1.72E-2</v>
      </c>
      <c r="W8" s="8">
        <v>1.6560000000000002E-2</v>
      </c>
      <c r="X8" s="8">
        <v>1.592E-2</v>
      </c>
      <c r="Y8" s="8">
        <v>1.528E-2</v>
      </c>
      <c r="Z8" s="8">
        <v>1.464E-2</v>
      </c>
      <c r="AA8" s="8">
        <v>1.4E-2</v>
      </c>
      <c r="AB8" s="8">
        <v>1.3359999999999999E-2</v>
      </c>
      <c r="AC8" s="8">
        <v>1.2719999999999999E-2</v>
      </c>
      <c r="AD8" s="8">
        <v>1.2079999999999999E-2</v>
      </c>
      <c r="AE8" s="8">
        <v>1.1440000000000001E-2</v>
      </c>
      <c r="AF8" s="8">
        <v>1.0800000000000001E-2</v>
      </c>
      <c r="AG8" s="8">
        <v>1.0160000000000001E-2</v>
      </c>
    </row>
    <row r="9" spans="1:33" ht="15.75" customHeight="1" x14ac:dyDescent="0.25">
      <c r="A9" s="7" t="s">
        <v>5</v>
      </c>
      <c r="B9" s="5">
        <v>1E-3</v>
      </c>
      <c r="C9" s="5">
        <v>1E-3</v>
      </c>
      <c r="D9" s="5">
        <v>1E-3</v>
      </c>
      <c r="E9" s="5">
        <v>1E-3</v>
      </c>
      <c r="F9" s="5">
        <v>1E-3</v>
      </c>
      <c r="G9" s="5">
        <v>1E-3</v>
      </c>
      <c r="H9" s="5">
        <v>1E-3</v>
      </c>
      <c r="I9" s="5">
        <v>1E-3</v>
      </c>
      <c r="J9" s="5">
        <v>1E-3</v>
      </c>
      <c r="K9" s="5">
        <v>1E-3</v>
      </c>
      <c r="L9" s="5">
        <v>1E-3</v>
      </c>
      <c r="M9" s="5">
        <v>1E-3</v>
      </c>
      <c r="N9" s="5">
        <v>1E-3</v>
      </c>
      <c r="O9" s="5">
        <v>1E-3</v>
      </c>
      <c r="P9" s="5">
        <v>1E-3</v>
      </c>
      <c r="Q9" s="5">
        <v>1E-3</v>
      </c>
      <c r="R9" s="5">
        <v>1E-3</v>
      </c>
      <c r="S9" s="5">
        <v>1E-3</v>
      </c>
      <c r="T9" s="5">
        <v>1E-3</v>
      </c>
      <c r="U9" s="5">
        <v>1E-3</v>
      </c>
      <c r="V9" s="5">
        <v>1E-3</v>
      </c>
      <c r="W9" s="5">
        <v>1E-3</v>
      </c>
      <c r="X9" s="5">
        <v>1E-3</v>
      </c>
      <c r="Y9" s="5">
        <v>1E-3</v>
      </c>
      <c r="Z9" s="5">
        <v>1E-3</v>
      </c>
      <c r="AA9" s="5">
        <v>1E-3</v>
      </c>
      <c r="AB9" s="5">
        <v>1E-3</v>
      </c>
      <c r="AC9" s="5">
        <v>1E-3</v>
      </c>
      <c r="AD9" s="5">
        <v>1E-3</v>
      </c>
      <c r="AE9" s="5">
        <v>1E-3</v>
      </c>
      <c r="AF9" s="5">
        <v>1E-3</v>
      </c>
      <c r="AG9" s="5">
        <v>1E-3</v>
      </c>
    </row>
    <row r="10" spans="1:33" ht="15.75" customHeight="1" x14ac:dyDescent="0.25"/>
    <row r="11" spans="1:33" ht="15.75" customHeight="1" x14ac:dyDescent="0.25"/>
    <row r="12" spans="1:33" ht="15.75" customHeight="1" x14ac:dyDescent="0.25"/>
    <row r="13" spans="1:33" ht="15.75" customHeight="1" x14ac:dyDescent="0.25"/>
    <row r="14" spans="1:33" ht="15.75" customHeight="1" x14ac:dyDescent="0.25"/>
    <row r="15" spans="1:33" ht="15.75" customHeight="1" x14ac:dyDescent="0.25"/>
    <row r="16" spans="1:3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02D8-B691-4726-B571-780A632B1C8A}">
  <dimension ref="A1:AS34"/>
  <sheetViews>
    <sheetView workbookViewId="0">
      <selection activeCell="O6" sqref="O6"/>
    </sheetView>
  </sheetViews>
  <sheetFormatPr defaultRowHeight="15" x14ac:dyDescent="0.25"/>
  <cols>
    <col min="1" max="9" width="9.140625" style="3"/>
    <col min="10" max="10" width="14.7109375" style="3" bestFit="1" customWidth="1"/>
    <col min="11" max="11" width="12" style="3" bestFit="1" customWidth="1"/>
    <col min="12" max="12" width="12.42578125" style="3" bestFit="1" customWidth="1"/>
    <col min="13" max="16384" width="9.140625" style="3"/>
  </cols>
  <sheetData>
    <row r="1" spans="1:13" x14ac:dyDescent="0.25">
      <c r="A1" s="3" t="s">
        <v>6</v>
      </c>
      <c r="D1" s="3">
        <f>+EXP(-1)</f>
        <v>0.36787944117144233</v>
      </c>
      <c r="H1" s="9" t="s">
        <v>7</v>
      </c>
      <c r="K1" s="3" t="s">
        <v>8</v>
      </c>
      <c r="M1" s="3" t="s">
        <v>9</v>
      </c>
    </row>
    <row r="2" spans="1:13" x14ac:dyDescent="0.25">
      <c r="C2" s="9" t="s">
        <v>10</v>
      </c>
      <c r="D2" s="3" t="s">
        <v>11</v>
      </c>
      <c r="F2" s="3" t="s">
        <v>12</v>
      </c>
      <c r="G2" s="3" t="s">
        <v>13</v>
      </c>
      <c r="H2" s="3">
        <v>8100</v>
      </c>
      <c r="J2" s="3" t="s">
        <v>14</v>
      </c>
      <c r="K2" s="10">
        <v>141.6</v>
      </c>
      <c r="L2" s="3" t="s">
        <v>15</v>
      </c>
      <c r="M2" s="8">
        <v>30</v>
      </c>
    </row>
    <row r="3" spans="1:13" x14ac:dyDescent="0.25">
      <c r="A3" s="9" t="s">
        <v>16</v>
      </c>
      <c r="C3" s="3">
        <f t="shared" ref="C3:C34" si="0">1-EXP(-D3/32)</f>
        <v>0.63212055882855767</v>
      </c>
      <c r="D3" s="3">
        <v>32</v>
      </c>
      <c r="E3" s="3">
        <f t="shared" ref="E3:E34" si="1">F3*EXP(-G3*C3)</f>
        <v>7847.9945964490535</v>
      </c>
      <c r="F3" s="3">
        <v>8100</v>
      </c>
      <c r="G3" s="3">
        <v>0.05</v>
      </c>
      <c r="H3" s="3">
        <f t="shared" ref="H3:H34" si="2">F3*EXP(-G3*C3)</f>
        <v>7847.9945964490535</v>
      </c>
      <c r="I3" s="3">
        <f t="shared" ref="I3:I33" si="3">+H3-H4</f>
        <v>239.72399103039152</v>
      </c>
      <c r="J3" s="10">
        <v>141.6</v>
      </c>
      <c r="K3" s="3">
        <f>J3*EXP(-G3*C3)</f>
        <v>137.19457220459086</v>
      </c>
      <c r="L3" s="8">
        <v>30</v>
      </c>
      <c r="M3" s="3">
        <f>L3*EXP(-G3*C3)</f>
        <v>29.066646653515011</v>
      </c>
    </row>
    <row r="4" spans="1:13" x14ac:dyDescent="0.25">
      <c r="C4" s="3">
        <f t="shared" si="0"/>
        <v>0.62044281181691041</v>
      </c>
      <c r="D4" s="3">
        <v>31</v>
      </c>
      <c r="E4" s="3">
        <f t="shared" si="1"/>
        <v>7608.2706054186619</v>
      </c>
      <c r="F4" s="3">
        <f t="shared" ref="F4:F34" si="4">+E3</f>
        <v>7847.9945964490535</v>
      </c>
      <c r="G4" s="3">
        <v>0.05</v>
      </c>
      <c r="H4" s="3">
        <f t="shared" si="2"/>
        <v>7608.2706054186619</v>
      </c>
      <c r="I4" s="3">
        <f t="shared" si="3"/>
        <v>227.95668403952004</v>
      </c>
      <c r="J4" s="10">
        <v>139.36249999999998</v>
      </c>
      <c r="K4" s="3">
        <f t="shared" ref="K4:K34" si="5">J4*EXP(-G4*C4)</f>
        <v>135.10554820302892</v>
      </c>
      <c r="L4" s="8">
        <v>29.36</v>
      </c>
      <c r="M4" s="3">
        <f t="shared" ref="M4:M34" si="6">L4*EXP(-G4*C4)</f>
        <v>28.463172627076364</v>
      </c>
    </row>
    <row r="5" spans="1:13" x14ac:dyDescent="0.25">
      <c r="A5" s="9"/>
      <c r="C5" s="3">
        <f t="shared" si="0"/>
        <v>0.60839437332320101</v>
      </c>
      <c r="D5" s="3">
        <v>30</v>
      </c>
      <c r="E5" s="3">
        <f t="shared" si="1"/>
        <v>7380.3139213791419</v>
      </c>
      <c r="F5" s="3">
        <f t="shared" si="4"/>
        <v>7608.2706054186619</v>
      </c>
      <c r="G5" s="3">
        <v>0.05</v>
      </c>
      <c r="H5" s="3">
        <f t="shared" si="2"/>
        <v>7380.3139213791419</v>
      </c>
      <c r="I5" s="3">
        <f t="shared" si="3"/>
        <v>216.67557629742078</v>
      </c>
      <c r="J5" s="10">
        <v>137.125</v>
      </c>
      <c r="K5" s="3">
        <f t="shared" si="5"/>
        <v>133.01650256082419</v>
      </c>
      <c r="L5" s="8">
        <v>28.72</v>
      </c>
      <c r="M5" s="3">
        <f t="shared" si="6"/>
        <v>27.859500117023668</v>
      </c>
    </row>
    <row r="6" spans="1:13" x14ac:dyDescent="0.25">
      <c r="C6" s="3">
        <f t="shared" si="0"/>
        <v>0.59596347633665792</v>
      </c>
      <c r="D6" s="3">
        <v>29</v>
      </c>
      <c r="E6" s="3">
        <f t="shared" si="1"/>
        <v>7163.6383450817211</v>
      </c>
      <c r="F6" s="3">
        <f t="shared" si="4"/>
        <v>7380.3139213791419</v>
      </c>
      <c r="G6" s="3">
        <v>0.05</v>
      </c>
      <c r="H6" s="3">
        <f t="shared" si="2"/>
        <v>7163.6383450817211</v>
      </c>
      <c r="I6" s="3">
        <f t="shared" si="3"/>
        <v>205.85386636922249</v>
      </c>
      <c r="J6" s="10">
        <v>134.88749999999999</v>
      </c>
      <c r="K6" s="3">
        <f t="shared" si="5"/>
        <v>130.92739381628405</v>
      </c>
      <c r="L6" s="8">
        <v>28.08</v>
      </c>
      <c r="M6" s="3">
        <f t="shared" si="6"/>
        <v>27.255610922889492</v>
      </c>
    </row>
    <row r="7" spans="1:13" x14ac:dyDescent="0.25">
      <c r="C7" s="3">
        <f t="shared" si="0"/>
        <v>0.58313798032149156</v>
      </c>
      <c r="D7" s="3">
        <v>28</v>
      </c>
      <c r="E7" s="3">
        <f t="shared" si="1"/>
        <v>6957.7844787124986</v>
      </c>
      <c r="F7" s="3">
        <f t="shared" si="4"/>
        <v>7163.6383450817211</v>
      </c>
      <c r="G7" s="3">
        <v>0.05</v>
      </c>
      <c r="H7" s="3">
        <f t="shared" si="2"/>
        <v>6957.7844787124986</v>
      </c>
      <c r="I7" s="3">
        <f t="shared" si="3"/>
        <v>195.4657822446643</v>
      </c>
      <c r="J7" s="10">
        <v>132.65</v>
      </c>
      <c r="K7" s="3">
        <f t="shared" si="5"/>
        <v>128.83817784225178</v>
      </c>
      <c r="L7" s="8">
        <v>27.44</v>
      </c>
      <c r="M7" s="3">
        <f t="shared" si="6"/>
        <v>26.651485864993507</v>
      </c>
    </row>
    <row r="8" spans="1:13" x14ac:dyDescent="0.25">
      <c r="C8" s="3">
        <f t="shared" si="0"/>
        <v>0.56990535935993769</v>
      </c>
      <c r="D8" s="3">
        <v>27</v>
      </c>
      <c r="E8" s="3">
        <f t="shared" si="1"/>
        <v>6762.3186964678343</v>
      </c>
      <c r="F8" s="3">
        <f t="shared" si="4"/>
        <v>6957.7844787124986</v>
      </c>
      <c r="G8" s="3">
        <v>0.05</v>
      </c>
      <c r="H8" s="3">
        <f t="shared" si="2"/>
        <v>6762.3186964678343</v>
      </c>
      <c r="I8" s="3">
        <f t="shared" si="3"/>
        <v>185.48650737712615</v>
      </c>
      <c r="J8" s="10">
        <v>130.41249999999999</v>
      </c>
      <c r="K8" s="3">
        <f t="shared" si="5"/>
        <v>126.7488077133284</v>
      </c>
      <c r="L8" s="8">
        <v>26.8</v>
      </c>
      <c r="M8" s="3">
        <f t="shared" si="6"/>
        <v>26.047104738558048</v>
      </c>
    </row>
    <row r="9" spans="1:13" x14ac:dyDescent="0.25">
      <c r="C9" s="3">
        <f t="shared" si="0"/>
        <v>0.55625268991892018</v>
      </c>
      <c r="D9" s="3">
        <v>26</v>
      </c>
      <c r="E9" s="3">
        <f t="shared" si="1"/>
        <v>6576.8321890907082</v>
      </c>
      <c r="F9" s="3">
        <f t="shared" si="4"/>
        <v>6762.3186964678343</v>
      </c>
      <c r="G9" s="3">
        <v>0.05</v>
      </c>
      <c r="H9" s="3">
        <f t="shared" si="2"/>
        <v>6576.8321890907082</v>
      </c>
      <c r="I9" s="3">
        <f t="shared" si="3"/>
        <v>175.89210785547766</v>
      </c>
      <c r="J9" s="10">
        <v>128.17499999999998</v>
      </c>
      <c r="K9" s="3">
        <f t="shared" si="5"/>
        <v>124.65923356688565</v>
      </c>
      <c r="L9" s="8">
        <v>26.16</v>
      </c>
      <c r="M9" s="3">
        <f t="shared" si="6"/>
        <v>25.442446265728332</v>
      </c>
    </row>
    <row r="10" spans="1:13" x14ac:dyDescent="0.25">
      <c r="C10" s="3">
        <f t="shared" si="0"/>
        <v>0.54216663822838573</v>
      </c>
      <c r="D10" s="3">
        <v>25</v>
      </c>
      <c r="E10" s="3">
        <f t="shared" si="1"/>
        <v>6400.9400812352305</v>
      </c>
      <c r="F10" s="3">
        <f t="shared" si="4"/>
        <v>6576.8321890907082</v>
      </c>
      <c r="G10" s="3">
        <v>0.05</v>
      </c>
      <c r="H10" s="3">
        <f t="shared" si="2"/>
        <v>6400.9400812352305</v>
      </c>
      <c r="I10" s="3">
        <f t="shared" si="3"/>
        <v>166.65946036395144</v>
      </c>
      <c r="J10" s="10">
        <v>125.9375</v>
      </c>
      <c r="K10" s="3">
        <f t="shared" si="5"/>
        <v>122.56940245757026</v>
      </c>
      <c r="L10" s="8">
        <v>25.52</v>
      </c>
      <c r="M10" s="3">
        <f t="shared" si="6"/>
        <v>24.837488045397066</v>
      </c>
    </row>
    <row r="11" spans="1:13" x14ac:dyDescent="0.25">
      <c r="C11" s="3">
        <f t="shared" si="0"/>
        <v>0.52763344725898531</v>
      </c>
      <c r="D11" s="3">
        <v>24</v>
      </c>
      <c r="E11" s="3">
        <f t="shared" si="1"/>
        <v>6234.2806208712791</v>
      </c>
      <c r="F11" s="3">
        <f t="shared" si="4"/>
        <v>6400.9400812352305</v>
      </c>
      <c r="G11" s="3">
        <v>0.05</v>
      </c>
      <c r="H11" s="3">
        <f t="shared" si="2"/>
        <v>6234.2806208712791</v>
      </c>
      <c r="I11" s="3">
        <f t="shared" si="3"/>
        <v>157.76618056409643</v>
      </c>
      <c r="J11" s="10">
        <v>123.69999999999999</v>
      </c>
      <c r="K11" s="3">
        <f t="shared" si="5"/>
        <v>120.47925820498503</v>
      </c>
      <c r="L11" s="8">
        <v>24.88</v>
      </c>
      <c r="M11" s="3">
        <f t="shared" si="6"/>
        <v>24.232206500727791</v>
      </c>
    </row>
    <row r="12" spans="1:13" x14ac:dyDescent="0.25">
      <c r="C12" s="3">
        <f t="shared" si="0"/>
        <v>0.51263892328638083</v>
      </c>
      <c r="D12" s="3">
        <v>23</v>
      </c>
      <c r="E12" s="3">
        <f t="shared" si="1"/>
        <v>6076.5144403071827</v>
      </c>
      <c r="F12" s="3">
        <f t="shared" si="4"/>
        <v>6234.2806208712791</v>
      </c>
      <c r="G12" s="3">
        <v>0.05</v>
      </c>
      <c r="H12" s="3">
        <f t="shared" si="2"/>
        <v>6076.5144403071827</v>
      </c>
      <c r="I12" s="3">
        <f t="shared" si="3"/>
        <v>149.19055150735221</v>
      </c>
      <c r="J12" s="10">
        <v>121.46249999999999</v>
      </c>
      <c r="K12" s="3">
        <f t="shared" si="5"/>
        <v>118.388741234215</v>
      </c>
      <c r="L12" s="8">
        <v>24.240000000000002</v>
      </c>
      <c r="M12" s="3">
        <f t="shared" si="6"/>
        <v>23.626576824265697</v>
      </c>
    </row>
    <row r="13" spans="1:13" x14ac:dyDescent="0.25">
      <c r="C13" s="3">
        <f t="shared" si="0"/>
        <v>0.49716842202905909</v>
      </c>
      <c r="D13" s="3">
        <v>22</v>
      </c>
      <c r="E13" s="3">
        <f t="shared" si="1"/>
        <v>5927.3238887998305</v>
      </c>
      <c r="F13" s="3">
        <f t="shared" si="4"/>
        <v>6076.5144403071827</v>
      </c>
      <c r="G13" s="3">
        <v>0.05</v>
      </c>
      <c r="H13" s="3">
        <f t="shared" si="2"/>
        <v>5927.3238887998305</v>
      </c>
      <c r="I13" s="3">
        <f t="shared" si="3"/>
        <v>140.91145165610305</v>
      </c>
      <c r="J13" s="10">
        <v>119.22499999999999</v>
      </c>
      <c r="K13" s="3">
        <f t="shared" si="5"/>
        <v>116.29778840884892</v>
      </c>
      <c r="L13" s="8">
        <v>23.6</v>
      </c>
      <c r="M13" s="3">
        <f t="shared" si="6"/>
        <v>23.020572920518639</v>
      </c>
    </row>
    <row r="14" spans="1:13" x14ac:dyDescent="0.25">
      <c r="C14" s="3">
        <f t="shared" si="0"/>
        <v>0.48120683434611067</v>
      </c>
      <c r="D14" s="3">
        <v>21</v>
      </c>
      <c r="E14" s="3">
        <f t="shared" si="1"/>
        <v>5786.4124371437274</v>
      </c>
      <c r="F14" s="3">
        <f t="shared" si="4"/>
        <v>5927.3238887998305</v>
      </c>
      <c r="G14" s="3">
        <v>0.05</v>
      </c>
      <c r="H14" s="3">
        <f t="shared" si="2"/>
        <v>5786.4124371437274</v>
      </c>
      <c r="I14" s="3">
        <f t="shared" si="3"/>
        <v>132.90828205460275</v>
      </c>
      <c r="J14" s="10">
        <v>116.9875</v>
      </c>
      <c r="K14" s="3">
        <f t="shared" si="5"/>
        <v>114.20633285612789</v>
      </c>
      <c r="L14" s="8">
        <v>22.96</v>
      </c>
      <c r="M14" s="3">
        <f t="shared" si="6"/>
        <v>22.414167345884785</v>
      </c>
    </row>
    <row r="15" spans="1:13" x14ac:dyDescent="0.25">
      <c r="C15" s="3">
        <f t="shared" si="0"/>
        <v>0.46473857148100972</v>
      </c>
      <c r="D15" s="3">
        <v>20</v>
      </c>
      <c r="E15" s="3">
        <f t="shared" si="1"/>
        <v>5653.5041550891247</v>
      </c>
      <c r="F15" s="3">
        <f t="shared" si="4"/>
        <v>5786.4124371437274</v>
      </c>
      <c r="G15" s="3">
        <v>0.05</v>
      </c>
      <c r="H15" s="3">
        <f t="shared" si="2"/>
        <v>5653.5041550891247</v>
      </c>
      <c r="I15" s="3">
        <f t="shared" si="3"/>
        <v>125.16089214783824</v>
      </c>
      <c r="J15" s="10">
        <v>114.75</v>
      </c>
      <c r="K15" s="3">
        <f t="shared" si="5"/>
        <v>112.11430378383226</v>
      </c>
      <c r="L15" s="8">
        <v>22.32</v>
      </c>
      <c r="M15" s="3">
        <f t="shared" si="6"/>
        <v>21.807331245796391</v>
      </c>
    </row>
    <row r="16" spans="1:13" x14ac:dyDescent="0.25">
      <c r="C16" s="3">
        <f t="shared" si="0"/>
        <v>0.44774754983697962</v>
      </c>
      <c r="D16" s="3">
        <v>19</v>
      </c>
      <c r="E16" s="3">
        <f t="shared" si="1"/>
        <v>5528.3432629412864</v>
      </c>
      <c r="F16" s="3">
        <f t="shared" si="4"/>
        <v>5653.5041550891247</v>
      </c>
      <c r="G16" s="3">
        <v>0.05</v>
      </c>
      <c r="H16" s="3">
        <f t="shared" si="2"/>
        <v>5528.3432629412864</v>
      </c>
      <c r="I16" s="3">
        <f t="shared" si="3"/>
        <v>117.64950369532744</v>
      </c>
      <c r="J16" s="10">
        <v>112.5125</v>
      </c>
      <c r="K16" s="3">
        <f t="shared" si="5"/>
        <v>110.02162628849715</v>
      </c>
      <c r="L16" s="8">
        <v>21.68</v>
      </c>
      <c r="M16" s="3">
        <f t="shared" si="6"/>
        <v>21.200034288942277</v>
      </c>
    </row>
    <row r="17" spans="3:45" x14ac:dyDescent="0.25">
      <c r="C17" s="3">
        <f t="shared" si="0"/>
        <v>0.43021717526907699</v>
      </c>
      <c r="D17" s="3">
        <v>18</v>
      </c>
      <c r="E17" s="3">
        <f t="shared" si="1"/>
        <v>5410.693759245959</v>
      </c>
      <c r="F17" s="3">
        <f t="shared" si="4"/>
        <v>5528.3432629412864</v>
      </c>
      <c r="G17" s="3">
        <v>0.05</v>
      </c>
      <c r="H17" s="3">
        <f t="shared" si="2"/>
        <v>5410.693759245959</v>
      </c>
      <c r="I17" s="3">
        <f t="shared" si="3"/>
        <v>110.3546321666272</v>
      </c>
      <c r="J17" s="10">
        <v>110.27499999999999</v>
      </c>
      <c r="K17" s="3">
        <f t="shared" si="5"/>
        <v>107.92822115452365</v>
      </c>
      <c r="L17" s="8">
        <v>21.04</v>
      </c>
      <c r="M17" s="3">
        <f t="shared" si="6"/>
        <v>20.59224459842374</v>
      </c>
    </row>
    <row r="18" spans="3:45" x14ac:dyDescent="0.25">
      <c r="C18" s="3">
        <f t="shared" si="0"/>
        <v>0.4121303268776535</v>
      </c>
      <c r="D18" s="3">
        <v>17</v>
      </c>
      <c r="E18" s="3">
        <f t="shared" si="1"/>
        <v>5300.3391270793318</v>
      </c>
      <c r="F18" s="3">
        <f t="shared" si="4"/>
        <v>5410.693759245959</v>
      </c>
      <c r="G18" s="3">
        <v>0.05</v>
      </c>
      <c r="H18" s="3">
        <f t="shared" si="2"/>
        <v>5300.3391270793318</v>
      </c>
      <c r="I18" s="3">
        <f t="shared" si="3"/>
        <v>103.25700493451222</v>
      </c>
      <c r="J18" s="10">
        <v>108.03749999999999</v>
      </c>
      <c r="K18" s="3">
        <f t="shared" si="5"/>
        <v>105.83400464372917</v>
      </c>
      <c r="L18" s="8">
        <v>20.399999999999999</v>
      </c>
      <c r="M18" s="3">
        <f t="shared" si="6"/>
        <v>19.983928679690617</v>
      </c>
    </row>
    <row r="19" spans="3:45" x14ac:dyDescent="0.25">
      <c r="C19" s="3">
        <f t="shared" si="0"/>
        <v>0.39346934028736658</v>
      </c>
      <c r="D19" s="3">
        <v>16</v>
      </c>
      <c r="E19" s="3">
        <f t="shared" si="1"/>
        <v>5197.0821221448196</v>
      </c>
      <c r="F19" s="3">
        <f t="shared" si="4"/>
        <v>5300.3391270793318</v>
      </c>
      <c r="G19" s="3">
        <v>0.05</v>
      </c>
      <c r="H19" s="3">
        <f t="shared" si="2"/>
        <v>5197.0821221448196</v>
      </c>
      <c r="I19" s="3">
        <f t="shared" si="3"/>
        <v>96.337475498658023</v>
      </c>
      <c r="J19" s="10">
        <v>105.8</v>
      </c>
      <c r="K19" s="3">
        <f t="shared" si="5"/>
        <v>103.73888827485436</v>
      </c>
      <c r="L19" s="8">
        <v>19.759999999999998</v>
      </c>
      <c r="M19" s="3">
        <f t="shared" si="6"/>
        <v>19.37505134509567</v>
      </c>
    </row>
    <row r="20" spans="3:45" x14ac:dyDescent="0.25">
      <c r="C20" s="3">
        <f t="shared" si="0"/>
        <v>0.37421599039540887</v>
      </c>
      <c r="D20" s="3">
        <v>15</v>
      </c>
      <c r="E20" s="3">
        <f t="shared" si="1"/>
        <v>5100.7446466461615</v>
      </c>
      <c r="F20" s="3">
        <f t="shared" si="4"/>
        <v>5197.0821221448196</v>
      </c>
      <c r="G20" s="3">
        <v>0.05</v>
      </c>
      <c r="H20" s="3">
        <f t="shared" si="2"/>
        <v>5100.7446466461615</v>
      </c>
      <c r="I20" s="3">
        <f t="shared" si="3"/>
        <v>89.576932874948398</v>
      </c>
      <c r="J20" s="10">
        <v>103.5625</v>
      </c>
      <c r="K20" s="3">
        <f t="shared" si="5"/>
        <v>101.64277859251678</v>
      </c>
      <c r="L20" s="8">
        <v>19.119999999999997</v>
      </c>
      <c r="M20" s="3">
        <f t="shared" si="6"/>
        <v>18.765575634896035</v>
      </c>
    </row>
    <row r="21" spans="3:45" x14ac:dyDescent="0.25">
      <c r="C21" s="3">
        <f t="shared" si="0"/>
        <v>0.35435147357210794</v>
      </c>
      <c r="D21" s="3">
        <v>14</v>
      </c>
      <c r="E21" s="3">
        <f t="shared" si="1"/>
        <v>5011.1677137712131</v>
      </c>
      <c r="F21" s="3">
        <f t="shared" si="4"/>
        <v>5100.7446466461615</v>
      </c>
      <c r="G21" s="3">
        <v>0.05</v>
      </c>
      <c r="H21" s="3">
        <f t="shared" si="2"/>
        <v>5011.1677137712131</v>
      </c>
      <c r="I21" s="3">
        <f t="shared" si="3"/>
        <v>82.956205170941757</v>
      </c>
      <c r="J21" s="10">
        <v>101.325</v>
      </c>
      <c r="K21" s="3">
        <f t="shared" si="5"/>
        <v>99.545576925072695</v>
      </c>
      <c r="L21" s="8">
        <v>18.48</v>
      </c>
      <c r="M21" s="3">
        <f t="shared" si="6"/>
        <v>18.155462734521031</v>
      </c>
    </row>
    <row r="22" spans="3:45" x14ac:dyDescent="0.25">
      <c r="C22" s="3">
        <f t="shared" si="0"/>
        <v>0.33385638929651218</v>
      </c>
      <c r="D22" s="3">
        <v>13</v>
      </c>
      <c r="E22" s="3">
        <f t="shared" si="1"/>
        <v>4928.2115086002714</v>
      </c>
      <c r="F22" s="3">
        <f t="shared" si="4"/>
        <v>5011.1677137712131</v>
      </c>
      <c r="G22" s="3">
        <v>0.05</v>
      </c>
      <c r="H22" s="3">
        <f t="shared" si="2"/>
        <v>4928.2115086002714</v>
      </c>
      <c r="I22" s="3">
        <f t="shared" si="3"/>
        <v>76.455956233344295</v>
      </c>
      <c r="J22" s="10">
        <v>99.087500000000006</v>
      </c>
      <c r="K22" s="3">
        <f t="shared" si="5"/>
        <v>97.447179130816863</v>
      </c>
      <c r="L22" s="8">
        <v>17.84</v>
      </c>
      <c r="M22" s="3">
        <f t="shared" si="6"/>
        <v>17.544671887914951</v>
      </c>
    </row>
    <row r="23" spans="3:45" x14ac:dyDescent="0.25">
      <c r="C23" s="3">
        <f t="shared" si="0"/>
        <v>0.31271072120902776</v>
      </c>
      <c r="D23" s="3">
        <v>12</v>
      </c>
      <c r="E23" s="3">
        <f t="shared" si="1"/>
        <v>4851.7555523669271</v>
      </c>
      <c r="F23" s="3">
        <f t="shared" si="4"/>
        <v>4928.2115086002714</v>
      </c>
      <c r="G23" s="3">
        <v>0.05</v>
      </c>
      <c r="H23" s="3">
        <f t="shared" si="2"/>
        <v>4851.7555523669271</v>
      </c>
      <c r="I23" s="3">
        <f t="shared" si="3"/>
        <v>70.056574095149699</v>
      </c>
      <c r="J23" s="10">
        <v>96.85</v>
      </c>
      <c r="K23" s="3">
        <f t="shared" si="5"/>
        <v>95.347475331917607</v>
      </c>
      <c r="L23" s="8">
        <v>17.2</v>
      </c>
      <c r="M23" s="3">
        <f t="shared" si="6"/>
        <v>16.933160306752534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</row>
    <row r="24" spans="3:45" x14ac:dyDescent="0.25">
      <c r="C24" s="3">
        <f t="shared" si="0"/>
        <v>0.29089381756260158</v>
      </c>
      <c r="D24" s="3">
        <v>11</v>
      </c>
      <c r="E24" s="3">
        <f t="shared" si="1"/>
        <v>4781.6989782717774</v>
      </c>
      <c r="F24" s="3">
        <f t="shared" si="4"/>
        <v>4851.7555523669271</v>
      </c>
      <c r="G24" s="3">
        <v>0.05</v>
      </c>
      <c r="H24" s="3">
        <f t="shared" si="2"/>
        <v>4781.6989782717774</v>
      </c>
      <c r="I24" s="3">
        <f t="shared" si="3"/>
        <v>63.738049764041534</v>
      </c>
      <c r="J24" s="10">
        <v>94.612499999999997</v>
      </c>
      <c r="K24" s="3">
        <f t="shared" si="5"/>
        <v>93.246349635449221</v>
      </c>
      <c r="L24" s="8">
        <v>16.560000000000002</v>
      </c>
      <c r="M24" s="3">
        <f t="shared" si="6"/>
        <v>16.320883075312874</v>
      </c>
    </row>
    <row r="25" spans="3:45" x14ac:dyDescent="0.25">
      <c r="C25" s="3">
        <f t="shared" si="0"/>
        <v>0.26838437105335822</v>
      </c>
      <c r="D25" s="3">
        <v>10</v>
      </c>
      <c r="E25" s="3">
        <f t="shared" si="1"/>
        <v>4717.9609285077358</v>
      </c>
      <c r="F25" s="3">
        <f t="shared" si="4"/>
        <v>4781.6989782717774</v>
      </c>
      <c r="G25" s="3">
        <v>0.05</v>
      </c>
      <c r="H25" s="3">
        <f t="shared" si="2"/>
        <v>4717.9609285077358</v>
      </c>
      <c r="I25" s="3">
        <f t="shared" si="3"/>
        <v>57.479844674601736</v>
      </c>
      <c r="J25" s="10">
        <v>92.375</v>
      </c>
      <c r="K25" s="3">
        <f t="shared" si="5"/>
        <v>91.143679840845749</v>
      </c>
      <c r="L25" s="8">
        <v>15.92</v>
      </c>
      <c r="M25" s="3">
        <f t="shared" si="6"/>
        <v>15.707793050785</v>
      </c>
    </row>
    <row r="26" spans="3:45" x14ac:dyDescent="0.25">
      <c r="C26" s="3">
        <f t="shared" si="0"/>
        <v>0.24516039801099265</v>
      </c>
      <c r="D26" s="3">
        <v>9</v>
      </c>
      <c r="E26" s="3">
        <f t="shared" si="1"/>
        <v>4660.4810838331341</v>
      </c>
      <c r="F26" s="3">
        <f t="shared" si="4"/>
        <v>4717.9609285077358</v>
      </c>
      <c r="G26" s="3">
        <v>0.05</v>
      </c>
      <c r="H26" s="3">
        <f t="shared" si="2"/>
        <v>4660.4810838331341</v>
      </c>
      <c r="I26" s="3">
        <f t="shared" si="3"/>
        <v>51.260744868644906</v>
      </c>
      <c r="J26" s="10">
        <v>90.137500000000003</v>
      </c>
      <c r="K26" s="3">
        <f t="shared" si="5"/>
        <v>89.039337133060869</v>
      </c>
      <c r="L26" s="8">
        <v>15.28</v>
      </c>
      <c r="M26" s="3">
        <f t="shared" si="6"/>
        <v>15.093840758764886</v>
      </c>
    </row>
    <row r="27" spans="3:45" x14ac:dyDescent="0.25">
      <c r="C27" s="3">
        <f t="shared" si="0"/>
        <v>0.22119921692859512</v>
      </c>
      <c r="D27" s="3">
        <v>8</v>
      </c>
      <c r="E27" s="3">
        <f t="shared" si="1"/>
        <v>4609.2203389644892</v>
      </c>
      <c r="F27" s="3">
        <f t="shared" si="4"/>
        <v>4660.4810838331341</v>
      </c>
      <c r="G27" s="3">
        <v>0.05</v>
      </c>
      <c r="H27" s="3">
        <f t="shared" si="2"/>
        <v>4609.2203389644892</v>
      </c>
      <c r="I27" s="3">
        <f t="shared" si="3"/>
        <v>45.058699663240077</v>
      </c>
      <c r="J27" s="10">
        <v>87.9</v>
      </c>
      <c r="K27" s="3">
        <f t="shared" si="5"/>
        <v>86.933185760675173</v>
      </c>
      <c r="L27" s="8">
        <v>14.64</v>
      </c>
      <c r="M27" s="3">
        <f t="shared" si="6"/>
        <v>14.478974283689244</v>
      </c>
    </row>
    <row r="28" spans="3:45" x14ac:dyDescent="0.25">
      <c r="C28" s="3">
        <f t="shared" si="0"/>
        <v>0.19647742631093923</v>
      </c>
      <c r="D28" s="3">
        <v>7</v>
      </c>
      <c r="E28" s="3">
        <f t="shared" si="1"/>
        <v>4564.1616393012491</v>
      </c>
      <c r="F28" s="3">
        <f t="shared" si="4"/>
        <v>4609.2203389644892</v>
      </c>
      <c r="G28" s="3">
        <v>0.05</v>
      </c>
      <c r="H28" s="3">
        <f t="shared" si="2"/>
        <v>4564.1616393012491</v>
      </c>
      <c r="I28" s="3">
        <f t="shared" si="3"/>
        <v>38.850642205625263</v>
      </c>
      <c r="J28" s="10">
        <v>85.662499999999994</v>
      </c>
      <c r="K28" s="3">
        <f t="shared" si="5"/>
        <v>84.825082698146844</v>
      </c>
      <c r="L28" s="8">
        <v>14</v>
      </c>
      <c r="M28" s="3">
        <f t="shared" si="6"/>
        <v>13.863139153936155</v>
      </c>
    </row>
    <row r="29" spans="3:45" x14ac:dyDescent="0.25">
      <c r="C29" s="3">
        <f t="shared" si="0"/>
        <v>0.17097088181959963</v>
      </c>
      <c r="D29" s="3">
        <v>6</v>
      </c>
      <c r="E29" s="3">
        <f t="shared" si="1"/>
        <v>4525.3109970956239</v>
      </c>
      <c r="F29" s="3">
        <f t="shared" si="4"/>
        <v>4564.1616393012491</v>
      </c>
      <c r="G29" s="3">
        <v>0.05</v>
      </c>
      <c r="H29" s="3">
        <f t="shared" si="2"/>
        <v>4525.3109970956239</v>
      </c>
      <c r="I29" s="3">
        <f t="shared" si="3"/>
        <v>32.612288887581599</v>
      </c>
      <c r="J29" s="10">
        <v>83.424999999999997</v>
      </c>
      <c r="K29" s="3">
        <f t="shared" si="5"/>
        <v>82.714877291352792</v>
      </c>
      <c r="L29" s="8">
        <v>13.36</v>
      </c>
      <c r="M29" s="3">
        <f t="shared" si="6"/>
        <v>13.246278221306243</v>
      </c>
    </row>
    <row r="30" spans="3:45" x14ac:dyDescent="0.25">
      <c r="C30" s="3">
        <f t="shared" si="0"/>
        <v>0.14465467269257748</v>
      </c>
      <c r="D30" s="3">
        <v>5</v>
      </c>
      <c r="E30" s="3">
        <f t="shared" si="1"/>
        <v>4492.6987082080423</v>
      </c>
      <c r="F30" s="3">
        <f t="shared" si="4"/>
        <v>4525.3109970956239</v>
      </c>
      <c r="G30" s="3">
        <v>0.05</v>
      </c>
      <c r="H30" s="3">
        <f t="shared" si="2"/>
        <v>4492.6987082080423</v>
      </c>
      <c r="I30" s="3">
        <f t="shared" si="3"/>
        <v>26.317914085649136</v>
      </c>
      <c r="J30" s="10">
        <v>81.1875</v>
      </c>
      <c r="K30" s="3">
        <f t="shared" si="5"/>
        <v>80.602410885514871</v>
      </c>
      <c r="L30" s="8">
        <v>12.719999999999999</v>
      </c>
      <c r="M30" s="3">
        <f t="shared" si="6"/>
        <v>12.628331534580434</v>
      </c>
    </row>
    <row r="31" spans="3:45" x14ac:dyDescent="0.25">
      <c r="C31" s="3">
        <f t="shared" si="0"/>
        <v>0.11750309741540454</v>
      </c>
      <c r="D31" s="3">
        <v>4</v>
      </c>
      <c r="E31" s="3">
        <f t="shared" si="1"/>
        <v>4466.3807941223931</v>
      </c>
      <c r="F31" s="3">
        <f t="shared" si="4"/>
        <v>4492.6987082080423</v>
      </c>
      <c r="G31" s="3">
        <v>0.05</v>
      </c>
      <c r="H31" s="3">
        <f t="shared" si="2"/>
        <v>4466.3807941223931</v>
      </c>
      <c r="I31" s="3">
        <f t="shared" si="3"/>
        <v>19.940096092066597</v>
      </c>
      <c r="J31" s="10">
        <v>78.95</v>
      </c>
      <c r="K31" s="3">
        <f t="shared" si="5"/>
        <v>78.487516434550599</v>
      </c>
      <c r="L31" s="8">
        <v>12.079999999999998</v>
      </c>
      <c r="M31" s="3">
        <f t="shared" si="6"/>
        <v>12.009236206831806</v>
      </c>
    </row>
    <row r="32" spans="3:45" x14ac:dyDescent="0.25">
      <c r="C32" s="3">
        <f t="shared" si="0"/>
        <v>8.9489638619965839E-2</v>
      </c>
      <c r="D32" s="3">
        <v>3</v>
      </c>
      <c r="E32" s="3">
        <f t="shared" si="1"/>
        <v>4446.4406980303265</v>
      </c>
      <c r="F32" s="3">
        <f t="shared" si="4"/>
        <v>4466.3807941223931</v>
      </c>
      <c r="G32" s="3">
        <v>0.05</v>
      </c>
      <c r="H32" s="3">
        <f t="shared" si="2"/>
        <v>4446.4406980303265</v>
      </c>
      <c r="I32" s="3">
        <f t="shared" si="3"/>
        <v>13.449429385039366</v>
      </c>
      <c r="J32" s="10">
        <v>76.712500000000006</v>
      </c>
      <c r="K32" s="3">
        <f t="shared" si="5"/>
        <v>76.370018090827458</v>
      </c>
      <c r="L32" s="8">
        <v>11.440000000000001</v>
      </c>
      <c r="M32" s="3">
        <f t="shared" si="6"/>
        <v>11.388926276148817</v>
      </c>
    </row>
    <row r="33" spans="3:13" x14ac:dyDescent="0.25">
      <c r="C33" s="3">
        <f t="shared" si="0"/>
        <v>6.0586937186524192E-2</v>
      </c>
      <c r="D33" s="3">
        <v>2</v>
      </c>
      <c r="E33" s="3">
        <f t="shared" si="1"/>
        <v>4432.9912686452872</v>
      </c>
      <c r="F33" s="3">
        <f t="shared" si="4"/>
        <v>4446.4406980303265</v>
      </c>
      <c r="G33" s="3">
        <v>0.05</v>
      </c>
      <c r="H33" s="3">
        <f t="shared" si="2"/>
        <v>4432.9912686452872</v>
      </c>
      <c r="I33" s="3">
        <f t="shared" si="3"/>
        <v>6.8141975322905637</v>
      </c>
      <c r="J33" s="10">
        <v>74.474999999999994</v>
      </c>
      <c r="K33" s="3">
        <f t="shared" si="5"/>
        <v>74.249730774235999</v>
      </c>
      <c r="L33" s="8">
        <v>10.8</v>
      </c>
      <c r="M33" s="3">
        <f t="shared" si="6"/>
        <v>10.767332559405826</v>
      </c>
    </row>
    <row r="34" spans="3:13" x14ac:dyDescent="0.25">
      <c r="C34" s="3">
        <f t="shared" si="0"/>
        <v>3.076676552365587E-2</v>
      </c>
      <c r="D34" s="3">
        <v>1</v>
      </c>
      <c r="E34" s="3">
        <f t="shared" si="1"/>
        <v>4426.1770711129966</v>
      </c>
      <c r="F34" s="3">
        <f t="shared" si="4"/>
        <v>4432.9912686452872</v>
      </c>
      <c r="G34" s="3">
        <v>0.05</v>
      </c>
      <c r="H34" s="3">
        <f t="shared" si="2"/>
        <v>4426.1770711129966</v>
      </c>
      <c r="I34" s="3">
        <f>+H33-H34</f>
        <v>6.8141975322905637</v>
      </c>
      <c r="J34" s="10">
        <v>72.237499999999997</v>
      </c>
      <c r="K34" s="3">
        <f t="shared" si="5"/>
        <v>72.126459719429064</v>
      </c>
      <c r="L34" s="8">
        <v>10.16</v>
      </c>
      <c r="M34" s="3">
        <f t="shared" si="6"/>
        <v>10.144382498693883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C2D1-6ED7-401D-9CEF-0B7EC057B3A8}">
  <dimension ref="A1:G33"/>
  <sheetViews>
    <sheetView workbookViewId="0">
      <selection activeCell="O6" sqref="O6"/>
    </sheetView>
  </sheetViews>
  <sheetFormatPr defaultRowHeight="15" x14ac:dyDescent="0.25"/>
  <cols>
    <col min="1" max="1" width="9.140625" style="3"/>
    <col min="2" max="6" width="11.42578125" style="3" customWidth="1"/>
    <col min="7" max="16384" width="9.140625" style="3"/>
  </cols>
  <sheetData>
    <row r="1" spans="1:7" s="17" customFormat="1" ht="30" x14ac:dyDescent="0.25">
      <c r="A1" s="16" t="s">
        <v>20</v>
      </c>
      <c r="B1" s="16" t="s">
        <v>21</v>
      </c>
      <c r="C1" s="16" t="s">
        <v>22</v>
      </c>
      <c r="D1" s="16" t="s">
        <v>23</v>
      </c>
      <c r="E1" s="16" t="s">
        <v>24</v>
      </c>
      <c r="F1" s="16" t="s">
        <v>25</v>
      </c>
      <c r="G1" s="17" t="s">
        <v>26</v>
      </c>
    </row>
    <row r="2" spans="1:7" x14ac:dyDescent="0.25">
      <c r="A2" s="3">
        <v>2019</v>
      </c>
      <c r="B2" s="3">
        <v>0.16</v>
      </c>
      <c r="C2" s="3">
        <v>0.20300000000000001</v>
      </c>
      <c r="D2" s="3">
        <v>0.11443208990290968</v>
      </c>
      <c r="E2" s="3">
        <v>0.24302008990290969</v>
      </c>
      <c r="F2" s="3">
        <v>0.52228117788982931</v>
      </c>
      <c r="G2" s="3">
        <v>0.34</v>
      </c>
    </row>
    <row r="3" spans="1:7" x14ac:dyDescent="0.25">
      <c r="A3" s="3">
        <v>2020</v>
      </c>
      <c r="B3" s="3">
        <v>0.15781000000000001</v>
      </c>
      <c r="C3" s="3">
        <v>0.20009000000000002</v>
      </c>
      <c r="D3" s="3">
        <v>0.11768108990290968</v>
      </c>
      <c r="E3" s="3">
        <v>0.24995608990290968</v>
      </c>
      <c r="F3" s="3">
        <v>0.51402117788982926</v>
      </c>
      <c r="G3" s="3">
        <v>0.33531</v>
      </c>
    </row>
    <row r="4" spans="1:7" x14ac:dyDescent="0.25">
      <c r="A4" s="3">
        <v>2021</v>
      </c>
      <c r="B4" s="3">
        <v>0.15562000000000001</v>
      </c>
      <c r="C4" s="3">
        <v>0.19718000000000002</v>
      </c>
      <c r="D4" s="3">
        <v>0.12093008990290968</v>
      </c>
      <c r="E4" s="3">
        <v>0.25689208990290968</v>
      </c>
      <c r="F4" s="3">
        <v>0.50576117788982933</v>
      </c>
      <c r="G4" s="3">
        <v>0.33062000000000002</v>
      </c>
    </row>
    <row r="5" spans="1:7" x14ac:dyDescent="0.25">
      <c r="A5" s="3">
        <v>2022</v>
      </c>
      <c r="B5" s="3">
        <v>0.15343000000000001</v>
      </c>
      <c r="C5" s="3">
        <v>0.19427000000000003</v>
      </c>
      <c r="D5" s="3">
        <v>0.12417908990290968</v>
      </c>
      <c r="E5" s="3">
        <v>0.26382808990290968</v>
      </c>
      <c r="F5" s="3">
        <v>0.49750117788982928</v>
      </c>
      <c r="G5" s="3">
        <v>0.32593000000000005</v>
      </c>
    </row>
    <row r="6" spans="1:7" x14ac:dyDescent="0.25">
      <c r="A6" s="3">
        <v>2023</v>
      </c>
      <c r="B6" s="3">
        <v>0.15124000000000001</v>
      </c>
      <c r="C6" s="3">
        <v>0.19136</v>
      </c>
      <c r="D6" s="3">
        <v>0.12742808990290969</v>
      </c>
      <c r="E6" s="3">
        <v>0.27076408990290968</v>
      </c>
      <c r="F6" s="3">
        <v>0.48924117788982929</v>
      </c>
      <c r="G6" s="3">
        <v>0.32124000000000003</v>
      </c>
    </row>
    <row r="7" spans="1:7" x14ac:dyDescent="0.25">
      <c r="A7" s="3">
        <v>2024</v>
      </c>
      <c r="B7" s="3">
        <v>0.14905000000000002</v>
      </c>
      <c r="C7" s="3">
        <v>0.18845000000000001</v>
      </c>
      <c r="D7" s="3">
        <v>0.13067708990290969</v>
      </c>
      <c r="E7" s="3">
        <v>0.27770008990290967</v>
      </c>
      <c r="F7" s="3">
        <v>0.4809811778898293</v>
      </c>
      <c r="G7" s="3">
        <v>0.31655</v>
      </c>
    </row>
    <row r="8" spans="1:7" x14ac:dyDescent="0.25">
      <c r="A8" s="3">
        <v>2025</v>
      </c>
      <c r="B8" s="3">
        <v>0.14685999999999999</v>
      </c>
      <c r="C8" s="3">
        <v>0.18554000000000001</v>
      </c>
      <c r="D8" s="3">
        <v>0.13392608990290969</v>
      </c>
      <c r="E8" s="3">
        <v>0.28463608990290967</v>
      </c>
      <c r="F8" s="3">
        <v>0.47272117788982931</v>
      </c>
      <c r="G8" s="3">
        <v>0.31186000000000003</v>
      </c>
    </row>
    <row r="9" spans="1:7" x14ac:dyDescent="0.25">
      <c r="A9" s="3">
        <v>2026</v>
      </c>
      <c r="B9" s="3">
        <v>0.14466999999999999</v>
      </c>
      <c r="C9" s="3">
        <v>0.18263000000000001</v>
      </c>
      <c r="D9" s="3">
        <v>0.13717508990290966</v>
      </c>
      <c r="E9" s="3">
        <v>0.29157208990290967</v>
      </c>
      <c r="F9" s="3">
        <v>0.46446117788982932</v>
      </c>
      <c r="G9" s="3">
        <v>0.30717000000000005</v>
      </c>
    </row>
    <row r="10" spans="1:7" x14ac:dyDescent="0.25">
      <c r="A10" s="3">
        <v>2027</v>
      </c>
      <c r="B10" s="3">
        <v>0.14248</v>
      </c>
      <c r="C10" s="3">
        <v>0.17972000000000002</v>
      </c>
      <c r="D10" s="3">
        <v>0.14042408990290967</v>
      </c>
      <c r="E10" s="3">
        <v>0.29850808990290967</v>
      </c>
      <c r="F10" s="3">
        <v>0.45620117788982928</v>
      </c>
      <c r="G10" s="3">
        <v>0.30248000000000003</v>
      </c>
    </row>
    <row r="11" spans="1:7" x14ac:dyDescent="0.25">
      <c r="A11" s="3">
        <v>2028</v>
      </c>
      <c r="B11" s="3">
        <v>0.14029</v>
      </c>
      <c r="C11" s="3">
        <v>0.17681000000000002</v>
      </c>
      <c r="D11" s="3">
        <v>0.14367308990290967</v>
      </c>
      <c r="E11" s="3">
        <v>0.30544408990290967</v>
      </c>
      <c r="F11" s="3">
        <v>0.44794117788982929</v>
      </c>
      <c r="G11" s="3">
        <v>0.29779</v>
      </c>
    </row>
    <row r="12" spans="1:7" x14ac:dyDescent="0.25">
      <c r="A12" s="3">
        <v>2029</v>
      </c>
      <c r="B12" s="3">
        <v>0.1381</v>
      </c>
      <c r="C12" s="3">
        <v>0.17390000000000003</v>
      </c>
      <c r="D12" s="3">
        <v>0.14692208990290967</v>
      </c>
      <c r="E12" s="3">
        <v>0.31238008990290966</v>
      </c>
      <c r="F12" s="3">
        <v>0.4396811778898293</v>
      </c>
      <c r="G12" s="3">
        <v>0.29310000000000003</v>
      </c>
    </row>
    <row r="13" spans="1:7" x14ac:dyDescent="0.25">
      <c r="A13" s="3">
        <v>2030</v>
      </c>
      <c r="B13" s="3">
        <v>0.13591</v>
      </c>
      <c r="C13" s="3">
        <v>0.17099000000000003</v>
      </c>
      <c r="D13" s="3">
        <v>0.15017108990290967</v>
      </c>
      <c r="E13" s="3">
        <v>0.31931608990290972</v>
      </c>
      <c r="F13" s="3">
        <v>0.43142117788982931</v>
      </c>
      <c r="G13" s="3">
        <v>0.28841000000000006</v>
      </c>
    </row>
    <row r="14" spans="1:7" x14ac:dyDescent="0.25">
      <c r="A14" s="3">
        <v>2031</v>
      </c>
      <c r="B14" s="3">
        <v>0.13372000000000001</v>
      </c>
      <c r="C14" s="3">
        <v>0.16808000000000001</v>
      </c>
      <c r="D14" s="3">
        <v>0.15342008990290967</v>
      </c>
      <c r="E14" s="3">
        <v>0.32625208990290966</v>
      </c>
      <c r="F14" s="3">
        <v>0.42316117788982932</v>
      </c>
      <c r="G14" s="3">
        <v>0.28372000000000003</v>
      </c>
    </row>
    <row r="15" spans="1:7" x14ac:dyDescent="0.25">
      <c r="A15" s="3">
        <v>2032</v>
      </c>
      <c r="B15" s="3">
        <v>0.13153000000000001</v>
      </c>
      <c r="C15" s="3">
        <v>0.16517000000000001</v>
      </c>
      <c r="D15" s="3">
        <v>0.15666908990290968</v>
      </c>
      <c r="E15" s="3">
        <v>0.33318808990290971</v>
      </c>
      <c r="F15" s="3">
        <v>0.41490117788982928</v>
      </c>
      <c r="G15" s="3">
        <v>0.27903</v>
      </c>
    </row>
    <row r="16" spans="1:7" x14ac:dyDescent="0.25">
      <c r="A16" s="3">
        <v>2033</v>
      </c>
      <c r="B16" s="3">
        <v>0.12934000000000001</v>
      </c>
      <c r="C16" s="3">
        <v>0.16226000000000002</v>
      </c>
      <c r="D16" s="3">
        <v>0.15991808990290968</v>
      </c>
      <c r="E16" s="3">
        <v>0.34012408990290971</v>
      </c>
      <c r="F16" s="3">
        <v>0.40664117788982934</v>
      </c>
      <c r="G16" s="3">
        <v>0.27434000000000003</v>
      </c>
    </row>
    <row r="17" spans="1:7" x14ac:dyDescent="0.25">
      <c r="A17" s="3">
        <v>2034</v>
      </c>
      <c r="B17" s="3">
        <v>0.12714999999999999</v>
      </c>
      <c r="C17" s="3">
        <v>0.15935000000000002</v>
      </c>
      <c r="D17" s="3">
        <v>0.16316708990290968</v>
      </c>
      <c r="E17" s="3">
        <v>0.34706008990290971</v>
      </c>
      <c r="F17" s="3">
        <v>0.3983811778898293</v>
      </c>
      <c r="G17" s="3">
        <v>0.26965000000000006</v>
      </c>
    </row>
    <row r="18" spans="1:7" x14ac:dyDescent="0.25">
      <c r="A18" s="3">
        <v>2035</v>
      </c>
      <c r="B18" s="3">
        <v>0.12496</v>
      </c>
      <c r="C18" s="3">
        <v>0.15644000000000002</v>
      </c>
      <c r="D18" s="3">
        <v>0.16641608990290968</v>
      </c>
      <c r="E18" s="3">
        <v>0.35399608990290971</v>
      </c>
      <c r="F18" s="3">
        <v>0.39012117788982931</v>
      </c>
      <c r="G18" s="3">
        <v>0.26496000000000003</v>
      </c>
    </row>
    <row r="19" spans="1:7" x14ac:dyDescent="0.25">
      <c r="A19" s="3">
        <v>2036</v>
      </c>
      <c r="B19" s="3">
        <v>0.12277</v>
      </c>
      <c r="C19" s="3">
        <v>0.15353</v>
      </c>
      <c r="D19" s="3">
        <v>0.16966508990290968</v>
      </c>
      <c r="E19" s="3">
        <v>0.3609320899029097</v>
      </c>
      <c r="F19" s="3">
        <v>0.38186117788982932</v>
      </c>
      <c r="G19" s="3">
        <v>0.26027</v>
      </c>
    </row>
    <row r="20" spans="1:7" x14ac:dyDescent="0.25">
      <c r="A20" s="3">
        <v>2037</v>
      </c>
      <c r="B20" s="3">
        <v>0.12057999999999999</v>
      </c>
      <c r="C20" s="3">
        <v>0.15062000000000003</v>
      </c>
      <c r="D20" s="3">
        <v>0.17291408990290968</v>
      </c>
      <c r="E20" s="3">
        <v>0.3678680899029097</v>
      </c>
      <c r="F20" s="3">
        <v>0.37360117788982927</v>
      </c>
      <c r="G20" s="3">
        <v>0.25558000000000003</v>
      </c>
    </row>
    <row r="21" spans="1:7" x14ac:dyDescent="0.25">
      <c r="A21" s="3">
        <v>2038</v>
      </c>
      <c r="B21" s="3">
        <v>0.11839</v>
      </c>
      <c r="C21" s="3">
        <v>0.14771000000000001</v>
      </c>
      <c r="D21" s="3">
        <v>0.17616308990290969</v>
      </c>
      <c r="E21" s="3">
        <v>0.3748040899029097</v>
      </c>
      <c r="F21" s="3">
        <v>0.36534117788982934</v>
      </c>
      <c r="G21" s="3">
        <v>0.25089000000000006</v>
      </c>
    </row>
    <row r="22" spans="1:7" x14ac:dyDescent="0.25">
      <c r="A22" s="3">
        <v>2039</v>
      </c>
      <c r="B22" s="3">
        <v>0.1162</v>
      </c>
      <c r="C22" s="3">
        <v>0.14480000000000001</v>
      </c>
      <c r="D22" s="3">
        <v>0.17941208990290969</v>
      </c>
      <c r="E22" s="3">
        <v>0.3817400899029097</v>
      </c>
      <c r="F22" s="3">
        <v>0.35708117788982929</v>
      </c>
      <c r="G22" s="3">
        <v>0.24620000000000003</v>
      </c>
    </row>
    <row r="23" spans="1:7" x14ac:dyDescent="0.25">
      <c r="A23" s="3">
        <v>2040</v>
      </c>
      <c r="B23" s="3">
        <v>0.11401</v>
      </c>
      <c r="C23" s="3">
        <v>0.14189000000000002</v>
      </c>
      <c r="D23" s="3">
        <v>0.18266108990290969</v>
      </c>
      <c r="E23" s="3">
        <v>0.38867608990290969</v>
      </c>
      <c r="F23" s="3">
        <v>0.3488211778898293</v>
      </c>
      <c r="G23" s="3">
        <v>0.24151000000000003</v>
      </c>
    </row>
    <row r="24" spans="1:7" x14ac:dyDescent="0.25">
      <c r="A24" s="3">
        <v>2041</v>
      </c>
      <c r="B24" s="3">
        <v>0.11182</v>
      </c>
      <c r="C24" s="3">
        <v>0.13898000000000002</v>
      </c>
      <c r="D24" s="3">
        <v>0.18591008990290969</v>
      </c>
      <c r="E24" s="3">
        <v>0.39561208990290969</v>
      </c>
      <c r="F24" s="3">
        <v>0.34056117788982931</v>
      </c>
      <c r="G24" s="3">
        <v>0.23682000000000003</v>
      </c>
    </row>
    <row r="25" spans="1:7" x14ac:dyDescent="0.25">
      <c r="A25" s="3">
        <v>2042</v>
      </c>
      <c r="B25" s="3">
        <v>0.10963000000000001</v>
      </c>
      <c r="C25" s="3">
        <v>0.13607000000000002</v>
      </c>
      <c r="D25" s="3">
        <v>0.18915908990290969</v>
      </c>
      <c r="E25" s="3">
        <v>0.40254808990290969</v>
      </c>
      <c r="F25" s="3">
        <v>0.33230117788982927</v>
      </c>
      <c r="G25" s="3">
        <v>0.23213000000000003</v>
      </c>
    </row>
    <row r="26" spans="1:7" x14ac:dyDescent="0.25">
      <c r="A26" s="3">
        <v>2043</v>
      </c>
      <c r="B26" s="3">
        <v>0.10744000000000001</v>
      </c>
      <c r="C26" s="3">
        <v>0.13316</v>
      </c>
      <c r="D26" s="3">
        <v>0.1924080899029097</v>
      </c>
      <c r="E26" s="3">
        <v>0.40948408990290969</v>
      </c>
      <c r="F26" s="3">
        <v>0.32404117788982933</v>
      </c>
      <c r="G26" s="3">
        <v>0.22744000000000003</v>
      </c>
    </row>
    <row r="27" spans="1:7" x14ac:dyDescent="0.25">
      <c r="A27" s="3">
        <v>2044</v>
      </c>
      <c r="B27" s="3">
        <v>0.10525000000000001</v>
      </c>
      <c r="C27" s="3">
        <v>0.13025000000000003</v>
      </c>
      <c r="D27" s="3">
        <v>0.1956570899029097</v>
      </c>
      <c r="E27" s="3">
        <v>0.41642008990290968</v>
      </c>
      <c r="F27" s="3">
        <v>0.31578117788982929</v>
      </c>
      <c r="G27" s="3">
        <v>0.22275000000000003</v>
      </c>
    </row>
    <row r="28" spans="1:7" x14ac:dyDescent="0.25">
      <c r="A28" s="3">
        <v>2045</v>
      </c>
      <c r="B28" s="3">
        <v>0.10306</v>
      </c>
      <c r="C28" s="3">
        <v>0.12734000000000001</v>
      </c>
      <c r="D28" s="3">
        <v>0.1989060899029097</v>
      </c>
      <c r="E28" s="3">
        <v>0.42335608990290968</v>
      </c>
      <c r="F28" s="3">
        <v>0.3075211778898293</v>
      </c>
      <c r="G28" s="3">
        <v>0.21806000000000003</v>
      </c>
    </row>
    <row r="29" spans="1:7" x14ac:dyDescent="0.25">
      <c r="A29" s="3">
        <v>2046</v>
      </c>
      <c r="B29" s="3">
        <v>0.10087</v>
      </c>
      <c r="C29" s="3">
        <v>0.12443000000000001</v>
      </c>
      <c r="D29" s="3">
        <v>0.2021550899029097</v>
      </c>
      <c r="E29" s="3">
        <v>0.43029208990290968</v>
      </c>
      <c r="F29" s="3">
        <v>0.29926117788982931</v>
      </c>
      <c r="G29" s="3">
        <v>0.21337000000000003</v>
      </c>
    </row>
    <row r="30" spans="1:7" x14ac:dyDescent="0.25">
      <c r="A30" s="3">
        <v>2047</v>
      </c>
      <c r="B30" s="3">
        <v>9.8680000000000004E-2</v>
      </c>
      <c r="C30" s="3">
        <v>0.12152000000000002</v>
      </c>
      <c r="D30" s="3">
        <v>0.20540408990290968</v>
      </c>
      <c r="E30" s="3">
        <v>0.43722808990290973</v>
      </c>
      <c r="F30" s="3">
        <v>0.29100117788982932</v>
      </c>
      <c r="G30" s="3">
        <v>0.20868000000000003</v>
      </c>
    </row>
    <row r="31" spans="1:7" x14ac:dyDescent="0.25">
      <c r="A31" s="3">
        <v>2048</v>
      </c>
      <c r="B31" s="3">
        <v>9.6490000000000006E-2</v>
      </c>
      <c r="C31" s="3">
        <v>0.11861000000000002</v>
      </c>
      <c r="D31" s="3">
        <v>0.20865308990290968</v>
      </c>
      <c r="E31" s="3">
        <v>0.44416408990290968</v>
      </c>
      <c r="F31" s="3">
        <v>0.28274117788982933</v>
      </c>
      <c r="G31" s="3">
        <v>0.20399000000000003</v>
      </c>
    </row>
    <row r="32" spans="1:7" x14ac:dyDescent="0.25">
      <c r="A32" s="3">
        <v>2049</v>
      </c>
      <c r="B32" s="3">
        <v>9.4299999999999995E-2</v>
      </c>
      <c r="C32" s="3">
        <v>0.11570000000000003</v>
      </c>
      <c r="D32" s="3">
        <v>0.21190208990290968</v>
      </c>
      <c r="E32" s="3">
        <v>0.45110008990290973</v>
      </c>
      <c r="F32" s="3">
        <v>0.27448117788982929</v>
      </c>
      <c r="G32" s="3">
        <v>0.19930000000000003</v>
      </c>
    </row>
    <row r="33" spans="1:7" x14ac:dyDescent="0.25">
      <c r="A33" s="3">
        <v>2050</v>
      </c>
      <c r="B33" s="3">
        <v>9.2109999999999997E-2</v>
      </c>
      <c r="C33" s="3">
        <v>0.11279000000000002</v>
      </c>
      <c r="D33" s="3">
        <v>0.21515108990290968</v>
      </c>
      <c r="E33" s="3">
        <v>0.4580312959029097</v>
      </c>
      <c r="F33" s="3">
        <v>0.2662211778898293</v>
      </c>
      <c r="G33" s="3">
        <v>0.19461000000000003</v>
      </c>
    </row>
  </sheetData>
  <autoFilter ref="A1:F33" xr:uid="{6AEC0A39-C56B-42E4-B759-B0F015A37FB9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2F13-934D-424A-96C9-06FF5017CA48}">
  <dimension ref="A1:IH1002"/>
  <sheetViews>
    <sheetView tabSelected="1" topLeftCell="C1" workbookViewId="0">
      <selection activeCell="O6" sqref="O6"/>
    </sheetView>
  </sheetViews>
  <sheetFormatPr defaultColWidth="14.42578125" defaultRowHeight="15" customHeight="1" x14ac:dyDescent="0.25"/>
  <cols>
    <col min="1" max="1" width="31.5703125" style="3" customWidth="1"/>
    <col min="2" max="2" width="20" style="3" customWidth="1"/>
    <col min="3" max="3" width="36.85546875" style="3" customWidth="1"/>
    <col min="4" max="4" width="18" style="3" hidden="1" customWidth="1"/>
    <col min="5" max="13" width="13.7109375" style="3" hidden="1" customWidth="1"/>
    <col min="14" max="46" width="13.7109375" style="3" customWidth="1"/>
    <col min="47" max="16384" width="14.42578125" style="3"/>
  </cols>
  <sheetData>
    <row r="1" spans="1:46" ht="15.75" thickBot="1" x14ac:dyDescent="0.3">
      <c r="A1" s="9" t="s">
        <v>27</v>
      </c>
      <c r="D1" s="18">
        <v>2009</v>
      </c>
      <c r="E1" s="18">
        <v>2010</v>
      </c>
      <c r="F1" s="18">
        <v>2011</v>
      </c>
      <c r="G1" s="18">
        <v>2012</v>
      </c>
      <c r="H1" s="18">
        <v>2013</v>
      </c>
      <c r="I1" s="18">
        <v>2014</v>
      </c>
      <c r="J1" s="18">
        <v>2015</v>
      </c>
      <c r="K1" s="18">
        <v>2016</v>
      </c>
      <c r="L1" s="18">
        <v>2017</v>
      </c>
      <c r="M1" s="18">
        <v>2018</v>
      </c>
      <c r="N1" s="18"/>
      <c r="O1" s="18">
        <v>2019</v>
      </c>
      <c r="P1" s="18">
        <v>2020</v>
      </c>
      <c r="Q1" s="18">
        <v>2021</v>
      </c>
      <c r="R1" s="18">
        <v>2022</v>
      </c>
      <c r="S1" s="18">
        <v>2023</v>
      </c>
      <c r="T1" s="18">
        <v>2024</v>
      </c>
      <c r="U1" s="18">
        <v>2025</v>
      </c>
      <c r="V1" s="18">
        <v>2026</v>
      </c>
      <c r="W1" s="18">
        <v>2027</v>
      </c>
      <c r="X1" s="18">
        <v>2028</v>
      </c>
      <c r="Y1" s="18">
        <v>2029</v>
      </c>
      <c r="Z1" s="18">
        <v>2030</v>
      </c>
      <c r="AA1" s="18">
        <v>2031</v>
      </c>
      <c r="AB1" s="18">
        <v>2032</v>
      </c>
      <c r="AC1" s="18">
        <v>2033</v>
      </c>
      <c r="AD1" s="18">
        <v>2034</v>
      </c>
      <c r="AE1" s="18">
        <v>2035</v>
      </c>
      <c r="AF1" s="18">
        <v>2036</v>
      </c>
      <c r="AG1" s="18">
        <v>2037</v>
      </c>
      <c r="AH1" s="18">
        <v>2038</v>
      </c>
      <c r="AI1" s="18">
        <v>2039</v>
      </c>
      <c r="AJ1" s="18">
        <v>2040</v>
      </c>
      <c r="AK1" s="18">
        <v>2041</v>
      </c>
      <c r="AL1" s="18">
        <v>2042</v>
      </c>
      <c r="AM1" s="18">
        <v>2043</v>
      </c>
      <c r="AN1" s="18">
        <v>2044</v>
      </c>
      <c r="AO1" s="18">
        <v>2045</v>
      </c>
      <c r="AP1" s="18">
        <v>2046</v>
      </c>
      <c r="AQ1" s="18">
        <v>2047</v>
      </c>
      <c r="AR1" s="18">
        <v>2048</v>
      </c>
      <c r="AS1" s="18">
        <v>2049</v>
      </c>
      <c r="AT1" s="18">
        <v>2050</v>
      </c>
    </row>
    <row r="2" spans="1:46" x14ac:dyDescent="0.25">
      <c r="A2" s="9" t="s">
        <v>28</v>
      </c>
      <c r="C2" s="9" t="s">
        <v>29</v>
      </c>
      <c r="D2" s="9">
        <v>0.8</v>
      </c>
      <c r="E2" s="9">
        <v>0.8</v>
      </c>
      <c r="F2" s="9">
        <v>0.8</v>
      </c>
      <c r="G2" s="9">
        <v>0.8</v>
      </c>
      <c r="H2" s="9">
        <v>0.8</v>
      </c>
      <c r="I2" s="9">
        <v>0.8</v>
      </c>
      <c r="J2" s="9">
        <v>1.04</v>
      </c>
      <c r="K2" s="9">
        <v>1.04</v>
      </c>
      <c r="L2" s="9">
        <v>1.04</v>
      </c>
      <c r="M2" s="9">
        <v>1.04</v>
      </c>
      <c r="N2" s="9"/>
      <c r="O2" s="9">
        <v>1.1000000000000001</v>
      </c>
      <c r="P2" s="9">
        <v>1.1000000000000001</v>
      </c>
      <c r="Q2" s="9">
        <v>1.6</v>
      </c>
      <c r="R2" s="9">
        <v>1.75</v>
      </c>
      <c r="S2" s="9">
        <v>1.75</v>
      </c>
      <c r="T2" s="9">
        <v>1.75</v>
      </c>
      <c r="U2" s="9">
        <v>1.75</v>
      </c>
      <c r="V2" s="9">
        <v>1.75</v>
      </c>
      <c r="W2" s="9">
        <v>1.75</v>
      </c>
      <c r="X2" s="9">
        <v>1.75</v>
      </c>
      <c r="Y2" s="19">
        <v>1.94809035</v>
      </c>
      <c r="Z2" s="19">
        <v>1.9904764500000001</v>
      </c>
      <c r="AA2" s="19">
        <v>2.09046909</v>
      </c>
      <c r="AB2" s="19">
        <v>2.1456179399999997</v>
      </c>
      <c r="AC2" s="19">
        <v>2.20519869</v>
      </c>
      <c r="AD2" s="19">
        <v>2.2581560700000001</v>
      </c>
      <c r="AE2" s="19">
        <v>2.3176562400000003</v>
      </c>
      <c r="AF2" s="19">
        <v>2.3868142800000003</v>
      </c>
      <c r="AG2" s="19">
        <v>2.4598182299999998</v>
      </c>
      <c r="AH2" s="19">
        <v>2.52819087</v>
      </c>
      <c r="AI2" s="19">
        <v>2.5934280300000001</v>
      </c>
      <c r="AJ2" s="19">
        <v>2.6742242700000003</v>
      </c>
      <c r="AK2" s="19">
        <v>2.7472659600000005</v>
      </c>
      <c r="AL2" s="19">
        <v>2.8112444399999998</v>
      </c>
      <c r="AM2" s="19">
        <v>2.9056454400000002</v>
      </c>
      <c r="AN2" s="19">
        <v>3.0058379999999998</v>
      </c>
      <c r="AO2" s="19">
        <v>3.0864786899999999</v>
      </c>
      <c r="AP2" s="19">
        <v>3.1793389799999998</v>
      </c>
      <c r="AQ2" s="19">
        <v>3.2592371099999999</v>
      </c>
      <c r="AR2" s="19">
        <v>3.3270834300000001</v>
      </c>
      <c r="AS2" s="19">
        <v>3.4003219799999997</v>
      </c>
      <c r="AT2" s="19">
        <v>3.4697707200000001</v>
      </c>
    </row>
    <row r="3" spans="1:46" x14ac:dyDescent="0.25">
      <c r="A3" s="9" t="s">
        <v>30</v>
      </c>
      <c r="C3" s="9" t="s">
        <v>31</v>
      </c>
      <c r="D3" s="9">
        <v>1.48</v>
      </c>
      <c r="E3" s="9">
        <v>1.48</v>
      </c>
      <c r="F3" s="9">
        <v>1.48</v>
      </c>
      <c r="G3" s="9">
        <v>1.48</v>
      </c>
      <c r="H3" s="9">
        <v>1.48</v>
      </c>
      <c r="I3" s="9">
        <v>1.48</v>
      </c>
      <c r="J3" s="9">
        <v>1.48</v>
      </c>
      <c r="K3" s="9">
        <v>1.48</v>
      </c>
      <c r="L3" s="9">
        <v>1.48</v>
      </c>
      <c r="M3" s="9">
        <v>1.67</v>
      </c>
      <c r="N3" s="9"/>
      <c r="O3" s="9">
        <v>1.67</v>
      </c>
      <c r="P3" s="9">
        <v>2.1800000000000002</v>
      </c>
      <c r="Q3" s="9">
        <v>2.5</v>
      </c>
      <c r="R3" s="9">
        <v>2.4</v>
      </c>
      <c r="S3" s="9">
        <v>2.4</v>
      </c>
      <c r="T3" s="9">
        <v>2.5</v>
      </c>
      <c r="U3" s="9">
        <v>2.5</v>
      </c>
      <c r="V3" s="9">
        <v>2.5</v>
      </c>
      <c r="W3" s="9">
        <v>2.5</v>
      </c>
      <c r="X3" s="9">
        <v>2.6</v>
      </c>
      <c r="Y3" s="9">
        <v>2.6</v>
      </c>
      <c r="Z3" s="9">
        <v>2.6</v>
      </c>
      <c r="AA3" s="19">
        <v>2.7265297500000001</v>
      </c>
      <c r="AB3" s="19">
        <v>2.8147860000000002</v>
      </c>
      <c r="AC3" s="19">
        <v>2.9002927500000002</v>
      </c>
      <c r="AD3" s="19">
        <v>2.9873857500000001</v>
      </c>
      <c r="AE3" s="19">
        <v>3.064368</v>
      </c>
      <c r="AF3" s="19">
        <v>3.15380175</v>
      </c>
      <c r="AG3" s="19">
        <v>3.2432842500000003</v>
      </c>
      <c r="AH3" s="19">
        <v>3.3513307500000002</v>
      </c>
      <c r="AI3" s="19">
        <v>3.42669975</v>
      </c>
      <c r="AJ3" s="19">
        <v>3.5313577500000002</v>
      </c>
      <c r="AK3" s="19">
        <v>3.6338047500000004</v>
      </c>
      <c r="AL3" s="19">
        <v>3.7220385</v>
      </c>
      <c r="AM3" s="19">
        <v>3.8445705000000001</v>
      </c>
      <c r="AN3" s="19">
        <v>3.9689640000000002</v>
      </c>
      <c r="AO3" s="19">
        <v>4.0715460000000006</v>
      </c>
      <c r="AP3" s="19">
        <v>4.1973367499999998</v>
      </c>
      <c r="AQ3" s="19">
        <v>4.3055632500000005</v>
      </c>
      <c r="AR3" s="19">
        <v>4.3914637499999998</v>
      </c>
      <c r="AS3" s="19">
        <v>4.4941875000000007</v>
      </c>
      <c r="AT3" s="19">
        <v>4.595523</v>
      </c>
    </row>
    <row r="4" spans="1:46" x14ac:dyDescent="0.25">
      <c r="A4" s="9" t="s">
        <v>32</v>
      </c>
      <c r="C4" s="20" t="s">
        <v>33</v>
      </c>
      <c r="D4" s="9" t="e">
        <f t="shared" ref="D4:M4" si="0">(+$B$18*D2/#REF!)/1000000</f>
        <v>#REF!</v>
      </c>
      <c r="E4" s="9" t="e">
        <f t="shared" si="0"/>
        <v>#REF!</v>
      </c>
      <c r="F4" s="9" t="e">
        <f t="shared" si="0"/>
        <v>#REF!</v>
      </c>
      <c r="G4" s="9" t="e">
        <f t="shared" si="0"/>
        <v>#REF!</v>
      </c>
      <c r="H4" s="9" t="e">
        <f t="shared" si="0"/>
        <v>#REF!</v>
      </c>
      <c r="I4" s="9" t="e">
        <f t="shared" si="0"/>
        <v>#REF!</v>
      </c>
      <c r="J4" s="9" t="e">
        <f t="shared" si="0"/>
        <v>#REF!</v>
      </c>
      <c r="K4" s="9" t="e">
        <f t="shared" si="0"/>
        <v>#REF!</v>
      </c>
      <c r="L4" s="9" t="e">
        <f t="shared" si="0"/>
        <v>#REF!</v>
      </c>
      <c r="M4" s="9" t="e">
        <f t="shared" si="0"/>
        <v>#REF!</v>
      </c>
      <c r="N4" s="3" t="s">
        <v>34</v>
      </c>
      <c r="O4" s="21">
        <f t="shared" ref="O4:AT4" si="1">(+$A$7*O2)/1000000</f>
        <v>7.9422382671480154</v>
      </c>
      <c r="P4" s="21">
        <f t="shared" si="1"/>
        <v>7.9422382671480154</v>
      </c>
      <c r="Q4" s="21">
        <f t="shared" si="1"/>
        <v>11.552346570397113</v>
      </c>
      <c r="R4" s="21">
        <f t="shared" si="1"/>
        <v>12.635379061371841</v>
      </c>
      <c r="S4" s="21">
        <f t="shared" si="1"/>
        <v>12.635379061371841</v>
      </c>
      <c r="T4" s="21">
        <f t="shared" si="1"/>
        <v>12.635379061371841</v>
      </c>
      <c r="U4" s="21">
        <f t="shared" si="1"/>
        <v>12.635379061371841</v>
      </c>
      <c r="V4" s="21">
        <f t="shared" si="1"/>
        <v>12.635379061371841</v>
      </c>
      <c r="W4" s="21">
        <f t="shared" si="1"/>
        <v>12.635379061371841</v>
      </c>
      <c r="X4" s="21">
        <f t="shared" si="1"/>
        <v>12.635379061371841</v>
      </c>
      <c r="Y4" s="21">
        <f t="shared" si="1"/>
        <v>14.065634296028881</v>
      </c>
      <c r="Z4" s="21">
        <f t="shared" si="1"/>
        <v>14.371671119133575</v>
      </c>
      <c r="AA4" s="21">
        <f t="shared" si="1"/>
        <v>15.093639638989169</v>
      </c>
      <c r="AB4" s="21">
        <f t="shared" si="1"/>
        <v>15.491826281588446</v>
      </c>
      <c r="AC4" s="21">
        <f t="shared" si="1"/>
        <v>15.922012202166066</v>
      </c>
      <c r="AD4" s="21">
        <f t="shared" si="1"/>
        <v>16.304375956678701</v>
      </c>
      <c r="AE4" s="21">
        <f t="shared" si="1"/>
        <v>16.733980072202169</v>
      </c>
      <c r="AF4" s="21">
        <f t="shared" si="1"/>
        <v>17.233316101083034</v>
      </c>
      <c r="AG4" s="21">
        <f t="shared" si="1"/>
        <v>17.760420433212996</v>
      </c>
      <c r="AH4" s="21">
        <f t="shared" si="1"/>
        <v>18.254085703971118</v>
      </c>
      <c r="AI4" s="21">
        <f t="shared" si="1"/>
        <v>18.7251121299639</v>
      </c>
      <c r="AJ4" s="21">
        <f t="shared" si="1"/>
        <v>19.308478483754516</v>
      </c>
      <c r="AK4" s="21">
        <f t="shared" si="1"/>
        <v>19.835855306859209</v>
      </c>
      <c r="AL4" s="21">
        <f t="shared" si="1"/>
        <v>20.297793790613717</v>
      </c>
      <c r="AM4" s="21">
        <f t="shared" si="1"/>
        <v>20.979389458483755</v>
      </c>
      <c r="AN4" s="21">
        <f t="shared" si="1"/>
        <v>21.70280144404332</v>
      </c>
      <c r="AO4" s="21">
        <f t="shared" si="1"/>
        <v>22.285044693140794</v>
      </c>
      <c r="AP4" s="21">
        <f t="shared" si="1"/>
        <v>22.955516101083028</v>
      </c>
      <c r="AQ4" s="21">
        <f t="shared" si="1"/>
        <v>23.532397906137184</v>
      </c>
      <c r="AR4" s="21">
        <f t="shared" si="1"/>
        <v>24.022263032490976</v>
      </c>
      <c r="AS4" s="21">
        <f t="shared" si="1"/>
        <v>24.551061227436822</v>
      </c>
      <c r="AT4" s="21">
        <f t="shared" si="1"/>
        <v>25.052496173285199</v>
      </c>
    </row>
    <row r="5" spans="1:46" x14ac:dyDescent="0.25">
      <c r="A5" s="9" t="s">
        <v>35</v>
      </c>
      <c r="C5" s="20" t="s">
        <v>36</v>
      </c>
      <c r="D5" s="9" t="e">
        <f t="shared" ref="D5:M5" si="2">(+$B$22*D3/#REF!)/1000000</f>
        <v>#REF!</v>
      </c>
      <c r="E5" s="9" t="e">
        <f t="shared" si="2"/>
        <v>#REF!</v>
      </c>
      <c r="F5" s="9" t="e">
        <f t="shared" si="2"/>
        <v>#REF!</v>
      </c>
      <c r="G5" s="9" t="e">
        <f t="shared" si="2"/>
        <v>#REF!</v>
      </c>
      <c r="H5" s="9" t="e">
        <f t="shared" si="2"/>
        <v>#REF!</v>
      </c>
      <c r="I5" s="9" t="e">
        <f t="shared" si="2"/>
        <v>#REF!</v>
      </c>
      <c r="J5" s="9" t="e">
        <f t="shared" si="2"/>
        <v>#REF!</v>
      </c>
      <c r="K5" s="9" t="e">
        <f t="shared" si="2"/>
        <v>#REF!</v>
      </c>
      <c r="L5" s="9" t="e">
        <f t="shared" si="2"/>
        <v>#REF!</v>
      </c>
      <c r="M5" s="9" t="e">
        <f t="shared" si="2"/>
        <v>#REF!</v>
      </c>
      <c r="N5" s="3" t="s">
        <v>37</v>
      </c>
      <c r="O5" s="21">
        <f t="shared" ref="O5:AT5" si="3">+($A$12*O3)/1000000</f>
        <v>13.891892791189045</v>
      </c>
      <c r="P5" s="21">
        <f t="shared" si="3"/>
        <v>18.134327116641991</v>
      </c>
      <c r="Q5" s="21">
        <f t="shared" si="3"/>
        <v>20.796246693396778</v>
      </c>
      <c r="R5" s="21">
        <f t="shared" si="3"/>
        <v>19.964396825660902</v>
      </c>
      <c r="S5" s="21">
        <f t="shared" si="3"/>
        <v>19.964396825660902</v>
      </c>
      <c r="T5" s="21">
        <f t="shared" si="3"/>
        <v>20.796246693396778</v>
      </c>
      <c r="U5" s="21">
        <f t="shared" si="3"/>
        <v>20.796246693396778</v>
      </c>
      <c r="V5" s="21">
        <f t="shared" si="3"/>
        <v>20.796246693396778</v>
      </c>
      <c r="W5" s="21">
        <f t="shared" si="3"/>
        <v>20.796246693396778</v>
      </c>
      <c r="X5" s="21">
        <f t="shared" si="3"/>
        <v>21.628096561132647</v>
      </c>
      <c r="Y5" s="21">
        <f t="shared" si="3"/>
        <v>21.628096561132647</v>
      </c>
      <c r="Z5" s="21">
        <f t="shared" si="3"/>
        <v>21.628096561132647</v>
      </c>
      <c r="AA5" s="21">
        <f t="shared" si="3"/>
        <v>22.680634119154174</v>
      </c>
      <c r="AB5" s="21">
        <f t="shared" si="3"/>
        <v>23.414793618047813</v>
      </c>
      <c r="AC5" s="21">
        <f t="shared" si="3"/>
        <v>24.126081404828057</v>
      </c>
      <c r="AD5" s="21">
        <f t="shared" si="3"/>
        <v>24.850564410135259</v>
      </c>
      <c r="AE5" s="21">
        <f t="shared" si="3"/>
        <v>25.490941154940355</v>
      </c>
      <c r="AF5" s="21">
        <f t="shared" si="3"/>
        <v>26.234895686026583</v>
      </c>
      <c r="AG5" s="21">
        <f t="shared" si="3"/>
        <v>26.979255743923339</v>
      </c>
      <c r="AH5" s="21">
        <f t="shared" si="3"/>
        <v>27.878040411266575</v>
      </c>
      <c r="AI5" s="21">
        <f t="shared" si="3"/>
        <v>28.504997338080425</v>
      </c>
      <c r="AJ5" s="21">
        <f t="shared" si="3"/>
        <v>29.375594772655433</v>
      </c>
      <c r="AK5" s="21">
        <f t="shared" si="3"/>
        <v>30.227800006654803</v>
      </c>
      <c r="AL5" s="21">
        <f t="shared" si="3"/>
        <v>30.961772339328199</v>
      </c>
      <c r="AM5" s="21">
        <f t="shared" si="3"/>
        <v>31.981054619262316</v>
      </c>
      <c r="AN5" s="21">
        <f t="shared" si="3"/>
        <v>33.015821784484338</v>
      </c>
      <c r="AO5" s="21">
        <f t="shared" si="3"/>
        <v>33.869150015805154</v>
      </c>
      <c r="AP5" s="21">
        <f t="shared" si="3"/>
        <v>34.915540203304104</v>
      </c>
      <c r="AQ5" s="21">
        <f t="shared" si="3"/>
        <v>35.815822200409272</v>
      </c>
      <c r="AR5" s="21">
        <f t="shared" si="3"/>
        <v>36.530385396043719</v>
      </c>
      <c r="AS5" s="21">
        <f t="shared" si="3"/>
        <v>37.384892774552057</v>
      </c>
      <c r="AT5" s="21">
        <f t="shared" si="3"/>
        <v>38.227851997271529</v>
      </c>
    </row>
    <row r="6" spans="1:46" x14ac:dyDescent="0.25">
      <c r="A6" s="9" t="s">
        <v>38</v>
      </c>
      <c r="C6" s="9" t="s">
        <v>39</v>
      </c>
      <c r="O6" s="8">
        <v>3.056</v>
      </c>
      <c r="P6" s="8">
        <v>2.5510000000000002</v>
      </c>
      <c r="Q6" s="8">
        <v>3.2566489999999999</v>
      </c>
      <c r="R6" s="8">
        <v>3.206385</v>
      </c>
      <c r="S6" s="8">
        <v>3.147907</v>
      </c>
      <c r="T6" s="8">
        <v>3.3339720000000002</v>
      </c>
      <c r="U6" s="8">
        <v>3.4103089999999998</v>
      </c>
      <c r="V6" s="8">
        <v>3.4897260000000001</v>
      </c>
      <c r="W6" s="8">
        <v>3.5883449999999999</v>
      </c>
      <c r="X6" s="8">
        <v>3.7074379999999998</v>
      </c>
      <c r="Y6" s="8">
        <v>3.819785</v>
      </c>
      <c r="Z6" s="8">
        <v>3.902895</v>
      </c>
      <c r="AA6" s="8">
        <v>4.0989589999999998</v>
      </c>
      <c r="AB6" s="8">
        <v>4.2070939999999997</v>
      </c>
      <c r="AC6" s="8">
        <v>4.3239190000000001</v>
      </c>
      <c r="AD6" s="8">
        <v>4.4277569999999997</v>
      </c>
      <c r="AE6" s="8">
        <v>4.5444240000000002</v>
      </c>
      <c r="AF6" s="8">
        <v>4.6800280000000001</v>
      </c>
      <c r="AG6" s="8">
        <v>4.8231729999999997</v>
      </c>
      <c r="AH6" s="8">
        <v>4.9572370000000001</v>
      </c>
      <c r="AI6" s="8">
        <v>5.085153</v>
      </c>
      <c r="AJ6" s="8">
        <v>5.2435770000000002</v>
      </c>
      <c r="AK6" s="8">
        <v>5.3867960000000004</v>
      </c>
      <c r="AL6" s="8">
        <v>5.5122439999999999</v>
      </c>
      <c r="AM6" s="8">
        <v>5.6973440000000002</v>
      </c>
      <c r="AN6" s="8">
        <v>5.8937999999999997</v>
      </c>
      <c r="AO6" s="8">
        <v>6.0519189999999998</v>
      </c>
      <c r="AP6" s="8">
        <v>6.2339979999999997</v>
      </c>
      <c r="AQ6" s="8">
        <v>6.3906609999999997</v>
      </c>
      <c r="AR6" s="8">
        <v>6.5236929999999997</v>
      </c>
      <c r="AS6" s="8">
        <v>6.6672979999999997</v>
      </c>
      <c r="AT6" s="8">
        <v>6.8034720000000002</v>
      </c>
    </row>
    <row r="7" spans="1:46" ht="15.75" x14ac:dyDescent="0.25">
      <c r="A7" s="22">
        <f>+B37</f>
        <v>7220216.6064981949</v>
      </c>
      <c r="C7" s="9" t="s">
        <v>40</v>
      </c>
      <c r="O7" s="23">
        <v>3.05</v>
      </c>
      <c r="P7" s="23">
        <v>3.1</v>
      </c>
      <c r="Q7" s="23">
        <v>3.1092520000000001</v>
      </c>
      <c r="R7" s="23">
        <v>3.0532759999999999</v>
      </c>
      <c r="S7" s="8">
        <v>2.7805659999999999</v>
      </c>
      <c r="T7" s="8">
        <v>2.8246760000000002</v>
      </c>
      <c r="U7" s="8">
        <v>2.861936</v>
      </c>
      <c r="V7" s="8">
        <v>2.9624329999999999</v>
      </c>
      <c r="W7" s="8">
        <v>3.0731950000000001</v>
      </c>
      <c r="X7" s="8">
        <v>3.1838060000000001</v>
      </c>
      <c r="Y7" s="8">
        <v>3.2850510000000002</v>
      </c>
      <c r="Z7" s="8">
        <v>3.443886</v>
      </c>
      <c r="AA7" s="8">
        <v>3.635373</v>
      </c>
      <c r="AB7" s="8">
        <v>3.7530480000000002</v>
      </c>
      <c r="AC7" s="8">
        <v>3.867057</v>
      </c>
      <c r="AD7" s="8">
        <v>3.9831810000000001</v>
      </c>
      <c r="AE7" s="8">
        <v>4.0858239999999997</v>
      </c>
      <c r="AF7" s="8">
        <v>4.2050689999999999</v>
      </c>
      <c r="AG7" s="8">
        <v>4.3243790000000004</v>
      </c>
      <c r="AH7" s="8">
        <v>4.4684410000000003</v>
      </c>
      <c r="AI7" s="8">
        <v>4.5689330000000004</v>
      </c>
      <c r="AJ7" s="8">
        <v>4.7084770000000002</v>
      </c>
      <c r="AK7" s="8">
        <v>4.8450730000000002</v>
      </c>
      <c r="AL7" s="8">
        <v>4.9627179999999997</v>
      </c>
      <c r="AM7" s="8">
        <v>5.1260940000000002</v>
      </c>
      <c r="AN7" s="8">
        <v>5.2919520000000002</v>
      </c>
      <c r="AO7" s="8">
        <v>5.4287280000000004</v>
      </c>
      <c r="AP7" s="8">
        <v>5.5964489999999998</v>
      </c>
      <c r="AQ7" s="8">
        <v>5.7407510000000004</v>
      </c>
      <c r="AR7" s="8">
        <v>5.8552850000000003</v>
      </c>
      <c r="AS7" s="8">
        <v>5.9922500000000003</v>
      </c>
      <c r="AT7" s="8">
        <v>6.127364</v>
      </c>
    </row>
    <row r="8" spans="1:46" ht="15.75" x14ac:dyDescent="0.25">
      <c r="A8" s="22"/>
      <c r="C8" s="9" t="s">
        <v>41</v>
      </c>
      <c r="O8" s="24">
        <f>+(O6*$A$7)/1000000</f>
        <v>22.064981949458485</v>
      </c>
      <c r="P8" s="24">
        <f t="shared" ref="P8:AT8" si="4">+(P6*$A$7)/1000000</f>
        <v>18.418772563176898</v>
      </c>
      <c r="Q8" s="24">
        <f t="shared" si="4"/>
        <v>23.513711191335737</v>
      </c>
      <c r="R8" s="24">
        <f t="shared" si="4"/>
        <v>23.150794223826715</v>
      </c>
      <c r="S8" s="24">
        <f t="shared" si="4"/>
        <v>22.728570397111913</v>
      </c>
      <c r="T8" s="24">
        <f t="shared" si="4"/>
        <v>24.071999999999999</v>
      </c>
      <c r="U8" s="24">
        <f t="shared" si="4"/>
        <v>24.623169675090249</v>
      </c>
      <c r="V8" s="24">
        <f t="shared" si="4"/>
        <v>25.196577617328522</v>
      </c>
      <c r="W8" s="24">
        <f t="shared" si="4"/>
        <v>25.908628158844767</v>
      </c>
      <c r="X8" s="24">
        <f t="shared" si="4"/>
        <v>26.768505415162451</v>
      </c>
      <c r="Y8" s="24">
        <f t="shared" si="4"/>
        <v>27.57967509025271</v>
      </c>
      <c r="Z8" s="24">
        <f t="shared" si="4"/>
        <v>28.179747292418771</v>
      </c>
      <c r="AA8" s="24">
        <f t="shared" si="4"/>
        <v>29.595371841155231</v>
      </c>
      <c r="AB8" s="24">
        <f t="shared" si="4"/>
        <v>30.376129963898915</v>
      </c>
      <c r="AC8" s="24">
        <f t="shared" si="4"/>
        <v>31.219631768953072</v>
      </c>
      <c r="AD8" s="24">
        <f t="shared" si="4"/>
        <v>31.969364620938624</v>
      </c>
      <c r="AE8" s="24">
        <f t="shared" si="4"/>
        <v>32.811725631768951</v>
      </c>
      <c r="AF8" s="24">
        <f t="shared" si="4"/>
        <v>33.790815884476537</v>
      </c>
      <c r="AG8" s="24">
        <f t="shared" si="4"/>
        <v>34.824353790613721</v>
      </c>
      <c r="AH8" s="24">
        <f t="shared" si="4"/>
        <v>35.792324909747293</v>
      </c>
      <c r="AI8" s="24">
        <f t="shared" si="4"/>
        <v>36.715906137184113</v>
      </c>
      <c r="AJ8" s="24">
        <f t="shared" si="4"/>
        <v>37.859761732851993</v>
      </c>
      <c r="AK8" s="24">
        <f t="shared" si="4"/>
        <v>38.893833935018058</v>
      </c>
      <c r="AL8" s="24">
        <f t="shared" si="4"/>
        <v>39.799595667870037</v>
      </c>
      <c r="AM8" s="24">
        <f t="shared" si="4"/>
        <v>41.136057761732857</v>
      </c>
      <c r="AN8" s="24">
        <f t="shared" si="4"/>
        <v>42.554512635379062</v>
      </c>
      <c r="AO8" s="24">
        <f t="shared" si="4"/>
        <v>43.696166064981945</v>
      </c>
      <c r="AP8" s="24">
        <f t="shared" si="4"/>
        <v>45.010815884476536</v>
      </c>
      <c r="AQ8" s="24">
        <f t="shared" si="4"/>
        <v>46.14195667870036</v>
      </c>
      <c r="AR8" s="24">
        <f t="shared" si="4"/>
        <v>47.102476534296031</v>
      </c>
      <c r="AS8" s="24">
        <f t="shared" si="4"/>
        <v>48.139335740072198</v>
      </c>
      <c r="AT8" s="24">
        <f t="shared" si="4"/>
        <v>49.122541516245491</v>
      </c>
    </row>
    <row r="9" spans="1:46" ht="15.75" x14ac:dyDescent="0.25">
      <c r="A9" s="22">
        <v>4.2500000000000003E-2</v>
      </c>
      <c r="C9" s="9" t="s">
        <v>42</v>
      </c>
      <c r="O9" s="23">
        <f>+(O7*$A$12)/1000000</f>
        <v>25.371420965944061</v>
      </c>
      <c r="P9" s="23">
        <f t="shared" ref="P9:AT9" si="5">+(P7*$A$12)/1000000</f>
        <v>25.787345899812003</v>
      </c>
      <c r="Q9" s="23">
        <f t="shared" si="5"/>
        <v>25.864308649574923</v>
      </c>
      <c r="R9" s="23">
        <f t="shared" si="5"/>
        <v>25.398672367611091</v>
      </c>
      <c r="S9" s="23">
        <f t="shared" si="5"/>
        <v>23.130134593308597</v>
      </c>
      <c r="T9" s="23">
        <f t="shared" si="5"/>
        <v>23.497063569966894</v>
      </c>
      <c r="U9" s="23">
        <f t="shared" si="5"/>
        <v>23.807010830685275</v>
      </c>
      <c r="V9" s="23">
        <f t="shared" si="5"/>
        <v>24.642994992263795</v>
      </c>
      <c r="W9" s="23">
        <f t="shared" si="5"/>
        <v>25.564368542765401</v>
      </c>
      <c r="X9" s="23">
        <f t="shared" si="5"/>
        <v>26.484485999966726</v>
      </c>
      <c r="Y9" s="23">
        <f t="shared" si="5"/>
        <v>27.32669239855591</v>
      </c>
      <c r="Z9" s="23">
        <f t="shared" si="5"/>
        <v>28.647961135974182</v>
      </c>
      <c r="AA9" s="23">
        <f t="shared" si="5"/>
        <v>30.240845492205569</v>
      </c>
      <c r="AB9" s="23">
        <f t="shared" si="5"/>
        <v>31.219724824063757</v>
      </c>
      <c r="AC9" s="23">
        <f t="shared" si="5"/>
        <v>32.168108539770742</v>
      </c>
      <c r="AD9" s="23">
        <f t="shared" si="5"/>
        <v>33.134085880180344</v>
      </c>
      <c r="AE9" s="23">
        <f t="shared" si="5"/>
        <v>33.987921539920471</v>
      </c>
      <c r="AF9" s="23">
        <f t="shared" si="5"/>
        <v>34.979860914702115</v>
      </c>
      <c r="AG9" s="23">
        <f t="shared" si="5"/>
        <v>35.972340991897781</v>
      </c>
      <c r="AH9" s="23">
        <f t="shared" si="5"/>
        <v>37.17072054835544</v>
      </c>
      <c r="AI9" s="23">
        <f t="shared" si="5"/>
        <v>38.006663117440567</v>
      </c>
      <c r="AJ9" s="23">
        <f t="shared" si="5"/>
        <v>39.167459696873912</v>
      </c>
      <c r="AK9" s="23">
        <f t="shared" si="5"/>
        <v>40.303733342206399</v>
      </c>
      <c r="AL9" s="23">
        <f t="shared" si="5"/>
        <v>41.282363119104261</v>
      </c>
      <c r="AM9" s="23">
        <f t="shared" si="5"/>
        <v>42.64140615901642</v>
      </c>
      <c r="AN9" s="23">
        <f t="shared" si="5"/>
        <v>44.021095712645781</v>
      </c>
      <c r="AO9" s="23">
        <f t="shared" si="5"/>
        <v>45.158866687740201</v>
      </c>
      <c r="AP9" s="23">
        <f t="shared" si="5"/>
        <v>46.554053604405475</v>
      </c>
      <c r="AQ9" s="23">
        <f t="shared" si="5"/>
        <v>47.754429600545699</v>
      </c>
      <c r="AR9" s="23">
        <f t="shared" si="5"/>
        <v>48.707180528058295</v>
      </c>
      <c r="AS9" s="23">
        <f t="shared" si="5"/>
        <v>49.846523699402738</v>
      </c>
      <c r="AT9" s="23">
        <f t="shared" si="5"/>
        <v>50.970469329695376</v>
      </c>
    </row>
    <row r="10" spans="1:46" x14ac:dyDescent="0.25">
      <c r="A10" s="25"/>
      <c r="B10" s="26"/>
    </row>
    <row r="11" spans="1:46" x14ac:dyDescent="0.25">
      <c r="A11" s="9" t="s">
        <v>43</v>
      </c>
      <c r="C11" s="20" t="s">
        <v>44</v>
      </c>
      <c r="O11" s="8">
        <f>+$B$13*O6</f>
        <v>0.32088</v>
      </c>
      <c r="P11" s="8">
        <f t="shared" ref="P11:AT11" si="6">+$B$13*P6</f>
        <v>0.26785500000000001</v>
      </c>
      <c r="Q11" s="8">
        <f t="shared" si="6"/>
        <v>0.34194814499999998</v>
      </c>
      <c r="R11" s="8">
        <f t="shared" si="6"/>
        <v>0.336670425</v>
      </c>
      <c r="S11" s="8">
        <f t="shared" si="6"/>
        <v>0.33053023500000001</v>
      </c>
      <c r="T11" s="8">
        <f t="shared" si="6"/>
        <v>0.35006705999999999</v>
      </c>
      <c r="U11" s="8">
        <f t="shared" si="6"/>
        <v>0.35808244499999997</v>
      </c>
      <c r="V11" s="8">
        <f t="shared" si="6"/>
        <v>0.36642122999999999</v>
      </c>
      <c r="W11" s="8">
        <f t="shared" si="6"/>
        <v>0.37677622499999996</v>
      </c>
      <c r="X11" s="8">
        <f t="shared" si="6"/>
        <v>0.38928098999999994</v>
      </c>
      <c r="Y11" s="8">
        <f t="shared" si="6"/>
        <v>0.40107742499999999</v>
      </c>
      <c r="Z11" s="8">
        <f t="shared" si="6"/>
        <v>0.40980397499999999</v>
      </c>
      <c r="AA11" s="8">
        <f t="shared" si="6"/>
        <v>0.43039069499999999</v>
      </c>
      <c r="AB11" s="8">
        <f t="shared" si="6"/>
        <v>0.44174486999999996</v>
      </c>
      <c r="AC11" s="8">
        <f t="shared" si="6"/>
        <v>0.45401149499999999</v>
      </c>
      <c r="AD11" s="8">
        <f t="shared" si="6"/>
        <v>0.46491448499999993</v>
      </c>
      <c r="AE11" s="8">
        <f t="shared" si="6"/>
        <v>0.47716451999999998</v>
      </c>
      <c r="AF11" s="8">
        <f t="shared" si="6"/>
        <v>0.49140294000000001</v>
      </c>
      <c r="AG11" s="8">
        <f t="shared" si="6"/>
        <v>0.50643316499999991</v>
      </c>
      <c r="AH11" s="8">
        <f t="shared" si="6"/>
        <v>0.52050988499999995</v>
      </c>
      <c r="AI11" s="8">
        <f t="shared" si="6"/>
        <v>0.53394106499999994</v>
      </c>
      <c r="AJ11" s="8">
        <f t="shared" si="6"/>
        <v>0.55057558500000003</v>
      </c>
      <c r="AK11" s="8">
        <f t="shared" si="6"/>
        <v>0.56561358000000006</v>
      </c>
      <c r="AL11" s="8">
        <f t="shared" si="6"/>
        <v>0.57878562</v>
      </c>
      <c r="AM11" s="8">
        <f t="shared" si="6"/>
        <v>0.59822112000000005</v>
      </c>
      <c r="AN11" s="8">
        <f t="shared" si="6"/>
        <v>0.61884899999999998</v>
      </c>
      <c r="AO11" s="8">
        <f t="shared" si="6"/>
        <v>0.63545149499999998</v>
      </c>
      <c r="AP11" s="8">
        <f t="shared" si="6"/>
        <v>0.65456978999999993</v>
      </c>
      <c r="AQ11" s="8">
        <f t="shared" si="6"/>
        <v>0.6710194049999999</v>
      </c>
      <c r="AR11" s="8">
        <f t="shared" si="6"/>
        <v>0.68498776499999992</v>
      </c>
      <c r="AS11" s="8">
        <f t="shared" si="6"/>
        <v>0.70006628999999998</v>
      </c>
      <c r="AT11" s="8">
        <f t="shared" si="6"/>
        <v>0.71436456000000004</v>
      </c>
    </row>
    <row r="12" spans="1:46" ht="15.75" x14ac:dyDescent="0.25">
      <c r="A12" s="22">
        <f>+B39</f>
        <v>8318498.6773587102</v>
      </c>
      <c r="C12" s="20" t="s">
        <v>45</v>
      </c>
      <c r="O12" s="27">
        <f>+$B$13*O2</f>
        <v>0.11550000000000001</v>
      </c>
      <c r="P12" s="27">
        <f t="shared" ref="P12:AT12" si="7">+$B$13*P2</f>
        <v>0.11550000000000001</v>
      </c>
      <c r="Q12" s="27">
        <f t="shared" si="7"/>
        <v>0.16800000000000001</v>
      </c>
      <c r="R12" s="27">
        <f t="shared" si="7"/>
        <v>0.18375</v>
      </c>
      <c r="S12" s="27">
        <f t="shared" si="7"/>
        <v>0.18375</v>
      </c>
      <c r="T12" s="27">
        <f t="shared" si="7"/>
        <v>0.18375</v>
      </c>
      <c r="U12" s="27">
        <f t="shared" si="7"/>
        <v>0.18375</v>
      </c>
      <c r="V12" s="27">
        <f t="shared" si="7"/>
        <v>0.18375</v>
      </c>
      <c r="W12" s="27">
        <f t="shared" si="7"/>
        <v>0.18375</v>
      </c>
      <c r="X12" s="27">
        <f t="shared" si="7"/>
        <v>0.18375</v>
      </c>
      <c r="Y12" s="27">
        <f t="shared" si="7"/>
        <v>0.20454948674999998</v>
      </c>
      <c r="Z12" s="27">
        <f t="shared" si="7"/>
        <v>0.20900002725</v>
      </c>
      <c r="AA12" s="27">
        <f t="shared" si="7"/>
        <v>0.21949925444999999</v>
      </c>
      <c r="AB12" s="27">
        <f t="shared" si="7"/>
        <v>0.22528988369999997</v>
      </c>
      <c r="AC12" s="27">
        <f t="shared" si="7"/>
        <v>0.23154586245</v>
      </c>
      <c r="AD12" s="27">
        <f t="shared" si="7"/>
        <v>0.23710638735</v>
      </c>
      <c r="AE12" s="27">
        <f t="shared" si="7"/>
        <v>0.24335390520000003</v>
      </c>
      <c r="AF12" s="27">
        <f t="shared" si="7"/>
        <v>0.2506154994</v>
      </c>
      <c r="AG12" s="27">
        <f t="shared" si="7"/>
        <v>0.25828091414999998</v>
      </c>
      <c r="AH12" s="27">
        <f t="shared" si="7"/>
        <v>0.26546004135000001</v>
      </c>
      <c r="AI12" s="27">
        <f t="shared" si="7"/>
        <v>0.27230994315000001</v>
      </c>
      <c r="AJ12" s="27">
        <f t="shared" si="7"/>
        <v>0.28079354835000003</v>
      </c>
      <c r="AK12" s="27">
        <f t="shared" si="7"/>
        <v>0.28846292580000005</v>
      </c>
      <c r="AL12" s="27">
        <f t="shared" si="7"/>
        <v>0.2951806662</v>
      </c>
      <c r="AM12" s="27">
        <f t="shared" si="7"/>
        <v>0.3050927712</v>
      </c>
      <c r="AN12" s="27">
        <f t="shared" si="7"/>
        <v>0.31561298999999998</v>
      </c>
      <c r="AO12" s="27">
        <f t="shared" si="7"/>
        <v>0.32408026244999999</v>
      </c>
      <c r="AP12" s="27">
        <f t="shared" si="7"/>
        <v>0.33383059289999995</v>
      </c>
      <c r="AQ12" s="27">
        <f t="shared" si="7"/>
        <v>0.34221989654999996</v>
      </c>
      <c r="AR12" s="27">
        <f t="shared" si="7"/>
        <v>0.34934376015000002</v>
      </c>
      <c r="AS12" s="27">
        <f t="shared" si="7"/>
        <v>0.35703380789999994</v>
      </c>
      <c r="AT12" s="27">
        <f t="shared" si="7"/>
        <v>0.36432592559999999</v>
      </c>
    </row>
    <row r="13" spans="1:46" ht="15" customHeight="1" x14ac:dyDescent="0.25">
      <c r="A13" s="28" t="s">
        <v>46</v>
      </c>
      <c r="B13" s="3">
        <v>0.105</v>
      </c>
      <c r="O13" s="8">
        <f>+O8*0.35</f>
        <v>7.7227436823104689</v>
      </c>
      <c r="P13" s="8">
        <f t="shared" ref="P13:AT14" si="8">+P8*0.35</f>
        <v>6.4465703971119135</v>
      </c>
      <c r="Q13" s="8">
        <f t="shared" si="8"/>
        <v>8.229798916967507</v>
      </c>
      <c r="R13" s="8">
        <f t="shared" si="8"/>
        <v>8.1027779783393505</v>
      </c>
      <c r="S13" s="8">
        <f t="shared" si="8"/>
        <v>7.9549996389891691</v>
      </c>
      <c r="T13" s="8">
        <f t="shared" si="8"/>
        <v>8.4251999999999985</v>
      </c>
      <c r="U13" s="8">
        <f t="shared" si="8"/>
        <v>8.6181093862815867</v>
      </c>
      <c r="V13" s="8">
        <f t="shared" si="8"/>
        <v>8.818802166064982</v>
      </c>
      <c r="W13" s="8">
        <f t="shared" si="8"/>
        <v>9.0680198555956686</v>
      </c>
      <c r="X13" s="8">
        <f t="shared" si="8"/>
        <v>9.368976895306858</v>
      </c>
      <c r="Y13" s="8">
        <f t="shared" si="8"/>
        <v>9.6528862815884473</v>
      </c>
      <c r="Z13" s="8">
        <f t="shared" si="8"/>
        <v>9.8629115523465689</v>
      </c>
      <c r="AA13" s="8">
        <f t="shared" si="8"/>
        <v>10.358380144404331</v>
      </c>
      <c r="AB13" s="8">
        <f t="shared" si="8"/>
        <v>10.63164548736462</v>
      </c>
      <c r="AC13" s="8">
        <f t="shared" si="8"/>
        <v>10.926871119133574</v>
      </c>
      <c r="AD13" s="8">
        <f t="shared" si="8"/>
        <v>11.189277617328518</v>
      </c>
      <c r="AE13" s="8">
        <f t="shared" si="8"/>
        <v>11.484103971119133</v>
      </c>
      <c r="AF13" s="8">
        <f t="shared" si="8"/>
        <v>11.826785559566787</v>
      </c>
      <c r="AG13" s="8">
        <f t="shared" si="8"/>
        <v>12.188523826714802</v>
      </c>
      <c r="AH13" s="8">
        <f t="shared" si="8"/>
        <v>12.527313718411552</v>
      </c>
      <c r="AI13" s="8">
        <f t="shared" si="8"/>
        <v>12.85056714801444</v>
      </c>
      <c r="AJ13" s="8">
        <f t="shared" si="8"/>
        <v>13.250916606498198</v>
      </c>
      <c r="AK13" s="8">
        <f t="shared" si="8"/>
        <v>13.61284187725632</v>
      </c>
      <c r="AL13" s="8">
        <f t="shared" si="8"/>
        <v>13.929858483754511</v>
      </c>
      <c r="AM13" s="8">
        <f t="shared" si="8"/>
        <v>14.3976202166065</v>
      </c>
      <c r="AN13" s="8">
        <f t="shared" si="8"/>
        <v>14.894079422382671</v>
      </c>
      <c r="AO13" s="8">
        <f t="shared" si="8"/>
        <v>15.293658122743679</v>
      </c>
      <c r="AP13" s="8">
        <f t="shared" si="8"/>
        <v>15.753785559566786</v>
      </c>
      <c r="AQ13" s="8">
        <f t="shared" si="8"/>
        <v>16.149684837545124</v>
      </c>
      <c r="AR13" s="8">
        <f t="shared" si="8"/>
        <v>16.485866787003609</v>
      </c>
      <c r="AS13" s="8">
        <f t="shared" si="8"/>
        <v>16.848767509025269</v>
      </c>
      <c r="AT13" s="8">
        <f t="shared" si="8"/>
        <v>17.192889530685921</v>
      </c>
    </row>
    <row r="14" spans="1:46" ht="15" customHeight="1" x14ac:dyDescent="0.25">
      <c r="A14" s="3" t="s">
        <v>47</v>
      </c>
      <c r="O14" s="8">
        <f>+O9*0.35</f>
        <v>8.87999733808042</v>
      </c>
      <c r="P14" s="8">
        <f t="shared" si="8"/>
        <v>9.0255710649341996</v>
      </c>
      <c r="Q14" s="8">
        <f t="shared" si="8"/>
        <v>9.0525080273512231</v>
      </c>
      <c r="R14" s="8">
        <f t="shared" si="8"/>
        <v>8.8895353286638805</v>
      </c>
      <c r="S14" s="8">
        <f t="shared" si="8"/>
        <v>8.0955471076580086</v>
      </c>
      <c r="T14" s="8">
        <f t="shared" si="8"/>
        <v>8.223972249488412</v>
      </c>
      <c r="U14" s="8">
        <f t="shared" si="8"/>
        <v>8.3324537907398462</v>
      </c>
      <c r="V14" s="8">
        <f t="shared" si="8"/>
        <v>8.6250482472923267</v>
      </c>
      <c r="W14" s="8">
        <f t="shared" si="8"/>
        <v>8.9475289899678891</v>
      </c>
      <c r="X14" s="8">
        <f t="shared" si="8"/>
        <v>9.2695700999883535</v>
      </c>
      <c r="Y14" s="8">
        <f t="shared" si="8"/>
        <v>9.5643423394945675</v>
      </c>
      <c r="Z14" s="8">
        <f t="shared" si="8"/>
        <v>10.026786397590962</v>
      </c>
      <c r="AA14" s="8">
        <f t="shared" si="8"/>
        <v>10.584295922271949</v>
      </c>
      <c r="AB14" s="8">
        <f t="shared" si="8"/>
        <v>10.926903688422314</v>
      </c>
      <c r="AC14" s="8">
        <f t="shared" si="8"/>
        <v>11.258837988919758</v>
      </c>
      <c r="AD14" s="8">
        <f t="shared" si="8"/>
        <v>11.596930058063119</v>
      </c>
      <c r="AE14" s="8">
        <f t="shared" si="8"/>
        <v>11.895772538972164</v>
      </c>
      <c r="AF14" s="8">
        <f t="shared" si="8"/>
        <v>12.242951320145739</v>
      </c>
      <c r="AG14" s="8">
        <f t="shared" si="8"/>
        <v>12.590319347164222</v>
      </c>
      <c r="AH14" s="8">
        <f t="shared" si="8"/>
        <v>13.009752191924404</v>
      </c>
      <c r="AI14" s="8">
        <f t="shared" si="8"/>
        <v>13.302332091104198</v>
      </c>
      <c r="AJ14" s="8">
        <f t="shared" si="8"/>
        <v>13.708610893905869</v>
      </c>
      <c r="AK14" s="8">
        <f t="shared" si="8"/>
        <v>14.106306669772239</v>
      </c>
      <c r="AL14" s="8">
        <f t="shared" si="8"/>
        <v>14.448827091686491</v>
      </c>
      <c r="AM14" s="8">
        <f t="shared" si="8"/>
        <v>14.924492155655745</v>
      </c>
      <c r="AN14" s="8">
        <f t="shared" si="8"/>
        <v>15.407383499426022</v>
      </c>
      <c r="AO14" s="8">
        <f t="shared" si="8"/>
        <v>15.805603340709069</v>
      </c>
      <c r="AP14" s="8">
        <f t="shared" si="8"/>
        <v>16.293918761541914</v>
      </c>
      <c r="AQ14" s="8">
        <f t="shared" si="8"/>
        <v>16.714050360190992</v>
      </c>
      <c r="AR14" s="8">
        <f t="shared" si="8"/>
        <v>17.047513184820403</v>
      </c>
      <c r="AS14" s="8">
        <f t="shared" si="8"/>
        <v>17.446283294790955</v>
      </c>
      <c r="AT14" s="8">
        <f t="shared" si="8"/>
        <v>17.839664265393381</v>
      </c>
    </row>
    <row r="15" spans="1:46" ht="15" customHeight="1" x14ac:dyDescent="0.25">
      <c r="A15" s="3" t="s">
        <v>48</v>
      </c>
      <c r="C15" s="20" t="s">
        <v>49</v>
      </c>
      <c r="N15" s="3" t="s">
        <v>34</v>
      </c>
      <c r="O15" s="27">
        <f>+O8+O13</f>
        <v>29.787725631768954</v>
      </c>
      <c r="P15" s="27">
        <f t="shared" ref="P15:AT16" si="9">+P8+P13</f>
        <v>24.86534296028881</v>
      </c>
      <c r="Q15" s="27">
        <f t="shared" si="9"/>
        <v>31.743510108303244</v>
      </c>
      <c r="R15" s="27">
        <f t="shared" si="9"/>
        <v>31.253572202166065</v>
      </c>
      <c r="S15" s="27">
        <f t="shared" si="9"/>
        <v>30.683570036101081</v>
      </c>
      <c r="T15" s="27">
        <f t="shared" si="9"/>
        <v>32.497199999999999</v>
      </c>
      <c r="U15" s="27">
        <f t="shared" si="9"/>
        <v>33.241279061371834</v>
      </c>
      <c r="V15" s="27">
        <f t="shared" si="9"/>
        <v>34.015379783393506</v>
      </c>
      <c r="W15" s="27">
        <f t="shared" si="9"/>
        <v>34.976648014440435</v>
      </c>
      <c r="X15" s="27">
        <f t="shared" si="9"/>
        <v>36.137482310469309</v>
      </c>
      <c r="Y15" s="27">
        <f t="shared" si="9"/>
        <v>37.232561371841157</v>
      </c>
      <c r="Z15" s="27">
        <f t="shared" si="9"/>
        <v>38.042658844765342</v>
      </c>
      <c r="AA15" s="27">
        <f t="shared" si="9"/>
        <v>39.953751985559563</v>
      </c>
      <c r="AB15" s="27">
        <f t="shared" si="9"/>
        <v>41.007775451263534</v>
      </c>
      <c r="AC15" s="27">
        <f t="shared" si="9"/>
        <v>42.146502888086644</v>
      </c>
      <c r="AD15" s="27">
        <f t="shared" si="9"/>
        <v>43.158642238267142</v>
      </c>
      <c r="AE15" s="27">
        <f t="shared" si="9"/>
        <v>44.295829602888084</v>
      </c>
      <c r="AF15" s="27">
        <f t="shared" si="9"/>
        <v>45.617601444043324</v>
      </c>
      <c r="AG15" s="27">
        <f t="shared" si="9"/>
        <v>47.01287761732852</v>
      </c>
      <c r="AH15" s="27">
        <f t="shared" si="9"/>
        <v>48.319638628158842</v>
      </c>
      <c r="AI15" s="27">
        <f t="shared" si="9"/>
        <v>49.566473285198555</v>
      </c>
      <c r="AJ15" s="27">
        <f t="shared" si="9"/>
        <v>51.110678339350187</v>
      </c>
      <c r="AK15" s="27">
        <f t="shared" si="9"/>
        <v>52.506675812274381</v>
      </c>
      <c r="AL15" s="27">
        <f t="shared" si="9"/>
        <v>53.729454151624552</v>
      </c>
      <c r="AM15" s="27">
        <f t="shared" si="9"/>
        <v>55.533677978339355</v>
      </c>
      <c r="AN15" s="27">
        <f t="shared" si="9"/>
        <v>57.448592057761729</v>
      </c>
      <c r="AO15" s="27">
        <f t="shared" si="9"/>
        <v>58.989824187725624</v>
      </c>
      <c r="AP15" s="27">
        <f t="shared" si="9"/>
        <v>60.764601444043322</v>
      </c>
      <c r="AQ15" s="27">
        <f t="shared" si="9"/>
        <v>62.291641516245484</v>
      </c>
      <c r="AR15" s="27">
        <f t="shared" si="9"/>
        <v>63.588343321299639</v>
      </c>
      <c r="AS15" s="27">
        <f t="shared" si="9"/>
        <v>64.988103249097463</v>
      </c>
      <c r="AT15" s="27">
        <f t="shared" si="9"/>
        <v>66.315431046931408</v>
      </c>
    </row>
    <row r="16" spans="1:46" ht="15" customHeight="1" x14ac:dyDescent="0.25">
      <c r="C16" s="20" t="s">
        <v>50</v>
      </c>
      <c r="N16" s="3" t="s">
        <v>37</v>
      </c>
      <c r="O16" s="8">
        <f>+O9+O14</f>
        <v>34.251418304024483</v>
      </c>
      <c r="P16" s="8">
        <f t="shared" si="9"/>
        <v>34.812916964746201</v>
      </c>
      <c r="Q16" s="8">
        <f t="shared" si="9"/>
        <v>34.916816676926146</v>
      </c>
      <c r="R16" s="8">
        <f t="shared" si="9"/>
        <v>34.288207696274974</v>
      </c>
      <c r="S16" s="8">
        <f t="shared" si="9"/>
        <v>31.225681700966604</v>
      </c>
      <c r="T16" s="8">
        <f t="shared" si="9"/>
        <v>31.721035819455306</v>
      </c>
      <c r="U16" s="8">
        <f t="shared" si="9"/>
        <v>32.13946462142512</v>
      </c>
      <c r="V16" s="8">
        <f t="shared" si="9"/>
        <v>33.268043239556121</v>
      </c>
      <c r="W16" s="8">
        <f t="shared" si="9"/>
        <v>34.511897532733286</v>
      </c>
      <c r="X16" s="8">
        <f t="shared" si="9"/>
        <v>35.754056099955079</v>
      </c>
      <c r="Y16" s="8">
        <f t="shared" si="9"/>
        <v>36.891034738050479</v>
      </c>
      <c r="Z16" s="8">
        <f t="shared" si="9"/>
        <v>38.674747533565146</v>
      </c>
      <c r="AA16" s="8">
        <f t="shared" si="9"/>
        <v>40.825141414477514</v>
      </c>
      <c r="AB16" s="8">
        <f t="shared" si="9"/>
        <v>42.146628512486075</v>
      </c>
      <c r="AC16" s="8">
        <f t="shared" si="9"/>
        <v>43.4269465286905</v>
      </c>
      <c r="AD16" s="8">
        <f t="shared" si="9"/>
        <v>44.731015938243459</v>
      </c>
      <c r="AE16" s="8">
        <f t="shared" si="9"/>
        <v>45.883694078892631</v>
      </c>
      <c r="AF16" s="8">
        <f t="shared" si="9"/>
        <v>47.222812234847851</v>
      </c>
      <c r="AG16" s="8">
        <f t="shared" si="9"/>
        <v>48.562660339062006</v>
      </c>
      <c r="AH16" s="8">
        <f t="shared" si="9"/>
        <v>50.180472740279846</v>
      </c>
      <c r="AI16" s="8">
        <f t="shared" si="9"/>
        <v>51.308995208544765</v>
      </c>
      <c r="AJ16" s="8">
        <f t="shared" si="9"/>
        <v>52.876070590779783</v>
      </c>
      <c r="AK16" s="8">
        <f t="shared" si="9"/>
        <v>54.410040011978637</v>
      </c>
      <c r="AL16" s="8">
        <f t="shared" si="9"/>
        <v>55.73119021079075</v>
      </c>
      <c r="AM16" s="8">
        <f t="shared" si="9"/>
        <v>57.565898314672168</v>
      </c>
      <c r="AN16" s="8">
        <f t="shared" si="9"/>
        <v>59.428479212071807</v>
      </c>
      <c r="AO16" s="8">
        <f t="shared" si="9"/>
        <v>60.96447002844927</v>
      </c>
      <c r="AP16" s="8">
        <f t="shared" si="9"/>
        <v>62.847972365947385</v>
      </c>
      <c r="AQ16" s="8">
        <f t="shared" si="9"/>
        <v>64.468479960736687</v>
      </c>
      <c r="AR16" s="8">
        <f t="shared" si="9"/>
        <v>65.754693712878691</v>
      </c>
      <c r="AS16" s="8">
        <f t="shared" si="9"/>
        <v>67.292806994193697</v>
      </c>
      <c r="AT16" s="8">
        <f t="shared" si="9"/>
        <v>68.810133595088757</v>
      </c>
    </row>
    <row r="17" spans="1:46" x14ac:dyDescent="0.25">
      <c r="O17" s="8">
        <f>+O6</f>
        <v>3.056</v>
      </c>
      <c r="P17" s="8">
        <f t="shared" ref="P17:S18" si="10">+P6</f>
        <v>2.5510000000000002</v>
      </c>
      <c r="Q17" s="8">
        <f t="shared" si="10"/>
        <v>3.2566489999999999</v>
      </c>
      <c r="R17" s="8">
        <f t="shared" si="10"/>
        <v>3.206385</v>
      </c>
      <c r="S17" s="8">
        <f t="shared" si="10"/>
        <v>3.147907</v>
      </c>
      <c r="T17" s="8">
        <f>+T6*0.2</f>
        <v>0.66679440000000012</v>
      </c>
      <c r="U17" s="8">
        <f t="shared" ref="U17:AT18" si="11">+U6*0.2</f>
        <v>0.68206180000000005</v>
      </c>
      <c r="V17" s="8">
        <f t="shared" si="11"/>
        <v>0.69794520000000004</v>
      </c>
      <c r="W17" s="8">
        <f t="shared" si="11"/>
        <v>0.717669</v>
      </c>
      <c r="X17" s="8">
        <f t="shared" si="11"/>
        <v>0.74148760000000002</v>
      </c>
      <c r="Y17" s="8">
        <f t="shared" si="11"/>
        <v>0.763957</v>
      </c>
      <c r="Z17" s="8">
        <f t="shared" si="11"/>
        <v>0.78057900000000002</v>
      </c>
      <c r="AA17" s="8">
        <f t="shared" si="11"/>
        <v>0.81979179999999996</v>
      </c>
      <c r="AB17" s="8">
        <f t="shared" si="11"/>
        <v>0.84141880000000002</v>
      </c>
      <c r="AC17" s="8">
        <f t="shared" si="11"/>
        <v>0.8647838000000001</v>
      </c>
      <c r="AD17" s="8">
        <f t="shared" si="11"/>
        <v>0.88555139999999999</v>
      </c>
      <c r="AE17" s="8">
        <f t="shared" si="11"/>
        <v>0.90888480000000005</v>
      </c>
      <c r="AF17" s="8">
        <f t="shared" si="11"/>
        <v>0.9360056000000001</v>
      </c>
      <c r="AG17" s="8">
        <f t="shared" si="11"/>
        <v>0.96463460000000001</v>
      </c>
      <c r="AH17" s="8">
        <f t="shared" si="11"/>
        <v>0.99144740000000009</v>
      </c>
      <c r="AI17" s="8">
        <f t="shared" si="11"/>
        <v>1.0170306</v>
      </c>
      <c r="AJ17" s="8">
        <f t="shared" si="11"/>
        <v>1.0487154000000001</v>
      </c>
      <c r="AK17" s="8">
        <f t="shared" si="11"/>
        <v>1.0773592000000001</v>
      </c>
      <c r="AL17" s="8">
        <f t="shared" si="11"/>
        <v>1.1024488000000001</v>
      </c>
      <c r="AM17" s="8">
        <f t="shared" si="11"/>
        <v>1.1394688000000002</v>
      </c>
      <c r="AN17" s="8">
        <f t="shared" si="11"/>
        <v>1.17876</v>
      </c>
      <c r="AO17" s="8">
        <f t="shared" si="11"/>
        <v>1.2103838</v>
      </c>
      <c r="AP17" s="8">
        <f t="shared" si="11"/>
        <v>1.2467996000000001</v>
      </c>
      <c r="AQ17" s="8">
        <f t="shared" si="11"/>
        <v>1.2781321999999999</v>
      </c>
      <c r="AR17" s="8">
        <f t="shared" si="11"/>
        <v>1.3047386000000001</v>
      </c>
      <c r="AS17" s="8">
        <f t="shared" si="11"/>
        <v>1.3334596000000001</v>
      </c>
      <c r="AT17" s="8">
        <f t="shared" si="11"/>
        <v>1.3606944000000001</v>
      </c>
    </row>
    <row r="18" spans="1:46" x14ac:dyDescent="0.25">
      <c r="A18" s="29"/>
      <c r="B18" s="30">
        <v>1</v>
      </c>
      <c r="C18" s="31" t="s">
        <v>51</v>
      </c>
      <c r="O18" s="8">
        <f>+O7</f>
        <v>3.05</v>
      </c>
      <c r="P18" s="8">
        <f t="shared" si="10"/>
        <v>3.1</v>
      </c>
      <c r="Q18" s="8">
        <f t="shared" si="10"/>
        <v>3.1092520000000001</v>
      </c>
      <c r="R18" s="8">
        <f t="shared" si="10"/>
        <v>3.0532759999999999</v>
      </c>
      <c r="S18" s="8">
        <f t="shared" si="10"/>
        <v>2.7805659999999999</v>
      </c>
      <c r="T18" s="8">
        <f>+T7*0.2</f>
        <v>0.56493520000000008</v>
      </c>
      <c r="U18" s="8">
        <f t="shared" si="11"/>
        <v>0.57238719999999998</v>
      </c>
      <c r="V18" s="8">
        <f t="shared" si="11"/>
        <v>0.59248659999999997</v>
      </c>
      <c r="W18" s="8">
        <f t="shared" si="11"/>
        <v>0.61463900000000005</v>
      </c>
      <c r="X18" s="8">
        <f t="shared" si="11"/>
        <v>0.63676120000000003</v>
      </c>
      <c r="Y18" s="8">
        <f t="shared" si="11"/>
        <v>0.6570102000000001</v>
      </c>
      <c r="Z18" s="8">
        <f t="shared" si="11"/>
        <v>0.68877720000000009</v>
      </c>
      <c r="AA18" s="8">
        <f t="shared" si="11"/>
        <v>0.72707460000000002</v>
      </c>
      <c r="AB18" s="8">
        <f t="shared" si="11"/>
        <v>0.7506096000000001</v>
      </c>
      <c r="AC18" s="8">
        <f t="shared" si="11"/>
        <v>0.77341140000000008</v>
      </c>
      <c r="AD18" s="8">
        <f t="shared" si="11"/>
        <v>0.79663620000000002</v>
      </c>
      <c r="AE18" s="8">
        <f t="shared" si="11"/>
        <v>0.81716480000000002</v>
      </c>
      <c r="AF18" s="8">
        <f t="shared" si="11"/>
        <v>0.84101380000000003</v>
      </c>
      <c r="AG18" s="8">
        <f t="shared" si="11"/>
        <v>0.86487580000000008</v>
      </c>
      <c r="AH18" s="8">
        <f t="shared" si="11"/>
        <v>0.89368820000000015</v>
      </c>
      <c r="AI18" s="8">
        <f t="shared" si="11"/>
        <v>0.91378660000000012</v>
      </c>
      <c r="AJ18" s="8">
        <f t="shared" si="11"/>
        <v>0.94169540000000007</v>
      </c>
      <c r="AK18" s="8">
        <f t="shared" si="11"/>
        <v>0.96901460000000006</v>
      </c>
      <c r="AL18" s="8">
        <f t="shared" si="11"/>
        <v>0.99254359999999997</v>
      </c>
      <c r="AM18" s="8">
        <f t="shared" si="11"/>
        <v>1.0252188</v>
      </c>
      <c r="AN18" s="8">
        <f t="shared" si="11"/>
        <v>1.0583904000000002</v>
      </c>
      <c r="AO18" s="8">
        <f t="shared" si="11"/>
        <v>1.0857456000000001</v>
      </c>
      <c r="AP18" s="8">
        <f t="shared" si="11"/>
        <v>1.1192898</v>
      </c>
      <c r="AQ18" s="8">
        <f t="shared" si="11"/>
        <v>1.1481502000000001</v>
      </c>
      <c r="AR18" s="8">
        <f t="shared" si="11"/>
        <v>1.171057</v>
      </c>
      <c r="AS18" s="8">
        <f t="shared" si="11"/>
        <v>1.19845</v>
      </c>
      <c r="AT18" s="8">
        <f t="shared" si="11"/>
        <v>1.2254728000000001</v>
      </c>
    </row>
    <row r="19" spans="1:46" x14ac:dyDescent="0.25">
      <c r="A19" s="32" t="s">
        <v>52</v>
      </c>
      <c r="B19" s="33">
        <f>B18*1000*$B$33*$B$28*$C$28*1*10^-9</f>
        <v>1.447919325E-4</v>
      </c>
      <c r="C19" s="34">
        <v>0.8</v>
      </c>
      <c r="T19" s="8">
        <f>+T17+T6</f>
        <v>4.0007663999999998</v>
      </c>
      <c r="U19" s="8">
        <f t="shared" ref="U19:AT20" si="12">+U17+U6</f>
        <v>4.0923707999999994</v>
      </c>
      <c r="V19" s="8">
        <f t="shared" si="12"/>
        <v>4.1876712000000005</v>
      </c>
      <c r="W19" s="8">
        <f t="shared" si="12"/>
        <v>4.3060140000000002</v>
      </c>
      <c r="X19" s="8">
        <f t="shared" si="12"/>
        <v>4.4489255999999999</v>
      </c>
      <c r="Y19" s="8">
        <f t="shared" si="12"/>
        <v>4.583742</v>
      </c>
      <c r="Z19" s="8">
        <f t="shared" si="12"/>
        <v>4.6834740000000004</v>
      </c>
      <c r="AA19" s="8">
        <f t="shared" si="12"/>
        <v>4.9187507999999998</v>
      </c>
      <c r="AB19" s="8">
        <f t="shared" si="12"/>
        <v>5.0485127999999992</v>
      </c>
      <c r="AC19" s="8">
        <f t="shared" si="12"/>
        <v>5.1887027999999997</v>
      </c>
      <c r="AD19" s="8">
        <f t="shared" si="12"/>
        <v>5.3133083999999995</v>
      </c>
      <c r="AE19" s="8">
        <f t="shared" si="12"/>
        <v>5.4533088000000003</v>
      </c>
      <c r="AF19" s="8">
        <f t="shared" si="12"/>
        <v>5.6160335999999997</v>
      </c>
      <c r="AG19" s="8">
        <f t="shared" si="12"/>
        <v>5.7878075999999998</v>
      </c>
      <c r="AH19" s="8">
        <f t="shared" si="12"/>
        <v>5.9486844000000003</v>
      </c>
      <c r="AI19" s="8">
        <f t="shared" si="12"/>
        <v>6.1021836</v>
      </c>
      <c r="AJ19" s="8">
        <f t="shared" si="12"/>
        <v>6.2922924</v>
      </c>
      <c r="AK19" s="8">
        <f t="shared" si="12"/>
        <v>6.4641552000000004</v>
      </c>
      <c r="AL19" s="8">
        <f t="shared" si="12"/>
        <v>6.6146928000000003</v>
      </c>
      <c r="AM19" s="8">
        <f t="shared" si="12"/>
        <v>6.8368128000000006</v>
      </c>
      <c r="AN19" s="8">
        <f t="shared" si="12"/>
        <v>7.0725599999999993</v>
      </c>
      <c r="AO19" s="8">
        <f t="shared" si="12"/>
        <v>7.2623027999999996</v>
      </c>
      <c r="AP19" s="8">
        <f t="shared" si="12"/>
        <v>7.4807975999999998</v>
      </c>
      <c r="AQ19" s="8">
        <f t="shared" si="12"/>
        <v>7.6687931999999996</v>
      </c>
      <c r="AR19" s="8">
        <f t="shared" si="12"/>
        <v>7.8284316</v>
      </c>
      <c r="AS19" s="8">
        <f t="shared" si="12"/>
        <v>8.0007576</v>
      </c>
      <c r="AT19" s="8">
        <f t="shared" si="12"/>
        <v>8.1641664000000009</v>
      </c>
    </row>
    <row r="20" spans="1:46" x14ac:dyDescent="0.25">
      <c r="A20" s="35"/>
      <c r="B20" s="9">
        <v>1</v>
      </c>
      <c r="C20" s="34">
        <f>+B20*C19/B19</f>
        <v>5525.169712062514</v>
      </c>
      <c r="O20" s="3">
        <v>4.2500000000000003E-2</v>
      </c>
      <c r="T20" s="8">
        <f>+T18+T7</f>
        <v>3.3896112</v>
      </c>
      <c r="U20" s="8">
        <f t="shared" si="12"/>
        <v>3.4343232000000001</v>
      </c>
      <c r="V20" s="8">
        <f t="shared" si="12"/>
        <v>3.5549195999999998</v>
      </c>
      <c r="W20" s="8">
        <f t="shared" si="12"/>
        <v>3.6878340000000001</v>
      </c>
      <c r="X20" s="8">
        <f t="shared" si="12"/>
        <v>3.8205672000000002</v>
      </c>
      <c r="Y20" s="8">
        <f t="shared" si="12"/>
        <v>3.9420612000000004</v>
      </c>
      <c r="Z20" s="8">
        <f t="shared" si="12"/>
        <v>4.1326631999999996</v>
      </c>
      <c r="AA20" s="8">
        <f t="shared" si="12"/>
        <v>4.3624476000000003</v>
      </c>
      <c r="AB20" s="8">
        <f t="shared" si="12"/>
        <v>4.5036576000000004</v>
      </c>
      <c r="AC20" s="8">
        <f t="shared" si="12"/>
        <v>4.6404683999999996</v>
      </c>
      <c r="AD20" s="8">
        <f t="shared" si="12"/>
        <v>4.7798172000000001</v>
      </c>
      <c r="AE20" s="8">
        <f t="shared" si="12"/>
        <v>4.9029887999999993</v>
      </c>
      <c r="AF20" s="8">
        <f t="shared" si="12"/>
        <v>5.0460827999999998</v>
      </c>
      <c r="AG20" s="8">
        <f t="shared" si="12"/>
        <v>5.1892548000000005</v>
      </c>
      <c r="AH20" s="8">
        <f t="shared" si="12"/>
        <v>5.3621292</v>
      </c>
      <c r="AI20" s="8">
        <f t="shared" si="12"/>
        <v>5.4827196000000002</v>
      </c>
      <c r="AJ20" s="8">
        <f t="shared" si="12"/>
        <v>5.6501724000000006</v>
      </c>
      <c r="AK20" s="8">
        <f t="shared" si="12"/>
        <v>5.8140876000000006</v>
      </c>
      <c r="AL20" s="8">
        <f t="shared" si="12"/>
        <v>5.9552616</v>
      </c>
      <c r="AM20" s="8">
        <f t="shared" si="12"/>
        <v>6.1513128000000004</v>
      </c>
      <c r="AN20" s="8">
        <f t="shared" si="12"/>
        <v>6.3503424000000006</v>
      </c>
      <c r="AO20" s="8">
        <f t="shared" si="12"/>
        <v>6.5144736000000005</v>
      </c>
      <c r="AP20" s="8">
        <f t="shared" si="12"/>
        <v>6.7157387999999996</v>
      </c>
      <c r="AQ20" s="8">
        <f t="shared" si="12"/>
        <v>6.8889012000000003</v>
      </c>
      <c r="AR20" s="8">
        <f t="shared" si="12"/>
        <v>7.0263420000000005</v>
      </c>
      <c r="AS20" s="8">
        <f t="shared" si="12"/>
        <v>7.1907000000000005</v>
      </c>
      <c r="AT20" s="8">
        <f t="shared" si="12"/>
        <v>7.3528368000000004</v>
      </c>
    </row>
    <row r="21" spans="1:46" x14ac:dyDescent="0.25">
      <c r="A21" s="36"/>
      <c r="B21" s="37" t="s">
        <v>53</v>
      </c>
      <c r="C21" s="38">
        <f>+C20/1000000</f>
        <v>5.5251697120625139E-3</v>
      </c>
      <c r="O21" s="3">
        <f>+A9*O6</f>
        <v>0.12988000000000002</v>
      </c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 x14ac:dyDescent="0.25">
      <c r="A22" s="29"/>
      <c r="B22" s="30">
        <v>1</v>
      </c>
      <c r="C22" s="31" t="s">
        <v>51</v>
      </c>
      <c r="O22" s="3">
        <f>+O20*O2</f>
        <v>4.6750000000000007E-2</v>
      </c>
    </row>
    <row r="23" spans="1:46" x14ac:dyDescent="0.25">
      <c r="A23" s="35" t="s">
        <v>52</v>
      </c>
      <c r="B23" s="33">
        <f>B22*1000*$B$33*$B$27*$C$27*1*10^-9</f>
        <v>1.2537277919999999E-4</v>
      </c>
      <c r="C23" s="34">
        <v>0.8</v>
      </c>
    </row>
    <row r="24" spans="1:46" ht="15.75" customHeight="1" x14ac:dyDescent="0.25">
      <c r="A24" s="35"/>
      <c r="B24" s="9">
        <v>1</v>
      </c>
      <c r="C24" s="34">
        <f>+B24*C23/B23</f>
        <v>6380.9704555069802</v>
      </c>
      <c r="O24" s="3">
        <f>+O6*0.49</f>
        <v>1.4974400000000001</v>
      </c>
      <c r="P24" s="3">
        <f t="shared" ref="P24:AT24" si="13">+P6*0.49</f>
        <v>1.2499900000000002</v>
      </c>
      <c r="Q24" s="3">
        <f t="shared" si="13"/>
        <v>1.5957580099999999</v>
      </c>
      <c r="R24" s="3">
        <f t="shared" si="13"/>
        <v>1.5711286499999999</v>
      </c>
      <c r="S24" s="3">
        <f t="shared" si="13"/>
        <v>1.54247443</v>
      </c>
      <c r="T24" s="3">
        <f t="shared" si="13"/>
        <v>1.63364628</v>
      </c>
      <c r="U24" s="3">
        <f t="shared" si="13"/>
        <v>1.6710514099999998</v>
      </c>
      <c r="V24" s="3">
        <f t="shared" si="13"/>
        <v>1.7099657400000001</v>
      </c>
      <c r="W24" s="3">
        <f t="shared" si="13"/>
        <v>1.7582890499999999</v>
      </c>
      <c r="X24" s="3">
        <f t="shared" si="13"/>
        <v>1.8166446199999999</v>
      </c>
      <c r="Y24" s="3">
        <f t="shared" si="13"/>
        <v>1.87169465</v>
      </c>
      <c r="Z24" s="3">
        <f t="shared" si="13"/>
        <v>1.9124185499999999</v>
      </c>
      <c r="AA24" s="3">
        <f t="shared" si="13"/>
        <v>2.0084899099999998</v>
      </c>
      <c r="AB24" s="3">
        <f t="shared" si="13"/>
        <v>2.0614760599999999</v>
      </c>
      <c r="AC24" s="3">
        <f t="shared" si="13"/>
        <v>2.1187203100000001</v>
      </c>
      <c r="AD24" s="3">
        <f t="shared" si="13"/>
        <v>2.1696009299999997</v>
      </c>
      <c r="AE24" s="3">
        <f t="shared" si="13"/>
        <v>2.22676776</v>
      </c>
      <c r="AF24" s="3">
        <f t="shared" si="13"/>
        <v>2.2932137199999998</v>
      </c>
      <c r="AG24" s="3">
        <f t="shared" si="13"/>
        <v>2.3633547699999999</v>
      </c>
      <c r="AH24" s="3">
        <f t="shared" si="13"/>
        <v>2.4290461300000001</v>
      </c>
      <c r="AI24" s="3">
        <f t="shared" si="13"/>
        <v>2.4917249699999999</v>
      </c>
      <c r="AJ24" s="3">
        <f t="shared" si="13"/>
        <v>2.5693527299999999</v>
      </c>
      <c r="AK24" s="3">
        <f t="shared" si="13"/>
        <v>2.6395300399999999</v>
      </c>
      <c r="AL24" s="3">
        <f t="shared" si="13"/>
        <v>2.7009995600000001</v>
      </c>
      <c r="AM24" s="3">
        <f t="shared" si="13"/>
        <v>2.7916985599999999</v>
      </c>
      <c r="AN24" s="3">
        <f t="shared" si="13"/>
        <v>2.8879619999999999</v>
      </c>
      <c r="AO24" s="3">
        <f t="shared" si="13"/>
        <v>2.96544031</v>
      </c>
      <c r="AP24" s="3">
        <f t="shared" si="13"/>
        <v>3.0546590199999999</v>
      </c>
      <c r="AQ24" s="3">
        <f t="shared" si="13"/>
        <v>3.1314238899999998</v>
      </c>
      <c r="AR24" s="3">
        <f t="shared" si="13"/>
        <v>3.1966095699999997</v>
      </c>
      <c r="AS24" s="3">
        <f t="shared" si="13"/>
        <v>3.26697602</v>
      </c>
      <c r="AT24" s="3">
        <f t="shared" si="13"/>
        <v>3.3337012800000001</v>
      </c>
    </row>
    <row r="25" spans="1:46" ht="15.75" customHeight="1" x14ac:dyDescent="0.25">
      <c r="A25" s="36"/>
      <c r="B25" s="37" t="s">
        <v>53</v>
      </c>
      <c r="C25" s="38">
        <f>+C24/1000000</f>
        <v>6.3809704555069799E-3</v>
      </c>
      <c r="O25" s="3">
        <f>+O7*0.75</f>
        <v>2.2874999999999996</v>
      </c>
      <c r="P25" s="3">
        <f t="shared" ref="P25:AT25" si="14">+P7*0.75</f>
        <v>2.3250000000000002</v>
      </c>
      <c r="Q25" s="3">
        <f t="shared" si="14"/>
        <v>2.3319390000000002</v>
      </c>
      <c r="R25" s="3">
        <f t="shared" si="14"/>
        <v>2.2899569999999998</v>
      </c>
      <c r="S25" s="3">
        <f t="shared" si="14"/>
        <v>2.0854244999999998</v>
      </c>
      <c r="T25" s="3">
        <f t="shared" si="14"/>
        <v>2.1185070000000001</v>
      </c>
      <c r="U25" s="3">
        <f t="shared" si="14"/>
        <v>2.146452</v>
      </c>
      <c r="V25" s="3">
        <f t="shared" si="14"/>
        <v>2.2218247499999997</v>
      </c>
      <c r="W25" s="3">
        <f t="shared" si="14"/>
        <v>2.3048962500000001</v>
      </c>
      <c r="X25" s="3">
        <f t="shared" si="14"/>
        <v>2.3878545</v>
      </c>
      <c r="Y25" s="3">
        <f t="shared" si="14"/>
        <v>2.4637882500000003</v>
      </c>
      <c r="Z25" s="3">
        <f t="shared" si="14"/>
        <v>2.5829145000000002</v>
      </c>
      <c r="AA25" s="3">
        <f t="shared" si="14"/>
        <v>2.7265297500000001</v>
      </c>
      <c r="AB25" s="3">
        <f t="shared" si="14"/>
        <v>2.8147860000000002</v>
      </c>
      <c r="AC25" s="3">
        <f t="shared" si="14"/>
        <v>2.9002927500000002</v>
      </c>
      <c r="AD25" s="3">
        <f t="shared" si="14"/>
        <v>2.9873857500000001</v>
      </c>
      <c r="AE25" s="3">
        <f t="shared" si="14"/>
        <v>3.064368</v>
      </c>
      <c r="AF25" s="3">
        <f t="shared" si="14"/>
        <v>3.15380175</v>
      </c>
      <c r="AG25" s="3">
        <f t="shared" si="14"/>
        <v>3.2432842500000003</v>
      </c>
      <c r="AH25" s="3">
        <f t="shared" si="14"/>
        <v>3.3513307500000002</v>
      </c>
      <c r="AI25" s="3">
        <f t="shared" si="14"/>
        <v>3.42669975</v>
      </c>
      <c r="AJ25" s="3">
        <f t="shared" si="14"/>
        <v>3.5313577500000002</v>
      </c>
      <c r="AK25" s="3">
        <f t="shared" si="14"/>
        <v>3.6338047500000004</v>
      </c>
      <c r="AL25" s="3">
        <f t="shared" si="14"/>
        <v>3.7220385</v>
      </c>
      <c r="AM25" s="3">
        <f t="shared" si="14"/>
        <v>3.8445705000000001</v>
      </c>
      <c r="AN25" s="3">
        <f t="shared" si="14"/>
        <v>3.9689640000000002</v>
      </c>
      <c r="AO25" s="3">
        <f t="shared" si="14"/>
        <v>4.0715460000000006</v>
      </c>
      <c r="AP25" s="3">
        <f t="shared" si="14"/>
        <v>4.1973367499999998</v>
      </c>
      <c r="AQ25" s="3">
        <f t="shared" si="14"/>
        <v>4.3055632500000005</v>
      </c>
      <c r="AR25" s="3">
        <f t="shared" si="14"/>
        <v>4.3914637499999998</v>
      </c>
      <c r="AS25" s="3">
        <f t="shared" si="14"/>
        <v>4.4941875000000007</v>
      </c>
      <c r="AT25" s="3">
        <f t="shared" si="14"/>
        <v>4.595523</v>
      </c>
    </row>
    <row r="26" spans="1:46" ht="15.75" customHeight="1" x14ac:dyDescent="0.25">
      <c r="A26" s="39" t="s">
        <v>54</v>
      </c>
      <c r="B26" s="40" t="s">
        <v>55</v>
      </c>
      <c r="C26" s="41" t="s">
        <v>56</v>
      </c>
    </row>
    <row r="27" spans="1:46" ht="15.75" customHeight="1" x14ac:dyDescent="0.25">
      <c r="A27" s="42" t="s">
        <v>57</v>
      </c>
      <c r="B27" s="43">
        <v>720</v>
      </c>
      <c r="C27" s="44">
        <v>46</v>
      </c>
    </row>
    <row r="28" spans="1:46" ht="15.75" customHeight="1" thickBot="1" x14ac:dyDescent="0.3">
      <c r="A28" s="45" t="s">
        <v>58</v>
      </c>
      <c r="B28" s="46">
        <v>850</v>
      </c>
      <c r="C28" s="47">
        <v>45</v>
      </c>
    </row>
    <row r="29" spans="1:46" ht="15.75" customHeight="1" x14ac:dyDescent="0.25"/>
    <row r="30" spans="1:46" ht="15.75" customHeight="1" x14ac:dyDescent="0.25">
      <c r="A30" s="9" t="s">
        <v>59</v>
      </c>
      <c r="B30" s="9" t="s">
        <v>60</v>
      </c>
    </row>
    <row r="31" spans="1:46" ht="15.75" customHeight="1" thickBot="1" x14ac:dyDescent="0.3"/>
    <row r="32" spans="1:46" ht="15.75" customHeight="1" x14ac:dyDescent="0.25">
      <c r="A32" s="48" t="s">
        <v>61</v>
      </c>
      <c r="B32" s="49" t="s">
        <v>62</v>
      </c>
    </row>
    <row r="33" spans="1:242" ht="15.75" customHeight="1" thickBot="1" x14ac:dyDescent="0.3">
      <c r="A33" s="50" t="s">
        <v>63</v>
      </c>
      <c r="B33" s="51">
        <v>3.7854099999999999E-3</v>
      </c>
    </row>
    <row r="34" spans="1:242" ht="15.75" customHeight="1" x14ac:dyDescent="0.25">
      <c r="C34" s="9" t="s">
        <v>64</v>
      </c>
    </row>
    <row r="35" spans="1:242" ht="15.75" customHeight="1" x14ac:dyDescent="0.25">
      <c r="A35" s="9" t="s">
        <v>65</v>
      </c>
      <c r="B35" s="52">
        <v>138500</v>
      </c>
      <c r="C35" s="9" t="s">
        <v>66</v>
      </c>
      <c r="N35" s="53" t="s">
        <v>67</v>
      </c>
      <c r="O35" s="54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</row>
    <row r="36" spans="1:242" ht="15.75" customHeight="1" x14ac:dyDescent="0.25">
      <c r="A36" s="9" t="s">
        <v>68</v>
      </c>
      <c r="B36" s="3">
        <v>1000000000000</v>
      </c>
      <c r="C36" s="9" t="s">
        <v>69</v>
      </c>
      <c r="N36" s="9" t="s">
        <v>70</v>
      </c>
      <c r="O36" s="54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</row>
    <row r="37" spans="1:242" ht="15.75" customHeight="1" x14ac:dyDescent="0.25">
      <c r="B37" s="56">
        <f>+B36/B35</f>
        <v>7220216.6064981949</v>
      </c>
      <c r="C37" s="9" t="s">
        <v>71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</row>
    <row r="38" spans="1:242" ht="15.75" customHeight="1" x14ac:dyDescent="0.25">
      <c r="A38" s="9" t="s">
        <v>72</v>
      </c>
      <c r="B38" s="3">
        <v>120214</v>
      </c>
      <c r="C38" s="9" t="s">
        <v>69</v>
      </c>
      <c r="N38" s="3" t="s">
        <v>67</v>
      </c>
      <c r="P38" s="27"/>
    </row>
    <row r="39" spans="1:242" ht="15.75" customHeight="1" x14ac:dyDescent="0.25">
      <c r="B39" s="56">
        <f>+B36/B38</f>
        <v>8318498.6773587102</v>
      </c>
      <c r="C39" s="9" t="s">
        <v>73</v>
      </c>
    </row>
    <row r="40" spans="1:242" ht="15.75" customHeight="1" x14ac:dyDescent="0.25"/>
    <row r="41" spans="1:242" ht="15.75" customHeight="1" x14ac:dyDescent="0.25"/>
    <row r="42" spans="1:242" ht="15.75" customHeight="1" x14ac:dyDescent="0.25"/>
    <row r="43" spans="1:242" ht="15.75" customHeight="1" x14ac:dyDescent="0.25"/>
    <row r="44" spans="1:242" ht="15.75" customHeight="1" x14ac:dyDescent="0.25"/>
    <row r="45" spans="1:242" ht="15.75" customHeight="1" x14ac:dyDescent="0.25"/>
    <row r="46" spans="1:242" ht="15.75" customHeight="1" x14ac:dyDescent="0.25"/>
    <row r="47" spans="1:242" ht="15.75" customHeight="1" x14ac:dyDescent="0.25"/>
    <row r="48" spans="1:24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hyperlinks>
    <hyperlink ref="N35" r:id="rId1" xr:uid="{AD5AD76B-91EE-45D1-A0E2-CA4944BE073B}"/>
  </hyperlinks>
  <pageMargins left="0.7" right="0.7" top="0.75" bottom="0.75" header="0" footer="0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A848-9ED1-40ED-86AF-C304578B05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Capital_Cost</vt:lpstr>
      <vt:lpstr>Fixed_Cost</vt:lpstr>
      <vt:lpstr>Variable_Cost</vt:lpstr>
      <vt:lpstr>learning_rate_WEC</vt:lpstr>
      <vt:lpstr>LCOE</vt:lpstr>
      <vt:lpstr>Costs_Imp_Fuels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Meneses</dc:creator>
  <cp:lastModifiedBy>Esteban Meneses</cp:lastModifiedBy>
  <dcterms:created xsi:type="dcterms:W3CDTF">2023-10-03T21:27:38Z</dcterms:created>
  <dcterms:modified xsi:type="dcterms:W3CDTF">2023-10-03T21:29:13Z</dcterms:modified>
</cp:coreProperties>
</file>