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Ke hoach"/>
    <sheet r:id="rId2" sheetId="2" name="W11-12 Dot1"/>
    <sheet r:id="rId3" sheetId="3" name="W12-13 Dot2"/>
  </sheets>
  <definedNames>
    <definedName name="_Builtin155">#N/A</definedName>
    <definedName name="_xlnm._FilterDatabase" localSheetId="1">'W11-12 Dot1'!$A$7:$Q$126</definedName>
    <definedName name="_xlnm._FilterDatabase" localSheetId="2">'W12-13 Dot2'!$A$7:$Q$125</definedName>
    <definedName name="_Order1">0</definedName>
    <definedName name="_Order2">255</definedName>
    <definedName name="ALCKDGH">{#N/A,#N/A,FALSE,"CCTV"}</definedName>
    <definedName name="_xlnm.Criteria">{"'Sheet1'!$A$4:$M$21","'Sheet1'!$J$17:$K$19"}</definedName>
    <definedName name="dddd">{#N/A,#N/A,FALSE,"CCTV"}</definedName>
    <definedName name="Excel_BuiltIn_Print_Area">NA()</definedName>
    <definedName name="HTML_CodePage">949</definedName>
    <definedName name="HTML_Control">{"'Sheet1'!$A$4:$M$21","'Sheet1'!$J$17:$K$19"}</definedName>
    <definedName name="HTML_Description">""</definedName>
    <definedName name="HTML_Email">""</definedName>
    <definedName name="HTML_Header">"Sheet1"</definedName>
    <definedName name="HTML_LastUpdate">"2000-11-21"</definedName>
    <definedName name="HTML_LineAfter">FALSE</definedName>
    <definedName name="HTML_LineBefore">FALSE</definedName>
    <definedName name="HTML_Name">"최경원"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"성산시영골조"</definedName>
    <definedName name="huy">{"'Sheet1'!$L$16"}</definedName>
    <definedName name="Language">[1]Info!$E$13</definedName>
    <definedName name="NEWNAME">{#N/A,#N/A,FALSE,"CCTV"}</definedName>
    <definedName name="_xlnm.Print_Area" localSheetId="0">'Ke hoach'!$B$3:$K$41</definedName>
    <definedName name="_xlnm.Print_Area" localSheetId="1">'W11-12 Dot1'!$A$1:$AN$126</definedName>
    <definedName name="_xlnm.Print_Area" localSheetId="2">'W12-13 Dot2'!$A$1:$AT$125</definedName>
    <definedName name="_xlnm.Print_Titles" localSheetId="1">'W11-12 Dot1'!$1:$7</definedName>
    <definedName name="_xlnm.Print_Titles" localSheetId="2">'W12-13 Dot2'!$1:$7</definedName>
    <definedName name="README">[2]BILAL2!$A$1</definedName>
    <definedName name="WRITE">{#N/A,#N/A,FALSE,"CCTV"}</definedName>
    <definedName name="wrn.BM.">{#N/A,#N/A,FALSE,"CCTV"}</definedName>
    <definedName name="wrn.chi._.tiÆt.">{#N/A,#N/A,FALSE,"Chi tiÆt"}</definedName>
    <definedName name="wrn.Monthly._.Statement.">{#N/A,#N/A,FALSE,"Tabelle2";#N/A,#N/A,FALSE,"Tabelle1"}</definedName>
    <definedName name="건걱">{"'Sheet1'!$A$4:$M$21","'Sheet1'!$J$17:$K$19"}</definedName>
    <definedName name="건적">{"'Sheet1'!$A$4:$M$21","'Sheet1'!$J$17:$K$19"}</definedName>
    <definedName name="견적">{"'Sheet1'!$A$4:$M$21","'Sheet1'!$J$17:$K$19"}</definedName>
    <definedName name="견적조건">{#N/A,#N/A,FALSE,"CCTV"}</definedName>
    <definedName name="견적조건8">{#N/A,#N/A,FALSE,"CCTV"}</definedName>
    <definedName name="권대협">{#N/A,#N/A,FALSE,"CCTV"}</definedName>
    <definedName name="동별">{"'Sheet1'!$A$4:$M$21","'Sheet1'!$J$17:$K$19"}</definedName>
    <definedName name="동별내역">{"'Sheet1'!$A$4:$M$21","'Sheet1'!$J$17:$K$19"}</definedName>
    <definedName name="ㅀ허">{#N/A,#N/A,FALSE,"CCTV"}</definedName>
    <definedName name="ㅇㅇ">{#N/A,#N/A,FALSE,"CCTV"}</definedName>
    <definedName name="아니">{"'Sheet1'!$A$4:$M$21","'Sheet1'!$J$17:$K$19"}</definedName>
    <definedName name="아파트">{"'Sheet1'!$A$4:$M$21","'Sheet1'!$J$17:$K$19"}</definedName>
    <definedName name="자">{"'Sheet1'!$A$4:$M$21","'Sheet1'!$J$17:$K$19"}</definedName>
    <definedName name="전기내역">{#N/A,#N/A,FALSE,"CCTV"}</definedName>
    <definedName name="철근수정본">{"'Sheet1'!$A$4:$M$21","'Sheet1'!$J$17:$K$19"}</definedName>
    <definedName name="토목공사">{"'Sheet1'!$A$4:$M$21","'Sheet1'!$J$17:$K$19"}</definedName>
    <definedName name="현장자재外">{"'Sheet1'!$A$4:$M$21","'Sheet1'!$J$17:$K$19"}</definedName>
    <definedName name="현조" localSheetId="2">#REF!</definedName>
    <definedName name="현조">#REF!</definedName>
  </definedNames>
  <calcPr fullCalcOnLoad="1"/>
</workbook>
</file>

<file path=xl/sharedStrings.xml><?xml version="1.0" encoding="utf-8"?>
<sst xmlns="http://schemas.openxmlformats.org/spreadsheetml/2006/main" count="908" uniqueCount="189">
  <si>
    <r>
      <t/>
    </r>
    <r>
      <rPr>
        <b/>
        <sz val="24"/>
        <color rgb="FF000000"/>
        <rFont val="Arial"/>
        <family val="2"/>
      </rPr>
      <t>KẾ HOẠCH THI CÔNG</t>
    </r>
    <r>
      <rPr>
        <b/>
        <sz val="20"/>
        <color rgb="FF000000"/>
        <rFont val="Arial"/>
        <family val="2"/>
      </rPr>
      <t xml:space="preserve">
 Project Name: CVN HÀ NAM GD2</t>
    </r>
  </si>
  <si>
    <t xml:space="preserve">Project Co.: </t>
  </si>
  <si>
    <t>PO No.:</t>
  </si>
  <si>
    <t>Date:</t>
  </si>
  <si>
    <t>Doc No.:</t>
  </si>
  <si>
    <t>STT</t>
  </si>
  <si>
    <t>Hạng mục</t>
  </si>
  <si>
    <t>Công việc</t>
  </si>
  <si>
    <t>Giai đoạn thực hiện</t>
  </si>
  <si>
    <t>Điều kiện thi công (Hàng Hóa)</t>
  </si>
  <si>
    <t>Thời lượng 
thi công</t>
  </si>
  <si>
    <t>Số lượng nhân sự</t>
  </si>
  <si>
    <t>Bắt đầu</t>
  </si>
  <si>
    <t>Kết thúc</t>
  </si>
  <si>
    <t>Nơi thi công 
(Xưởng / Site)</t>
  </si>
  <si>
    <t>Nhân sự</t>
  </si>
  <si>
    <t>Chủ trì</t>
  </si>
  <si>
    <t>Hỗ trợ</t>
  </si>
  <si>
    <t>Status</t>
  </si>
  <si>
    <t>Phần trăm hoàn thành thực tế</t>
  </si>
  <si>
    <t>Ghi chú</t>
  </si>
  <si>
    <t>Hệ số</t>
  </si>
  <si>
    <t>PHẦN TRĂM TIẾN ĐỘ HOÀN THÀNH</t>
  </si>
  <si>
    <t xml:space="preserve"> Đợt 2</t>
  </si>
  <si>
    <t>ok</t>
  </si>
  <si>
    <t>Chuẩn bị trước thi công</t>
  </si>
  <si>
    <t>Lắp đặt và đấu nối</t>
  </si>
  <si>
    <t>Gia công Máng, rail</t>
  </si>
  <si>
    <t>Cắt máng, rail</t>
  </si>
  <si>
    <t>OK</t>
  </si>
  <si>
    <t>Xưởng</t>
  </si>
  <si>
    <t>Thắng</t>
  </si>
  <si>
    <t>Trung</t>
  </si>
  <si>
    <t>Cố định máng, rail</t>
  </si>
  <si>
    <t>Sanh</t>
  </si>
  <si>
    <t xml:space="preserve">Lắp đặt SP </t>
  </si>
  <si>
    <t>Lắp đặt SP+ sứ đỡ 295 Busbar tủ Incoming</t>
  </si>
  <si>
    <t>Quỳnh</t>
  </si>
  <si>
    <t>SV</t>
  </si>
  <si>
    <t>Lắp đặt SP đai cáp tủ Incoming</t>
  </si>
  <si>
    <t>Lắp đặt SP ZCT, MCT</t>
  </si>
  <si>
    <t>Lắp đặt SP PE, dời mouting</t>
  </si>
  <si>
    <t>Gia công và lắp đăt Busbar</t>
  </si>
  <si>
    <t>Cẳt, uốn busbar tủ Incoming Khò co nhiệt cho Incoming</t>
  </si>
  <si>
    <t>Đức</t>
  </si>
  <si>
    <t>Cẳt, đột busbar PE của tủ</t>
  </si>
  <si>
    <t>Lắp busbar + Sứ đỡ SM tủ incoming</t>
  </si>
  <si>
    <t>Lắp thiết bị phụ</t>
  </si>
  <si>
    <t>Soạn thiết bị, Tem BH, Nhãn Tên thiết bị</t>
  </si>
  <si>
    <t>Hiếu</t>
  </si>
  <si>
    <t>Đèn tủ, Công tắc hành trình</t>
  </si>
  <si>
    <t>Tuấn</t>
  </si>
  <si>
    <t>Gắn máy biến áp, Cầu chì chống sắt</t>
  </si>
  <si>
    <t>Nghĩa</t>
  </si>
  <si>
    <t>Domino</t>
  </si>
  <si>
    <t>Nghĩa, Trung</t>
  </si>
  <si>
    <t>Gắn Quạt, Fillter, TS</t>
  </si>
  <si>
    <t>Thọ</t>
  </si>
  <si>
    <t>Cầu chì đơn, Relay, Đèn báo pha, PAC, ERL, Chống sắt</t>
  </si>
  <si>
    <t>ZCT</t>
  </si>
  <si>
    <t>MCT</t>
  </si>
  <si>
    <t>Terminal,  Jump, chặn. Cover, vách ngăn Phoenix</t>
  </si>
  <si>
    <t>Terminal,  Jump, chặn. Cover, vách ngăn hanyoung</t>
  </si>
  <si>
    <t>Gắn số/ tên Terminal Phoenix</t>
  </si>
  <si>
    <t>Lắp đặt Thiết bị chính</t>
  </si>
  <si>
    <t>MCCB incoming +Shunt trip</t>
  </si>
  <si>
    <t>Quỳnh, Đức</t>
  </si>
  <si>
    <t>MCCB outgoing</t>
  </si>
  <si>
    <t>Giang</t>
  </si>
  <si>
    <t>MCB</t>
  </si>
  <si>
    <t>Việt</t>
  </si>
  <si>
    <t>Biến tần</t>
  </si>
  <si>
    <t>Giang, Sanh, Thắng</t>
  </si>
  <si>
    <t>PLC</t>
  </si>
  <si>
    <t>Nghĩa, Thọ</t>
  </si>
  <si>
    <t>ET, Base, Module IO, Scalance, PS, SO</t>
  </si>
  <si>
    <t>Đấu nối</t>
  </si>
  <si>
    <t>In tagname</t>
  </si>
  <si>
    <t>Thắng, Nghĩa</t>
  </si>
  <si>
    <t>Hiếu,Trung</t>
  </si>
  <si>
    <t>Ra dây, bấm cosse, lồng tagname</t>
  </si>
  <si>
    <t>Trung, Hiếu</t>
  </si>
  <si>
    <t>Đông</t>
  </si>
  <si>
    <t>MCC</t>
  </si>
  <si>
    <t>Đấu nối phần động lực tủ Incoming</t>
  </si>
  <si>
    <t>C2</t>
  </si>
  <si>
    <t>LZ3</t>
  </si>
  <si>
    <t>C8</t>
  </si>
  <si>
    <t>LZ4</t>
  </si>
  <si>
    <t>C3</t>
  </si>
  <si>
    <t>LZ5</t>
  </si>
  <si>
    <t>C9</t>
  </si>
  <si>
    <t>LZ7.2</t>
  </si>
  <si>
    <t>Đấu nối phần điều khiển tủ Incoming</t>
  </si>
  <si>
    <r>
      <t xml:space="preserve">Đấu nối phần đầu </t>
    </r>
    <r>
      <rPr>
        <b/>
        <sz val="12"/>
        <color rgb="FF000000"/>
        <rFont val="Arial"/>
        <family val="2"/>
      </rPr>
      <t>vào-ra</t>
    </r>
    <r>
      <rPr>
        <sz val="12"/>
        <color rgb="FF000000"/>
        <rFont val="Arial"/>
        <family val="2"/>
      </rPr>
      <t xml:space="preserve"> MCCB</t>
    </r>
  </si>
  <si>
    <t>Giang, Hiếu, Tuấn</t>
  </si>
  <si>
    <t>Đấu nối Cấp nguồn tải</t>
  </si>
  <si>
    <t>Hiếu, Tuấn, Sanh</t>
  </si>
  <si>
    <t>Đấu nối phần Động lực Biến tần</t>
  </si>
  <si>
    <t>Link nguồn 220VAC cho các tủ, PE cửa</t>
  </si>
  <si>
    <t>Đấu nối phần Đèn, Quạt, TS tủ outgoing</t>
  </si>
  <si>
    <t>Nguồn cấp PLC</t>
  </si>
  <si>
    <t>PLC-MECH 3</t>
  </si>
  <si>
    <t>PLC-MECH 4</t>
  </si>
  <si>
    <t>PLC-MECH 5</t>
  </si>
  <si>
    <t>PLC-MECH 7.2</t>
  </si>
  <si>
    <t>Tín hiệu module IO</t>
  </si>
  <si>
    <t>Terminal &amp; Relay</t>
  </si>
  <si>
    <t>Hoàn thiện tủ</t>
  </si>
  <si>
    <t>Bấm dây PN - nhãn dây- cắm dây</t>
  </si>
  <si>
    <t>Bó cáp &amp; sắp xếp gọn gàn các dây trong tủ</t>
  </si>
  <si>
    <t>In và dán Tagname tủ, Logo, thiết bị trên mặt tủ</t>
  </si>
  <si>
    <t>Cắt nắp máng &amp; đánh dấu máng</t>
  </si>
  <si>
    <t>Siết ôc, sơn dặm &amp; vệ sinh tủ</t>
  </si>
  <si>
    <t>FAT nội bộ/ FAT với khách hàng</t>
  </si>
  <si>
    <t xml:space="preserve"> Visual check list</t>
  </si>
  <si>
    <t>HW+WS</t>
  </si>
  <si>
    <t xml:space="preserve"> List of Material</t>
  </si>
  <si>
    <t xml:space="preserve"> Insulation Test: Kiểm tra nguội, Kiểm tra cách điện, Đóng điện đúng thứ tự từ nguồn đến tải.</t>
  </si>
  <si>
    <t xml:space="preserve"> IO &amp; Manual Test</t>
  </si>
  <si>
    <t>Giao Hàng</t>
  </si>
  <si>
    <t>Biên bản hàng hóa</t>
  </si>
  <si>
    <t>Tài liệu thiết bị đính kèm</t>
  </si>
  <si>
    <t>Lập Packing list, lựa chọn xe phù hợp</t>
  </si>
  <si>
    <t>Đóng gói</t>
  </si>
  <si>
    <t>Bốc hàng lên xe</t>
  </si>
  <si>
    <t>NOT OK</t>
  </si>
  <si>
    <r>
      <t/>
    </r>
    <r>
      <rPr>
        <b/>
        <sz val="24"/>
        <color rgb="FF000000"/>
        <rFont val="Arial"/>
        <family val="2"/>
      </rPr>
      <t>KẾ HOẠCH THI CÔNG</t>
    </r>
    <r>
      <rPr>
        <b/>
        <sz val="20"/>
        <color rgb="FF000000"/>
        <rFont val="Arial"/>
        <family val="2"/>
      </rPr>
      <t xml:space="preserve">
 Project Name: CVN HÀ NAM GD2</t>
    </r>
  </si>
  <si>
    <t>Trạng thái</t>
  </si>
  <si>
    <t xml:space="preserve"> Đợt 1</t>
  </si>
  <si>
    <t>Tuấn, Thắng</t>
  </si>
  <si>
    <t>Giang, Sanh, Nghĩa</t>
  </si>
  <si>
    <t>Trung, Nghĩa</t>
  </si>
  <si>
    <t>Hiếu, chị Yến,Thọ</t>
  </si>
  <si>
    <t>Hiếu, Thọ</t>
  </si>
  <si>
    <t>Giang, Tuấn</t>
  </si>
  <si>
    <t>Danh, Sơn</t>
  </si>
  <si>
    <t>Hoàng</t>
  </si>
  <si>
    <t>Giang, Sanh, Tuấn</t>
  </si>
  <si>
    <t>C1</t>
  </si>
  <si>
    <t>C5</t>
  </si>
  <si>
    <t>C6</t>
  </si>
  <si>
    <t>C4</t>
  </si>
  <si>
    <t>C10</t>
  </si>
  <si>
    <t>C7</t>
  </si>
  <si>
    <t>LZ7.1</t>
  </si>
  <si>
    <t>C12</t>
  </si>
  <si>
    <t>Đấu nối phần đầu vào ra MCCB</t>
  </si>
  <si>
    <t>Giang, Việt</t>
  </si>
  <si>
    <t>Nguồn cấp tủ PLC</t>
  </si>
  <si>
    <t>PLC-MECH 1</t>
  </si>
  <si>
    <t>PLC-MECH 2</t>
  </si>
  <si>
    <t>PLC-MECH 6</t>
  </si>
  <si>
    <t>PLC-MECH 7</t>
  </si>
  <si>
    <t>Giao Hàng- xuất xưởng</t>
  </si>
  <si>
    <t>Lập Packing list</t>
  </si>
  <si>
    <t>Đưa phương án lựa chọn xe phù hợp</t>
  </si>
  <si>
    <t xml:space="preserve">Đóng gói &amp; chuyển tủ </t>
  </si>
  <si>
    <t>CÔNG TY TNHH KỸ THUẬT CÔNG NGHỆ ĐIỆN TỰ ĐỘNG BIỂN ĐÔNG</t>
  </si>
  <si>
    <t>Head Quarter: 61 Le Duc Tho Str., Ward 7, Go Vap Dist., HCMC Vietnam</t>
  </si>
  <si>
    <t>DN Factory: Block A14, Road No. 7, Da Nang Hi-tech Park, Hoa Lien, Hoa Vang, Da Nang City, Vietnam</t>
  </si>
  <si>
    <t>Representation office: 87 To Hieu Str., Nghia Do Ward, Cau Giay District, HaNoi City, Vietnam</t>
  </si>
  <si>
    <t>Tel: (+84)8.35123552  Fax: (+84)8.35123592</t>
  </si>
  <si>
    <t>Webisite: ww.biendongco.vn   www.estec.vn</t>
  </si>
  <si>
    <t>info@biendongco.vn</t>
  </si>
  <si>
    <t>KẾ HOẠCH - THEO DÕI SẢN XUẤT</t>
  </si>
  <si>
    <t>DỰ ÁN: ES192-A2405-1 SUN- CVN HÀ NAM GD2</t>
  </si>
  <si>
    <t>Nội dung chi tiết công việc</t>
  </si>
  <si>
    <t>Thời gian</t>
  </si>
  <si>
    <t>Rủi ro</t>
  </si>
  <si>
    <t>Biện pháp kiểm soát rủi ro</t>
  </si>
  <si>
    <t>Kết quả</t>
  </si>
  <si>
    <t>Bắt đầu thi công</t>
  </si>
  <si>
    <t>Hoàn thành</t>
  </si>
  <si>
    <t>Thi công</t>
  </si>
  <si>
    <t xml:space="preserve"> ATLĐ</t>
  </si>
  <si>
    <t>QA/QC</t>
  </si>
  <si>
    <t>I</t>
  </si>
  <si>
    <t>Thực hiện giao hàng đợt 1</t>
  </si>
  <si>
    <t>Hoàn thiện</t>
  </si>
  <si>
    <t>FAT</t>
  </si>
  <si>
    <t>Đóng gói-Xuất xưởng</t>
  </si>
  <si>
    <t>II</t>
  </si>
  <si>
    <t>Thực hiện giao hàng đợt 2</t>
  </si>
  <si>
    <t xml:space="preserve">        </t>
  </si>
  <si>
    <t>Cán bộ Giám sát an toàn: ……………………………………….</t>
  </si>
  <si>
    <t>ĐN, Ngày ……. tháng …… năm …</t>
  </si>
  <si>
    <t xml:space="preserve">      NGƯỜI LẬP</t>
  </si>
  <si>
    <t>Cán bộ kiểm tra chất lượng: …………………………………….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</si>
</sst>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d mmm yy"/>
    <numFmt numFmtId="166" formatCode="#,##0.00%"/>
  </numFmts>
  <fonts count="16" x14ac:knownFonts="1"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26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  <font>
      <b/>
      <sz val="14"/>
      <color rgb="FF000000"/>
      <name val="Times New Roman"/>
      <family val="2"/>
    </font>
    <font>
      <b/>
      <sz val="12"/>
      <color rgb="FF000000"/>
      <name val="Times New Roman"/>
      <family val="2"/>
    </font>
    <font>
      <sz val="11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7">
    <xf xfId="0" numFmtId="0" borderId="0" fontId="0" fillId="0"/>
    <xf xfId="0" numFmtId="3" applyNumberFormat="1" borderId="1" applyBorder="1" fontId="1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right" wrapText="1"/>
    </xf>
    <xf xfId="0" numFmtId="1" applyNumberFormat="1" borderId="2" applyBorder="1" fontId="2" applyFont="1" fillId="0" applyAlignment="1">
      <alignment horizontal="left" wrapText="1"/>
    </xf>
    <xf xfId="0" numFmtId="164" applyNumberFormat="1" borderId="3" applyBorder="1" fontId="3" applyFont="1" fillId="0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164" applyNumberFormat="1" borderId="3" applyBorder="1" fontId="2" applyFont="1" fillId="0" applyAlignment="1">
      <alignment horizontal="left" wrapText="1"/>
    </xf>
    <xf xfId="0" numFmtId="1" applyNumberFormat="1" borderId="1" applyBorder="1" fontId="4" applyFont="1" fillId="0" applyAlignment="1">
      <alignment horizontal="center" vertical="top"/>
    </xf>
    <xf xfId="0" numFmtId="1" applyNumberFormat="1" borderId="2" applyBorder="1" fontId="4" applyFont="1" fillId="0" applyAlignment="1">
      <alignment horizontal="center"/>
    </xf>
    <xf xfId="0" numFmtId="1" applyNumberFormat="1" borderId="3" applyBorder="1" fontId="4" applyFont="1" fillId="0" applyAlignment="1">
      <alignment horizontal="center"/>
    </xf>
    <xf xfId="0" numFmtId="164" applyNumberFormat="1" borderId="2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 vertical="top"/>
    </xf>
    <xf xfId="0" numFmtId="164" applyNumberFormat="1" borderId="3" applyBorder="1" fontId="4" applyFont="1" fillId="0" applyAlignment="1">
      <alignment horizontal="center"/>
    </xf>
    <xf xfId="0" numFmtId="3" applyNumberFormat="1" borderId="4" applyBorder="1" fontId="2" applyFont="1" fillId="0" applyAlignment="1">
      <alignment horizontal="left" wrapText="1"/>
    </xf>
    <xf xfId="0" numFmtId="0" borderId="5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3" applyNumberFormat="1" borderId="5" applyBorder="1" fontId="2" applyFont="1" fillId="0" applyAlignment="1">
      <alignment horizontal="left" wrapText="1"/>
    </xf>
    <xf xfId="0" numFmtId="0" borderId="5" applyBorder="1" fontId="2" applyFont="1" fillId="0" applyAlignment="1">
      <alignment horizontal="left" wrapText="1"/>
    </xf>
    <xf xfId="0" numFmtId="3" applyNumberFormat="1" borderId="5" applyBorder="1" fontId="2" applyFont="1" fillId="0" applyAlignment="1">
      <alignment horizontal="right" wrapText="1"/>
    </xf>
    <xf xfId="0" numFmtId="1" applyNumberFormat="1" borderId="5" applyBorder="1" fontId="2" applyFont="1" fillId="0" applyAlignment="1">
      <alignment horizontal="left" wrapText="1"/>
    </xf>
    <xf xfId="0" numFmtId="1" applyNumberFormat="1" borderId="5" applyBorder="1" fontId="6" applyFont="1" fillId="0" applyAlignment="1">
      <alignment horizontal="left" wrapText="1"/>
    </xf>
    <xf xfId="0" numFmtId="0" borderId="5" applyBorder="1" fontId="6" applyFont="1" fillId="0" applyAlignment="1">
      <alignment horizontal="center" wrapText="1"/>
    </xf>
    <xf xfId="0" numFmtId="0" borderId="5" applyBorder="1" fontId="5" applyFont="1" fillId="0" applyAlignment="1">
      <alignment horizontal="center"/>
    </xf>
    <xf xfId="0" numFmtId="16" applyNumberFormat="1" borderId="5" applyBorder="1" fontId="5" applyFont="1" fillId="0" applyAlignment="1">
      <alignment horizontal="center"/>
    </xf>
    <xf xfId="0" numFmtId="164" applyNumberFormat="1" borderId="6" applyBorder="1" fontId="3" applyFont="1" fillId="0" applyAlignment="1">
      <alignment horizontal="left" wrapText="1"/>
    </xf>
    <xf xfId="0" numFmtId="0" borderId="6" applyBorder="1" fontId="3" applyFont="1" fillId="0" applyAlignment="1">
      <alignment horizontal="left" wrapText="1"/>
    </xf>
    <xf xfId="0" numFmtId="164" applyNumberFormat="1" borderId="6" applyBorder="1" fontId="2" applyFont="1" fillId="0" applyAlignment="1">
      <alignment horizontal="left" wrapText="1"/>
    </xf>
    <xf xfId="0" numFmtId="1" applyNumberFormat="1" borderId="4" applyBorder="1" fontId="4" applyFont="1" fillId="0" applyAlignment="1">
      <alignment horizontal="center"/>
    </xf>
    <xf xfId="0" numFmtId="1" applyNumberFormat="1" borderId="5" applyBorder="1" fontId="4" applyFont="1" fillId="0" applyAlignment="1">
      <alignment horizontal="center"/>
    </xf>
    <xf xfId="0" numFmtId="1" applyNumberFormat="1" borderId="6" applyBorder="1" fontId="4" applyFont="1" fillId="0" applyAlignment="1">
      <alignment horizontal="center"/>
    </xf>
    <xf xfId="0" numFmtId="164" applyNumberFormat="1" borderId="5" applyBorder="1" fontId="4" applyFont="1" fillId="0" applyAlignment="1">
      <alignment horizontal="center"/>
    </xf>
    <xf xfId="0" numFmtId="164" applyNumberFormat="1" borderId="4" applyBorder="1" fontId="4" applyFont="1" fillId="0" applyAlignment="1">
      <alignment horizontal="center"/>
    </xf>
    <xf xfId="0" numFmtId="164" applyNumberFormat="1" borderId="6" applyBorder="1" fontId="4" applyFont="1" fillId="0" applyAlignment="1">
      <alignment horizontal="center"/>
    </xf>
    <xf xfId="0" numFmtId="1" applyNumberFormat="1" borderId="7" applyBorder="1" fontId="4" applyFont="1" fillId="0" applyAlignment="1">
      <alignment horizontal="center"/>
    </xf>
    <xf xfId="0" numFmtId="1" applyNumberFormat="1" borderId="8" applyBorder="1" fontId="4" applyFont="1" fillId="0" applyAlignment="1">
      <alignment horizontal="center"/>
    </xf>
    <xf xfId="0" numFmtId="1" applyNumberFormat="1" borderId="9" applyBorder="1" fontId="4" applyFont="1" fillId="0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164" applyNumberFormat="1" borderId="7" applyBorder="1" fontId="4" applyFont="1" fillId="0" applyAlignment="1">
      <alignment horizontal="center"/>
    </xf>
    <xf xfId="0" numFmtId="164" applyNumberFormat="1" borderId="9" applyBorder="1" fontId="4" applyFont="1" fillId="0" applyAlignment="1">
      <alignment horizontal="center"/>
    </xf>
    <xf xfId="0" numFmtId="0" borderId="5" applyBorder="1" fontId="3" applyFont="1" fillId="0" applyAlignment="1">
      <alignment horizontal="left" wrapText="1"/>
    </xf>
    <xf xfId="0" numFmtId="164" applyNumberFormat="1" borderId="5" applyBorder="1" fontId="2" applyFont="1" fillId="0" applyAlignment="1">
      <alignment horizontal="left" wrapText="1"/>
    </xf>
    <xf xfId="0" numFmtId="1" applyNumberFormat="1" borderId="8" applyBorder="1" fontId="4" applyFont="1" fillId="0" applyAlignment="1">
      <alignment horizontal="left"/>
    </xf>
    <xf xfId="0" numFmtId="1" applyNumberFormat="1" borderId="9" applyBorder="1" fontId="4" applyFont="1" fillId="0" applyAlignment="1">
      <alignment horizontal="left"/>
    </xf>
    <xf xfId="0" numFmtId="1" applyNumberFormat="1" borderId="5" applyBorder="1" fontId="6" applyFont="1" fillId="0" applyAlignment="1">
      <alignment horizontal="left"/>
    </xf>
    <xf xfId="0" numFmtId="164" applyNumberFormat="1" borderId="9" applyBorder="1" fontId="3" applyFont="1" fillId="0" applyAlignment="1">
      <alignment horizontal="left" wrapText="1"/>
    </xf>
    <xf xfId="0" numFmtId="3" applyNumberFormat="1" borderId="10" applyBorder="1" fontId="5" applyFont="1" fillId="2" applyFill="1" applyAlignment="1">
      <alignment horizontal="center"/>
    </xf>
    <xf xfId="0" numFmtId="0" borderId="10" applyBorder="1" fontId="7" applyFont="1" fillId="2" applyFill="1" applyAlignment="1">
      <alignment horizontal="left"/>
    </xf>
    <xf xfId="0" numFmtId="0" borderId="10" applyBorder="1" fontId="7" applyFont="1" fillId="2" applyFill="1" applyAlignment="1">
      <alignment horizontal="center"/>
    </xf>
    <xf xfId="0" numFmtId="3" applyNumberFormat="1" borderId="10" applyBorder="1" fontId="7" applyFont="1" fillId="2" applyFill="1" applyAlignment="1">
      <alignment horizontal="center" wrapText="1"/>
    </xf>
    <xf xfId="0" numFmtId="0" borderId="10" applyBorder="1" fontId="7" applyFont="1" fillId="2" applyFill="1" applyAlignment="1">
      <alignment horizontal="center" wrapText="1"/>
    </xf>
    <xf xfId="0" numFmtId="1" applyNumberFormat="1" borderId="10" applyBorder="1" fontId="7" applyFont="1" fillId="2" applyFill="1" applyAlignment="1">
      <alignment horizontal="center" wrapText="1"/>
    </xf>
    <xf xfId="0" numFmtId="164" applyNumberFormat="1" borderId="10" applyBorder="1" fontId="7" applyFont="1" fillId="2" applyFill="1" applyAlignment="1">
      <alignment horizontal="center" wrapText="1"/>
    </xf>
    <xf xfId="0" numFmtId="15" applyNumberFormat="1" borderId="10" applyBorder="1" fontId="5" applyFont="1" fillId="0" applyAlignment="1">
      <alignment horizontal="left"/>
    </xf>
    <xf xfId="0" numFmtId="3" applyNumberFormat="1" borderId="10" applyBorder="1" fontId="8" applyFont="1" fillId="3" applyFill="1" applyAlignment="1">
      <alignment horizontal="center"/>
    </xf>
    <xf xfId="0" numFmtId="0" borderId="10" applyBorder="1" fontId="8" applyFont="1" fillId="3" applyFill="1" applyAlignment="1">
      <alignment horizontal="left" wrapText="1"/>
    </xf>
    <xf xfId="0" numFmtId="3" applyNumberFormat="1" borderId="10" applyBorder="1" fontId="8" applyFont="1" fillId="3" applyFill="1" applyAlignment="1">
      <alignment horizontal="center" wrapText="1"/>
    </xf>
    <xf xfId="0" numFmtId="0" borderId="10" applyBorder="1" fontId="8" applyFont="1" fillId="3" applyFill="1" applyAlignment="1">
      <alignment horizontal="center" wrapText="1"/>
    </xf>
    <xf xfId="0" numFmtId="1" applyNumberFormat="1" borderId="10" applyBorder="1" fontId="8" applyFont="1" fillId="3" applyFill="1" applyAlignment="1">
      <alignment horizontal="center" wrapText="1"/>
    </xf>
    <xf xfId="0" numFmtId="16" applyNumberFormat="1" borderId="10" applyBorder="1" fontId="8" applyFont="1" fillId="3" applyFill="1" applyAlignment="1">
      <alignment horizontal="center" wrapText="1"/>
    </xf>
    <xf xfId="0" numFmtId="0" borderId="11" applyBorder="1" fontId="9" applyFont="1" fillId="3" applyFill="1" applyAlignment="1">
      <alignment horizontal="left" wrapText="1"/>
    </xf>
    <xf xfId="0" numFmtId="0" borderId="11" applyBorder="1" fontId="9" applyFont="1" fillId="3" applyFill="1" applyAlignment="1">
      <alignment horizontal="left"/>
    </xf>
    <xf xfId="0" numFmtId="164" applyNumberFormat="1" borderId="10" applyBorder="1" fontId="8" applyFont="1" fillId="4" applyFill="1" applyAlignment="1">
      <alignment horizontal="center"/>
    </xf>
    <xf xfId="0" numFmtId="164" applyNumberFormat="1" borderId="10" applyBorder="1" fontId="7" applyFont="1" fillId="3" applyFill="1" applyAlignment="1">
      <alignment horizontal="center" wrapText="1"/>
    </xf>
    <xf xfId="0" numFmtId="1" applyNumberFormat="1" borderId="10" applyBorder="1" fontId="5" applyFont="1" fillId="0" applyAlignment="1">
      <alignment horizontal="center"/>
    </xf>
    <xf xfId="0" numFmtId="164" applyNumberFormat="1" borderId="10" applyBorder="1" fontId="5" applyFont="1" fillId="0" applyAlignment="1">
      <alignment horizontal="center"/>
    </xf>
    <xf xfId="0" numFmtId="3" applyNumberFormat="1" borderId="10" applyBorder="1" fontId="8" applyFont="1" fillId="4" applyFill="1" applyAlignment="1">
      <alignment horizontal="center"/>
    </xf>
    <xf xfId="0" numFmtId="0" borderId="10" applyBorder="1" fontId="8" applyFont="1" fillId="4" applyFill="1" applyAlignment="1">
      <alignment horizontal="left" wrapText="1"/>
    </xf>
    <xf xfId="0" numFmtId="0" borderId="10" applyBorder="1" fontId="8" applyFont="1" fillId="4" applyFill="1" applyAlignment="1">
      <alignment horizontal="center"/>
    </xf>
    <xf xfId="0" numFmtId="165" applyNumberFormat="1" borderId="10" applyBorder="1" fontId="5" applyFont="1" fillId="4" applyFill="1" applyAlignment="1">
      <alignment horizontal="center"/>
    </xf>
    <xf xfId="0" numFmtId="3" applyNumberFormat="1" borderId="10" applyBorder="1" fontId="8" applyFont="1" fillId="4" applyFill="1" applyAlignment="1">
      <alignment horizontal="center" wrapText="1"/>
    </xf>
    <xf xfId="0" numFmtId="1" applyNumberFormat="1" borderId="10" applyBorder="1" fontId="8" applyFont="1" fillId="4" applyFill="1" applyAlignment="1">
      <alignment horizontal="center" wrapText="1"/>
    </xf>
    <xf xfId="0" numFmtId="16" applyNumberFormat="1" borderId="10" applyBorder="1" fontId="8" applyFont="1" fillId="4" applyFill="1" applyAlignment="1">
      <alignment horizontal="center" wrapText="1"/>
    </xf>
    <xf xfId="0" numFmtId="1" applyNumberFormat="1" borderId="10" applyBorder="1" fontId="8" applyFont="1" fillId="4" applyFill="1" applyAlignment="1">
      <alignment horizontal="center"/>
    </xf>
    <xf xfId="0" numFmtId="3" applyNumberFormat="1" borderId="10" applyBorder="1" fontId="5" applyFont="1" fillId="5" applyFill="1" applyAlignment="1">
      <alignment horizontal="center"/>
    </xf>
    <xf xfId="0" numFmtId="0" borderId="10" applyBorder="1" fontId="5" applyFont="1" fillId="5" applyFill="1" applyAlignment="1">
      <alignment horizontal="left"/>
    </xf>
    <xf xfId="0" numFmtId="165" applyNumberFormat="1" borderId="10" applyBorder="1" fontId="10" applyFont="1" fillId="5" applyFill="1" applyAlignment="1">
      <alignment horizontal="center"/>
    </xf>
    <xf xfId="0" numFmtId="1" applyNumberFormat="1" borderId="10" applyBorder="1" fontId="5" applyFont="1" fillId="5" applyFill="1" applyAlignment="1">
      <alignment horizontal="center" wrapText="1"/>
    </xf>
    <xf xfId="0" numFmtId="16" applyNumberFormat="1" borderId="10" applyBorder="1" fontId="5" applyFont="1" fillId="5" applyFill="1" applyAlignment="1">
      <alignment horizontal="center"/>
    </xf>
    <xf xfId="0" numFmtId="14" applyNumberFormat="1" borderId="10" applyBorder="1" fontId="5" applyFont="1" fillId="5" applyFill="1" applyAlignment="1">
      <alignment horizontal="center"/>
    </xf>
    <xf xfId="0" numFmtId="1" applyNumberFormat="1" borderId="10" applyBorder="1" fontId="5" applyFont="1" fillId="5" applyFill="1" applyAlignment="1">
      <alignment horizontal="center"/>
    </xf>
    <xf xfId="0" numFmtId="164" applyNumberFormat="1" borderId="10" applyBorder="1" fontId="5" applyFont="1" fillId="5" applyFill="1" applyAlignment="1">
      <alignment horizontal="center"/>
    </xf>
    <xf xfId="0" numFmtId="166" applyNumberFormat="1" borderId="10" applyBorder="1" fontId="5" applyFont="1" fillId="5" applyFill="1" applyAlignment="1">
      <alignment horizontal="center"/>
    </xf>
    <xf xfId="0" numFmtId="3" applyNumberFormat="1" borderId="10" applyBorder="1" fontId="5" applyFont="1" fillId="6" applyFill="1" applyAlignment="1">
      <alignment horizontal="center"/>
    </xf>
    <xf xfId="0" numFmtId="0" borderId="10" applyBorder="1" fontId="5" applyFont="1" fillId="6" applyFill="1" applyAlignment="1">
      <alignment horizontal="left"/>
    </xf>
    <xf xfId="0" numFmtId="0" borderId="10" applyBorder="1" fontId="10" applyFont="1" fillId="6" applyFill="1" applyAlignment="1">
      <alignment horizontal="center"/>
    </xf>
    <xf xfId="0" numFmtId="3" applyNumberFormat="1" borderId="10" applyBorder="1" fontId="5" applyFont="1" fillId="6" applyFill="1" applyAlignment="1">
      <alignment horizontal="center" wrapText="1"/>
    </xf>
    <xf xfId="0" numFmtId="1" applyNumberFormat="1" borderId="10" applyBorder="1" fontId="5" applyFont="1" fillId="6" applyFill="1" applyAlignment="1">
      <alignment horizontal="center" wrapText="1"/>
    </xf>
    <xf xfId="0" numFmtId="16" applyNumberFormat="1" borderId="10" applyBorder="1" fontId="10" applyFont="1" fillId="6" applyFill="1" applyAlignment="1">
      <alignment horizontal="center"/>
    </xf>
    <xf xfId="0" numFmtId="0" borderId="10" applyBorder="1" fontId="5" applyFont="1" fillId="6" applyFill="1" applyAlignment="1">
      <alignment horizontal="center"/>
    </xf>
    <xf xfId="0" numFmtId="14" applyNumberFormat="1" borderId="10" applyBorder="1" fontId="5" applyFont="1" fillId="6" applyFill="1" applyAlignment="1">
      <alignment horizontal="center"/>
    </xf>
    <xf xfId="0" numFmtId="0" borderId="10" applyBorder="1" fontId="5" applyFont="1" fillId="6" applyFill="1" applyAlignment="1">
      <alignment horizontal="center"/>
    </xf>
    <xf xfId="0" numFmtId="164" applyNumberFormat="1" borderId="10" applyBorder="1" fontId="5" applyFont="1" fillId="6" applyFill="1" applyAlignment="1">
      <alignment horizontal="center"/>
    </xf>
    <xf xfId="0" numFmtId="0" borderId="10" applyBorder="1" fontId="10" applyFont="1" fillId="5" applyFill="1" applyAlignment="1">
      <alignment horizontal="center"/>
    </xf>
    <xf xfId="0" numFmtId="3" applyNumberFormat="1" borderId="10" applyBorder="1" fontId="5" applyFont="1" fillId="0" applyAlignment="1">
      <alignment horizontal="center"/>
    </xf>
    <xf xfId="0" numFmtId="0" borderId="10" applyBorder="1" fontId="10" applyFont="1" fillId="6" applyFill="1" applyAlignment="1">
      <alignment horizontal="left"/>
    </xf>
    <xf xfId="0" numFmtId="1" applyNumberFormat="1" borderId="10" applyBorder="1" fontId="10" applyFont="1" fillId="6" applyFill="1" applyAlignment="1">
      <alignment horizontal="center" wrapText="1"/>
    </xf>
    <xf xfId="0" numFmtId="14" applyNumberFormat="1" borderId="10" applyBorder="1" fontId="10" applyFont="1" fillId="6" applyFill="1" applyAlignment="1">
      <alignment horizontal="center"/>
    </xf>
    <xf xfId="0" numFmtId="164" applyNumberFormat="1" borderId="10" applyBorder="1" fontId="10" applyFont="1" fillId="6" applyFill="1" applyAlignment="1">
      <alignment horizontal="center"/>
    </xf>
    <xf xfId="0" numFmtId="164" applyNumberFormat="1" borderId="10" applyBorder="1" fontId="10" applyFont="1" fillId="0" applyAlignment="1">
      <alignment horizontal="center"/>
    </xf>
    <xf xfId="0" numFmtId="3" applyNumberFormat="1" borderId="10" applyBorder="1" fontId="10" applyFont="1" fillId="6" applyFill="1" applyAlignment="1">
      <alignment horizontal="center"/>
    </xf>
    <xf xfId="0" numFmtId="0" borderId="10" applyBorder="1" fontId="10" applyFont="1" fillId="5" applyFill="1" applyAlignment="1">
      <alignment horizontal="left" wrapText="1"/>
    </xf>
    <xf xfId="0" numFmtId="0" borderId="10" applyBorder="1" fontId="10" applyFont="1" fillId="5" applyFill="1" applyAlignment="1">
      <alignment horizontal="left"/>
    </xf>
    <xf xfId="0" numFmtId="1" applyNumberFormat="1" borderId="10" applyBorder="1" fontId="10" applyFont="1" fillId="5" applyFill="1" applyAlignment="1">
      <alignment horizontal="center" wrapText="1"/>
    </xf>
    <xf xfId="0" numFmtId="14" applyNumberFormat="1" borderId="10" applyBorder="1" fontId="10" applyFont="1" fillId="5" applyFill="1" applyAlignment="1">
      <alignment horizontal="center"/>
    </xf>
    <xf xfId="0" numFmtId="164" applyNumberFormat="1" borderId="10" applyBorder="1" fontId="10" applyFont="1" fillId="5" applyFill="1" applyAlignment="1">
      <alignment horizontal="center"/>
    </xf>
    <xf xfId="0" numFmtId="0" borderId="10" applyBorder="1" fontId="10" applyFont="1" fillId="0" applyAlignment="1">
      <alignment horizontal="left" wrapText="1"/>
    </xf>
    <xf xfId="0" numFmtId="165" applyNumberFormat="1" borderId="10" applyBorder="1" fontId="10" applyFont="1" fillId="6" applyFill="1" applyAlignment="1">
      <alignment horizontal="center"/>
    </xf>
    <xf xfId="0" numFmtId="1" applyNumberFormat="1" borderId="10" applyBorder="1" fontId="5" applyFont="1" fillId="6" applyFill="1" applyAlignment="1">
      <alignment horizontal="center"/>
    </xf>
    <xf xfId="0" numFmtId="3" applyNumberFormat="1" borderId="10" applyBorder="1" fontId="6" applyFont="1" fillId="4" applyFill="1" applyAlignment="1">
      <alignment horizontal="center"/>
    </xf>
    <xf xfId="0" numFmtId="0" borderId="10" applyBorder="1" fontId="6" applyFont="1" fillId="4" applyFill="1" applyAlignment="1">
      <alignment horizontal="left"/>
    </xf>
    <xf xfId="0" numFmtId="3" applyNumberFormat="1" borderId="10" applyBorder="1" fontId="6" applyFont="1" fillId="4" applyFill="1" applyAlignment="1">
      <alignment horizontal="center" wrapText="1"/>
    </xf>
    <xf xfId="0" numFmtId="1" applyNumberFormat="1" borderId="10" applyBorder="1" fontId="6" applyFont="1" fillId="4" applyFill="1" applyAlignment="1">
      <alignment horizontal="center" wrapText="1"/>
    </xf>
    <xf xfId="0" numFmtId="16" applyNumberFormat="1" borderId="10" applyBorder="1" fontId="6" applyFont="1" fillId="4" applyFill="1" applyAlignment="1">
      <alignment horizontal="center"/>
    </xf>
    <xf xfId="0" numFmtId="14" applyNumberFormat="1" borderId="10" applyBorder="1" fontId="6" applyFont="1" fillId="4" applyFill="1" applyAlignment="1">
      <alignment horizontal="center"/>
    </xf>
    <xf xfId="0" numFmtId="1" applyNumberFormat="1" borderId="10" applyBorder="1" fontId="6" applyFont="1" fillId="4" applyFill="1" applyAlignment="1">
      <alignment horizontal="center"/>
    </xf>
    <xf xfId="0" numFmtId="164" applyNumberFormat="1" borderId="10" applyBorder="1" fontId="6" applyFont="1" fillId="4" applyFill="1" applyAlignment="1">
      <alignment horizontal="center"/>
    </xf>
    <xf xfId="0" numFmtId="0" borderId="10" applyBorder="1" fontId="5" applyFont="1" fillId="0" applyAlignment="1">
      <alignment horizontal="left"/>
    </xf>
    <xf xfId="0" numFmtId="1" applyNumberFormat="1" borderId="10" applyBorder="1" fontId="5" applyFont="1" fillId="0" applyAlignment="1">
      <alignment horizontal="center" wrapText="1"/>
    </xf>
    <xf xfId="0" numFmtId="165" applyNumberFormat="1" borderId="10" applyBorder="1" fontId="6" applyFont="1" fillId="4" applyFill="1" applyAlignment="1">
      <alignment horizontal="left"/>
    </xf>
    <xf xfId="0" numFmtId="3" applyNumberFormat="1" borderId="10" applyBorder="1" fontId="10" applyFont="1" fillId="0" applyAlignment="1">
      <alignment horizontal="center" wrapText="1"/>
    </xf>
    <xf xfId="0" numFmtId="0" borderId="10" applyBorder="1" fontId="10" applyFont="1" fillId="0" applyAlignment="1">
      <alignment horizontal="center"/>
    </xf>
    <xf xfId="0" numFmtId="3" applyNumberFormat="1" borderId="10" applyBorder="1" fontId="5" applyFont="1" fillId="0" applyAlignment="1">
      <alignment horizontal="center" wrapText="1"/>
    </xf>
    <xf xfId="0" numFmtId="16" applyNumberFormat="1" borderId="10" applyBorder="1" fontId="5" applyFont="1" fillId="0" applyAlignment="1">
      <alignment horizontal="center"/>
    </xf>
    <xf xfId="0" numFmtId="164" applyNumberFormat="1" borderId="10" applyBorder="1" fontId="5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5" applyBorder="1" fontId="11" applyFont="1" fillId="0" applyAlignment="1">
      <alignment horizontal="center"/>
    </xf>
    <xf xfId="0" numFmtId="3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5" applyBorder="1" fontId="11" applyFont="1" fillId="0" applyAlignment="1">
      <alignment horizontal="left"/>
    </xf>
    <xf xfId="0" numFmtId="164" applyNumberFormat="1" borderId="5" applyBorder="1" fontId="1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5" applyBorder="1" fontId="5" applyFont="1" fillId="0" applyAlignment="1">
      <alignment horizontal="left"/>
    </xf>
    <xf xfId="0" numFmtId="1" applyNumberFormat="1" borderId="5" applyBorder="1" fontId="5" applyFont="1" fillId="0" applyAlignment="1">
      <alignment horizontal="center"/>
    </xf>
    <xf xfId="0" numFmtId="164" applyNumberFormat="1" borderId="8" applyBorder="1" fontId="4" applyFont="1" fillId="0" applyAlignment="1">
      <alignment horizontal="left"/>
    </xf>
    <xf xfId="0" numFmtId="164" applyNumberFormat="1" borderId="9" applyBorder="1" fontId="4" applyFont="1" fillId="0" applyAlignment="1">
      <alignment horizontal="left"/>
    </xf>
    <xf xfId="0" numFmtId="0" borderId="10" applyBorder="1" fontId="8" applyFont="1" fillId="3" applyFill="1" applyAlignment="1">
      <alignment horizontal="center"/>
    </xf>
    <xf xfId="0" numFmtId="1" applyNumberFormat="1" borderId="10" applyBorder="1" fontId="8" applyFont="1" fillId="3" applyFill="1" applyAlignment="1">
      <alignment horizontal="center"/>
    </xf>
    <xf xfId="0" numFmtId="164" applyNumberFormat="1" borderId="10" applyBorder="1" fontId="8" applyFont="1" fillId="3" applyFill="1" applyAlignment="1">
      <alignment horizontal="center"/>
    </xf>
    <xf xfId="0" numFmtId="1" applyNumberFormat="1" borderId="10" applyBorder="1" fontId="10" applyFont="1" fillId="6" applyFill="1" applyAlignment="1">
      <alignment horizontal="center"/>
    </xf>
    <xf xfId="0" numFmtId="1" applyNumberFormat="1" borderId="5" applyBorder="1" fontId="12" applyFont="1" fillId="0" applyAlignment="1">
      <alignment horizontal="left"/>
    </xf>
    <xf xfId="0" numFmtId="0" borderId="5" applyBorder="1" fontId="11" applyFont="1" fillId="0" applyAlignment="1">
      <alignment horizontal="left"/>
    </xf>
    <xf xfId="0" numFmtId="3" applyNumberFormat="1" borderId="12" applyBorder="1" fontId="11" applyFont="1" fillId="0" applyAlignment="1">
      <alignment horizontal="left"/>
    </xf>
    <xf xfId="0" numFmtId="0" borderId="12" applyBorder="1" fontId="11" applyFont="1" fillId="0" applyAlignment="1">
      <alignment horizontal="left"/>
    </xf>
    <xf xfId="0" numFmtId="1" applyNumberFormat="1" borderId="12" applyBorder="1" fontId="11" applyFont="1" fillId="0" applyAlignment="1">
      <alignment horizontal="left"/>
    </xf>
    <xf xfId="0" numFmtId="3" applyNumberFormat="1" borderId="5" applyBorder="1" fontId="13" applyFont="1" fillId="0" applyAlignment="1">
      <alignment horizontal="center"/>
    </xf>
    <xf xfId="0" numFmtId="0" borderId="5" applyBorder="1" fontId="13" applyFont="1" fillId="0" applyAlignment="1">
      <alignment horizontal="center"/>
    </xf>
    <xf xfId="0" numFmtId="1" applyNumberFormat="1" borderId="5" applyBorder="1" fontId="13" applyFont="1" fillId="0" applyAlignment="1">
      <alignment horizontal="center"/>
    </xf>
    <xf xfId="0" numFmtId="1" applyNumberFormat="1" borderId="5" applyBorder="1" fontId="12" applyFont="1" fillId="0" applyAlignment="1">
      <alignment horizontal="center"/>
    </xf>
    <xf xfId="0" numFmtId="0" borderId="5" applyBorder="1" fontId="12" applyFont="1" fillId="0" applyAlignment="1">
      <alignment horizontal="center"/>
    </xf>
    <xf xfId="0" numFmtId="3" applyNumberFormat="1" borderId="13" applyBorder="1" fontId="14" applyFont="1" fillId="4" applyFill="1" applyAlignment="1">
      <alignment horizontal="center" vertical="top"/>
    </xf>
    <xf xfId="0" numFmtId="0" borderId="13" applyBorder="1" fontId="14" applyFont="1" fillId="4" applyFill="1" applyAlignment="1">
      <alignment horizontal="center" vertical="top"/>
    </xf>
    <xf xfId="0" numFmtId="1" applyNumberFormat="1" borderId="14" applyBorder="1" fontId="14" applyFont="1" fillId="4" applyFill="1" applyAlignment="1">
      <alignment horizontal="center"/>
    </xf>
    <xf xfId="0" numFmtId="1" applyNumberFormat="1" borderId="15" applyBorder="1" fontId="14" applyFont="1" fillId="4" applyFill="1" applyAlignment="1">
      <alignment horizontal="center"/>
    </xf>
    <xf xfId="0" numFmtId="0" borderId="13" applyBorder="1" fontId="14" applyFont="1" fillId="4" applyFill="1" applyAlignment="1">
      <alignment horizontal="center" vertical="top" wrapText="1"/>
    </xf>
    <xf xfId="0" numFmtId="0" borderId="10" applyBorder="1" fontId="14" applyFont="1" fillId="4" applyFill="1" applyAlignment="1">
      <alignment horizontal="center"/>
    </xf>
    <xf xfId="0" numFmtId="3" applyNumberFormat="1" borderId="11" applyBorder="1" fontId="14" applyFont="1" fillId="4" applyFill="1" applyAlignment="1">
      <alignment horizontal="center"/>
    </xf>
    <xf xfId="0" numFmtId="0" borderId="11" applyBorder="1" fontId="14" applyFont="1" fillId="4" applyFill="1" applyAlignment="1">
      <alignment horizontal="center"/>
    </xf>
    <xf xfId="0" numFmtId="1" applyNumberFormat="1" borderId="10" applyBorder="1" fontId="14" applyFont="1" fillId="4" applyFill="1" applyAlignment="1">
      <alignment horizontal="center"/>
    </xf>
    <xf xfId="0" numFmtId="0" borderId="11" applyBorder="1" fontId="14" applyFont="1" fillId="4" applyFill="1" applyAlignment="1">
      <alignment horizontal="center" wrapText="1"/>
    </xf>
    <xf xfId="0" numFmtId="3" applyNumberFormat="1" borderId="10" applyBorder="1" fontId="12" applyFont="1" fillId="0" applyAlignment="1">
      <alignment horizontal="center"/>
    </xf>
    <xf xfId="0" numFmtId="0" borderId="10" applyBorder="1" fontId="12" applyFont="1" fillId="0" applyAlignment="1">
      <alignment horizontal="left"/>
    </xf>
    <xf xfId="0" numFmtId="16" applyNumberFormat="1" borderId="10" applyBorder="1" fontId="15" applyFont="1" fillId="0" applyAlignment="1">
      <alignment horizontal="center" wrapText="1"/>
    </xf>
    <xf xfId="0" numFmtId="0" borderId="10" applyBorder="1" fontId="12" applyFont="1" fillId="0" applyAlignment="1">
      <alignment horizontal="center"/>
    </xf>
    <xf xfId="0" numFmtId="3" applyNumberFormat="1" borderId="10" applyBorder="1" fontId="11" applyFont="1" fillId="0" applyAlignment="1">
      <alignment horizontal="center"/>
    </xf>
    <xf xfId="0" numFmtId="0" borderId="10" applyBorder="1" fontId="11" applyFont="1" fillId="0" applyAlignment="1">
      <alignment horizontal="left"/>
    </xf>
    <xf xfId="0" numFmtId="3" applyNumberFormat="1" borderId="5" applyBorder="1" fontId="1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6"/>
  <sheetViews>
    <sheetView workbookViewId="0"/>
  </sheetViews>
  <sheetFormatPr defaultRowHeight="15" x14ac:dyDescent="0.25"/>
  <cols>
    <col min="1" max="1" style="136" width="8.862142857142858" customWidth="1" bestFit="1"/>
    <col min="2" max="2" style="135" width="10.005" customWidth="1" bestFit="1"/>
    <col min="3" max="3" style="136" width="36.29071428571429" customWidth="1" bestFit="1"/>
    <col min="4" max="4" style="140" width="17.005" customWidth="1" bestFit="1"/>
    <col min="5" max="5" style="140" width="17.005" customWidth="1" bestFit="1"/>
    <col min="6" max="6" style="136" width="17.005" customWidth="1" bestFit="1"/>
    <col min="7" max="7" style="136" width="27.005" customWidth="1" bestFit="1"/>
    <col min="8" max="8" style="136" width="17.005" customWidth="1" bestFit="1"/>
    <col min="9" max="9" style="136" width="17.005" customWidth="1" bestFit="1"/>
    <col min="10" max="10" style="136" width="17.005" customWidth="1" bestFit="1"/>
    <col min="11" max="11" style="136" width="17.005" customWidth="1" bestFit="1"/>
    <col min="12" max="12" style="136" width="13.576428571428572" customWidth="1" bestFit="1"/>
    <col min="13" max="13" style="136" width="13.576428571428572" customWidth="1" bestFit="1"/>
  </cols>
  <sheetData>
    <row x14ac:dyDescent="0.25" r="1" customHeight="1" ht="18.75">
      <c r="A1" s="127"/>
      <c r="B1" s="126"/>
      <c r="C1" s="127"/>
      <c r="D1" s="131"/>
      <c r="E1" s="131"/>
      <c r="F1" s="127"/>
      <c r="G1" s="127"/>
      <c r="H1" s="127"/>
      <c r="I1" s="127"/>
      <c r="J1" s="127"/>
      <c r="K1" s="127"/>
      <c r="L1" s="127"/>
      <c r="M1" s="127"/>
    </row>
    <row x14ac:dyDescent="0.25" r="2" customHeight="1" ht="18.75">
      <c r="A2" s="127"/>
      <c r="B2" s="126"/>
      <c r="C2" s="127"/>
      <c r="D2" s="131"/>
      <c r="E2" s="131"/>
      <c r="F2" s="127"/>
      <c r="G2" s="127"/>
      <c r="H2" s="127"/>
      <c r="I2" s="127"/>
      <c r="J2" s="127"/>
      <c r="K2" s="127"/>
      <c r="L2" s="127"/>
      <c r="M2" s="127"/>
    </row>
    <row x14ac:dyDescent="0.25" r="3" customHeight="1" ht="18.75">
      <c r="A3" s="127"/>
      <c r="B3" s="126"/>
      <c r="C3" s="127"/>
      <c r="D3" s="131"/>
      <c r="E3" s="131"/>
      <c r="F3" s="127"/>
      <c r="G3" s="127"/>
      <c r="H3" s="127"/>
      <c r="I3" s="127"/>
      <c r="J3" s="127"/>
      <c r="K3" s="127"/>
      <c r="L3" s="127"/>
      <c r="M3" s="127"/>
    </row>
    <row x14ac:dyDescent="0.25" r="4" customHeight="1" ht="18.75">
      <c r="A4" s="127"/>
      <c r="B4" s="126"/>
      <c r="C4" s="127"/>
      <c r="D4" s="150" t="s">
        <v>158</v>
      </c>
      <c r="E4" s="131"/>
      <c r="F4" s="127"/>
      <c r="G4" s="127"/>
      <c r="H4" s="127"/>
      <c r="I4" s="127"/>
      <c r="J4" s="127"/>
      <c r="K4" s="127"/>
      <c r="L4" s="127"/>
      <c r="M4" s="127"/>
    </row>
    <row x14ac:dyDescent="0.25" r="5" customHeight="1" ht="18.75">
      <c r="A5" s="127"/>
      <c r="B5" s="126"/>
      <c r="C5" s="127"/>
      <c r="D5" s="133" t="s">
        <v>159</v>
      </c>
      <c r="E5" s="131"/>
      <c r="F5" s="127"/>
      <c r="G5" s="127"/>
      <c r="H5" s="127"/>
      <c r="I5" s="127"/>
      <c r="J5" s="127"/>
      <c r="K5" s="127"/>
      <c r="L5" s="127"/>
      <c r="M5" s="127"/>
    </row>
    <row x14ac:dyDescent="0.25" r="6" customHeight="1" ht="18.75">
      <c r="A6" s="127"/>
      <c r="B6" s="126"/>
      <c r="C6" s="127"/>
      <c r="D6" s="133" t="s">
        <v>160</v>
      </c>
      <c r="E6" s="131"/>
      <c r="F6" s="127"/>
      <c r="G6" s="127"/>
      <c r="H6" s="127"/>
      <c r="I6" s="127"/>
      <c r="J6" s="127"/>
      <c r="K6" s="127"/>
      <c r="L6" s="127"/>
      <c r="M6" s="127"/>
    </row>
    <row x14ac:dyDescent="0.25" r="7" customHeight="1" ht="18.75">
      <c r="A7" s="127"/>
      <c r="B7" s="126"/>
      <c r="C7" s="127"/>
      <c r="D7" s="133" t="s">
        <v>161</v>
      </c>
      <c r="E7" s="131"/>
      <c r="F7" s="127"/>
      <c r="G7" s="127"/>
      <c r="H7" s="127"/>
      <c r="I7" s="127"/>
      <c r="J7" s="127"/>
      <c r="K7" s="127"/>
      <c r="L7" s="127"/>
      <c r="M7" s="127"/>
    </row>
    <row x14ac:dyDescent="0.25" r="8" customHeight="1" ht="18.75">
      <c r="A8" s="127"/>
      <c r="B8" s="126"/>
      <c r="C8" s="127"/>
      <c r="D8" s="133" t="s">
        <v>162</v>
      </c>
      <c r="E8" s="131"/>
      <c r="F8" s="127"/>
      <c r="G8" s="127"/>
      <c r="H8" s="127"/>
      <c r="I8" s="127"/>
      <c r="J8" s="127"/>
      <c r="K8" s="127"/>
      <c r="L8" s="127"/>
      <c r="M8" s="127"/>
    </row>
    <row x14ac:dyDescent="0.25" r="9" customHeight="1" ht="18.75">
      <c r="A9" s="127"/>
      <c r="B9" s="126"/>
      <c r="C9" s="127"/>
      <c r="D9" s="133" t="s">
        <v>163</v>
      </c>
      <c r="E9" s="131"/>
      <c r="F9" s="127"/>
      <c r="G9" s="151" t="s">
        <v>164</v>
      </c>
      <c r="H9" s="127"/>
      <c r="I9" s="127"/>
      <c r="J9" s="127"/>
      <c r="K9" s="127"/>
      <c r="L9" s="127"/>
      <c r="M9" s="127"/>
    </row>
    <row x14ac:dyDescent="0.25" r="10" customHeight="1" ht="18.75">
      <c r="A10" s="127"/>
      <c r="B10" s="126"/>
      <c r="C10" s="127"/>
      <c r="D10" s="131"/>
      <c r="E10" s="131"/>
      <c r="F10" s="127"/>
      <c r="G10" s="127"/>
      <c r="H10" s="127"/>
      <c r="I10" s="127"/>
      <c r="J10" s="127"/>
      <c r="K10" s="127"/>
      <c r="L10" s="127"/>
      <c r="M10" s="127"/>
    </row>
    <row x14ac:dyDescent="0.25" r="11" customHeight="1" ht="18.75">
      <c r="A11" s="127"/>
      <c r="B11" s="152"/>
      <c r="C11" s="153"/>
      <c r="D11" s="154"/>
      <c r="E11" s="154"/>
      <c r="F11" s="153"/>
      <c r="G11" s="153"/>
      <c r="H11" s="153"/>
      <c r="I11" s="153"/>
      <c r="J11" s="153"/>
      <c r="K11" s="153"/>
      <c r="L11" s="127"/>
      <c r="M11" s="127"/>
    </row>
    <row x14ac:dyDescent="0.25" r="12" customHeight="1" ht="18.75">
      <c r="A12" s="127"/>
      <c r="B12" s="155" t="s">
        <v>165</v>
      </c>
      <c r="C12" s="156"/>
      <c r="D12" s="157"/>
      <c r="E12" s="157"/>
      <c r="F12" s="156"/>
      <c r="G12" s="156"/>
      <c r="H12" s="156"/>
      <c r="I12" s="156"/>
      <c r="J12" s="156"/>
      <c r="K12" s="156"/>
      <c r="L12" s="127"/>
      <c r="M12" s="127"/>
    </row>
    <row x14ac:dyDescent="0.25" r="13" customHeight="1" ht="18.75">
      <c r="A13" s="127"/>
      <c r="B13" s="126"/>
      <c r="C13" s="127"/>
      <c r="D13" s="131"/>
      <c r="E13" s="131"/>
      <c r="F13" s="127"/>
      <c r="G13" s="127"/>
      <c r="H13" s="127"/>
      <c r="I13" s="127"/>
      <c r="J13" s="127"/>
      <c r="K13" s="127"/>
      <c r="L13" s="127"/>
      <c r="M13" s="127"/>
    </row>
    <row x14ac:dyDescent="0.25" r="14" customHeight="1" ht="18.75">
      <c r="A14" s="127"/>
      <c r="B14" s="126"/>
      <c r="C14" s="127"/>
      <c r="D14" s="158" t="s">
        <v>166</v>
      </c>
      <c r="E14" s="158"/>
      <c r="F14" s="159"/>
      <c r="G14" s="159"/>
      <c r="H14" s="159"/>
      <c r="I14" s="127"/>
      <c r="J14" s="127"/>
      <c r="K14" s="127"/>
      <c r="L14" s="127"/>
      <c r="M14" s="127"/>
    </row>
    <row x14ac:dyDescent="0.25" r="15" customHeight="1" ht="18.75">
      <c r="A15" s="127"/>
      <c r="B15" s="126"/>
      <c r="C15" s="127"/>
      <c r="D15" s="131"/>
      <c r="E15" s="131"/>
      <c r="F15" s="127"/>
      <c r="G15" s="127"/>
      <c r="H15" s="127"/>
      <c r="I15" s="127"/>
      <c r="J15" s="127"/>
      <c r="K15" s="127"/>
      <c r="L15" s="127"/>
      <c r="M15" s="127"/>
    </row>
    <row x14ac:dyDescent="0.25" r="16" customHeight="1" ht="18.75">
      <c r="A16" s="127"/>
      <c r="B16" s="160" t="s">
        <v>5</v>
      </c>
      <c r="C16" s="161" t="s">
        <v>167</v>
      </c>
      <c r="D16" s="162" t="s">
        <v>168</v>
      </c>
      <c r="E16" s="163"/>
      <c r="F16" s="161" t="s">
        <v>169</v>
      </c>
      <c r="G16" s="164" t="s">
        <v>170</v>
      </c>
      <c r="H16" s="165" t="s">
        <v>171</v>
      </c>
      <c r="I16" s="165"/>
      <c r="J16" s="165"/>
      <c r="K16" s="161" t="s">
        <v>20</v>
      </c>
      <c r="L16" s="127"/>
      <c r="M16" s="127"/>
    </row>
    <row x14ac:dyDescent="0.25" r="17" customHeight="1" ht="18.75">
      <c r="A17" s="127"/>
      <c r="B17" s="166"/>
      <c r="C17" s="167"/>
      <c r="D17" s="168" t="s">
        <v>172</v>
      </c>
      <c r="E17" s="168" t="s">
        <v>173</v>
      </c>
      <c r="F17" s="167"/>
      <c r="G17" s="169"/>
      <c r="H17" s="165" t="s">
        <v>174</v>
      </c>
      <c r="I17" s="165" t="s">
        <v>175</v>
      </c>
      <c r="J17" s="165" t="s">
        <v>176</v>
      </c>
      <c r="K17" s="167"/>
      <c r="L17" s="127"/>
      <c r="M17" s="127"/>
    </row>
    <row x14ac:dyDescent="0.25" r="18" customHeight="1" ht="18.75">
      <c r="A18" s="127"/>
      <c r="B18" s="170" t="s">
        <v>177</v>
      </c>
      <c r="C18" s="171" t="s">
        <v>178</v>
      </c>
      <c r="D18" s="172">
        <v>45721</v>
      </c>
      <c r="E18" s="172">
        <v>45739</v>
      </c>
      <c r="F18" s="173"/>
      <c r="G18" s="173"/>
      <c r="H18" s="173"/>
      <c r="I18" s="173"/>
      <c r="J18" s="173"/>
      <c r="K18" s="171"/>
      <c r="L18" s="127"/>
      <c r="M18" s="127"/>
    </row>
    <row x14ac:dyDescent="0.25" r="19" customHeight="1" ht="18.75">
      <c r="A19" s="127"/>
      <c r="B19" s="174">
        <v>1</v>
      </c>
      <c r="C19" s="175" t="s">
        <v>25</v>
      </c>
      <c r="D19" s="172">
        <v>45721</v>
      </c>
      <c r="E19" s="172">
        <v>45723</v>
      </c>
      <c r="F19" s="175"/>
      <c r="G19" s="175"/>
      <c r="H19" s="175"/>
      <c r="I19" s="175"/>
      <c r="J19" s="175"/>
      <c r="K19" s="175"/>
      <c r="L19" s="127"/>
      <c r="M19" s="127"/>
    </row>
    <row x14ac:dyDescent="0.25" r="20" customHeight="1" ht="18.75">
      <c r="A20" s="127"/>
      <c r="B20" s="174">
        <v>2</v>
      </c>
      <c r="C20" s="175" t="s">
        <v>26</v>
      </c>
      <c r="D20" s="172">
        <v>45724</v>
      </c>
      <c r="E20" s="172">
        <v>45735</v>
      </c>
      <c r="F20" s="175"/>
      <c r="G20" s="175"/>
      <c r="H20" s="175"/>
      <c r="I20" s="175"/>
      <c r="J20" s="175"/>
      <c r="K20" s="175"/>
      <c r="L20" s="127"/>
      <c r="M20" s="127"/>
    </row>
    <row x14ac:dyDescent="0.25" r="21" customHeight="1" ht="18.75">
      <c r="A21" s="127"/>
      <c r="B21" s="174">
        <v>3</v>
      </c>
      <c r="C21" s="175" t="s">
        <v>179</v>
      </c>
      <c r="D21" s="172">
        <v>45728</v>
      </c>
      <c r="E21" s="172">
        <v>45738</v>
      </c>
      <c r="F21" s="175"/>
      <c r="G21" s="175"/>
      <c r="H21" s="175"/>
      <c r="I21" s="175"/>
      <c r="J21" s="175"/>
      <c r="K21" s="175"/>
      <c r="L21" s="127"/>
      <c r="M21" s="127"/>
    </row>
    <row x14ac:dyDescent="0.25" r="22" customHeight="1" ht="18.75">
      <c r="A22" s="127"/>
      <c r="B22" s="174">
        <v>4</v>
      </c>
      <c r="C22" s="175" t="s">
        <v>180</v>
      </c>
      <c r="D22" s="172">
        <v>45736</v>
      </c>
      <c r="E22" s="172">
        <v>45738</v>
      </c>
      <c r="F22" s="175"/>
      <c r="G22" s="175"/>
      <c r="H22" s="175"/>
      <c r="I22" s="175"/>
      <c r="J22" s="175"/>
      <c r="K22" s="175"/>
      <c r="L22" s="127"/>
      <c r="M22" s="127"/>
    </row>
    <row x14ac:dyDescent="0.25" r="23" customHeight="1" ht="18.75">
      <c r="A23" s="127"/>
      <c r="B23" s="174">
        <v>5</v>
      </c>
      <c r="C23" s="175" t="s">
        <v>181</v>
      </c>
      <c r="D23" s="172">
        <v>45739</v>
      </c>
      <c r="E23" s="172">
        <v>45739</v>
      </c>
      <c r="F23" s="175"/>
      <c r="G23" s="175"/>
      <c r="H23" s="175"/>
      <c r="I23" s="175"/>
      <c r="J23" s="175"/>
      <c r="K23" s="175"/>
      <c r="L23" s="127"/>
      <c r="M23" s="127"/>
    </row>
    <row x14ac:dyDescent="0.25" r="24" customHeight="1" ht="18.75">
      <c r="A24" s="127"/>
      <c r="B24" s="170" t="s">
        <v>182</v>
      </c>
      <c r="C24" s="171" t="s">
        <v>183</v>
      </c>
      <c r="D24" s="172">
        <v>45728</v>
      </c>
      <c r="E24" s="172">
        <v>45747</v>
      </c>
      <c r="F24" s="175"/>
      <c r="G24" s="175"/>
      <c r="H24" s="175"/>
      <c r="I24" s="175"/>
      <c r="J24" s="175"/>
      <c r="K24" s="175"/>
      <c r="L24" s="127"/>
      <c r="M24" s="127"/>
    </row>
    <row x14ac:dyDescent="0.25" r="25" customHeight="1" ht="18.75">
      <c r="A25" s="127"/>
      <c r="B25" s="174">
        <v>1</v>
      </c>
      <c r="C25" s="175" t="s">
        <v>25</v>
      </c>
      <c r="D25" s="172">
        <v>45721</v>
      </c>
      <c r="E25" s="172">
        <v>45723</v>
      </c>
      <c r="F25" s="175"/>
      <c r="G25" s="175"/>
      <c r="H25" s="175"/>
      <c r="I25" s="175"/>
      <c r="J25" s="175"/>
      <c r="K25" s="175"/>
      <c r="L25" s="127"/>
      <c r="M25" s="127"/>
    </row>
    <row x14ac:dyDescent="0.25" r="26" customHeight="1" ht="18.75">
      <c r="A26" s="127"/>
      <c r="B26" s="174">
        <v>2</v>
      </c>
      <c r="C26" s="175" t="s">
        <v>26</v>
      </c>
      <c r="D26" s="172">
        <v>45724</v>
      </c>
      <c r="E26" s="172">
        <v>45735</v>
      </c>
      <c r="F26" s="175"/>
      <c r="G26" s="175"/>
      <c r="H26" s="175"/>
      <c r="I26" s="175"/>
      <c r="J26" s="175"/>
      <c r="K26" s="175"/>
      <c r="L26" s="127"/>
      <c r="M26" s="127"/>
    </row>
    <row x14ac:dyDescent="0.25" r="27" customHeight="1" ht="18.75">
      <c r="A27" s="127"/>
      <c r="B27" s="174">
        <v>3</v>
      </c>
      <c r="C27" s="175" t="s">
        <v>179</v>
      </c>
      <c r="D27" s="172">
        <v>45728</v>
      </c>
      <c r="E27" s="172">
        <v>45746</v>
      </c>
      <c r="F27" s="175"/>
      <c r="G27" s="175"/>
      <c r="H27" s="175"/>
      <c r="I27" s="175"/>
      <c r="J27" s="175"/>
      <c r="K27" s="175"/>
      <c r="L27" s="127"/>
      <c r="M27" s="127"/>
    </row>
    <row x14ac:dyDescent="0.25" r="28" customHeight="1" ht="18.75">
      <c r="A28" s="127"/>
      <c r="B28" s="174">
        <v>4</v>
      </c>
      <c r="C28" s="175" t="s">
        <v>180</v>
      </c>
      <c r="D28" s="172">
        <v>45746</v>
      </c>
      <c r="E28" s="172">
        <v>45746</v>
      </c>
      <c r="F28" s="175"/>
      <c r="G28" s="175"/>
      <c r="H28" s="175"/>
      <c r="I28" s="175"/>
      <c r="J28" s="175"/>
      <c r="K28" s="175"/>
      <c r="L28" s="127"/>
      <c r="M28" s="127"/>
    </row>
    <row x14ac:dyDescent="0.25" r="29" customHeight="1" ht="18.75">
      <c r="A29" s="127"/>
      <c r="B29" s="174">
        <v>5</v>
      </c>
      <c r="C29" s="175" t="s">
        <v>181</v>
      </c>
      <c r="D29" s="172">
        <v>45747</v>
      </c>
      <c r="E29" s="172">
        <v>45747</v>
      </c>
      <c r="F29" s="175"/>
      <c r="G29" s="175"/>
      <c r="H29" s="175"/>
      <c r="I29" s="175"/>
      <c r="J29" s="175"/>
      <c r="K29" s="175"/>
      <c r="L29" s="127"/>
      <c r="M29" s="127"/>
    </row>
    <row x14ac:dyDescent="0.25" r="30" customHeight="1" ht="18.75">
      <c r="A30" s="127"/>
      <c r="B30" s="126"/>
      <c r="C30" s="127"/>
      <c r="D30" s="131"/>
      <c r="E30" s="131"/>
      <c r="F30" s="127"/>
      <c r="G30" s="127"/>
      <c r="H30" s="127"/>
      <c r="I30" s="127"/>
      <c r="J30" s="127"/>
      <c r="K30" s="127"/>
      <c r="L30" s="127"/>
      <c r="M30" s="127"/>
    </row>
    <row x14ac:dyDescent="0.25" r="31" customHeight="1" ht="18.75">
      <c r="A31" s="127"/>
      <c r="B31" s="126"/>
      <c r="C31" s="127"/>
      <c r="D31" s="131"/>
      <c r="E31" s="131"/>
      <c r="F31" s="127"/>
      <c r="G31" s="127"/>
      <c r="H31" s="127"/>
      <c r="I31" s="127"/>
      <c r="J31" s="127"/>
      <c r="K31" s="127"/>
      <c r="L31" s="127"/>
      <c r="M31" s="151" t="s">
        <v>184</v>
      </c>
    </row>
    <row x14ac:dyDescent="0.25" r="32" customHeight="1" ht="18.75">
      <c r="A32" s="127"/>
      <c r="B32" s="176" t="s">
        <v>185</v>
      </c>
      <c r="C32" s="127"/>
      <c r="D32" s="131"/>
      <c r="E32" s="131"/>
      <c r="F32" s="127"/>
      <c r="G32" s="127"/>
      <c r="H32" s="127"/>
      <c r="I32" s="151" t="s">
        <v>186</v>
      </c>
      <c r="J32" s="127"/>
      <c r="K32" s="127"/>
      <c r="L32" s="127"/>
      <c r="M32" s="127"/>
    </row>
    <row x14ac:dyDescent="0.25" r="33" customHeight="1" ht="18.75">
      <c r="A33" s="127"/>
      <c r="B33" s="126"/>
      <c r="C33" s="127"/>
      <c r="D33" s="131"/>
      <c r="E33" s="131"/>
      <c r="F33" s="127"/>
      <c r="G33" s="127"/>
      <c r="H33" s="127"/>
      <c r="I33" s="159" t="s">
        <v>187</v>
      </c>
      <c r="J33" s="159"/>
      <c r="K33" s="127"/>
      <c r="L33" s="127"/>
      <c r="M33" s="127"/>
    </row>
    <row x14ac:dyDescent="0.25" r="34" customHeight="1" ht="18.75">
      <c r="A34" s="127"/>
      <c r="B34" s="126"/>
      <c r="C34" s="127"/>
      <c r="D34" s="131"/>
      <c r="E34" s="131"/>
      <c r="F34" s="127"/>
      <c r="G34" s="127"/>
      <c r="H34" s="127"/>
      <c r="I34" s="127"/>
      <c r="J34" s="127"/>
      <c r="K34" s="127"/>
      <c r="L34" s="127"/>
      <c r="M34" s="127"/>
    </row>
    <row x14ac:dyDescent="0.25" r="35" customHeight="1" ht="18.75">
      <c r="A35" s="127"/>
      <c r="B35" s="126"/>
      <c r="C35" s="127"/>
      <c r="D35" s="131"/>
      <c r="E35" s="131"/>
      <c r="F35" s="127"/>
      <c r="G35" s="127"/>
      <c r="H35" s="127"/>
      <c r="I35" s="127"/>
      <c r="J35" s="127"/>
      <c r="K35" s="127"/>
      <c r="L35" s="127"/>
      <c r="M35" s="127"/>
    </row>
    <row x14ac:dyDescent="0.25" r="36" customHeight="1" ht="18.75">
      <c r="A36" s="127"/>
      <c r="B36" s="176" t="s">
        <v>188</v>
      </c>
      <c r="C36" s="127"/>
      <c r="D36" s="131"/>
      <c r="E36" s="131"/>
      <c r="F36" s="127"/>
      <c r="G36" s="127"/>
      <c r="H36" s="127"/>
      <c r="I36" s="127"/>
      <c r="J36" s="127"/>
      <c r="K36" s="127"/>
      <c r="L36" s="127"/>
      <c r="M36" s="127"/>
    </row>
  </sheetData>
  <mergeCells count="10">
    <mergeCell ref="B12:K12"/>
    <mergeCell ref="D14:H14"/>
    <mergeCell ref="B16:B17"/>
    <mergeCell ref="C16:C17"/>
    <mergeCell ref="D16:E16"/>
    <mergeCell ref="F16:F17"/>
    <mergeCell ref="G16:G17"/>
    <mergeCell ref="H16:J16"/>
    <mergeCell ref="K16:K17"/>
    <mergeCell ref="I33:J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N127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135" width="63.29071428571429" customWidth="1" bestFit="1"/>
    <col min="2" max="2" style="136" width="27.719285714285714" customWidth="1" bestFit="1"/>
    <col min="3" max="3" style="136" width="57.57642857142857" customWidth="1" bestFit="1"/>
    <col min="4" max="4" style="135" width="20.719285714285714" customWidth="1" bestFit="1"/>
    <col min="5" max="5" style="137" width="14.862142857142858" customWidth="1" bestFit="1"/>
    <col min="6" max="6" style="138" width="18.576428571428572" customWidth="1" bestFit="1"/>
    <col min="7" max="7" style="139" width="11.719285714285713" customWidth="1" bestFit="1"/>
    <col min="8" max="8" style="140" width="14.147857142857141" customWidth="1" bestFit="1"/>
    <col min="9" max="9" style="140" width="19.290714285714284" customWidth="1" bestFit="1"/>
    <col min="10" max="10" style="136" width="15.719285714285713" customWidth="1" bestFit="1"/>
    <col min="11" max="11" style="136" width="27.576428571428572" customWidth="1" bestFit="1"/>
    <col min="12" max="12" style="140" width="11.43357142857143" customWidth="1" bestFit="1"/>
    <col min="13" max="13" style="136" width="10.862142857142858" customWidth="1" bestFit="1"/>
    <col min="14" max="14" style="136" width="19.290714285714284" customWidth="1" bestFit="1"/>
    <col min="15" max="15" style="141" width="17.005" customWidth="1" bestFit="1"/>
    <col min="16" max="16" style="136" width="27.290714285714284" customWidth="1" bestFit="1"/>
    <col min="17" max="17" style="141" width="10.43357142857143" customWidth="1" bestFit="1"/>
    <col min="18" max="18" style="140" width="13.576428571428572" customWidth="1" bestFit="1" hidden="1"/>
    <col min="19" max="19" style="140" width="13.576428571428572" customWidth="1" bestFit="1" hidden="1"/>
    <col min="20" max="20" style="140" width="13.576428571428572" customWidth="1" bestFit="1" hidden="1"/>
    <col min="21" max="21" style="140" width="13.576428571428572" customWidth="1" bestFit="1" hidden="1"/>
    <col min="22" max="22" style="140" width="13.576428571428572" customWidth="1" bestFit="1" hidden="1"/>
    <col min="23" max="23" style="141" width="12.43357142857143" customWidth="1" bestFit="1"/>
    <col min="24" max="24" style="141" width="13.290714285714287" customWidth="1" bestFit="1"/>
    <col min="25" max="25" style="141" width="12.719285714285713" customWidth="1" bestFit="1"/>
    <col min="26" max="26" style="141" width="13.290714285714287" customWidth="1" bestFit="1"/>
    <col min="27" max="27" style="141" width="13.290714285714287" customWidth="1" bestFit="1"/>
    <col min="28" max="28" style="141" width="13.290714285714287" customWidth="1" bestFit="1"/>
    <col min="29" max="29" style="141" width="12.862142857142858" customWidth="1" bestFit="1"/>
    <col min="30" max="30" style="141" width="13.290714285714287" customWidth="1" bestFit="1"/>
    <col min="31" max="31" style="141" width="12.862142857142858" customWidth="1" bestFit="1"/>
    <col min="32" max="32" style="141" width="13.290714285714287" customWidth="1" bestFit="1"/>
    <col min="33" max="33" style="141" width="13.290714285714287" customWidth="1" bestFit="1"/>
    <col min="34" max="34" style="141" width="13.290714285714287" customWidth="1" bestFit="1"/>
    <col min="35" max="35" style="140" width="12.43357142857143" customWidth="1" bestFit="1"/>
    <col min="36" max="36" style="140" width="12.43357142857143" customWidth="1" bestFit="1"/>
    <col min="37" max="37" style="141" width="12.43357142857143" customWidth="1" bestFit="1"/>
    <col min="38" max="38" style="140" width="12.43357142857143" customWidth="1" bestFit="1"/>
    <col min="39" max="39" style="140" width="12.43357142857143" customWidth="1" bestFit="1"/>
    <col min="40" max="40" style="140" width="12.43357142857143" customWidth="1" bestFit="1"/>
    <col min="41" max="41" style="140" width="12.43357142857143" customWidth="1" bestFit="1"/>
    <col min="42" max="42" style="140" width="12.43357142857143" customWidth="1" bestFit="1"/>
    <col min="43" max="43" style="140" width="12.43357142857143" customWidth="1" bestFit="1"/>
    <col min="44" max="44" style="140" width="12.43357142857143" customWidth="1" bestFit="1"/>
    <col min="45" max="45" style="140" width="12.43357142857143" customWidth="1" bestFit="1"/>
    <col min="46" max="46" style="140" width="12.43357142857143" customWidth="1" bestFit="1"/>
    <col min="47" max="47" style="140" width="12.43357142857143" customWidth="1" bestFit="1"/>
    <col min="48" max="48" style="140" width="12.43357142857143" customWidth="1" bestFit="1"/>
    <col min="49" max="49" style="140" width="12.43357142857143" customWidth="1" bestFit="1"/>
    <col min="50" max="50" style="140" width="12.43357142857143" customWidth="1" bestFit="1"/>
    <col min="51" max="51" style="140" width="12.43357142857143" customWidth="1" bestFit="1"/>
    <col min="52" max="52" style="140" width="12.43357142857143" customWidth="1" bestFit="1"/>
    <col min="53" max="53" style="140" width="12.43357142857143" customWidth="1" bestFit="1"/>
    <col min="54" max="54" style="140" width="12.43357142857143" customWidth="1" bestFit="1"/>
    <col min="55" max="55" style="140" width="12.43357142857143" customWidth="1" bestFit="1"/>
    <col min="56" max="56" style="140" width="12.43357142857143" customWidth="1" bestFit="1"/>
    <col min="57" max="57" style="140" width="12.43357142857143" customWidth="1" bestFit="1"/>
    <col min="58" max="58" style="140" width="12.43357142857143" customWidth="1" bestFit="1"/>
    <col min="59" max="59" style="140" width="12.43357142857143" customWidth="1" bestFit="1"/>
    <col min="60" max="60" style="140" width="12.43357142857143" customWidth="1" bestFit="1"/>
    <col min="61" max="61" style="140" width="12.43357142857143" customWidth="1" bestFit="1"/>
    <col min="62" max="62" style="140" width="12.43357142857143" customWidth="1" bestFit="1"/>
    <col min="63" max="63" style="140" width="12.43357142857143" customWidth="1" bestFit="1"/>
    <col min="64" max="64" style="140" width="12.43357142857143" customWidth="1" bestFit="1"/>
    <col min="65" max="65" style="140" width="12.43357142857143" customWidth="1" bestFit="1"/>
    <col min="66" max="66" style="140" width="12.43357142857143" customWidth="1" bestFit="1"/>
  </cols>
  <sheetData>
    <row x14ac:dyDescent="0.25" r="1" customHeight="1" ht="78.6">
      <c r="A1" s="1" t="s">
        <v>127</v>
      </c>
      <c r="B1" s="2"/>
      <c r="C1" s="2"/>
      <c r="D1" s="3"/>
      <c r="E1" s="2"/>
      <c r="F1" s="4"/>
      <c r="G1" s="5"/>
      <c r="H1" s="5"/>
      <c r="I1" s="5"/>
      <c r="J1" s="2"/>
      <c r="K1" s="2"/>
      <c r="L1" s="5"/>
      <c r="M1" s="2"/>
      <c r="N1" s="2"/>
      <c r="O1" s="6"/>
      <c r="P1" s="7"/>
      <c r="Q1" s="8"/>
      <c r="R1" s="9">
        <f>"W"&amp;WEEKNUM(R7)</f>
      </c>
      <c r="S1" s="10"/>
      <c r="T1" s="10"/>
      <c r="U1" s="10"/>
      <c r="V1" s="10"/>
      <c r="W1" s="12"/>
      <c r="X1" s="14"/>
      <c r="Y1" s="13">
        <f>"W"&amp;WEEKNUM(Y7)</f>
      </c>
      <c r="Z1" s="12"/>
      <c r="AA1" s="12"/>
      <c r="AB1" s="12"/>
      <c r="AC1" s="12"/>
      <c r="AD1" s="12"/>
      <c r="AE1" s="14"/>
      <c r="AF1" s="13">
        <f>"W"&amp;WEEKNUM(AF7)</f>
      </c>
      <c r="AG1" s="12"/>
      <c r="AH1" s="12"/>
      <c r="AI1" s="10"/>
      <c r="AJ1" s="10"/>
      <c r="AK1" s="12"/>
      <c r="AL1" s="11"/>
      <c r="AM1" s="9">
        <f>"W"&amp;WEEKNUM(AM7)</f>
      </c>
      <c r="AN1" s="10"/>
      <c r="AO1" s="10"/>
      <c r="AP1" s="10"/>
      <c r="AQ1" s="10"/>
      <c r="AR1" s="10"/>
      <c r="AS1" s="11"/>
      <c r="AT1" s="9">
        <f>"W"&amp;WEEKNUM(AT7)</f>
      </c>
      <c r="AU1" s="10"/>
      <c r="AV1" s="10"/>
      <c r="AW1" s="10"/>
      <c r="AX1" s="10"/>
      <c r="AY1" s="10"/>
      <c r="AZ1" s="11"/>
      <c r="BA1" s="9">
        <f>"W"&amp;WEEKNUM(BA7)</f>
      </c>
      <c r="BB1" s="10"/>
      <c r="BC1" s="10"/>
      <c r="BD1" s="10"/>
      <c r="BE1" s="10"/>
      <c r="BF1" s="10"/>
      <c r="BG1" s="11"/>
      <c r="BH1" s="9">
        <f>"W"&amp;WEEKNUM(BH7)</f>
      </c>
      <c r="BI1" s="10"/>
      <c r="BJ1" s="10"/>
      <c r="BK1" s="10"/>
      <c r="BL1" s="10"/>
      <c r="BM1" s="10"/>
      <c r="BN1" s="11"/>
    </row>
    <row x14ac:dyDescent="0.25" r="2" customHeight="1" ht="16.2">
      <c r="A2" s="15"/>
      <c r="B2" s="16" t="s">
        <v>1</v>
      </c>
      <c r="C2" s="17">
        <f>MID(CELL("filename"),109,13)</f>
      </c>
      <c r="D2" s="18"/>
      <c r="E2" s="19"/>
      <c r="F2" s="20"/>
      <c r="G2" s="21"/>
      <c r="H2" s="21"/>
      <c r="I2" s="22"/>
      <c r="J2" s="23"/>
      <c r="K2" s="24"/>
      <c r="L2" s="25">
        <v>45729</v>
      </c>
      <c r="M2" s="24"/>
      <c r="N2" s="16"/>
      <c r="O2" s="26"/>
      <c r="P2" s="27"/>
      <c r="Q2" s="28"/>
      <c r="R2" s="29"/>
      <c r="S2" s="30"/>
      <c r="T2" s="30"/>
      <c r="U2" s="30"/>
      <c r="V2" s="30"/>
      <c r="W2" s="32"/>
      <c r="X2" s="34"/>
      <c r="Y2" s="33"/>
      <c r="Z2" s="32"/>
      <c r="AA2" s="32"/>
      <c r="AB2" s="32"/>
      <c r="AC2" s="32"/>
      <c r="AD2" s="32"/>
      <c r="AE2" s="34"/>
      <c r="AF2" s="33"/>
      <c r="AG2" s="32"/>
      <c r="AH2" s="32"/>
      <c r="AI2" s="30"/>
      <c r="AJ2" s="30"/>
      <c r="AK2" s="32"/>
      <c r="AL2" s="31"/>
      <c r="AM2" s="29"/>
      <c r="AN2" s="30"/>
      <c r="AO2" s="30"/>
      <c r="AP2" s="30"/>
      <c r="AQ2" s="30"/>
      <c r="AR2" s="30"/>
      <c r="AS2" s="31"/>
      <c r="AT2" s="29"/>
      <c r="AU2" s="30"/>
      <c r="AV2" s="30"/>
      <c r="AW2" s="30"/>
      <c r="AX2" s="30"/>
      <c r="AY2" s="30"/>
      <c r="AZ2" s="31"/>
      <c r="BA2" s="29"/>
      <c r="BB2" s="30"/>
      <c r="BC2" s="30"/>
      <c r="BD2" s="30"/>
      <c r="BE2" s="30"/>
      <c r="BF2" s="30"/>
      <c r="BG2" s="31"/>
      <c r="BH2" s="29"/>
      <c r="BI2" s="30"/>
      <c r="BJ2" s="30"/>
      <c r="BK2" s="30"/>
      <c r="BL2" s="30"/>
      <c r="BM2" s="30"/>
      <c r="BN2" s="31"/>
    </row>
    <row x14ac:dyDescent="0.25" r="3" customHeight="1" ht="13.800000000000002">
      <c r="A3" s="15"/>
      <c r="B3" s="16" t="s">
        <v>2</v>
      </c>
      <c r="C3" s="19"/>
      <c r="D3" s="142"/>
      <c r="E3" s="19"/>
      <c r="F3" s="20"/>
      <c r="G3" s="21"/>
      <c r="H3" s="21"/>
      <c r="I3" s="22"/>
      <c r="J3" s="23"/>
      <c r="K3" s="24"/>
      <c r="L3" s="25">
        <v>45726</v>
      </c>
      <c r="M3" s="24"/>
      <c r="N3" s="16"/>
      <c r="O3" s="26"/>
      <c r="P3" s="27"/>
      <c r="Q3" s="26"/>
      <c r="R3" s="29"/>
      <c r="S3" s="30"/>
      <c r="T3" s="30"/>
      <c r="U3" s="30"/>
      <c r="V3" s="30"/>
      <c r="W3" s="32"/>
      <c r="X3" s="34"/>
      <c r="Y3" s="33"/>
      <c r="Z3" s="32"/>
      <c r="AA3" s="32"/>
      <c r="AB3" s="32"/>
      <c r="AC3" s="32"/>
      <c r="AD3" s="32"/>
      <c r="AE3" s="34"/>
      <c r="AF3" s="33"/>
      <c r="AG3" s="32"/>
      <c r="AH3" s="32"/>
      <c r="AI3" s="30"/>
      <c r="AJ3" s="30"/>
      <c r="AK3" s="32"/>
      <c r="AL3" s="31"/>
      <c r="AM3" s="29"/>
      <c r="AN3" s="30"/>
      <c r="AO3" s="30"/>
      <c r="AP3" s="30"/>
      <c r="AQ3" s="30"/>
      <c r="AR3" s="30"/>
      <c r="AS3" s="31"/>
      <c r="AT3" s="29"/>
      <c r="AU3" s="30"/>
      <c r="AV3" s="30"/>
      <c r="AW3" s="30"/>
      <c r="AX3" s="30"/>
      <c r="AY3" s="30"/>
      <c r="AZ3" s="31"/>
      <c r="BA3" s="29"/>
      <c r="BB3" s="30"/>
      <c r="BC3" s="30"/>
      <c r="BD3" s="30"/>
      <c r="BE3" s="30"/>
      <c r="BF3" s="30"/>
      <c r="BG3" s="31"/>
      <c r="BH3" s="29"/>
      <c r="BI3" s="30"/>
      <c r="BJ3" s="30"/>
      <c r="BK3" s="30"/>
      <c r="BL3" s="30"/>
      <c r="BM3" s="30"/>
      <c r="BN3" s="31"/>
    </row>
    <row x14ac:dyDescent="0.25" r="4" customHeight="1" ht="15.449999999999998">
      <c r="A4" s="15"/>
      <c r="B4" s="16" t="s">
        <v>3</v>
      </c>
      <c r="C4" s="17">
        <f>MID(CELL("filename"),145,5)&amp;"-2025"</f>
      </c>
      <c r="D4" s="18"/>
      <c r="E4" s="19"/>
      <c r="F4" s="20"/>
      <c r="G4" s="21"/>
      <c r="H4" s="21"/>
      <c r="I4" s="22"/>
      <c r="J4" s="23"/>
      <c r="K4" s="24"/>
      <c r="L4" s="25">
        <v>45730</v>
      </c>
      <c r="M4" s="24"/>
      <c r="N4" s="16"/>
      <c r="O4" s="26"/>
      <c r="P4" s="27"/>
      <c r="Q4" s="28"/>
      <c r="R4" s="35"/>
      <c r="S4" s="36"/>
      <c r="T4" s="36"/>
      <c r="U4" s="36"/>
      <c r="V4" s="36"/>
      <c r="W4" s="38"/>
      <c r="X4" s="40"/>
      <c r="Y4" s="39"/>
      <c r="Z4" s="38"/>
      <c r="AA4" s="38"/>
      <c r="AB4" s="38"/>
      <c r="AC4" s="38"/>
      <c r="AD4" s="38"/>
      <c r="AE4" s="40"/>
      <c r="AF4" s="39"/>
      <c r="AG4" s="38"/>
      <c r="AH4" s="38"/>
      <c r="AI4" s="36"/>
      <c r="AJ4" s="36"/>
      <c r="AK4" s="38"/>
      <c r="AL4" s="37"/>
      <c r="AM4" s="35"/>
      <c r="AN4" s="36"/>
      <c r="AO4" s="36"/>
      <c r="AP4" s="36"/>
      <c r="AQ4" s="36"/>
      <c r="AR4" s="36"/>
      <c r="AS4" s="37"/>
      <c r="AT4" s="35"/>
      <c r="AU4" s="36"/>
      <c r="AV4" s="36"/>
      <c r="AW4" s="36"/>
      <c r="AX4" s="36"/>
      <c r="AY4" s="36"/>
      <c r="AZ4" s="37"/>
      <c r="BA4" s="35"/>
      <c r="BB4" s="36"/>
      <c r="BC4" s="36"/>
      <c r="BD4" s="36"/>
      <c r="BE4" s="36"/>
      <c r="BF4" s="36"/>
      <c r="BG4" s="37"/>
      <c r="BH4" s="35"/>
      <c r="BI4" s="36"/>
      <c r="BJ4" s="36"/>
      <c r="BK4" s="36"/>
      <c r="BL4" s="36"/>
      <c r="BM4" s="36"/>
      <c r="BN4" s="37"/>
    </row>
    <row x14ac:dyDescent="0.25" r="5" customHeight="1" ht="15.449999999999998">
      <c r="A5" s="15"/>
      <c r="B5" s="16" t="s">
        <v>4</v>
      </c>
      <c r="C5" s="17">
        <f>MID(CELL("filename"),109,41)</f>
      </c>
      <c r="D5" s="18"/>
      <c r="E5" s="19"/>
      <c r="F5" s="20"/>
      <c r="G5" s="21"/>
      <c r="H5" s="21"/>
      <c r="I5" s="22"/>
      <c r="J5" s="23"/>
      <c r="K5" s="24"/>
      <c r="L5" s="143"/>
      <c r="M5" s="24"/>
      <c r="N5" s="16"/>
      <c r="O5" s="26"/>
      <c r="P5" s="41"/>
      <c r="Q5" s="42"/>
      <c r="R5" s="43"/>
      <c r="S5" s="43"/>
      <c r="T5" s="43"/>
      <c r="U5" s="43"/>
      <c r="V5" s="43"/>
      <c r="W5" s="144"/>
      <c r="X5" s="145"/>
      <c r="Y5" s="39"/>
      <c r="Z5" s="38"/>
      <c r="AA5" s="38"/>
      <c r="AB5" s="38"/>
      <c r="AC5" s="38"/>
      <c r="AD5" s="38"/>
      <c r="AE5" s="40"/>
      <c r="AF5" s="39"/>
      <c r="AG5" s="38"/>
      <c r="AH5" s="38"/>
      <c r="AI5" s="36"/>
      <c r="AJ5" s="36"/>
      <c r="AK5" s="38"/>
      <c r="AL5" s="37"/>
      <c r="AM5" s="35"/>
      <c r="AN5" s="36"/>
      <c r="AO5" s="36"/>
      <c r="AP5" s="36"/>
      <c r="AQ5" s="36"/>
      <c r="AR5" s="36"/>
      <c r="AS5" s="37"/>
      <c r="AT5" s="35"/>
      <c r="AU5" s="36"/>
      <c r="AV5" s="36"/>
      <c r="AW5" s="36"/>
      <c r="AX5" s="36"/>
      <c r="AY5" s="36"/>
      <c r="AZ5" s="37"/>
      <c r="BA5" s="35"/>
      <c r="BB5" s="36"/>
      <c r="BC5" s="36"/>
      <c r="BD5" s="36"/>
      <c r="BE5" s="36"/>
      <c r="BF5" s="36"/>
      <c r="BG5" s="37"/>
      <c r="BH5" s="35"/>
      <c r="BI5" s="36"/>
      <c r="BJ5" s="36"/>
      <c r="BK5" s="36"/>
      <c r="BL5" s="36"/>
      <c r="BM5" s="36"/>
      <c r="BN5" s="37"/>
    </row>
    <row x14ac:dyDescent="0.25" r="6" customHeight="1" ht="15.449999999999998">
      <c r="A6" s="15"/>
      <c r="B6" s="127"/>
      <c r="C6" s="127"/>
      <c r="D6" s="18"/>
      <c r="E6" s="19"/>
      <c r="F6" s="20"/>
      <c r="G6" s="21"/>
      <c r="H6" s="21"/>
      <c r="I6" s="45"/>
      <c r="J6" s="23"/>
      <c r="K6" s="24"/>
      <c r="L6" s="143"/>
      <c r="M6" s="24"/>
      <c r="N6" s="16"/>
      <c r="O6" s="46"/>
      <c r="P6" s="41"/>
      <c r="Q6" s="42"/>
      <c r="R6" s="43"/>
      <c r="S6" s="43"/>
      <c r="T6" s="43"/>
      <c r="U6" s="43"/>
      <c r="V6" s="43"/>
      <c r="W6" s="144"/>
      <c r="X6" s="145"/>
      <c r="Y6" s="39"/>
      <c r="Z6" s="38"/>
      <c r="AA6" s="38"/>
      <c r="AB6" s="38"/>
      <c r="AC6" s="38"/>
      <c r="AD6" s="38"/>
      <c r="AE6" s="40"/>
      <c r="AF6" s="39"/>
      <c r="AG6" s="38"/>
      <c r="AH6" s="38"/>
      <c r="AI6" s="36"/>
      <c r="AJ6" s="36"/>
      <c r="AK6" s="38"/>
      <c r="AL6" s="37"/>
      <c r="AM6" s="35"/>
      <c r="AN6" s="36"/>
      <c r="AO6" s="36"/>
      <c r="AP6" s="36"/>
      <c r="AQ6" s="36"/>
      <c r="AR6" s="36"/>
      <c r="AS6" s="37"/>
      <c r="AT6" s="35"/>
      <c r="AU6" s="36"/>
      <c r="AV6" s="36"/>
      <c r="AW6" s="36"/>
      <c r="AX6" s="36"/>
      <c r="AY6" s="36"/>
      <c r="AZ6" s="37"/>
      <c r="BA6" s="35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7"/>
    </row>
    <row x14ac:dyDescent="0.25" r="7" customHeight="1" ht="51">
      <c r="A7" s="47" t="s">
        <v>5</v>
      </c>
      <c r="B7" s="48" t="s">
        <v>6</v>
      </c>
      <c r="C7" s="49" t="s">
        <v>7</v>
      </c>
      <c r="D7" s="50" t="s">
        <v>8</v>
      </c>
      <c r="E7" s="51" t="s">
        <v>9</v>
      </c>
      <c r="F7" s="50" t="s">
        <v>10</v>
      </c>
      <c r="G7" s="52" t="s">
        <v>11</v>
      </c>
      <c r="H7" s="52" t="s">
        <v>12</v>
      </c>
      <c r="I7" s="52" t="s">
        <v>13</v>
      </c>
      <c r="J7" s="51" t="s">
        <v>14</v>
      </c>
      <c r="K7" s="51" t="s">
        <v>15</v>
      </c>
      <c r="L7" s="52" t="s">
        <v>16</v>
      </c>
      <c r="M7" s="51" t="s">
        <v>17</v>
      </c>
      <c r="N7" s="49" t="s">
        <v>128</v>
      </c>
      <c r="O7" s="53" t="s">
        <v>19</v>
      </c>
      <c r="P7" s="51" t="s">
        <v>20</v>
      </c>
      <c r="Q7" s="53" t="s">
        <v>21</v>
      </c>
      <c r="R7" s="54">
        <v>45719</v>
      </c>
      <c r="S7" s="54">
        <f>R7+1</f>
        <v>25569.333333333332</v>
      </c>
      <c r="T7" s="54">
        <f>S7+1</f>
        <v>25569.333333333332</v>
      </c>
      <c r="U7" s="54">
        <f>T7+1</f>
        <v>25569.333333333332</v>
      </c>
      <c r="V7" s="54">
        <f>U7+1</f>
        <v>25569.333333333332</v>
      </c>
      <c r="W7" s="54">
        <f>V7+1</f>
        <v>25569.333333333332</v>
      </c>
      <c r="X7" s="54">
        <f>W7+1</f>
        <v>25569.333333333332</v>
      </c>
      <c r="Y7" s="54">
        <f>X7+1</f>
        <v>25569.333333333332</v>
      </c>
      <c r="Z7" s="54">
        <f>Y7+1</f>
        <v>25569.333333333332</v>
      </c>
      <c r="AA7" s="54">
        <f>Z7+1</f>
        <v>25569.333333333332</v>
      </c>
      <c r="AB7" s="54">
        <f>AA7+1</f>
        <v>25569.333333333332</v>
      </c>
      <c r="AC7" s="54">
        <f>AB7+1</f>
        <v>25569.333333333332</v>
      </c>
      <c r="AD7" s="54">
        <f>AC7+1</f>
        <v>25569.333333333332</v>
      </c>
      <c r="AE7" s="54">
        <f>AD7+1</f>
        <v>25569.333333333332</v>
      </c>
      <c r="AF7" s="54">
        <f>AE7+1</f>
        <v>25569.333333333332</v>
      </c>
      <c r="AG7" s="54">
        <f>AF7+1</f>
        <v>25569.333333333332</v>
      </c>
      <c r="AH7" s="54">
        <f>AG7+1</f>
        <v>25569.333333333332</v>
      </c>
      <c r="AI7" s="54">
        <f>AH7+1</f>
        <v>25569.333333333332</v>
      </c>
      <c r="AJ7" s="54">
        <f>AI7+1</f>
        <v>25569.333333333332</v>
      </c>
      <c r="AK7" s="54">
        <f>AJ7+1</f>
        <v>25569.333333333332</v>
      </c>
      <c r="AL7" s="54">
        <f>AK7+1</f>
        <v>25569.333333333332</v>
      </c>
      <c r="AM7" s="54">
        <f>AL7+1</f>
        <v>25569.333333333332</v>
      </c>
      <c r="AN7" s="54">
        <f>AM7+1</f>
        <v>25569.333333333332</v>
      </c>
      <c r="AO7" s="54">
        <f>AN7+1</f>
        <v>25569.333333333332</v>
      </c>
      <c r="AP7" s="54">
        <f>AO7+1</f>
        <v>25569.333333333332</v>
      </c>
      <c r="AQ7" s="54">
        <f>AP7+1</f>
        <v>25569.333333333332</v>
      </c>
      <c r="AR7" s="54">
        <f>AQ7+1</f>
        <v>25569.333333333332</v>
      </c>
      <c r="AS7" s="54">
        <f>AR7+1</f>
        <v>25569.333333333332</v>
      </c>
      <c r="AT7" s="54">
        <f>AS7+1</f>
        <v>25569.333333333332</v>
      </c>
      <c r="AU7" s="54">
        <f>AT7+1</f>
        <v>25569.333333333332</v>
      </c>
      <c r="AV7" s="54">
        <f>AU7+1</f>
        <v>25569.333333333332</v>
      </c>
      <c r="AW7" s="54">
        <f>AV7+1</f>
        <v>25569.333333333332</v>
      </c>
      <c r="AX7" s="54">
        <f>AW7+1</f>
        <v>25569.333333333332</v>
      </c>
      <c r="AY7" s="54">
        <f>AX7+1</f>
        <v>25569.333333333332</v>
      </c>
      <c r="AZ7" s="54">
        <f>AY7+1</f>
        <v>25569.333333333332</v>
      </c>
      <c r="BA7" s="54">
        <f>AZ7+1</f>
        <v>25569.333333333332</v>
      </c>
      <c r="BB7" s="54">
        <f>BA7+1</f>
        <v>25569.333333333332</v>
      </c>
      <c r="BC7" s="54">
        <f>BB7+1</f>
        <v>25569.333333333332</v>
      </c>
      <c r="BD7" s="54">
        <f>BC7+1</f>
        <v>25569.333333333332</v>
      </c>
      <c r="BE7" s="54">
        <f>BD7+1</f>
        <v>25569.333333333332</v>
      </c>
      <c r="BF7" s="54">
        <f>BE7+1</f>
        <v>25569.333333333332</v>
      </c>
      <c r="BG7" s="54">
        <f>BF7+1</f>
        <v>25569.333333333332</v>
      </c>
      <c r="BH7" s="54">
        <f>BG7+1</f>
        <v>25569.333333333332</v>
      </c>
      <c r="BI7" s="54">
        <f>BH7+1</f>
        <v>25569.333333333332</v>
      </c>
      <c r="BJ7" s="54">
        <f>BI7+1</f>
        <v>25569.333333333332</v>
      </c>
      <c r="BK7" s="54">
        <f>BJ7+1</f>
        <v>25569.333333333332</v>
      </c>
      <c r="BL7" s="54">
        <f>BK7+1</f>
        <v>25569.333333333332</v>
      </c>
      <c r="BM7" s="54">
        <f>BL7+1</f>
        <v>25569.333333333332</v>
      </c>
      <c r="BN7" s="54">
        <f>BM7+1</f>
        <v>25569.333333333332</v>
      </c>
    </row>
    <row x14ac:dyDescent="0.25" r="8" customHeight="1" ht="29.399999999999995">
      <c r="A8" s="55"/>
      <c r="B8" s="56" t="s">
        <v>22</v>
      </c>
      <c r="C8" s="56"/>
      <c r="D8" s="57" t="s">
        <v>129</v>
      </c>
      <c r="E8" s="58" t="s">
        <v>24</v>
      </c>
      <c r="F8" s="57">
        <f>I8-H8+1</f>
      </c>
      <c r="G8" s="59"/>
      <c r="H8" s="60">
        <f>MIN(H9,H10,H109,H115,H120)</f>
        <v>25569.333333333332</v>
      </c>
      <c r="I8" s="60">
        <f>MAX(I9,I10,I109,I115,I120)</f>
        <v>25569.333333333332</v>
      </c>
      <c r="J8" s="146"/>
      <c r="K8" s="146"/>
      <c r="L8" s="147"/>
      <c r="M8" s="146"/>
      <c r="N8" s="146"/>
      <c r="O8" s="148">
        <f>(O11*Q11+O14*Q14+O23*Q23+O35*Q35+O42*Q42+O109*Q109+O19*Q19)</f>
      </c>
      <c r="P8" s="148"/>
      <c r="Q8" s="64"/>
      <c r="R8" s="65">
        <f>IF(WEEKDAY(R7)=1,"CN","T"&amp;WEEKDAY(R7))</f>
      </c>
      <c r="S8" s="65">
        <f>IF(WEEKDAY(S7)=1,"CN","T"&amp;WEEKDAY(S7))</f>
      </c>
      <c r="T8" s="65">
        <f>IF(WEEKDAY(T7)=1,"CN","T"&amp;WEEKDAY(T7))</f>
      </c>
      <c r="U8" s="65">
        <f>IF(WEEKDAY(U7)=1,"CN","T"&amp;WEEKDAY(U7))</f>
      </c>
      <c r="V8" s="65">
        <f>IF(WEEKDAY(V7)=1,"CN","T"&amp;WEEKDAY(V7))</f>
      </c>
      <c r="W8" s="66">
        <f>IF(WEEKDAY(W7)=1,"CN","T"&amp;WEEKDAY(W7))</f>
      </c>
      <c r="X8" s="66">
        <f>IF(WEEKDAY(X7)=1,"CN","T"&amp;WEEKDAY(X7))</f>
      </c>
      <c r="Y8" s="66">
        <f>IF(WEEKDAY(Y7)=1,"CN","T"&amp;WEEKDAY(Y7))</f>
      </c>
      <c r="Z8" s="66">
        <f>IF(WEEKDAY(Z7)=1,"CN","T"&amp;WEEKDAY(Z7))</f>
      </c>
      <c r="AA8" s="66">
        <f>IF(WEEKDAY(AA7)=1,"CN","T"&amp;WEEKDAY(AA7))</f>
      </c>
      <c r="AB8" s="66">
        <f>IF(WEEKDAY(AB7)=1,"CN","T"&amp;WEEKDAY(AB7))</f>
      </c>
      <c r="AC8" s="66">
        <f>IF(WEEKDAY(AC7)=1,"CN","T"&amp;WEEKDAY(AC7))</f>
      </c>
      <c r="AD8" s="66">
        <f>IF(WEEKDAY(AD7)=1,"CN","T"&amp;WEEKDAY(AD7))</f>
      </c>
      <c r="AE8" s="66">
        <f>IF(WEEKDAY(AE7)=1,"CN","T"&amp;WEEKDAY(AE7))</f>
      </c>
      <c r="AF8" s="66">
        <f>IF(WEEKDAY(AF7)=1,"CN","T"&amp;WEEKDAY(AF7))</f>
      </c>
      <c r="AG8" s="66">
        <f>IF(WEEKDAY(AG7)=1,"CN","T"&amp;WEEKDAY(AG7))</f>
      </c>
      <c r="AH8" s="66">
        <f>IF(WEEKDAY(AH7)=1,"CN","T"&amp;WEEKDAY(AH7))</f>
      </c>
      <c r="AI8" s="65">
        <f>IF(WEEKDAY(AI7)=1,"CN","T"&amp;WEEKDAY(AI7))</f>
      </c>
      <c r="AJ8" s="65">
        <f>IF(WEEKDAY(AJ7)=1,"CN","T"&amp;WEEKDAY(AJ7))</f>
      </c>
      <c r="AK8" s="66">
        <f>IF(WEEKDAY(AK7)=1,"CN","T"&amp;WEEKDAY(AK7))</f>
      </c>
      <c r="AL8" s="65">
        <f>IF(WEEKDAY(AL7)=1,"CN","T"&amp;WEEKDAY(AL7))</f>
      </c>
      <c r="AM8" s="65">
        <f>IF(WEEKDAY(AM7)=1,"CN","T"&amp;WEEKDAY(AM7))</f>
      </c>
      <c r="AN8" s="65">
        <f>IF(WEEKDAY(AN7)=1,"CN","T"&amp;WEEKDAY(AN7))</f>
      </c>
      <c r="AO8" s="65">
        <f>IF(WEEKDAY(AO7)=1,"CN","T"&amp;WEEKDAY(AO7))</f>
      </c>
      <c r="AP8" s="65">
        <f>IF(WEEKDAY(AP7)=1,"CN","T"&amp;WEEKDAY(AP7))</f>
      </c>
      <c r="AQ8" s="65">
        <f>IF(WEEKDAY(AQ7)=1,"CN","T"&amp;WEEKDAY(AQ7))</f>
      </c>
      <c r="AR8" s="65">
        <f>IF(WEEKDAY(AR7)=1,"CN","T"&amp;WEEKDAY(AR7))</f>
      </c>
      <c r="AS8" s="65">
        <f>IF(WEEKDAY(AS7)=1,"CN","T"&amp;WEEKDAY(AS7))</f>
      </c>
      <c r="AT8" s="65">
        <f>IF(WEEKDAY(AT7)=1,"CN","T"&amp;WEEKDAY(AT7))</f>
      </c>
      <c r="AU8" s="65">
        <f>IF(WEEKDAY(AU7)=1,"CN","T"&amp;WEEKDAY(AU7))</f>
      </c>
      <c r="AV8" s="65">
        <f>IF(WEEKDAY(AV7)=1,"CN","T"&amp;WEEKDAY(AV7))</f>
      </c>
      <c r="AW8" s="65">
        <f>IF(WEEKDAY(AW7)=1,"CN","T"&amp;WEEKDAY(AW7))</f>
      </c>
      <c r="AX8" s="65">
        <f>IF(WEEKDAY(AX7)=1,"CN","T"&amp;WEEKDAY(AX7))</f>
      </c>
      <c r="AY8" s="65">
        <f>IF(WEEKDAY(AY7)=1,"CN","T"&amp;WEEKDAY(AY7))</f>
      </c>
      <c r="AZ8" s="65">
        <f>IF(WEEKDAY(AZ7)=1,"CN","T"&amp;WEEKDAY(AZ7))</f>
      </c>
      <c r="BA8" s="65">
        <f>IF(WEEKDAY(BA7)=1,"CN","T"&amp;WEEKDAY(BA7))</f>
      </c>
      <c r="BB8" s="65">
        <f>IF(WEEKDAY(BB7)=1,"CN","T"&amp;WEEKDAY(BB7))</f>
      </c>
      <c r="BC8" s="65">
        <f>IF(WEEKDAY(BC7)=1,"CN","T"&amp;WEEKDAY(BC7))</f>
      </c>
      <c r="BD8" s="65">
        <f>IF(WEEKDAY(BD7)=1,"CN","T"&amp;WEEKDAY(BD7))</f>
      </c>
      <c r="BE8" s="65">
        <f>IF(WEEKDAY(BE7)=1,"CN","T"&amp;WEEKDAY(BE7))</f>
      </c>
      <c r="BF8" s="65">
        <f>IF(WEEKDAY(BF7)=1,"CN","T"&amp;WEEKDAY(BF7))</f>
      </c>
      <c r="BG8" s="65">
        <f>IF(WEEKDAY(BG7)=1,"CN","T"&amp;WEEKDAY(BG7))</f>
      </c>
      <c r="BH8" s="65">
        <f>IF(WEEKDAY(BH7)=1,"CN","T"&amp;WEEKDAY(BH7))</f>
      </c>
      <c r="BI8" s="65">
        <f>IF(WEEKDAY(BI7)=1,"CN","T"&amp;WEEKDAY(BI7))</f>
      </c>
      <c r="BJ8" s="65">
        <f>IF(WEEKDAY(BJ7)=1,"CN","T"&amp;WEEKDAY(BJ7))</f>
      </c>
      <c r="BK8" s="65">
        <f>IF(WEEKDAY(BK7)=1,"CN","T"&amp;WEEKDAY(BK7))</f>
      </c>
      <c r="BL8" s="65">
        <f>IF(WEEKDAY(BL7)=1,"CN","T"&amp;WEEKDAY(BL7))</f>
      </c>
      <c r="BM8" s="65">
        <f>IF(WEEKDAY(BM7)=1,"CN","T"&amp;WEEKDAY(BM7))</f>
      </c>
      <c r="BN8" s="65">
        <f>IF(WEEKDAY(BN7)=1,"CN","T"&amp;WEEKDAY(BN7))</f>
      </c>
    </row>
    <row x14ac:dyDescent="0.25" r="9" customHeight="1" ht="22.8">
      <c r="A9" s="67">
        <v>1</v>
      </c>
      <c r="B9" s="68" t="s">
        <v>25</v>
      </c>
      <c r="C9" s="69"/>
      <c r="D9" s="67"/>
      <c r="E9" s="70"/>
      <c r="F9" s="71">
        <f>I9-H9+1</f>
      </c>
      <c r="G9" s="72"/>
      <c r="H9" s="73">
        <v>45721</v>
      </c>
      <c r="I9" s="73">
        <v>45723</v>
      </c>
      <c r="J9" s="69"/>
      <c r="K9" s="69"/>
      <c r="L9" s="74"/>
      <c r="M9" s="69"/>
      <c r="N9" s="69"/>
      <c r="O9" s="63"/>
      <c r="P9" s="63"/>
      <c r="Q9" s="63"/>
      <c r="R9" s="74"/>
      <c r="S9" s="74"/>
      <c r="T9" s="74"/>
      <c r="U9" s="74"/>
      <c r="V9" s="74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74"/>
      <c r="AJ9" s="74"/>
      <c r="AK9" s="63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</row>
    <row x14ac:dyDescent="0.25" r="10" customHeight="1" ht="18.75">
      <c r="A10" s="67">
        <v>2</v>
      </c>
      <c r="B10" s="68" t="s">
        <v>26</v>
      </c>
      <c r="C10" s="69"/>
      <c r="D10" s="67"/>
      <c r="E10" s="70"/>
      <c r="F10" s="71">
        <f>I10-H10+1</f>
      </c>
      <c r="G10" s="72"/>
      <c r="H10" s="73">
        <f>MIN(H11,H14,H19,H23,H35,H42)</f>
        <v>25569.333333333332</v>
      </c>
      <c r="I10" s="73">
        <f>MAX(I11,I14,I19,I23,I35,I42)</f>
        <v>25569.333333333332</v>
      </c>
      <c r="J10" s="69"/>
      <c r="K10" s="69"/>
      <c r="L10" s="74"/>
      <c r="M10" s="69"/>
      <c r="N10" s="69"/>
      <c r="O10" s="63"/>
      <c r="P10" s="63"/>
      <c r="Q10" s="63"/>
      <c r="R10" s="74"/>
      <c r="S10" s="74"/>
      <c r="T10" s="74"/>
      <c r="U10" s="74"/>
      <c r="V10" s="74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74"/>
      <c r="AJ10" s="74"/>
      <c r="AK10" s="63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</row>
    <row x14ac:dyDescent="0.25" r="11" customHeight="1" ht="18.75">
      <c r="A11" s="75">
        <v>2.1</v>
      </c>
      <c r="B11" s="76" t="s">
        <v>27</v>
      </c>
      <c r="C11" s="76"/>
      <c r="D11" s="75"/>
      <c r="E11" s="77"/>
      <c r="F11" s="78">
        <f>I11-H11+1</f>
      </c>
      <c r="G11" s="78"/>
      <c r="H11" s="79">
        <f>MIN(H12:H13)</f>
        <v>25569.333333333332</v>
      </c>
      <c r="I11" s="79">
        <f>MAX(I12:I13)</f>
        <v>25569.333333333332</v>
      </c>
      <c r="J11" s="80"/>
      <c r="K11" s="80"/>
      <c r="L11" s="80"/>
      <c r="M11" s="80"/>
      <c r="N11" s="81"/>
      <c r="O11" s="82">
        <f>SUMPRODUCT(O12:O13,Q12:Q13)</f>
      </c>
      <c r="P11" s="82"/>
      <c r="Q11" s="82">
        <v>0.07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x14ac:dyDescent="0.25" r="12" customHeight="1" ht="18.75">
      <c r="A12" s="84"/>
      <c r="B12" s="85"/>
      <c r="C12" s="85" t="s">
        <v>28</v>
      </c>
      <c r="D12" s="84">
        <v>1</v>
      </c>
      <c r="E12" s="86" t="s">
        <v>29</v>
      </c>
      <c r="F12" s="87">
        <v>3</v>
      </c>
      <c r="G12" s="88">
        <v>2</v>
      </c>
      <c r="H12" s="89">
        <v>45724</v>
      </c>
      <c r="I12" s="89">
        <f>H12+F12-1</f>
        <v>25569.333333333332</v>
      </c>
      <c r="J12" s="90" t="s">
        <v>30</v>
      </c>
      <c r="K12" s="90" t="s">
        <v>130</v>
      </c>
      <c r="L12" s="109" t="s">
        <v>32</v>
      </c>
      <c r="M12" s="91"/>
      <c r="N12" s="92">
        <f>IF(O12=100%,"Hoàn Thành", IF(O12=0,"Chưa Thực Hiện","Đang Thực Hiện"))</f>
      </c>
      <c r="O12" s="93">
        <f>MAX(R12:AC12)</f>
      </c>
      <c r="P12" s="93"/>
      <c r="Q12" s="93">
        <v>0.5</v>
      </c>
      <c r="R12" s="66"/>
      <c r="S12" s="66"/>
      <c r="T12" s="66"/>
      <c r="U12" s="66"/>
      <c r="V12" s="66"/>
      <c r="W12" s="66">
        <v>0.7</v>
      </c>
      <c r="X12" s="66">
        <v>1</v>
      </c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</row>
    <row x14ac:dyDescent="0.25" r="13" customHeight="1" ht="18.75">
      <c r="A13" s="84"/>
      <c r="B13" s="85"/>
      <c r="C13" s="85" t="s">
        <v>33</v>
      </c>
      <c r="D13" s="84">
        <v>1</v>
      </c>
      <c r="E13" s="86" t="s">
        <v>29</v>
      </c>
      <c r="F13" s="87">
        <v>3</v>
      </c>
      <c r="G13" s="88">
        <v>3</v>
      </c>
      <c r="H13" s="89">
        <f>H12</f>
        <v>25569.333333333332</v>
      </c>
      <c r="I13" s="89">
        <f>H13+F13-1</f>
        <v>25569.333333333332</v>
      </c>
      <c r="J13" s="90" t="s">
        <v>30</v>
      </c>
      <c r="K13" s="90" t="s">
        <v>131</v>
      </c>
      <c r="L13" s="109" t="s">
        <v>32</v>
      </c>
      <c r="M13" s="91"/>
      <c r="N13" s="92">
        <f>IF(O13=100%,"Hoàn Thành", IF(O13=0,"Chưa Thực Hiện","Đang Thực Hiện"))</f>
      </c>
      <c r="O13" s="93">
        <f>MAX(R13:AC13)</f>
      </c>
      <c r="P13" s="93"/>
      <c r="Q13" s="93">
        <v>0.5</v>
      </c>
      <c r="R13" s="66"/>
      <c r="S13" s="66"/>
      <c r="T13" s="66"/>
      <c r="U13" s="66"/>
      <c r="V13" s="66"/>
      <c r="W13" s="66">
        <v>0.5</v>
      </c>
      <c r="X13" s="66">
        <v>0.85</v>
      </c>
      <c r="Y13" s="66">
        <v>1</v>
      </c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x14ac:dyDescent="0.25" r="14" customHeight="1" ht="18.75">
      <c r="A14" s="75">
        <v>2.2</v>
      </c>
      <c r="B14" s="76" t="s">
        <v>35</v>
      </c>
      <c r="C14" s="76"/>
      <c r="D14" s="75"/>
      <c r="E14" s="77"/>
      <c r="F14" s="78">
        <f>I14-H14+1</f>
      </c>
      <c r="G14" s="78"/>
      <c r="H14" s="79">
        <f>MIN(H15,H16)</f>
        <v>25569.333333333332</v>
      </c>
      <c r="I14" s="79">
        <f>MAX(I15,I16)</f>
        <v>25569.333333333332</v>
      </c>
      <c r="J14" s="80"/>
      <c r="K14" s="80"/>
      <c r="L14" s="80"/>
      <c r="M14" s="80"/>
      <c r="N14" s="80"/>
      <c r="O14" s="82">
        <f>SUMPRODUCT(O15:O18,Q15:Q18)</f>
      </c>
      <c r="P14" s="82"/>
      <c r="Q14" s="82">
        <v>0.07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</row>
    <row x14ac:dyDescent="0.25" r="15" customHeight="1" ht="18.75">
      <c r="A15" s="84"/>
      <c r="B15" s="85"/>
      <c r="C15" s="85" t="s">
        <v>36</v>
      </c>
      <c r="D15" s="84">
        <v>1</v>
      </c>
      <c r="E15" s="86" t="s">
        <v>29</v>
      </c>
      <c r="F15" s="87">
        <v>2</v>
      </c>
      <c r="G15" s="88">
        <v>1</v>
      </c>
      <c r="H15" s="89">
        <v>45724</v>
      </c>
      <c r="I15" s="89">
        <f>H15+F15-1</f>
        <v>25569.333333333332</v>
      </c>
      <c r="J15" s="90" t="s">
        <v>30</v>
      </c>
      <c r="K15" s="90" t="s">
        <v>34</v>
      </c>
      <c r="L15" s="109" t="s">
        <v>68</v>
      </c>
      <c r="M15" s="90" t="s">
        <v>38</v>
      </c>
      <c r="N15" s="92">
        <f>IF(O15=100%,"Hoàn Thành", IF(O15=0,"Chưa Thực Hiện","Đang Thực Hiện"))</f>
      </c>
      <c r="O15" s="93">
        <f>MAX(R15:AC15)</f>
      </c>
      <c r="P15" s="93"/>
      <c r="Q15" s="93">
        <v>0.35</v>
      </c>
      <c r="R15" s="93"/>
      <c r="S15" s="93"/>
      <c r="T15" s="93"/>
      <c r="U15" s="93"/>
      <c r="V15" s="93"/>
      <c r="W15" s="93">
        <v>0.5</v>
      </c>
      <c r="X15" s="93">
        <v>1</v>
      </c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</row>
    <row x14ac:dyDescent="0.25" r="16" customHeight="1" ht="18.75">
      <c r="A16" s="84"/>
      <c r="B16" s="85"/>
      <c r="C16" s="85" t="s">
        <v>39</v>
      </c>
      <c r="D16" s="84">
        <v>1</v>
      </c>
      <c r="E16" s="86" t="s">
        <v>29</v>
      </c>
      <c r="F16" s="87">
        <v>1</v>
      </c>
      <c r="G16" s="88">
        <v>1</v>
      </c>
      <c r="H16" s="89">
        <v>45726</v>
      </c>
      <c r="I16" s="89">
        <f>H16+F16-1</f>
        <v>25569.333333333332</v>
      </c>
      <c r="J16" s="90" t="s">
        <v>30</v>
      </c>
      <c r="K16" s="90" t="s">
        <v>68</v>
      </c>
      <c r="L16" s="109" t="s">
        <v>68</v>
      </c>
      <c r="M16" s="90" t="s">
        <v>38</v>
      </c>
      <c r="N16" s="92">
        <f>IF(O16=100%,"Hoàn Thành", IF(O16=0,"Chưa Thực Hiện","Đang Thực Hiện"))</f>
      </c>
      <c r="O16" s="93">
        <f>MAX(R16:AC16)</f>
      </c>
      <c r="P16" s="93"/>
      <c r="Q16" s="93">
        <v>0.35</v>
      </c>
      <c r="R16" s="93"/>
      <c r="S16" s="93"/>
      <c r="T16" s="93"/>
      <c r="U16" s="93"/>
      <c r="V16" s="93"/>
      <c r="W16" s="93"/>
      <c r="X16" s="93"/>
      <c r="Y16" s="93">
        <v>1</v>
      </c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</row>
    <row x14ac:dyDescent="0.25" r="17" customHeight="1" ht="18.75">
      <c r="A17" s="84"/>
      <c r="B17" s="85"/>
      <c r="C17" s="85" t="s">
        <v>40</v>
      </c>
      <c r="D17" s="84">
        <v>1</v>
      </c>
      <c r="E17" s="86" t="s">
        <v>29</v>
      </c>
      <c r="F17" s="87">
        <v>1</v>
      </c>
      <c r="G17" s="88">
        <v>3</v>
      </c>
      <c r="H17" s="89">
        <v>45727</v>
      </c>
      <c r="I17" s="89">
        <f>H17+F17-1</f>
        <v>25569.333333333332</v>
      </c>
      <c r="J17" s="90" t="s">
        <v>30</v>
      </c>
      <c r="K17" s="90" t="s">
        <v>132</v>
      </c>
      <c r="L17" s="109" t="s">
        <v>68</v>
      </c>
      <c r="M17" s="90" t="s">
        <v>38</v>
      </c>
      <c r="N17" s="92">
        <f>IF(O17=100%,"Hoàn Thành", IF(O17=0,"Chưa Thực Hiện","Đang Thực Hiện"))</f>
      </c>
      <c r="O17" s="93">
        <f>MAX(R17:AC17)</f>
      </c>
      <c r="P17" s="93"/>
      <c r="Q17" s="93">
        <v>0.15</v>
      </c>
      <c r="R17" s="93"/>
      <c r="S17" s="93"/>
      <c r="T17" s="93"/>
      <c r="U17" s="93"/>
      <c r="V17" s="93"/>
      <c r="W17" s="93"/>
      <c r="X17" s="93"/>
      <c r="Y17" s="93"/>
      <c r="Z17" s="93">
        <v>1</v>
      </c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x14ac:dyDescent="0.25" r="18" customHeight="1" ht="18.75">
      <c r="A18" s="84"/>
      <c r="B18" s="85"/>
      <c r="C18" s="85" t="s">
        <v>41</v>
      </c>
      <c r="D18" s="84">
        <v>1</v>
      </c>
      <c r="E18" s="86" t="s">
        <v>29</v>
      </c>
      <c r="F18" s="87">
        <v>1</v>
      </c>
      <c r="G18" s="88">
        <v>1</v>
      </c>
      <c r="H18" s="89">
        <v>45726</v>
      </c>
      <c r="I18" s="89">
        <f>H18+F18-1</f>
        <v>25569.333333333332</v>
      </c>
      <c r="J18" s="90" t="s">
        <v>30</v>
      </c>
      <c r="K18" s="90" t="s">
        <v>32</v>
      </c>
      <c r="L18" s="109" t="s">
        <v>68</v>
      </c>
      <c r="M18" s="90" t="s">
        <v>38</v>
      </c>
      <c r="N18" s="92">
        <f>IF(O18=100%,"Hoàn Thành", IF(O18=0,"Chưa Thực Hiện","Đang Thực Hiện"))</f>
      </c>
      <c r="O18" s="93">
        <f>MAX(R18:AC18)</f>
      </c>
      <c r="P18" s="93"/>
      <c r="Q18" s="93">
        <v>0.15</v>
      </c>
      <c r="R18" s="93"/>
      <c r="S18" s="93"/>
      <c r="T18" s="93"/>
      <c r="U18" s="93"/>
      <c r="V18" s="93"/>
      <c r="W18" s="93"/>
      <c r="X18" s="93"/>
      <c r="Y18" s="93">
        <v>1</v>
      </c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</row>
    <row x14ac:dyDescent="0.25" r="19" customHeight="1" ht="18.75">
      <c r="A19" s="75">
        <v>2.3</v>
      </c>
      <c r="B19" s="76" t="s">
        <v>42</v>
      </c>
      <c r="C19" s="76"/>
      <c r="D19" s="75"/>
      <c r="E19" s="94" t="s">
        <v>29</v>
      </c>
      <c r="F19" s="78">
        <f>I19-H19+1</f>
      </c>
      <c r="G19" s="78"/>
      <c r="H19" s="79">
        <f>MIN(H20,H21)</f>
        <v>25569.333333333332</v>
      </c>
      <c r="I19" s="79">
        <f>MAX(I20,I21)</f>
        <v>25569.333333333332</v>
      </c>
      <c r="J19" s="80"/>
      <c r="K19" s="80"/>
      <c r="L19" s="80"/>
      <c r="M19" s="80"/>
      <c r="N19" s="80"/>
      <c r="O19" s="82">
        <f>SUMPRODUCT(O20:O22,Q20:Q22)</f>
      </c>
      <c r="P19" s="82"/>
      <c r="Q19" s="82">
        <v>0.15</v>
      </c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x14ac:dyDescent="0.25" r="20" customHeight="1" ht="18.75">
      <c r="A20" s="95"/>
      <c r="B20" s="85"/>
      <c r="C20" s="85" t="s">
        <v>43</v>
      </c>
      <c r="D20" s="84">
        <v>1</v>
      </c>
      <c r="E20" s="86" t="s">
        <v>29</v>
      </c>
      <c r="F20" s="87">
        <v>9</v>
      </c>
      <c r="G20" s="88">
        <v>1</v>
      </c>
      <c r="H20" s="89">
        <v>45724</v>
      </c>
      <c r="I20" s="89">
        <f>H20+F20-1</f>
        <v>25569.333333333332</v>
      </c>
      <c r="J20" s="90" t="s">
        <v>30</v>
      </c>
      <c r="K20" s="90" t="s">
        <v>37</v>
      </c>
      <c r="L20" s="109" t="s">
        <v>44</v>
      </c>
      <c r="M20" s="90" t="s">
        <v>38</v>
      </c>
      <c r="N20" s="92">
        <f>IF(O20=100%,"Hoàn Thành", IF(O20=0,"Chưa Thực Hiện","Đang Thực Hiện"))</f>
      </c>
      <c r="O20" s="93">
        <f>MAX(R20:AL20)</f>
      </c>
      <c r="P20" s="93"/>
      <c r="Q20" s="93">
        <v>0.6</v>
      </c>
      <c r="R20" s="93"/>
      <c r="S20" s="93"/>
      <c r="T20" s="93"/>
      <c r="U20" s="93"/>
      <c r="V20" s="93"/>
      <c r="W20" s="93">
        <v>0.2</v>
      </c>
      <c r="X20" s="93">
        <v>0.3</v>
      </c>
      <c r="Y20" s="93">
        <v>0.4</v>
      </c>
      <c r="Z20" s="93">
        <v>0.45</v>
      </c>
      <c r="AA20" s="93">
        <v>0.5</v>
      </c>
      <c r="AB20" s="93">
        <v>0.55</v>
      </c>
      <c r="AC20" s="93">
        <v>0.8</v>
      </c>
      <c r="AD20" s="93">
        <v>0.9</v>
      </c>
      <c r="AE20" s="93">
        <v>1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</row>
    <row x14ac:dyDescent="0.25" r="21" customHeight="1" ht="18.75">
      <c r="A21" s="95"/>
      <c r="B21" s="85"/>
      <c r="C21" s="85" t="s">
        <v>45</v>
      </c>
      <c r="D21" s="84">
        <v>1</v>
      </c>
      <c r="E21" s="86" t="s">
        <v>29</v>
      </c>
      <c r="F21" s="87">
        <v>3</v>
      </c>
      <c r="G21" s="88">
        <v>1</v>
      </c>
      <c r="H21" s="89">
        <v>45726</v>
      </c>
      <c r="I21" s="89">
        <f>H21+F21-1</f>
        <v>25569.333333333332</v>
      </c>
      <c r="J21" s="90" t="s">
        <v>30</v>
      </c>
      <c r="K21" s="90" t="s">
        <v>37</v>
      </c>
      <c r="L21" s="109" t="s">
        <v>44</v>
      </c>
      <c r="M21" s="90" t="s">
        <v>38</v>
      </c>
      <c r="N21" s="92">
        <f>IF(O21=100%,"Hoàn Thành", IF(O21=0,"Chưa Thực Hiện","Đang Thực Hiện"))</f>
      </c>
      <c r="O21" s="93">
        <f>MAX(R21:AL21)</f>
      </c>
      <c r="P21" s="93"/>
      <c r="Q21" s="93">
        <v>0.2</v>
      </c>
      <c r="R21" s="93"/>
      <c r="S21" s="93"/>
      <c r="T21" s="93"/>
      <c r="U21" s="93"/>
      <c r="V21" s="93"/>
      <c r="W21" s="93"/>
      <c r="X21" s="93"/>
      <c r="Y21" s="93">
        <v>0.5</v>
      </c>
      <c r="Z21" s="93">
        <v>0.8</v>
      </c>
      <c r="AA21" s="93">
        <v>1</v>
      </c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</row>
    <row x14ac:dyDescent="0.25" r="22" customHeight="1" ht="18.75">
      <c r="A22" s="95"/>
      <c r="B22" s="85"/>
      <c r="C22" s="85" t="s">
        <v>46</v>
      </c>
      <c r="D22" s="84"/>
      <c r="E22" s="86" t="s">
        <v>29</v>
      </c>
      <c r="F22" s="87">
        <v>7</v>
      </c>
      <c r="G22" s="88">
        <v>1</v>
      </c>
      <c r="H22" s="89">
        <f>I21</f>
        <v>25569.333333333332</v>
      </c>
      <c r="I22" s="89">
        <f>H22+F22-1</f>
        <v>25569.333333333332</v>
      </c>
      <c r="J22" s="90" t="s">
        <v>30</v>
      </c>
      <c r="K22" s="90" t="s">
        <v>34</v>
      </c>
      <c r="L22" s="109" t="s">
        <v>44</v>
      </c>
      <c r="M22" s="90" t="s">
        <v>38</v>
      </c>
      <c r="N22" s="92">
        <f>IF(O22=100%,"Hoàn Thành", IF(O22=0,"Chưa Thực Hiện","Đang Thực Hiện"))</f>
      </c>
      <c r="O22" s="93">
        <f>MAX(R22:AL22)</f>
      </c>
      <c r="P22" s="93"/>
      <c r="Q22" s="93">
        <v>0.2</v>
      </c>
      <c r="R22" s="93"/>
      <c r="S22" s="93"/>
      <c r="T22" s="93"/>
      <c r="U22" s="93"/>
      <c r="V22" s="93"/>
      <c r="W22" s="93"/>
      <c r="X22" s="93"/>
      <c r="Y22" s="93"/>
      <c r="Z22" s="93"/>
      <c r="AA22" s="93">
        <v>0.12</v>
      </c>
      <c r="AB22" s="93">
        <v>0.2</v>
      </c>
      <c r="AC22" s="93">
        <v>0.3</v>
      </c>
      <c r="AD22" s="93">
        <v>0.4</v>
      </c>
      <c r="AE22" s="93">
        <v>0.5</v>
      </c>
      <c r="AF22" s="93">
        <v>0.9</v>
      </c>
      <c r="AG22" s="93">
        <v>1</v>
      </c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</row>
    <row x14ac:dyDescent="0.25" r="23" customHeight="1" ht="18.75">
      <c r="A23" s="75">
        <v>2.4</v>
      </c>
      <c r="B23" s="76" t="s">
        <v>47</v>
      </c>
      <c r="C23" s="76"/>
      <c r="D23" s="75">
        <v>1</v>
      </c>
      <c r="E23" s="94" t="s">
        <v>29</v>
      </c>
      <c r="F23" s="78">
        <f>I23-H23+1</f>
      </c>
      <c r="G23" s="78"/>
      <c r="H23" s="79">
        <f>MIN(H24:H34)</f>
        <v>25569.333333333332</v>
      </c>
      <c r="I23" s="79">
        <f>MAX(I24:I34)</f>
        <v>25569.333333333332</v>
      </c>
      <c r="J23" s="80"/>
      <c r="K23" s="80"/>
      <c r="L23" s="80"/>
      <c r="M23" s="80"/>
      <c r="N23" s="80"/>
      <c r="O23" s="82">
        <f>SUMPRODUCT(O24:O34,Q24:Q34)</f>
      </c>
      <c r="P23" s="82"/>
      <c r="Q23" s="82">
        <v>0.15</v>
      </c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</row>
    <row x14ac:dyDescent="0.25" r="24" customHeight="1" ht="18.75">
      <c r="A24" s="95"/>
      <c r="B24" s="96"/>
      <c r="C24" s="96" t="s">
        <v>48</v>
      </c>
      <c r="D24" s="101">
        <v>1</v>
      </c>
      <c r="E24" s="86" t="s">
        <v>29</v>
      </c>
      <c r="F24" s="87">
        <v>11</v>
      </c>
      <c r="G24" s="97">
        <v>3</v>
      </c>
      <c r="H24" s="89">
        <v>45725</v>
      </c>
      <c r="I24" s="89">
        <f>H24+F24-1</f>
        <v>25569.333333333332</v>
      </c>
      <c r="J24" s="90" t="s">
        <v>30</v>
      </c>
      <c r="K24" s="86" t="s">
        <v>133</v>
      </c>
      <c r="L24" s="149" t="s">
        <v>49</v>
      </c>
      <c r="M24" s="98"/>
      <c r="N24" s="92">
        <f>IF(O24=100%,"Hoàn Thành", IF(O24=0,"Chưa Thực Hiện","Đang Thực Hiện"))</f>
      </c>
      <c r="O24" s="93">
        <f>MAX(R24:AL24)</f>
      </c>
      <c r="P24" s="99"/>
      <c r="Q24" s="99">
        <v>0.1</v>
      </c>
      <c r="R24" s="100"/>
      <c r="S24" s="100"/>
      <c r="T24" s="100"/>
      <c r="U24" s="100"/>
      <c r="V24" s="100"/>
      <c r="W24" s="100"/>
      <c r="X24" s="100">
        <v>0.2</v>
      </c>
      <c r="Y24" s="100">
        <v>0.35</v>
      </c>
      <c r="Z24" s="100">
        <v>0.4</v>
      </c>
      <c r="AA24" s="100">
        <v>0.6</v>
      </c>
      <c r="AB24" s="100">
        <v>0.6</v>
      </c>
      <c r="AC24" s="100">
        <v>0.8</v>
      </c>
      <c r="AD24" s="100">
        <v>0.8</v>
      </c>
      <c r="AE24" s="100">
        <v>0.8</v>
      </c>
      <c r="AF24" s="100">
        <v>0.95</v>
      </c>
      <c r="AG24" s="100">
        <v>0.95</v>
      </c>
      <c r="AH24" s="100">
        <v>1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</row>
    <row x14ac:dyDescent="0.25" r="25" customHeight="1" ht="18.75">
      <c r="A25" s="95"/>
      <c r="B25" s="96"/>
      <c r="C25" s="96" t="s">
        <v>50</v>
      </c>
      <c r="D25" s="101">
        <v>1</v>
      </c>
      <c r="E25" s="86" t="s">
        <v>29</v>
      </c>
      <c r="F25" s="87">
        <v>2</v>
      </c>
      <c r="G25" s="88">
        <v>1</v>
      </c>
      <c r="H25" s="89">
        <f>H24</f>
        <v>25569.333333333332</v>
      </c>
      <c r="I25" s="89">
        <f>H25+F25-1</f>
        <v>25569.333333333332</v>
      </c>
      <c r="J25" s="90" t="s">
        <v>30</v>
      </c>
      <c r="K25" s="86" t="s">
        <v>51</v>
      </c>
      <c r="L25" s="149" t="s">
        <v>49</v>
      </c>
      <c r="M25" s="98"/>
      <c r="N25" s="92">
        <f>IF(O25=100%,"Hoàn Thành", IF(O25=0,"Chưa Thực Hiện","Đang Thực Hiện"))</f>
      </c>
      <c r="O25" s="93">
        <f>MAX(R25:AL25)</f>
      </c>
      <c r="P25" s="93"/>
      <c r="Q25" s="99">
        <v>0.1</v>
      </c>
      <c r="R25" s="100"/>
      <c r="S25" s="100"/>
      <c r="T25" s="100"/>
      <c r="U25" s="100"/>
      <c r="V25" s="100"/>
      <c r="W25" s="100"/>
      <c r="X25" s="100">
        <v>0.5</v>
      </c>
      <c r="Y25" s="100">
        <v>1</v>
      </c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</row>
    <row x14ac:dyDescent="0.25" r="26" customHeight="1" ht="18.75">
      <c r="A26" s="95"/>
      <c r="B26" s="96"/>
      <c r="C26" s="96" t="s">
        <v>52</v>
      </c>
      <c r="D26" s="101">
        <v>1</v>
      </c>
      <c r="E26" s="86" t="s">
        <v>29</v>
      </c>
      <c r="F26" s="87">
        <v>2</v>
      </c>
      <c r="G26" s="97">
        <v>1</v>
      </c>
      <c r="H26" s="89">
        <v>45725</v>
      </c>
      <c r="I26" s="89">
        <f>H26+F26-1</f>
        <v>25569.333333333332</v>
      </c>
      <c r="J26" s="90" t="s">
        <v>30</v>
      </c>
      <c r="K26" s="86" t="s">
        <v>31</v>
      </c>
      <c r="L26" s="149" t="s">
        <v>49</v>
      </c>
      <c r="M26" s="98"/>
      <c r="N26" s="92">
        <f>IF(O26=100%,"Hoàn Thành", IF(O26=0,"Chưa Thực Hiện","Đang Thực Hiện"))</f>
      </c>
      <c r="O26" s="93">
        <f>MAX(R26:AL26)</f>
      </c>
      <c r="P26" s="99"/>
      <c r="Q26" s="99">
        <v>0.15</v>
      </c>
      <c r="R26" s="100"/>
      <c r="S26" s="100"/>
      <c r="T26" s="100"/>
      <c r="U26" s="100"/>
      <c r="V26" s="100"/>
      <c r="W26" s="100"/>
      <c r="X26" s="100">
        <v>0.6</v>
      </c>
      <c r="Y26" s="100">
        <v>1</v>
      </c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</row>
    <row x14ac:dyDescent="0.25" r="27" customHeight="1" ht="18.75">
      <c r="A27" s="95"/>
      <c r="B27" s="96"/>
      <c r="C27" s="96" t="s">
        <v>54</v>
      </c>
      <c r="D27" s="101"/>
      <c r="E27" s="86" t="s">
        <v>29</v>
      </c>
      <c r="F27" s="87">
        <v>1</v>
      </c>
      <c r="G27" s="97">
        <v>1</v>
      </c>
      <c r="H27" s="89">
        <v>45726</v>
      </c>
      <c r="I27" s="89">
        <f>H27+F27-1</f>
        <v>25569.333333333332</v>
      </c>
      <c r="J27" s="90" t="s">
        <v>30</v>
      </c>
      <c r="K27" s="86" t="s">
        <v>32</v>
      </c>
      <c r="L27" s="149" t="s">
        <v>49</v>
      </c>
      <c r="M27" s="98"/>
      <c r="N27" s="92">
        <f>IF(O27=100%,"Hoàn Thành", IF(O27=0,"Chưa Thực Hiện","Đang Thực Hiện"))</f>
      </c>
      <c r="O27" s="93">
        <f>MAX(R27:AL27)</f>
      </c>
      <c r="P27" s="99"/>
      <c r="Q27" s="99">
        <v>0.1</v>
      </c>
      <c r="R27" s="100"/>
      <c r="S27" s="100"/>
      <c r="T27" s="100"/>
      <c r="U27" s="100"/>
      <c r="V27" s="100"/>
      <c r="W27" s="100"/>
      <c r="X27" s="100"/>
      <c r="Y27" s="100">
        <v>1</v>
      </c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</row>
    <row x14ac:dyDescent="0.25" r="28" customHeight="1" ht="18.75">
      <c r="A28" s="95"/>
      <c r="B28" s="96"/>
      <c r="C28" s="96" t="s">
        <v>56</v>
      </c>
      <c r="D28" s="101">
        <v>1</v>
      </c>
      <c r="E28" s="86" t="s">
        <v>29</v>
      </c>
      <c r="F28" s="87">
        <v>1</v>
      </c>
      <c r="G28" s="97">
        <v>1</v>
      </c>
      <c r="H28" s="89">
        <v>45726</v>
      </c>
      <c r="I28" s="89">
        <f>H28+F28-1</f>
        <v>25569.333333333332</v>
      </c>
      <c r="J28" s="90" t="s">
        <v>30</v>
      </c>
      <c r="K28" s="86" t="s">
        <v>57</v>
      </c>
      <c r="L28" s="149" t="s">
        <v>49</v>
      </c>
      <c r="M28" s="86" t="s">
        <v>38</v>
      </c>
      <c r="N28" s="92">
        <f>IF(O28=100%,"Hoàn Thành", IF(O28=0,"Chưa Thực Hiện","Đang Thực Hiện"))</f>
      </c>
      <c r="O28" s="93">
        <f>MAX(R28:AL28)</f>
      </c>
      <c r="P28" s="99"/>
      <c r="Q28" s="99">
        <v>0.1</v>
      </c>
      <c r="R28" s="100"/>
      <c r="S28" s="100"/>
      <c r="T28" s="100"/>
      <c r="U28" s="100"/>
      <c r="V28" s="100"/>
      <c r="W28" s="100"/>
      <c r="X28" s="100"/>
      <c r="Y28" s="100">
        <v>1</v>
      </c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</row>
    <row x14ac:dyDescent="0.25" r="29" customHeight="1" ht="18.75">
      <c r="A29" s="95"/>
      <c r="B29" s="96"/>
      <c r="C29" s="96" t="s">
        <v>58</v>
      </c>
      <c r="D29" s="101">
        <v>1</v>
      </c>
      <c r="E29" s="86" t="s">
        <v>29</v>
      </c>
      <c r="F29" s="87">
        <v>2</v>
      </c>
      <c r="G29" s="97">
        <v>2</v>
      </c>
      <c r="H29" s="89">
        <v>45726</v>
      </c>
      <c r="I29" s="89">
        <f>H29+F29-1</f>
        <v>25569.333333333332</v>
      </c>
      <c r="J29" s="90" t="s">
        <v>30</v>
      </c>
      <c r="K29" s="86" t="s">
        <v>134</v>
      </c>
      <c r="L29" s="149" t="s">
        <v>49</v>
      </c>
      <c r="M29" s="86" t="s">
        <v>38</v>
      </c>
      <c r="N29" s="92">
        <f>IF(O29=100%,"Hoàn Thành", IF(O29=0,"Chưa Thực Hiện","Đang Thực Hiện"))</f>
      </c>
      <c r="O29" s="93">
        <f>MAX(R29:AL29)</f>
      </c>
      <c r="P29" s="99"/>
      <c r="Q29" s="99">
        <v>0.1</v>
      </c>
      <c r="R29" s="100"/>
      <c r="S29" s="100"/>
      <c r="T29" s="100"/>
      <c r="U29" s="100"/>
      <c r="V29" s="100"/>
      <c r="W29" s="100"/>
      <c r="X29" s="100"/>
      <c r="Y29" s="100">
        <v>0.2</v>
      </c>
      <c r="Z29" s="100"/>
      <c r="AA29" s="100"/>
      <c r="AB29" s="100"/>
      <c r="AC29" s="100"/>
      <c r="AD29" s="100"/>
      <c r="AE29" s="100"/>
      <c r="AF29" s="100"/>
      <c r="AG29" s="100">
        <v>1</v>
      </c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</row>
    <row x14ac:dyDescent="0.25" r="30" customHeight="1" ht="18.75">
      <c r="A30" s="95"/>
      <c r="B30" s="96"/>
      <c r="C30" s="96" t="s">
        <v>59</v>
      </c>
      <c r="D30" s="101">
        <v>1</v>
      </c>
      <c r="E30" s="86" t="s">
        <v>29</v>
      </c>
      <c r="F30" s="87">
        <v>1</v>
      </c>
      <c r="G30" s="97">
        <v>1</v>
      </c>
      <c r="H30" s="89">
        <f>I25</f>
        <v>25569.333333333332</v>
      </c>
      <c r="I30" s="89">
        <f>H30+F30-1</f>
        <v>25569.333333333332</v>
      </c>
      <c r="J30" s="90" t="s">
        <v>30</v>
      </c>
      <c r="K30" s="86" t="s">
        <v>51</v>
      </c>
      <c r="L30" s="149" t="s">
        <v>49</v>
      </c>
      <c r="M30" s="98"/>
      <c r="N30" s="92">
        <f>IF(O30=100%,"Hoàn Thành", IF(O30=0,"Chưa Thực Hiện","Đang Thực Hiện"))</f>
      </c>
      <c r="O30" s="93">
        <f>MAX(R30:AL30)</f>
      </c>
      <c r="P30" s="99"/>
      <c r="Q30" s="99">
        <v>0.05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>
        <v>1</v>
      </c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</row>
    <row x14ac:dyDescent="0.25" r="31" customHeight="1" ht="18.75">
      <c r="A31" s="95"/>
      <c r="B31" s="96"/>
      <c r="C31" s="96" t="s">
        <v>60</v>
      </c>
      <c r="D31" s="101"/>
      <c r="E31" s="86" t="s">
        <v>29</v>
      </c>
      <c r="F31" s="87">
        <v>3</v>
      </c>
      <c r="G31" s="97">
        <v>1</v>
      </c>
      <c r="H31" s="89">
        <v>45728</v>
      </c>
      <c r="I31" s="89">
        <f>H31+F31-1</f>
        <v>25569.333333333332</v>
      </c>
      <c r="J31" s="90" t="s">
        <v>30</v>
      </c>
      <c r="K31" s="86" t="s">
        <v>34</v>
      </c>
      <c r="L31" s="149" t="s">
        <v>49</v>
      </c>
      <c r="M31" s="98"/>
      <c r="N31" s="92">
        <f>IF(O31=100%,"Hoàn Thành", IF(O31=0,"Chưa Thực Hiện","Đang Thực Hiện"))</f>
      </c>
      <c r="O31" s="93">
        <f>MAX(R31:AL31)</f>
      </c>
      <c r="P31" s="99"/>
      <c r="Q31" s="99">
        <v>0.05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>
        <v>1</v>
      </c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</row>
    <row x14ac:dyDescent="0.25" r="32" customHeight="1" ht="18.75">
      <c r="A32" s="95"/>
      <c r="B32" s="96"/>
      <c r="C32" s="96" t="s">
        <v>61</v>
      </c>
      <c r="D32" s="101">
        <v>1</v>
      </c>
      <c r="E32" s="86" t="s">
        <v>29</v>
      </c>
      <c r="F32" s="87">
        <v>1</v>
      </c>
      <c r="G32" s="97">
        <v>1</v>
      </c>
      <c r="H32" s="89">
        <v>45727</v>
      </c>
      <c r="I32" s="89">
        <f>H32+F32-1</f>
        <v>25569.333333333332</v>
      </c>
      <c r="J32" s="90" t="s">
        <v>30</v>
      </c>
      <c r="K32" s="86" t="s">
        <v>34</v>
      </c>
      <c r="L32" s="149" t="s">
        <v>49</v>
      </c>
      <c r="M32" s="86" t="s">
        <v>38</v>
      </c>
      <c r="N32" s="92">
        <f>IF(O32=100%,"Hoàn Thành", IF(O32=0,"Chưa Thực Hiện","Đang Thực Hiện"))</f>
      </c>
      <c r="O32" s="93">
        <f>MAX(R32:AL32)</f>
      </c>
      <c r="P32" s="99"/>
      <c r="Q32" s="99">
        <v>0.1</v>
      </c>
      <c r="R32" s="100"/>
      <c r="S32" s="100"/>
      <c r="T32" s="100"/>
      <c r="U32" s="100"/>
      <c r="V32" s="100"/>
      <c r="W32" s="100"/>
      <c r="X32" s="100"/>
      <c r="Y32" s="100">
        <v>0.7</v>
      </c>
      <c r="Z32" s="100">
        <v>1</v>
      </c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</row>
    <row x14ac:dyDescent="0.25" r="33" customHeight="1" ht="18.75">
      <c r="A33" s="95"/>
      <c r="B33" s="96"/>
      <c r="C33" s="96" t="s">
        <v>62</v>
      </c>
      <c r="D33" s="101">
        <v>1</v>
      </c>
      <c r="E33" s="86" t="s">
        <v>29</v>
      </c>
      <c r="F33" s="87">
        <v>1</v>
      </c>
      <c r="G33" s="97">
        <v>1</v>
      </c>
      <c r="H33" s="89">
        <f>I32</f>
        <v>25569.333333333332</v>
      </c>
      <c r="I33" s="89">
        <f>H33+F33-1</f>
        <v>25569.333333333332</v>
      </c>
      <c r="J33" s="90" t="s">
        <v>30</v>
      </c>
      <c r="K33" s="86" t="s">
        <v>57</v>
      </c>
      <c r="L33" s="149" t="s">
        <v>49</v>
      </c>
      <c r="M33" s="86" t="s">
        <v>38</v>
      </c>
      <c r="N33" s="92">
        <f>IF(O33=100%,"Hoàn Thành", IF(O33=0,"Chưa Thực Hiện","Đang Thực Hiện"))</f>
      </c>
      <c r="O33" s="93">
        <f>MAX(R33:AL33)</f>
      </c>
      <c r="P33" s="99"/>
      <c r="Q33" s="99">
        <v>0.1</v>
      </c>
      <c r="R33" s="100"/>
      <c r="S33" s="100"/>
      <c r="T33" s="100"/>
      <c r="U33" s="100"/>
      <c r="V33" s="100"/>
      <c r="W33" s="100"/>
      <c r="X33" s="100"/>
      <c r="Y33" s="100">
        <v>0.8</v>
      </c>
      <c r="Z33" s="100">
        <v>1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</row>
    <row x14ac:dyDescent="0.25" r="34" customHeight="1" ht="14.4">
      <c r="A34" s="95"/>
      <c r="B34" s="96"/>
      <c r="C34" s="96" t="s">
        <v>63</v>
      </c>
      <c r="D34" s="101">
        <v>1</v>
      </c>
      <c r="E34" s="86" t="s">
        <v>29</v>
      </c>
      <c r="F34" s="87">
        <v>1</v>
      </c>
      <c r="G34" s="97">
        <v>1</v>
      </c>
      <c r="H34" s="89">
        <f>I33</f>
        <v>25569.333333333332</v>
      </c>
      <c r="I34" s="89">
        <f>H34+F34-1</f>
        <v>25569.333333333332</v>
      </c>
      <c r="J34" s="90" t="s">
        <v>30</v>
      </c>
      <c r="K34" s="86" t="s">
        <v>57</v>
      </c>
      <c r="L34" s="149" t="s">
        <v>49</v>
      </c>
      <c r="M34" s="86" t="s">
        <v>38</v>
      </c>
      <c r="N34" s="92">
        <f>IF(O34=100%,"Hoàn Thành", IF(O34=0,"Chưa Thực Hiện","Đang Thực Hiện"))</f>
      </c>
      <c r="O34" s="93">
        <f>MAX(R34:AL34)</f>
      </c>
      <c r="P34" s="99"/>
      <c r="Q34" s="99">
        <v>0.05</v>
      </c>
      <c r="R34" s="100"/>
      <c r="S34" s="100"/>
      <c r="T34" s="100"/>
      <c r="U34" s="100"/>
      <c r="V34" s="100"/>
      <c r="W34" s="100"/>
      <c r="X34" s="100"/>
      <c r="Y34" s="100">
        <v>0.5</v>
      </c>
      <c r="Z34" s="100">
        <v>1</v>
      </c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</row>
    <row x14ac:dyDescent="0.25" r="35" customHeight="1" ht="18.75">
      <c r="A35" s="75">
        <v>2.5</v>
      </c>
      <c r="B35" s="102" t="s">
        <v>64</v>
      </c>
      <c r="C35" s="103"/>
      <c r="D35" s="75"/>
      <c r="E35" s="94" t="s">
        <v>29</v>
      </c>
      <c r="F35" s="78">
        <f>I35-H35+1</f>
      </c>
      <c r="G35" s="104"/>
      <c r="H35" s="79">
        <f>MIN(H36,H37,H38,H39)</f>
        <v>25569.333333333332</v>
      </c>
      <c r="I35" s="79">
        <f>MAX(I36,I37,I38,I39)</f>
        <v>25569.333333333332</v>
      </c>
      <c r="J35" s="105"/>
      <c r="K35" s="105"/>
      <c r="L35" s="105"/>
      <c r="M35" s="105"/>
      <c r="N35" s="80"/>
      <c r="O35" s="82">
        <f>SUMPRODUCT(O36:O41,Q36:Q41)</f>
      </c>
      <c r="P35" s="82"/>
      <c r="Q35" s="106">
        <v>0.15</v>
      </c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</row>
    <row x14ac:dyDescent="0.25" r="36" customHeight="1" ht="18.75">
      <c r="A36" s="95"/>
      <c r="B36" s="96"/>
      <c r="C36" s="107" t="s">
        <v>65</v>
      </c>
      <c r="D36" s="95">
        <v>1</v>
      </c>
      <c r="E36" s="86" t="s">
        <v>29</v>
      </c>
      <c r="F36" s="87">
        <v>1</v>
      </c>
      <c r="G36" s="88">
        <v>1</v>
      </c>
      <c r="H36" s="89">
        <f>L2</f>
        <v>25569.333333333332</v>
      </c>
      <c r="I36" s="89">
        <f>H36+F36-1</f>
        <v>25569.333333333332</v>
      </c>
      <c r="J36" s="90" t="s">
        <v>30</v>
      </c>
      <c r="K36" s="86" t="s">
        <v>51</v>
      </c>
      <c r="L36" s="109" t="s">
        <v>49</v>
      </c>
      <c r="M36" s="98"/>
      <c r="N36" s="92">
        <f>IF(O36=100%,"Hoàn Thành", IF(O36=0,"Chưa Thực Hiện","Đang Thực Hiện"))</f>
      </c>
      <c r="O36" s="93">
        <f>MAX(R36:AL36)</f>
      </c>
      <c r="P36" s="93"/>
      <c r="Q36" s="99">
        <v>0.15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>
        <v>0.3</v>
      </c>
      <c r="AC36" s="100"/>
      <c r="AD36" s="100"/>
      <c r="AE36" s="100">
        <v>1</v>
      </c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</row>
    <row x14ac:dyDescent="0.25" r="37" customHeight="1" ht="18.75">
      <c r="A37" s="95"/>
      <c r="B37" s="96"/>
      <c r="C37" s="107" t="s">
        <v>67</v>
      </c>
      <c r="D37" s="95">
        <v>1</v>
      </c>
      <c r="E37" s="86" t="s">
        <v>29</v>
      </c>
      <c r="F37" s="87">
        <v>2</v>
      </c>
      <c r="G37" s="88">
        <v>2</v>
      </c>
      <c r="H37" s="89">
        <f>H36</f>
        <v>25569.333333333332</v>
      </c>
      <c r="I37" s="89">
        <f>H37+F37-1</f>
        <v>25569.333333333332</v>
      </c>
      <c r="J37" s="90" t="s">
        <v>30</v>
      </c>
      <c r="K37" s="86" t="s">
        <v>135</v>
      </c>
      <c r="L37" s="109" t="s">
        <v>49</v>
      </c>
      <c r="M37" s="86" t="s">
        <v>136</v>
      </c>
      <c r="N37" s="92">
        <f>IF(O37=100%,"Hoàn Thành", IF(O37=0,"Chưa Thực Hiện","Đang Thực Hiện"))</f>
      </c>
      <c r="O37" s="93">
        <f>MAX(R37:AC37)</f>
      </c>
      <c r="P37" s="93"/>
      <c r="Q37" s="99">
        <v>0.3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>
        <v>1</v>
      </c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</row>
    <row x14ac:dyDescent="0.25" r="38" customHeight="1" ht="18.75">
      <c r="A38" s="95"/>
      <c r="B38" s="96"/>
      <c r="C38" s="107" t="s">
        <v>69</v>
      </c>
      <c r="D38" s="95">
        <v>1</v>
      </c>
      <c r="E38" s="86" t="s">
        <v>29</v>
      </c>
      <c r="F38" s="87">
        <v>1</v>
      </c>
      <c r="G38" s="97">
        <v>1</v>
      </c>
      <c r="H38" s="89">
        <f>H37</f>
        <v>25569.333333333332</v>
      </c>
      <c r="I38" s="89">
        <f>H38+F38-1</f>
        <v>25569.333333333332</v>
      </c>
      <c r="J38" s="90" t="s">
        <v>30</v>
      </c>
      <c r="K38" s="86" t="s">
        <v>137</v>
      </c>
      <c r="L38" s="109" t="s">
        <v>49</v>
      </c>
      <c r="M38" s="98"/>
      <c r="N38" s="92">
        <f>IF(O38=100%,"Hoàn Thành", IF(O38=0,"Chưa Thực Hiện","Đang Thực Hiện"))</f>
      </c>
      <c r="O38" s="93">
        <f>MAX(R38:AC38)</f>
      </c>
      <c r="P38" s="99"/>
      <c r="Q38" s="99">
        <v>0.1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>
        <v>1</v>
      </c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</row>
    <row x14ac:dyDescent="0.25" r="39" customHeight="1" ht="18.75">
      <c r="A39" s="95"/>
      <c r="B39" s="96"/>
      <c r="C39" s="107" t="s">
        <v>71</v>
      </c>
      <c r="D39" s="95">
        <v>1</v>
      </c>
      <c r="E39" s="86" t="s">
        <v>29</v>
      </c>
      <c r="F39" s="87">
        <v>2</v>
      </c>
      <c r="G39" s="88">
        <v>4</v>
      </c>
      <c r="H39" s="89">
        <f>L4</f>
        <v>25569.333333333332</v>
      </c>
      <c r="I39" s="89">
        <f>H39+F39-1</f>
        <v>25569.333333333332</v>
      </c>
      <c r="J39" s="90" t="s">
        <v>30</v>
      </c>
      <c r="K39" s="86" t="s">
        <v>138</v>
      </c>
      <c r="L39" s="109" t="s">
        <v>49</v>
      </c>
      <c r="M39" s="86" t="s">
        <v>38</v>
      </c>
      <c r="N39" s="92">
        <f>IF(O39=100%,"Hoàn Thành", IF(O39=0,"Chưa Thực Hiện","Đang Thực Hiện"))</f>
      </c>
      <c r="O39" s="93">
        <f>MAX(R39:AL39)</f>
      </c>
      <c r="P39" s="93"/>
      <c r="Q39" s="99">
        <v>0.35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>
        <v>0.8</v>
      </c>
      <c r="AD39" s="100">
        <v>0.95</v>
      </c>
      <c r="AE39" s="100">
        <v>1</v>
      </c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</row>
    <row x14ac:dyDescent="0.25" r="40" customHeight="1" ht="18.75">
      <c r="A40" s="95"/>
      <c r="B40" s="96"/>
      <c r="C40" s="107" t="s">
        <v>73</v>
      </c>
      <c r="D40" s="95"/>
      <c r="E40" s="86" t="s">
        <v>29</v>
      </c>
      <c r="F40" s="87">
        <v>2</v>
      </c>
      <c r="G40" s="88">
        <v>1</v>
      </c>
      <c r="H40" s="89">
        <f>L3</f>
        <v>25569.333333333332</v>
      </c>
      <c r="I40" s="89">
        <f>H40+F40-1</f>
        <v>25569.333333333332</v>
      </c>
      <c r="J40" s="90" t="s">
        <v>30</v>
      </c>
      <c r="K40" s="86" t="s">
        <v>53</v>
      </c>
      <c r="L40" s="109" t="s">
        <v>49</v>
      </c>
      <c r="M40" s="98"/>
      <c r="N40" s="92">
        <f>IF(O40=100%,"Hoàn Thành", IF(O40=0,"Chưa Thực Hiện","Đang Thực Hiện"))</f>
      </c>
      <c r="O40" s="93">
        <f>MAX(R40:AC40)</f>
      </c>
      <c r="P40" s="93"/>
      <c r="Q40" s="99">
        <v>0.05</v>
      </c>
      <c r="R40" s="100"/>
      <c r="S40" s="100"/>
      <c r="T40" s="100"/>
      <c r="U40" s="100"/>
      <c r="V40" s="100"/>
      <c r="W40" s="100"/>
      <c r="X40" s="100"/>
      <c r="Y40" s="100">
        <v>1</v>
      </c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</row>
    <row x14ac:dyDescent="0.25" r="41" customHeight="1" ht="18.75">
      <c r="A41" s="95"/>
      <c r="B41" s="96"/>
      <c r="C41" s="107" t="s">
        <v>75</v>
      </c>
      <c r="D41" s="95"/>
      <c r="E41" s="86" t="s">
        <v>29</v>
      </c>
      <c r="F41" s="87">
        <v>2</v>
      </c>
      <c r="G41" s="88">
        <v>1</v>
      </c>
      <c r="H41" s="89">
        <f>H40</f>
        <v>25569.333333333332</v>
      </c>
      <c r="I41" s="89">
        <f>H41+F41-1</f>
        <v>25569.333333333332</v>
      </c>
      <c r="J41" s="90" t="s">
        <v>30</v>
      </c>
      <c r="K41" s="86" t="s">
        <v>53</v>
      </c>
      <c r="L41" s="109" t="s">
        <v>49</v>
      </c>
      <c r="M41" s="86" t="s">
        <v>38</v>
      </c>
      <c r="N41" s="92">
        <f>IF(O41=100%,"Hoàn Thành", IF(O41=0,"Chưa Thực Hiện","Đang Thực Hiện"))</f>
      </c>
      <c r="O41" s="93">
        <f>MAX(R41:AC41)</f>
      </c>
      <c r="P41" s="93"/>
      <c r="Q41" s="99">
        <v>0.05</v>
      </c>
      <c r="R41" s="100"/>
      <c r="S41" s="100"/>
      <c r="T41" s="100"/>
      <c r="U41" s="100"/>
      <c r="V41" s="100"/>
      <c r="W41" s="100"/>
      <c r="X41" s="100"/>
      <c r="Y41" s="100">
        <v>0.9</v>
      </c>
      <c r="Z41" s="100">
        <v>1</v>
      </c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</row>
    <row x14ac:dyDescent="0.25" r="42" customHeight="1" ht="18.75">
      <c r="A42" s="75">
        <v>2.6</v>
      </c>
      <c r="B42" s="76" t="s">
        <v>76</v>
      </c>
      <c r="C42" s="76"/>
      <c r="D42" s="75"/>
      <c r="E42" s="94" t="s">
        <v>29</v>
      </c>
      <c r="F42" s="78">
        <f>I42-H42+1</f>
      </c>
      <c r="G42" s="78"/>
      <c r="H42" s="79">
        <f>MIN(H43:H108)</f>
        <v>25569.333333333332</v>
      </c>
      <c r="I42" s="79">
        <f>MAX(I43:I108)</f>
        <v>25569.333333333332</v>
      </c>
      <c r="J42" s="80"/>
      <c r="K42" s="80"/>
      <c r="L42" s="80"/>
      <c r="M42" s="80"/>
      <c r="N42" s="80"/>
      <c r="O42" s="82">
        <f>O43*Q43+O44*Q44+O47*Q47+O56*Q56+O65*Q65+O74*Q74+O83*Q83+O92*Q92+O94*Q94+O99*Q99+O104*Q104+O93*Q93</f>
      </c>
      <c r="P42" s="82"/>
      <c r="Q42" s="82">
        <v>0.36</v>
      </c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</row>
    <row x14ac:dyDescent="0.25" r="43" customHeight="1" ht="18.75">
      <c r="A43" s="95">
        <v>1</v>
      </c>
      <c r="B43" s="85"/>
      <c r="C43" s="85" t="s">
        <v>77</v>
      </c>
      <c r="D43" s="95">
        <v>1</v>
      </c>
      <c r="E43" s="86" t="s">
        <v>29</v>
      </c>
      <c r="F43" s="87">
        <v>3</v>
      </c>
      <c r="G43" s="88">
        <v>1</v>
      </c>
      <c r="H43" s="89">
        <v>45728</v>
      </c>
      <c r="I43" s="89">
        <f>H43+F43-1</f>
        <v>25569.333333333332</v>
      </c>
      <c r="J43" s="90" t="s">
        <v>30</v>
      </c>
      <c r="K43" s="90" t="s">
        <v>78</v>
      </c>
      <c r="L43" s="109" t="s">
        <v>79</v>
      </c>
      <c r="M43" s="86" t="s">
        <v>38</v>
      </c>
      <c r="N43" s="92">
        <f>IF(O43=100%,"Hoàn Thành", IF(O43=0,"Chưa Thực Hiện","Đang Thực Hiện"))</f>
      </c>
      <c r="O43" s="93">
        <f>MAX(R43:AL43)</f>
      </c>
      <c r="P43" s="93"/>
      <c r="Q43" s="93">
        <v>0.05</v>
      </c>
      <c r="R43" s="66"/>
      <c r="S43" s="66"/>
      <c r="T43" s="66"/>
      <c r="U43" s="66"/>
      <c r="V43" s="66"/>
      <c r="W43" s="66"/>
      <c r="X43" s="66"/>
      <c r="Y43" s="66"/>
      <c r="Z43" s="66"/>
      <c r="AA43" s="66">
        <v>0.3</v>
      </c>
      <c r="AB43" s="66">
        <v>0.5</v>
      </c>
      <c r="AC43" s="66">
        <v>0.9</v>
      </c>
      <c r="AD43" s="66">
        <v>1</v>
      </c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</row>
    <row x14ac:dyDescent="0.25" r="44" customHeight="1" ht="18.75">
      <c r="A44" s="95">
        <v>2</v>
      </c>
      <c r="B44" s="85"/>
      <c r="C44" s="85" t="s">
        <v>80</v>
      </c>
      <c r="D44" s="95">
        <v>1</v>
      </c>
      <c r="E44" s="108"/>
      <c r="F44" s="87"/>
      <c r="G44" s="88"/>
      <c r="H44" s="89">
        <f>MIN(H45:H46)</f>
        <v>25569.333333333332</v>
      </c>
      <c r="I44" s="89">
        <f>MAX(I45:I46)</f>
        <v>25569.333333333332</v>
      </c>
      <c r="J44" s="90" t="s">
        <v>30</v>
      </c>
      <c r="K44" s="90" t="s">
        <v>81</v>
      </c>
      <c r="L44" s="109" t="s">
        <v>82</v>
      </c>
      <c r="M44" s="86" t="s">
        <v>38</v>
      </c>
      <c r="N44" s="109"/>
      <c r="O44" s="93">
        <f>SUMPRODUCT(O45:O46,Q45:Q46)</f>
      </c>
      <c r="P44" s="93"/>
      <c r="Q44" s="93">
        <v>0.1</v>
      </c>
      <c r="R44" s="66"/>
      <c r="S44" s="66"/>
      <c r="T44" s="66"/>
      <c r="U44" s="66"/>
      <c r="V44" s="66"/>
      <c r="W44" s="66"/>
      <c r="X44" s="66"/>
      <c r="Y44" s="66"/>
      <c r="Z44" s="66">
        <v>0.15</v>
      </c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</row>
    <row x14ac:dyDescent="0.25" r="45" customHeight="1" ht="18.75">
      <c r="A45" s="95"/>
      <c r="B45" s="85"/>
      <c r="C45" s="85" t="s">
        <v>83</v>
      </c>
      <c r="D45" s="95">
        <v>1</v>
      </c>
      <c r="E45" s="108"/>
      <c r="F45" s="87">
        <v>5</v>
      </c>
      <c r="G45" s="88"/>
      <c r="H45" s="89">
        <v>45727</v>
      </c>
      <c r="I45" s="89">
        <f>H45+F45-1</f>
        <v>25569.333333333332</v>
      </c>
      <c r="J45" s="91"/>
      <c r="K45" s="90" t="s">
        <v>49</v>
      </c>
      <c r="L45" s="91"/>
      <c r="M45" s="98"/>
      <c r="N45" s="92">
        <f>IF(O45=100%,"Hoàn Thành", IF(O45=0,"Chưa Thực Hiện","Đang Thực Hiện"))</f>
      </c>
      <c r="O45" s="93">
        <f>MAX(R45:AJ45)</f>
      </c>
      <c r="P45" s="93"/>
      <c r="Q45" s="93">
        <v>0.6</v>
      </c>
      <c r="R45" s="66"/>
      <c r="S45" s="66"/>
      <c r="T45" s="66"/>
      <c r="U45" s="66"/>
      <c r="V45" s="66"/>
      <c r="W45" s="66"/>
      <c r="X45" s="66"/>
      <c r="Y45" s="66"/>
      <c r="Z45" s="66"/>
      <c r="AA45" s="66">
        <v>0.2</v>
      </c>
      <c r="AB45" s="66">
        <v>0.4</v>
      </c>
      <c r="AC45" s="66">
        <v>0.8</v>
      </c>
      <c r="AD45" s="66">
        <v>1</v>
      </c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</row>
    <row x14ac:dyDescent="0.25" r="46" customHeight="1" ht="18.75">
      <c r="A46" s="95"/>
      <c r="B46" s="85"/>
      <c r="C46" s="85" t="s">
        <v>73</v>
      </c>
      <c r="D46" s="95">
        <v>1</v>
      </c>
      <c r="E46" s="108"/>
      <c r="F46" s="87">
        <v>3</v>
      </c>
      <c r="G46" s="88"/>
      <c r="H46" s="89">
        <v>45727</v>
      </c>
      <c r="I46" s="89">
        <f>H46+F46-1</f>
        <v>25569.333333333332</v>
      </c>
      <c r="J46" s="91"/>
      <c r="K46" s="90" t="s">
        <v>32</v>
      </c>
      <c r="L46" s="91"/>
      <c r="M46" s="98"/>
      <c r="N46" s="92">
        <f>IF(O46=100%,"Hoàn Thành", IF(O46=0,"Chưa Thực Hiện","Đang Thực Hiện"))</f>
      </c>
      <c r="O46" s="93">
        <f>MAX(R46:AC46)</f>
      </c>
      <c r="P46" s="93"/>
      <c r="Q46" s="93">
        <v>0.4</v>
      </c>
      <c r="R46" s="66"/>
      <c r="S46" s="66"/>
      <c r="T46" s="66"/>
      <c r="U46" s="66"/>
      <c r="V46" s="66"/>
      <c r="W46" s="66"/>
      <c r="X46" s="66"/>
      <c r="Y46" s="66"/>
      <c r="Z46" s="66"/>
      <c r="AA46" s="66">
        <v>0.5</v>
      </c>
      <c r="AB46" s="66">
        <v>1</v>
      </c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</row>
    <row x14ac:dyDescent="0.25" r="47" customHeight="1" ht="18.75">
      <c r="A47" s="95">
        <v>3</v>
      </c>
      <c r="B47" s="85"/>
      <c r="C47" s="85" t="s">
        <v>84</v>
      </c>
      <c r="D47" s="95">
        <v>1</v>
      </c>
      <c r="E47" s="86" t="s">
        <v>29</v>
      </c>
      <c r="F47" s="87">
        <v>1</v>
      </c>
      <c r="G47" s="88">
        <v>1</v>
      </c>
      <c r="H47" s="89">
        <f>MIN(H48:H55)</f>
        <v>25569.333333333332</v>
      </c>
      <c r="I47" s="89">
        <f>MAX(I48:I55)</f>
        <v>25569.333333333332</v>
      </c>
      <c r="J47" s="90" t="s">
        <v>30</v>
      </c>
      <c r="K47" s="90" t="s">
        <v>31</v>
      </c>
      <c r="L47" s="109" t="s">
        <v>49</v>
      </c>
      <c r="M47" s="98"/>
      <c r="N47" s="109"/>
      <c r="O47" s="93">
        <f>SUMPRODUCT(O48:O55,Q48:Q55)</f>
      </c>
      <c r="P47" s="93"/>
      <c r="Q47" s="93">
        <v>0.05</v>
      </c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</row>
    <row x14ac:dyDescent="0.25" r="48" customHeight="1" ht="18.75">
      <c r="A48" s="95"/>
      <c r="B48" s="85"/>
      <c r="C48" s="85" t="s">
        <v>139</v>
      </c>
      <c r="D48" s="95">
        <v>1</v>
      </c>
      <c r="E48" s="108"/>
      <c r="F48" s="87">
        <v>1</v>
      </c>
      <c r="G48" s="88"/>
      <c r="H48" s="89">
        <v>45728</v>
      </c>
      <c r="I48" s="89">
        <f>H48+F48-1</f>
        <v>25569.333333333332</v>
      </c>
      <c r="J48" s="91"/>
      <c r="K48" s="90" t="s">
        <v>31</v>
      </c>
      <c r="L48" s="91"/>
      <c r="M48" s="98"/>
      <c r="N48" s="92">
        <f>IF(O48=100%,"Hoàn Thành", IF(O48=0,"Chưa Thực Hiện","Đang Thực Hiện"))</f>
      </c>
      <c r="O48" s="93">
        <f>MAX(R48:AC48)</f>
      </c>
      <c r="P48" s="93"/>
      <c r="Q48" s="93">
        <v>0.2</v>
      </c>
      <c r="R48" s="66"/>
      <c r="S48" s="66"/>
      <c r="T48" s="66"/>
      <c r="U48" s="66"/>
      <c r="V48" s="66"/>
      <c r="W48" s="66"/>
      <c r="X48" s="66"/>
      <c r="Y48" s="66"/>
      <c r="Z48" s="66"/>
      <c r="AA48" s="66">
        <v>1</v>
      </c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</row>
    <row x14ac:dyDescent="0.25" r="49" customHeight="1" ht="18.75">
      <c r="A49" s="95"/>
      <c r="B49" s="85"/>
      <c r="C49" s="85" t="s">
        <v>140</v>
      </c>
      <c r="D49" s="95">
        <v>1</v>
      </c>
      <c r="E49" s="108"/>
      <c r="F49" s="87">
        <v>1</v>
      </c>
      <c r="G49" s="88"/>
      <c r="H49" s="89">
        <f>I48</f>
        <v>25569.333333333332</v>
      </c>
      <c r="I49" s="89">
        <f>H49+F49-1</f>
        <v>25569.333333333332</v>
      </c>
      <c r="J49" s="91"/>
      <c r="K49" s="90" t="s">
        <v>31</v>
      </c>
      <c r="L49" s="91"/>
      <c r="M49" s="98"/>
      <c r="N49" s="92">
        <f>IF(O49=100%,"Hoàn Thành", IF(O49=0,"Chưa Thực Hiện","Đang Thực Hiện"))</f>
      </c>
      <c r="O49" s="93">
        <f>MAX(R49:AC49)</f>
      </c>
      <c r="P49" s="93"/>
      <c r="Q49" s="93">
        <v>0.15</v>
      </c>
      <c r="R49" s="66"/>
      <c r="S49" s="66"/>
      <c r="T49" s="66"/>
      <c r="U49" s="66"/>
      <c r="V49" s="66"/>
      <c r="W49" s="66"/>
      <c r="X49" s="66"/>
      <c r="Y49" s="66"/>
      <c r="Z49" s="66"/>
      <c r="AA49" s="66">
        <v>1</v>
      </c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</row>
    <row x14ac:dyDescent="0.25" r="50" customHeight="1" ht="18.75">
      <c r="A50" s="95"/>
      <c r="B50" s="85"/>
      <c r="C50" s="85" t="s">
        <v>141</v>
      </c>
      <c r="D50" s="95">
        <v>1</v>
      </c>
      <c r="E50" s="108"/>
      <c r="F50" s="87">
        <v>1</v>
      </c>
      <c r="G50" s="88"/>
      <c r="H50" s="89">
        <f>I49+1</f>
        <v>25569.333333333332</v>
      </c>
      <c r="I50" s="89">
        <f>H50+F50-1</f>
        <v>25569.333333333332</v>
      </c>
      <c r="J50" s="91"/>
      <c r="K50" s="90" t="s">
        <v>31</v>
      </c>
      <c r="L50" s="91"/>
      <c r="M50" s="98"/>
      <c r="N50" s="92">
        <f>IF(O50=100%,"Hoàn Thành", IF(O50=0,"Chưa Thực Hiện","Đang Thực Hiện"))</f>
      </c>
      <c r="O50" s="93">
        <f>MAX(R50:AC50)</f>
      </c>
      <c r="P50" s="93"/>
      <c r="Q50" s="93">
        <v>0.15</v>
      </c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>
        <v>1</v>
      </c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</row>
    <row x14ac:dyDescent="0.25" r="51" customHeight="1" ht="18.75">
      <c r="A51" s="95"/>
      <c r="B51" s="85"/>
      <c r="C51" s="85" t="s">
        <v>142</v>
      </c>
      <c r="D51" s="95">
        <v>1</v>
      </c>
      <c r="E51" s="108"/>
      <c r="F51" s="87">
        <v>1</v>
      </c>
      <c r="G51" s="88"/>
      <c r="H51" s="89">
        <f>I50</f>
        <v>25569.333333333332</v>
      </c>
      <c r="I51" s="89">
        <f>H51+F51-1</f>
        <v>25569.333333333332</v>
      </c>
      <c r="J51" s="91"/>
      <c r="K51" s="90" t="s">
        <v>31</v>
      </c>
      <c r="L51" s="91"/>
      <c r="M51" s="98"/>
      <c r="N51" s="92">
        <f>IF(O51=100%,"Hoàn Thành", IF(O51=0,"Chưa Thực Hiện","Đang Thực Hiện"))</f>
      </c>
      <c r="O51" s="93">
        <f>MAX(R51:AC51)</f>
      </c>
      <c r="P51" s="93"/>
      <c r="Q51" s="93">
        <v>0.05</v>
      </c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>
        <v>1</v>
      </c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</row>
    <row x14ac:dyDescent="0.25" r="52" customHeight="1" ht="18.75">
      <c r="A52" s="95"/>
      <c r="B52" s="85"/>
      <c r="C52" s="85" t="s">
        <v>143</v>
      </c>
      <c r="D52" s="95">
        <v>1</v>
      </c>
      <c r="E52" s="108"/>
      <c r="F52" s="87">
        <v>1</v>
      </c>
      <c r="G52" s="88"/>
      <c r="H52" s="89">
        <v>45731</v>
      </c>
      <c r="I52" s="89">
        <f>H52+F52-1</f>
        <v>25569.333333333332</v>
      </c>
      <c r="J52" s="91"/>
      <c r="K52" s="90" t="s">
        <v>31</v>
      </c>
      <c r="L52" s="91"/>
      <c r="M52" s="98"/>
      <c r="N52" s="92">
        <f>IF(O52=100%,"Hoàn Thành", IF(O52=0,"Chưa Thực Hiện","Đang Thực Hiện"))</f>
      </c>
      <c r="O52" s="93">
        <f>MAX(R52:AF52)</f>
      </c>
      <c r="P52" s="93"/>
      <c r="Q52" s="93">
        <v>0.15</v>
      </c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>
        <v>1</v>
      </c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</row>
    <row x14ac:dyDescent="0.25" r="53" customHeight="1" ht="18.75">
      <c r="A53" s="95"/>
      <c r="B53" s="85"/>
      <c r="C53" s="85" t="s">
        <v>144</v>
      </c>
      <c r="D53" s="95">
        <v>1</v>
      </c>
      <c r="E53" s="108"/>
      <c r="F53" s="87">
        <v>1</v>
      </c>
      <c r="G53" s="88"/>
      <c r="H53" s="89">
        <f>I52</f>
        <v>25569.333333333332</v>
      </c>
      <c r="I53" s="89">
        <f>H53+F53-1</f>
        <v>25569.333333333332</v>
      </c>
      <c r="J53" s="91"/>
      <c r="K53" s="90" t="s">
        <v>31</v>
      </c>
      <c r="L53" s="91"/>
      <c r="M53" s="98"/>
      <c r="N53" s="92">
        <f>IF(O53=100%,"Hoàn Thành", IF(O53=0,"Chưa Thực Hiện","Đang Thực Hiện"))</f>
      </c>
      <c r="O53" s="93">
        <f>MAX(R53:AF53)</f>
      </c>
      <c r="P53" s="93"/>
      <c r="Q53" s="93">
        <v>0.1</v>
      </c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>
        <v>1</v>
      </c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</row>
    <row x14ac:dyDescent="0.25" r="54" customHeight="1" ht="18.75">
      <c r="A54" s="95"/>
      <c r="B54" s="85"/>
      <c r="C54" s="85" t="s">
        <v>145</v>
      </c>
      <c r="D54" s="95">
        <v>1</v>
      </c>
      <c r="E54" s="108"/>
      <c r="F54" s="87">
        <v>1</v>
      </c>
      <c r="G54" s="88"/>
      <c r="H54" s="89">
        <f>I53+1</f>
        <v>25569.333333333332</v>
      </c>
      <c r="I54" s="89">
        <f>H54+F54-1</f>
        <v>25569.333333333332</v>
      </c>
      <c r="J54" s="91"/>
      <c r="K54" s="90" t="s">
        <v>31</v>
      </c>
      <c r="L54" s="91"/>
      <c r="M54" s="98"/>
      <c r="N54" s="92">
        <f>IF(O54=100%,"Hoàn Thành", IF(O54=0,"Chưa Thực Hiện","Đang Thực Hiện"))</f>
      </c>
      <c r="O54" s="93">
        <f>MAX(R54:AF54)</f>
      </c>
      <c r="P54" s="93"/>
      <c r="Q54" s="93">
        <v>0.1</v>
      </c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>
        <v>1</v>
      </c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</row>
    <row x14ac:dyDescent="0.25" r="55" customHeight="1" ht="18.75">
      <c r="A55" s="95"/>
      <c r="B55" s="85"/>
      <c r="C55" s="85" t="s">
        <v>146</v>
      </c>
      <c r="D55" s="95">
        <v>1</v>
      </c>
      <c r="E55" s="108"/>
      <c r="F55" s="87">
        <v>1</v>
      </c>
      <c r="G55" s="88"/>
      <c r="H55" s="89">
        <f>I54</f>
        <v>25569.333333333332</v>
      </c>
      <c r="I55" s="89">
        <f>H55+F55-1</f>
        <v>25569.333333333332</v>
      </c>
      <c r="J55" s="91"/>
      <c r="K55" s="90" t="s">
        <v>31</v>
      </c>
      <c r="L55" s="91"/>
      <c r="M55" s="98"/>
      <c r="N55" s="92">
        <f>IF(O55=100%,"Hoàn Thành", IF(O55=0,"Chưa Thực Hiện","Đang Thực Hiện"))</f>
      </c>
      <c r="O55" s="93">
        <f>MAX(R55:AF55)</f>
      </c>
      <c r="P55" s="93"/>
      <c r="Q55" s="93">
        <v>0.1</v>
      </c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>
        <v>1</v>
      </c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</row>
    <row x14ac:dyDescent="0.25" r="56" customHeight="1" ht="18.75">
      <c r="A56" s="95">
        <v>4</v>
      </c>
      <c r="B56" s="85"/>
      <c r="C56" s="85" t="s">
        <v>93</v>
      </c>
      <c r="D56" s="95">
        <v>1</v>
      </c>
      <c r="E56" s="86" t="s">
        <v>29</v>
      </c>
      <c r="F56" s="88">
        <f>I56-H56+1</f>
      </c>
      <c r="G56" s="88">
        <v>1</v>
      </c>
      <c r="H56" s="89">
        <f>MIN(H57:H64)</f>
        <v>25569.333333333332</v>
      </c>
      <c r="I56" s="89">
        <f>MAX(I57:I64)</f>
        <v>25569.333333333332</v>
      </c>
      <c r="J56" s="90" t="s">
        <v>30</v>
      </c>
      <c r="K56" s="90" t="s">
        <v>34</v>
      </c>
      <c r="L56" s="109" t="s">
        <v>49</v>
      </c>
      <c r="M56" s="98"/>
      <c r="N56" s="109"/>
      <c r="O56" s="93">
        <f>SUMPRODUCT(O57:O64,Q57:Q64)</f>
      </c>
      <c r="P56" s="93"/>
      <c r="Q56" s="93">
        <v>0.05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</row>
    <row x14ac:dyDescent="0.25" r="57" customHeight="1" ht="18.75">
      <c r="A57" s="95"/>
      <c r="B57" s="85"/>
      <c r="C57" s="85" t="s">
        <v>139</v>
      </c>
      <c r="D57" s="95">
        <v>1</v>
      </c>
      <c r="E57" s="108"/>
      <c r="F57" s="87">
        <v>1</v>
      </c>
      <c r="G57" s="88"/>
      <c r="H57" s="89">
        <v>45729</v>
      </c>
      <c r="I57" s="89">
        <f>H57+F57-1</f>
        <v>25569.333333333332</v>
      </c>
      <c r="J57" s="91"/>
      <c r="K57" s="90" t="s">
        <v>34</v>
      </c>
      <c r="L57" s="91"/>
      <c r="M57" s="98"/>
      <c r="N57" s="92">
        <f>IF(O57=100%,"Hoàn Thành", IF(O57=0,"Chưa Thực Hiện","Đang Thực Hiện"))</f>
      </c>
      <c r="O57" s="93">
        <f>MAX(R57:AC57)</f>
      </c>
      <c r="P57" s="93"/>
      <c r="Q57" s="93">
        <v>0.2</v>
      </c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>
        <v>0.9</v>
      </c>
      <c r="AC57" s="66">
        <v>1</v>
      </c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</row>
    <row x14ac:dyDescent="0.25" r="58" customHeight="1" ht="18.75">
      <c r="A58" s="95"/>
      <c r="B58" s="85"/>
      <c r="C58" s="85" t="s">
        <v>140</v>
      </c>
      <c r="D58" s="95">
        <v>1</v>
      </c>
      <c r="E58" s="108"/>
      <c r="F58" s="87">
        <v>1</v>
      </c>
      <c r="G58" s="88"/>
      <c r="H58" s="89">
        <f>I57</f>
        <v>25569.333333333332</v>
      </c>
      <c r="I58" s="89">
        <f>H58+F58-1</f>
        <v>25569.333333333332</v>
      </c>
      <c r="J58" s="91"/>
      <c r="K58" s="90" t="s">
        <v>34</v>
      </c>
      <c r="L58" s="91"/>
      <c r="M58" s="98"/>
      <c r="N58" s="92">
        <f>IF(O58=100%,"Hoàn Thành", IF(O58=0,"Chưa Thực Hiện","Đang Thực Hiện"))</f>
      </c>
      <c r="O58" s="93">
        <f>MAX(R58:AC58)</f>
      </c>
      <c r="P58" s="93"/>
      <c r="Q58" s="93">
        <v>0.15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>
        <v>0.9</v>
      </c>
      <c r="AC58" s="66">
        <v>1</v>
      </c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</row>
    <row x14ac:dyDescent="0.25" r="59" customHeight="1" ht="18.75">
      <c r="A59" s="95"/>
      <c r="B59" s="85"/>
      <c r="C59" s="85" t="s">
        <v>141</v>
      </c>
      <c r="D59" s="95">
        <v>1</v>
      </c>
      <c r="E59" s="108"/>
      <c r="F59" s="87">
        <v>1</v>
      </c>
      <c r="G59" s="88"/>
      <c r="H59" s="89">
        <v>45731</v>
      </c>
      <c r="I59" s="89">
        <f>H59+F59-1</f>
        <v>25569.333333333332</v>
      </c>
      <c r="J59" s="91"/>
      <c r="K59" s="90" t="s">
        <v>34</v>
      </c>
      <c r="L59" s="91"/>
      <c r="M59" s="98"/>
      <c r="N59" s="92">
        <f>IF(O59=100%,"Hoàn Thành", IF(O59=0,"Chưa Thực Hiện","Đang Thực Hiện"))</f>
      </c>
      <c r="O59" s="93">
        <f>MAX(R59:AF59)</f>
      </c>
      <c r="P59" s="93"/>
      <c r="Q59" s="93">
        <v>0.15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>
        <v>0.9</v>
      </c>
      <c r="AE59" s="66">
        <v>1</v>
      </c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</row>
    <row x14ac:dyDescent="0.25" r="60" customHeight="1" ht="18.75">
      <c r="A60" s="95"/>
      <c r="B60" s="85"/>
      <c r="C60" s="85" t="s">
        <v>142</v>
      </c>
      <c r="D60" s="95">
        <v>1</v>
      </c>
      <c r="E60" s="108"/>
      <c r="F60" s="87">
        <v>1</v>
      </c>
      <c r="G60" s="88"/>
      <c r="H60" s="89">
        <f>I59</f>
        <v>25569.333333333332</v>
      </c>
      <c r="I60" s="89">
        <f>H60+F60-1</f>
        <v>25569.333333333332</v>
      </c>
      <c r="J60" s="91"/>
      <c r="K60" s="90" t="s">
        <v>34</v>
      </c>
      <c r="L60" s="91"/>
      <c r="M60" s="98"/>
      <c r="N60" s="92">
        <f>IF(O60=100%,"Hoàn Thành", IF(O60=0,"Chưa Thực Hiện","Đang Thực Hiện"))</f>
      </c>
      <c r="O60" s="93">
        <f>MAX(R60:AF60)</f>
      </c>
      <c r="P60" s="93"/>
      <c r="Q60" s="93">
        <v>0.05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>
        <v>0.9</v>
      </c>
      <c r="AE60" s="66">
        <v>1</v>
      </c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</row>
    <row x14ac:dyDescent="0.25" r="61" customHeight="1" ht="18.75">
      <c r="A61" s="95"/>
      <c r="B61" s="85"/>
      <c r="C61" s="85" t="s">
        <v>143</v>
      </c>
      <c r="D61" s="95">
        <v>1</v>
      </c>
      <c r="E61" s="108"/>
      <c r="F61" s="87">
        <v>1</v>
      </c>
      <c r="G61" s="88"/>
      <c r="H61" s="89">
        <f>I60+1</f>
        <v>25569.333333333332</v>
      </c>
      <c r="I61" s="89">
        <f>H61+F61-1</f>
        <v>25569.333333333332</v>
      </c>
      <c r="J61" s="91"/>
      <c r="K61" s="90" t="s">
        <v>34</v>
      </c>
      <c r="L61" s="91"/>
      <c r="M61" s="98"/>
      <c r="N61" s="92">
        <f>IF(O61=100%,"Hoàn Thành", IF(O61=0,"Chưa Thực Hiện","Đang Thực Hiện"))</f>
      </c>
      <c r="O61" s="93">
        <f>MAX(R61:AF61)</f>
      </c>
      <c r="P61" s="93"/>
      <c r="Q61" s="93">
        <v>0.15</v>
      </c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>
        <v>0.9</v>
      </c>
      <c r="AF61" s="66">
        <v>1</v>
      </c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</row>
    <row x14ac:dyDescent="0.25" r="62" customHeight="1" ht="18.75">
      <c r="A62" s="95"/>
      <c r="B62" s="85"/>
      <c r="C62" s="85" t="s">
        <v>144</v>
      </c>
      <c r="D62" s="95">
        <v>1</v>
      </c>
      <c r="E62" s="108"/>
      <c r="F62" s="87">
        <v>1</v>
      </c>
      <c r="G62" s="88"/>
      <c r="H62" s="89">
        <f>I61</f>
        <v>25569.333333333332</v>
      </c>
      <c r="I62" s="89">
        <f>H62+F62-1</f>
        <v>25569.333333333332</v>
      </c>
      <c r="J62" s="91"/>
      <c r="K62" s="90" t="s">
        <v>34</v>
      </c>
      <c r="L62" s="91"/>
      <c r="M62" s="98"/>
      <c r="N62" s="92">
        <f>IF(O62=100%,"Hoàn Thành", IF(O62=0,"Chưa Thực Hiện","Đang Thực Hiện"))</f>
      </c>
      <c r="O62" s="93">
        <f>MAX(R62:AF62)</f>
      </c>
      <c r="P62" s="93"/>
      <c r="Q62" s="93">
        <v>0.1</v>
      </c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>
        <v>1</v>
      </c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</row>
    <row x14ac:dyDescent="0.25" r="63" customHeight="1" ht="18.75">
      <c r="A63" s="95"/>
      <c r="B63" s="85"/>
      <c r="C63" s="85" t="s">
        <v>145</v>
      </c>
      <c r="D63" s="95">
        <v>1</v>
      </c>
      <c r="E63" s="108"/>
      <c r="F63" s="87">
        <v>1</v>
      </c>
      <c r="G63" s="88"/>
      <c r="H63" s="89">
        <f>I62+1</f>
        <v>25569.333333333332</v>
      </c>
      <c r="I63" s="89">
        <f>H63+F63-1</f>
        <v>25569.333333333332</v>
      </c>
      <c r="J63" s="91"/>
      <c r="K63" s="90" t="s">
        <v>34</v>
      </c>
      <c r="L63" s="91"/>
      <c r="M63" s="98"/>
      <c r="N63" s="92">
        <f>IF(O63=100%,"Hoàn Thành", IF(O63=0,"Chưa Thực Hiện","Đang Thực Hiện"))</f>
      </c>
      <c r="O63" s="93">
        <f>MAX(R63:AF63)</f>
      </c>
      <c r="P63" s="93"/>
      <c r="Q63" s="93">
        <v>0.1</v>
      </c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>
        <v>1</v>
      </c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</row>
    <row x14ac:dyDescent="0.25" r="64" customHeight="1" ht="18.75">
      <c r="A64" s="95"/>
      <c r="B64" s="85"/>
      <c r="C64" s="85" t="s">
        <v>146</v>
      </c>
      <c r="D64" s="95">
        <v>1</v>
      </c>
      <c r="E64" s="108"/>
      <c r="F64" s="87">
        <v>1</v>
      </c>
      <c r="G64" s="88"/>
      <c r="H64" s="89">
        <f>I63</f>
        <v>25569.333333333332</v>
      </c>
      <c r="I64" s="89">
        <f>H64+F64-1</f>
        <v>25569.333333333332</v>
      </c>
      <c r="J64" s="91"/>
      <c r="K64" s="90" t="s">
        <v>34</v>
      </c>
      <c r="L64" s="91"/>
      <c r="M64" s="98"/>
      <c r="N64" s="92">
        <f>IF(O64=100%,"Hoàn Thành", IF(O64=0,"Chưa Thực Hiện","Đang Thực Hiện"))</f>
      </c>
      <c r="O64" s="93">
        <f>MAX(R64:AF64)</f>
      </c>
      <c r="P64" s="93"/>
      <c r="Q64" s="93">
        <v>0.1</v>
      </c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>
        <v>1</v>
      </c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</row>
    <row x14ac:dyDescent="0.25" r="65" customHeight="1" ht="18.75">
      <c r="A65" s="95">
        <v>5</v>
      </c>
      <c r="B65" s="85"/>
      <c r="C65" s="85" t="s">
        <v>147</v>
      </c>
      <c r="D65" s="95">
        <v>1</v>
      </c>
      <c r="E65" s="86" t="s">
        <v>29</v>
      </c>
      <c r="F65" s="88">
        <f>I65-H65+1</f>
      </c>
      <c r="G65" s="88">
        <v>2</v>
      </c>
      <c r="H65" s="89">
        <f>MIN(H66:H73)</f>
        <v>25569.333333333332</v>
      </c>
      <c r="I65" s="89">
        <f>MAX(I66:I73)</f>
        <v>25569.333333333332</v>
      </c>
      <c r="J65" s="90" t="s">
        <v>30</v>
      </c>
      <c r="K65" s="90" t="s">
        <v>95</v>
      </c>
      <c r="L65" s="109" t="s">
        <v>49</v>
      </c>
      <c r="M65" s="98"/>
      <c r="N65" s="109"/>
      <c r="O65" s="93">
        <f>SUMPRODUCT(O66:O73,Q66:Q73)</f>
      </c>
      <c r="P65" s="93"/>
      <c r="Q65" s="93">
        <v>0.25</v>
      </c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</row>
    <row x14ac:dyDescent="0.25" r="66" customHeight="1" ht="18.75">
      <c r="A66" s="95"/>
      <c r="B66" s="85"/>
      <c r="C66" s="85" t="s">
        <v>139</v>
      </c>
      <c r="D66" s="95">
        <v>1</v>
      </c>
      <c r="E66" s="108"/>
      <c r="F66" s="87">
        <v>2</v>
      </c>
      <c r="G66" s="88"/>
      <c r="H66" s="89">
        <v>45729</v>
      </c>
      <c r="I66" s="89">
        <f>H66+F66-1</f>
        <v>25569.333333333332</v>
      </c>
      <c r="J66" s="91"/>
      <c r="K66" s="90" t="s">
        <v>68</v>
      </c>
      <c r="L66" s="91"/>
      <c r="M66" s="98"/>
      <c r="N66" s="92">
        <f>IF(O66=100%,"Hoàn Thành", IF(O66=0,"Chưa Thực Hiện","Đang Thực Hiện"))</f>
      </c>
      <c r="O66" s="93">
        <f>MAX(R66:AC66)</f>
      </c>
      <c r="P66" s="93"/>
      <c r="Q66" s="93">
        <v>0.2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>
        <v>1</v>
      </c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</row>
    <row x14ac:dyDescent="0.25" r="67" customHeight="1" ht="18.75">
      <c r="A67" s="95"/>
      <c r="B67" s="85"/>
      <c r="C67" s="85" t="s">
        <v>140</v>
      </c>
      <c r="D67" s="95">
        <v>1</v>
      </c>
      <c r="E67" s="108"/>
      <c r="F67" s="87">
        <v>2</v>
      </c>
      <c r="G67" s="88"/>
      <c r="H67" s="89">
        <f>H66</f>
        <v>25569.333333333332</v>
      </c>
      <c r="I67" s="89">
        <f>H67+F67-1</f>
        <v>25569.333333333332</v>
      </c>
      <c r="J67" s="91"/>
      <c r="K67" s="90" t="s">
        <v>68</v>
      </c>
      <c r="L67" s="91"/>
      <c r="M67" s="98"/>
      <c r="N67" s="92">
        <f>IF(O67=100%,"Hoàn Thành", IF(O67=0,"Chưa Thực Hiện","Đang Thực Hiện"))</f>
      </c>
      <c r="O67" s="93">
        <f>MAX(R67:AC67)</f>
      </c>
      <c r="P67" s="93"/>
      <c r="Q67" s="93">
        <v>0.15</v>
      </c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>
        <v>1</v>
      </c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</row>
    <row x14ac:dyDescent="0.25" r="68" customHeight="1" ht="18.75">
      <c r="A68" s="95"/>
      <c r="B68" s="85"/>
      <c r="C68" s="85" t="s">
        <v>141</v>
      </c>
      <c r="D68" s="95">
        <v>1</v>
      </c>
      <c r="E68" s="108"/>
      <c r="F68" s="87">
        <v>2</v>
      </c>
      <c r="G68" s="88"/>
      <c r="H68" s="89">
        <f>H67</f>
        <v>25569.333333333332</v>
      </c>
      <c r="I68" s="89">
        <f>H68+F68-1</f>
        <v>25569.333333333332</v>
      </c>
      <c r="J68" s="91"/>
      <c r="K68" s="90" t="s">
        <v>68</v>
      </c>
      <c r="L68" s="91"/>
      <c r="M68" s="98"/>
      <c r="N68" s="92">
        <f>IF(O68=100%,"Hoàn Thành", IF(O68=0,"Chưa Thực Hiện","Đang Thực Hiện"))</f>
      </c>
      <c r="O68" s="93">
        <f>MAX(R68:AC68)</f>
      </c>
      <c r="P68" s="93"/>
      <c r="Q68" s="93">
        <v>0.15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>
        <v>1</v>
      </c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</row>
    <row x14ac:dyDescent="0.25" r="69" customHeight="1" ht="18.75">
      <c r="A69" s="95"/>
      <c r="B69" s="85"/>
      <c r="C69" s="85" t="s">
        <v>142</v>
      </c>
      <c r="D69" s="95">
        <v>1</v>
      </c>
      <c r="E69" s="108"/>
      <c r="F69" s="87">
        <v>1</v>
      </c>
      <c r="G69" s="88"/>
      <c r="H69" s="89">
        <f>I68+1</f>
        <v>25569.333333333332</v>
      </c>
      <c r="I69" s="89">
        <f>H69+F69-1</f>
        <v>25569.333333333332</v>
      </c>
      <c r="J69" s="91"/>
      <c r="K69" s="90" t="s">
        <v>51</v>
      </c>
      <c r="L69" s="91"/>
      <c r="M69" s="98"/>
      <c r="N69" s="92">
        <f>IF(O69=100%,"Hoàn Thành", IF(O69=0,"Chưa Thực Hiện","Đang Thực Hiện"))</f>
      </c>
      <c r="O69" s="93">
        <f>MAX(R69:AF69)</f>
      </c>
      <c r="P69" s="93"/>
      <c r="Q69" s="93">
        <v>0.05</v>
      </c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>
        <v>1</v>
      </c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</row>
    <row x14ac:dyDescent="0.25" r="70" customHeight="1" ht="18.75">
      <c r="A70" s="95"/>
      <c r="B70" s="85"/>
      <c r="C70" s="85" t="s">
        <v>143</v>
      </c>
      <c r="D70" s="95">
        <v>1</v>
      </c>
      <c r="E70" s="108"/>
      <c r="F70" s="87">
        <v>1</v>
      </c>
      <c r="G70" s="88"/>
      <c r="H70" s="89">
        <f>I69</f>
        <v>25569.333333333332</v>
      </c>
      <c r="I70" s="89">
        <f>H70+F70-1</f>
        <v>25569.333333333332</v>
      </c>
      <c r="J70" s="91"/>
      <c r="K70" s="90" t="s">
        <v>51</v>
      </c>
      <c r="L70" s="91"/>
      <c r="M70" s="98"/>
      <c r="N70" s="92">
        <f>IF(O70=100%,"Hoàn Thành", IF(O70=0,"Chưa Thực Hiện","Đang Thực Hiện"))</f>
      </c>
      <c r="O70" s="93">
        <f>MAX(R70:AF70)</f>
      </c>
      <c r="P70" s="93"/>
      <c r="Q70" s="93">
        <v>0.15</v>
      </c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>
        <v>1</v>
      </c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</row>
    <row x14ac:dyDescent="0.25" r="71" customHeight="1" ht="18.75">
      <c r="A71" s="95"/>
      <c r="B71" s="85"/>
      <c r="C71" s="85" t="s">
        <v>144</v>
      </c>
      <c r="D71" s="95">
        <v>1</v>
      </c>
      <c r="E71" s="108"/>
      <c r="F71" s="87">
        <v>1</v>
      </c>
      <c r="G71" s="88"/>
      <c r="H71" s="89">
        <f>I70+1</f>
        <v>25569.333333333332</v>
      </c>
      <c r="I71" s="89">
        <f>H71+F71-1</f>
        <v>25569.333333333332</v>
      </c>
      <c r="J71" s="91"/>
      <c r="K71" s="90" t="s">
        <v>51</v>
      </c>
      <c r="L71" s="91"/>
      <c r="M71" s="98"/>
      <c r="N71" s="92">
        <f>IF(O71=100%,"Hoàn Thành", IF(O71=0,"Chưa Thực Hiện","Đang Thực Hiện"))</f>
      </c>
      <c r="O71" s="93">
        <f>MAX(R71:AF71)</f>
      </c>
      <c r="P71" s="93"/>
      <c r="Q71" s="93">
        <v>0.1</v>
      </c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>
        <v>1</v>
      </c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</row>
    <row x14ac:dyDescent="0.25" r="72" customHeight="1" ht="18.75">
      <c r="A72" s="95"/>
      <c r="B72" s="85"/>
      <c r="C72" s="85" t="s">
        <v>145</v>
      </c>
      <c r="D72" s="95">
        <v>1</v>
      </c>
      <c r="E72" s="108"/>
      <c r="F72" s="87">
        <v>1</v>
      </c>
      <c r="G72" s="88"/>
      <c r="H72" s="89">
        <f>I71</f>
        <v>25569.333333333332</v>
      </c>
      <c r="I72" s="89">
        <f>H72+F72-1</f>
        <v>25569.333333333332</v>
      </c>
      <c r="J72" s="91"/>
      <c r="K72" s="90" t="s">
        <v>51</v>
      </c>
      <c r="L72" s="91"/>
      <c r="M72" s="98"/>
      <c r="N72" s="92">
        <f>IF(O72=100%,"Hoàn Thành", IF(O72=0,"Chưa Thực Hiện","Đang Thực Hiện"))</f>
      </c>
      <c r="O72" s="93">
        <f>MAX(R72:AF72)</f>
      </c>
      <c r="P72" s="93"/>
      <c r="Q72" s="93">
        <v>0.1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>
        <v>1</v>
      </c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</row>
    <row x14ac:dyDescent="0.25" r="73" customHeight="1" ht="18.75">
      <c r="A73" s="95"/>
      <c r="B73" s="85"/>
      <c r="C73" s="85" t="s">
        <v>146</v>
      </c>
      <c r="D73" s="95">
        <v>1</v>
      </c>
      <c r="E73" s="108"/>
      <c r="F73" s="87">
        <v>1</v>
      </c>
      <c r="G73" s="88"/>
      <c r="H73" s="89">
        <f>I72</f>
        <v>25569.333333333332</v>
      </c>
      <c r="I73" s="89">
        <f>H73+F73-1</f>
        <v>25569.333333333332</v>
      </c>
      <c r="J73" s="91"/>
      <c r="K73" s="90" t="s">
        <v>51</v>
      </c>
      <c r="L73" s="91"/>
      <c r="M73" s="98"/>
      <c r="N73" s="92">
        <f>IF(O73=100%,"Hoàn Thành", IF(O73=0,"Chưa Thực Hiện","Đang Thực Hiện"))</f>
      </c>
      <c r="O73" s="93">
        <f>MAX(R73:AF73)</f>
      </c>
      <c r="P73" s="93"/>
      <c r="Q73" s="93">
        <v>0.1</v>
      </c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>
        <v>1</v>
      </c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</row>
    <row x14ac:dyDescent="0.25" r="74" customHeight="1" ht="18.75">
      <c r="A74" s="95">
        <v>6</v>
      </c>
      <c r="B74" s="85"/>
      <c r="C74" s="85" t="s">
        <v>96</v>
      </c>
      <c r="D74" s="95">
        <v>1</v>
      </c>
      <c r="E74" s="86" t="s">
        <v>29</v>
      </c>
      <c r="F74" s="88">
        <f>I74-H74+1</f>
      </c>
      <c r="G74" s="88"/>
      <c r="H74" s="89">
        <f>MIN(H75:H82)</f>
        <v>25569.333333333332</v>
      </c>
      <c r="I74" s="89">
        <f>MAX(I75:I82)</f>
        <v>25569.333333333332</v>
      </c>
      <c r="J74" s="90" t="s">
        <v>30</v>
      </c>
      <c r="K74" s="90" t="s">
        <v>97</v>
      </c>
      <c r="L74" s="109" t="s">
        <v>49</v>
      </c>
      <c r="M74" s="98"/>
      <c r="N74" s="109"/>
      <c r="O74" s="93">
        <f>SUMPRODUCT(O75:O82,Q75:Q82)</f>
      </c>
      <c r="P74" s="93"/>
      <c r="Q74" s="93">
        <v>0.05</v>
      </c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</row>
    <row x14ac:dyDescent="0.25" r="75" customHeight="1" ht="18.75">
      <c r="A75" s="95"/>
      <c r="B75" s="85"/>
      <c r="C75" s="85" t="s">
        <v>139</v>
      </c>
      <c r="D75" s="95">
        <v>1</v>
      </c>
      <c r="E75" s="108"/>
      <c r="F75" s="87">
        <v>1</v>
      </c>
      <c r="G75" s="88"/>
      <c r="H75" s="89">
        <f>I55+1</f>
        <v>25569.333333333332</v>
      </c>
      <c r="I75" s="89">
        <f>H75+F75-1</f>
        <v>25569.333333333332</v>
      </c>
      <c r="J75" s="91"/>
      <c r="K75" s="90" t="s">
        <v>31</v>
      </c>
      <c r="L75" s="91"/>
      <c r="M75" s="98"/>
      <c r="N75" s="92">
        <f>IF(O75=100%,"Hoàn Thành", IF(O75=0,"Chưa Thực Hiện","Đang Thực Hiện"))</f>
      </c>
      <c r="O75" s="93">
        <f>MAX(R75:AF75)</f>
      </c>
      <c r="P75" s="93"/>
      <c r="Q75" s="93">
        <v>0.2</v>
      </c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>
        <v>1</v>
      </c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</row>
    <row x14ac:dyDescent="0.25" r="76" customHeight="1" ht="18.75">
      <c r="A76" s="95"/>
      <c r="B76" s="85"/>
      <c r="C76" s="85" t="s">
        <v>140</v>
      </c>
      <c r="D76" s="95">
        <v>1</v>
      </c>
      <c r="E76" s="108"/>
      <c r="F76" s="87">
        <v>1</v>
      </c>
      <c r="G76" s="88"/>
      <c r="H76" s="89">
        <f>I75</f>
        <v>25569.333333333332</v>
      </c>
      <c r="I76" s="89">
        <f>H76+F76-1</f>
        <v>25569.333333333332</v>
      </c>
      <c r="J76" s="91"/>
      <c r="K76" s="90" t="s">
        <v>31</v>
      </c>
      <c r="L76" s="91"/>
      <c r="M76" s="98"/>
      <c r="N76" s="92">
        <f>IF(O76=100%,"Hoàn Thành", IF(O76=0,"Chưa Thực Hiện","Đang Thực Hiện"))</f>
      </c>
      <c r="O76" s="93">
        <f>MAX(R76:AF76)</f>
      </c>
      <c r="P76" s="93"/>
      <c r="Q76" s="93">
        <v>0.15</v>
      </c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>
        <v>1</v>
      </c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</row>
    <row x14ac:dyDescent="0.25" r="77" customHeight="1" ht="18.75">
      <c r="A77" s="95"/>
      <c r="B77" s="85"/>
      <c r="C77" s="85" t="s">
        <v>141</v>
      </c>
      <c r="D77" s="95">
        <v>1</v>
      </c>
      <c r="E77" s="108"/>
      <c r="F77" s="87">
        <v>1</v>
      </c>
      <c r="G77" s="88"/>
      <c r="H77" s="89">
        <f>I76</f>
        <v>25569.333333333332</v>
      </c>
      <c r="I77" s="89">
        <f>H77+F77-1</f>
        <v>25569.333333333332</v>
      </c>
      <c r="J77" s="91"/>
      <c r="K77" s="90" t="s">
        <v>31</v>
      </c>
      <c r="L77" s="91"/>
      <c r="M77" s="98"/>
      <c r="N77" s="92">
        <f>IF(O77=100%,"Hoàn Thành", IF(O77=0,"Chưa Thực Hiện","Đang Thực Hiện"))</f>
      </c>
      <c r="O77" s="93">
        <f>MAX(R77:AF77)</f>
      </c>
      <c r="P77" s="93"/>
      <c r="Q77" s="93">
        <v>0.15</v>
      </c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>
        <v>1</v>
      </c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</row>
    <row x14ac:dyDescent="0.25" r="78" customHeight="1" ht="18.75">
      <c r="A78" s="95"/>
      <c r="B78" s="85"/>
      <c r="C78" s="85" t="s">
        <v>142</v>
      </c>
      <c r="D78" s="95">
        <v>1</v>
      </c>
      <c r="E78" s="108"/>
      <c r="F78" s="87">
        <v>1</v>
      </c>
      <c r="G78" s="88"/>
      <c r="H78" s="89">
        <f>I77</f>
        <v>25569.333333333332</v>
      </c>
      <c r="I78" s="89">
        <f>H78+F78-1</f>
        <v>25569.333333333332</v>
      </c>
      <c r="J78" s="91"/>
      <c r="K78" s="90" t="s">
        <v>31</v>
      </c>
      <c r="L78" s="91"/>
      <c r="M78" s="98"/>
      <c r="N78" s="92">
        <f>IF(O78=100%,"Hoàn Thành", IF(O78=0,"Chưa Thực Hiện","Đang Thực Hiện"))</f>
      </c>
      <c r="O78" s="93">
        <f>MAX(R78:AF78)</f>
      </c>
      <c r="P78" s="93"/>
      <c r="Q78" s="93">
        <v>0.05</v>
      </c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>
        <v>1</v>
      </c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</row>
    <row x14ac:dyDescent="0.25" r="79" customHeight="1" ht="18.75">
      <c r="A79" s="95"/>
      <c r="B79" s="85"/>
      <c r="C79" s="85" t="s">
        <v>143</v>
      </c>
      <c r="D79" s="95">
        <v>1</v>
      </c>
      <c r="E79" s="108"/>
      <c r="F79" s="87">
        <v>1</v>
      </c>
      <c r="G79" s="88"/>
      <c r="H79" s="89">
        <f>I78</f>
        <v>25569.333333333332</v>
      </c>
      <c r="I79" s="89">
        <f>H79+F79-1</f>
        <v>25569.333333333332</v>
      </c>
      <c r="J79" s="91"/>
      <c r="K79" s="90" t="s">
        <v>31</v>
      </c>
      <c r="L79" s="91"/>
      <c r="M79" s="98"/>
      <c r="N79" s="92">
        <f>IF(O79=100%,"Hoàn Thành", IF(O79=0,"Chưa Thực Hiện","Đang Thực Hiện"))</f>
      </c>
      <c r="O79" s="93">
        <f>MAX(R79:AF79)</f>
      </c>
      <c r="P79" s="93"/>
      <c r="Q79" s="93">
        <v>0.15</v>
      </c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>
        <v>1</v>
      </c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</row>
    <row x14ac:dyDescent="0.25" r="80" customHeight="1" ht="18.75">
      <c r="A80" s="95"/>
      <c r="B80" s="85"/>
      <c r="C80" s="85" t="s">
        <v>144</v>
      </c>
      <c r="D80" s="95">
        <v>1</v>
      </c>
      <c r="E80" s="108"/>
      <c r="F80" s="87">
        <v>1</v>
      </c>
      <c r="G80" s="88"/>
      <c r="H80" s="89">
        <f>I79</f>
        <v>25569.333333333332</v>
      </c>
      <c r="I80" s="89">
        <f>H80+F80-1</f>
        <v>25569.333333333332</v>
      </c>
      <c r="J80" s="91"/>
      <c r="K80" s="90" t="s">
        <v>31</v>
      </c>
      <c r="L80" s="91"/>
      <c r="M80" s="98"/>
      <c r="N80" s="92">
        <f>IF(O80=100%,"Hoàn Thành", IF(O80=0,"Chưa Thực Hiện","Đang Thực Hiện"))</f>
      </c>
      <c r="O80" s="93">
        <f>MAX(R80:AF80)</f>
      </c>
      <c r="P80" s="93"/>
      <c r="Q80" s="93">
        <v>0.1</v>
      </c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>
        <v>1</v>
      </c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</row>
    <row x14ac:dyDescent="0.25" r="81" customHeight="1" ht="18.75">
      <c r="A81" s="95"/>
      <c r="B81" s="85"/>
      <c r="C81" s="85" t="s">
        <v>145</v>
      </c>
      <c r="D81" s="95">
        <v>1</v>
      </c>
      <c r="E81" s="108"/>
      <c r="F81" s="87">
        <v>1</v>
      </c>
      <c r="G81" s="88"/>
      <c r="H81" s="89">
        <f>I80</f>
        <v>25569.333333333332</v>
      </c>
      <c r="I81" s="89">
        <f>H81+F81-1</f>
        <v>25569.333333333332</v>
      </c>
      <c r="J81" s="91"/>
      <c r="K81" s="90" t="s">
        <v>31</v>
      </c>
      <c r="L81" s="91"/>
      <c r="M81" s="98"/>
      <c r="N81" s="92">
        <f>IF(O81=100%,"Hoàn Thành", IF(O81=0,"Chưa Thực Hiện","Đang Thực Hiện"))</f>
      </c>
      <c r="O81" s="93">
        <f>MAX(R81:AF81)</f>
      </c>
      <c r="P81" s="93"/>
      <c r="Q81" s="93">
        <v>0.1</v>
      </c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>
        <v>1</v>
      </c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</row>
    <row x14ac:dyDescent="0.25" r="82" customHeight="1" ht="18.75">
      <c r="A82" s="95"/>
      <c r="B82" s="85"/>
      <c r="C82" s="85" t="s">
        <v>146</v>
      </c>
      <c r="D82" s="95">
        <v>1</v>
      </c>
      <c r="E82" s="108"/>
      <c r="F82" s="87">
        <v>1</v>
      </c>
      <c r="G82" s="88"/>
      <c r="H82" s="89">
        <f>I81</f>
        <v>25569.333333333332</v>
      </c>
      <c r="I82" s="89">
        <f>H82+F82-1</f>
        <v>25569.333333333332</v>
      </c>
      <c r="J82" s="91"/>
      <c r="K82" s="90" t="s">
        <v>31</v>
      </c>
      <c r="L82" s="91"/>
      <c r="M82" s="98"/>
      <c r="N82" s="92">
        <f>IF(O82=100%,"Hoàn Thành", IF(O82=0,"Chưa Thực Hiện","Đang Thực Hiện"))</f>
      </c>
      <c r="O82" s="93">
        <f>MAX(R82:AF82)</f>
      </c>
      <c r="P82" s="93"/>
      <c r="Q82" s="93">
        <v>0.1</v>
      </c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>
        <v>1</v>
      </c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</row>
    <row x14ac:dyDescent="0.25" r="83" customHeight="1" ht="18.75">
      <c r="A83" s="95">
        <v>7</v>
      </c>
      <c r="B83" s="85"/>
      <c r="C83" s="85" t="s">
        <v>98</v>
      </c>
      <c r="D83" s="95">
        <v>1</v>
      </c>
      <c r="E83" s="86" t="s">
        <v>29</v>
      </c>
      <c r="F83" s="88">
        <f>I83-H83+1</f>
      </c>
      <c r="G83" s="88">
        <v>3</v>
      </c>
      <c r="H83" s="89">
        <f>MIN(H84:H91)</f>
        <v>25569.333333333332</v>
      </c>
      <c r="I83" s="89">
        <f>MAX(I84:I91)</f>
        <v>25569.333333333332</v>
      </c>
      <c r="J83" s="90" t="s">
        <v>30</v>
      </c>
      <c r="K83" s="90" t="s">
        <v>31</v>
      </c>
      <c r="L83" s="109" t="s">
        <v>49</v>
      </c>
      <c r="M83" s="98"/>
      <c r="N83" s="109"/>
      <c r="O83" s="93">
        <f>SUMPRODUCT(O84:O91,Q84:Q91)</f>
      </c>
      <c r="P83" s="93"/>
      <c r="Q83" s="93">
        <v>0.1</v>
      </c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</row>
    <row x14ac:dyDescent="0.25" r="84" customHeight="1" ht="18.75">
      <c r="A84" s="95"/>
      <c r="B84" s="85"/>
      <c r="C84" s="85" t="s">
        <v>139</v>
      </c>
      <c r="D84" s="95">
        <v>1</v>
      </c>
      <c r="E84" s="108"/>
      <c r="F84" s="87">
        <v>1</v>
      </c>
      <c r="G84" s="88"/>
      <c r="H84" s="89">
        <v>45731</v>
      </c>
      <c r="I84" s="89">
        <f>H84+F84-1</f>
        <v>25569.333333333332</v>
      </c>
      <c r="J84" s="91"/>
      <c r="K84" s="90" t="s">
        <v>148</v>
      </c>
      <c r="L84" s="91"/>
      <c r="M84" s="98"/>
      <c r="N84" s="92">
        <f>IF(O84=100%,"Hoàn Thành", IF(O84=0,"Chưa Thực Hiện","Đang Thực Hiện"))</f>
      </c>
      <c r="O84" s="93">
        <f>MAX(R84:AF84)</f>
      </c>
      <c r="P84" s="93"/>
      <c r="Q84" s="93">
        <v>0.2</v>
      </c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>
        <v>1</v>
      </c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</row>
    <row x14ac:dyDescent="0.25" r="85" customHeight="1" ht="18.75">
      <c r="A85" s="95"/>
      <c r="B85" s="85"/>
      <c r="C85" s="85" t="s">
        <v>140</v>
      </c>
      <c r="D85" s="95">
        <v>1</v>
      </c>
      <c r="E85" s="108"/>
      <c r="F85" s="87">
        <v>2</v>
      </c>
      <c r="G85" s="88"/>
      <c r="H85" s="89">
        <f>I84</f>
        <v>25569.333333333332</v>
      </c>
      <c r="I85" s="89">
        <f>H85+F85-1</f>
        <v>25569.333333333332</v>
      </c>
      <c r="J85" s="91"/>
      <c r="K85" s="90" t="s">
        <v>148</v>
      </c>
      <c r="L85" s="91"/>
      <c r="M85" s="98"/>
      <c r="N85" s="92">
        <f>IF(O85=100%,"Hoàn Thành", IF(O85=0,"Chưa Thực Hiện","Đang Thực Hiện"))</f>
      </c>
      <c r="O85" s="93">
        <f>MAX(R85:AF85)</f>
      </c>
      <c r="P85" s="93"/>
      <c r="Q85" s="93">
        <v>0.15</v>
      </c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>
        <v>1</v>
      </c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</row>
    <row x14ac:dyDescent="0.25" r="86" customHeight="1" ht="18.75">
      <c r="A86" s="95"/>
      <c r="B86" s="85"/>
      <c r="C86" s="85" t="s">
        <v>141</v>
      </c>
      <c r="D86" s="95">
        <v>1</v>
      </c>
      <c r="E86" s="108"/>
      <c r="F86" s="87">
        <v>1</v>
      </c>
      <c r="G86" s="88"/>
      <c r="H86" s="89">
        <f>I85</f>
        <v>25569.333333333332</v>
      </c>
      <c r="I86" s="89">
        <f>H86+F86-1</f>
        <v>25569.333333333332</v>
      </c>
      <c r="J86" s="91"/>
      <c r="K86" s="90" t="s">
        <v>148</v>
      </c>
      <c r="L86" s="91"/>
      <c r="M86" s="98"/>
      <c r="N86" s="92">
        <f>IF(O86=100%,"Hoàn Thành", IF(O86=0,"Chưa Thực Hiện","Đang Thực Hiện"))</f>
      </c>
      <c r="O86" s="93">
        <f>MAX(R86:AF86)</f>
      </c>
      <c r="P86" s="93"/>
      <c r="Q86" s="93">
        <v>0.15</v>
      </c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>
        <v>1</v>
      </c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</row>
    <row x14ac:dyDescent="0.25" r="87" customHeight="1" ht="18.75">
      <c r="A87" s="95"/>
      <c r="B87" s="85"/>
      <c r="C87" s="85" t="s">
        <v>142</v>
      </c>
      <c r="D87" s="95">
        <v>1</v>
      </c>
      <c r="E87" s="108"/>
      <c r="F87" s="87">
        <v>1</v>
      </c>
      <c r="G87" s="88"/>
      <c r="H87" s="89">
        <f>I73+1</f>
        <v>25569.333333333332</v>
      </c>
      <c r="I87" s="89">
        <f>H87+F87-1</f>
        <v>25569.333333333332</v>
      </c>
      <c r="J87" s="91"/>
      <c r="K87" s="90" t="s">
        <v>51</v>
      </c>
      <c r="L87" s="91"/>
      <c r="M87" s="98"/>
      <c r="N87" s="92">
        <f>IF(O87=100%,"Hoàn Thành", IF(O87=0,"Chưa Thực Hiện","Đang Thực Hiện"))</f>
      </c>
      <c r="O87" s="93">
        <f>MAX(R87:AF87)</f>
      </c>
      <c r="P87" s="93"/>
      <c r="Q87" s="93">
        <v>0.05</v>
      </c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>
        <v>1</v>
      </c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</row>
    <row x14ac:dyDescent="0.25" r="88" customHeight="1" ht="18.75">
      <c r="A88" s="95"/>
      <c r="B88" s="85"/>
      <c r="C88" s="85" t="s">
        <v>143</v>
      </c>
      <c r="D88" s="95">
        <v>1</v>
      </c>
      <c r="E88" s="108"/>
      <c r="F88" s="87">
        <v>2</v>
      </c>
      <c r="G88" s="88"/>
      <c r="H88" s="89">
        <f>I87</f>
        <v>25569.333333333332</v>
      </c>
      <c r="I88" s="89">
        <f>H88+F88-1</f>
        <v>25569.333333333332</v>
      </c>
      <c r="J88" s="91"/>
      <c r="K88" s="90" t="s">
        <v>51</v>
      </c>
      <c r="L88" s="91"/>
      <c r="M88" s="98"/>
      <c r="N88" s="92">
        <f>IF(O88=100%,"Hoàn Thành", IF(O88=0,"Chưa Thực Hiện","Đang Thực Hiện"))</f>
      </c>
      <c r="O88" s="93">
        <f>MAX(R88:AF88)</f>
      </c>
      <c r="P88" s="93"/>
      <c r="Q88" s="93">
        <v>0.15</v>
      </c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>
        <v>1</v>
      </c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</row>
    <row x14ac:dyDescent="0.25" r="89" customHeight="1" ht="18.75">
      <c r="A89" s="95"/>
      <c r="B89" s="85"/>
      <c r="C89" s="85" t="s">
        <v>144</v>
      </c>
      <c r="D89" s="95">
        <v>1</v>
      </c>
      <c r="E89" s="108"/>
      <c r="F89" s="87">
        <v>1</v>
      </c>
      <c r="G89" s="88"/>
      <c r="H89" s="89">
        <f>I88</f>
        <v>25569.333333333332</v>
      </c>
      <c r="I89" s="89">
        <f>H89+F89-1</f>
        <v>25569.333333333332</v>
      </c>
      <c r="J89" s="91"/>
      <c r="K89" s="90" t="s">
        <v>51</v>
      </c>
      <c r="L89" s="91"/>
      <c r="M89" s="98"/>
      <c r="N89" s="92">
        <f>IF(O89=100%,"Hoàn Thành", IF(O89=0,"Chưa Thực Hiện","Đang Thực Hiện"))</f>
      </c>
      <c r="O89" s="93">
        <f>MAX(R89:AI89)</f>
      </c>
      <c r="P89" s="93"/>
      <c r="Q89" s="93">
        <v>0.1</v>
      </c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>
        <v>1</v>
      </c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</row>
    <row x14ac:dyDescent="0.25" r="90" customHeight="1" ht="18.75">
      <c r="A90" s="95"/>
      <c r="B90" s="85"/>
      <c r="C90" s="85" t="s">
        <v>145</v>
      </c>
      <c r="D90" s="95">
        <v>1</v>
      </c>
      <c r="E90" s="108"/>
      <c r="F90" s="87">
        <v>1</v>
      </c>
      <c r="G90" s="88"/>
      <c r="H90" s="89">
        <f>I89+1</f>
        <v>25569.333333333332</v>
      </c>
      <c r="I90" s="89">
        <f>H90+F90-1</f>
        <v>25569.333333333332</v>
      </c>
      <c r="J90" s="91"/>
      <c r="K90" s="90" t="s">
        <v>51</v>
      </c>
      <c r="L90" s="91"/>
      <c r="M90" s="98"/>
      <c r="N90" s="92">
        <f>IF(O90=100%,"Hoàn Thành", IF(O90=0,"Chưa Thực Hiện","Đang Thực Hiện"))</f>
      </c>
      <c r="O90" s="93">
        <f>MAX(R90:AI90)</f>
      </c>
      <c r="P90" s="93"/>
      <c r="Q90" s="93">
        <v>0.1</v>
      </c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>
        <v>1</v>
      </c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</row>
    <row x14ac:dyDescent="0.25" r="91" customHeight="1" ht="18.75">
      <c r="A91" s="95"/>
      <c r="B91" s="85"/>
      <c r="C91" s="85" t="s">
        <v>146</v>
      </c>
      <c r="D91" s="95">
        <v>1</v>
      </c>
      <c r="E91" s="108"/>
      <c r="F91" s="87">
        <v>1</v>
      </c>
      <c r="G91" s="88"/>
      <c r="H91" s="89">
        <f>I90</f>
        <v>25569.333333333332</v>
      </c>
      <c r="I91" s="89">
        <f>H91+F91-1</f>
        <v>25569.333333333332</v>
      </c>
      <c r="J91" s="91"/>
      <c r="K91" s="90" t="s">
        <v>51</v>
      </c>
      <c r="L91" s="91"/>
      <c r="M91" s="98"/>
      <c r="N91" s="92">
        <f>IF(O91=100%,"Hoàn Thành", IF(O91=0,"Chưa Thực Hiện","Đang Thực Hiện"))</f>
      </c>
      <c r="O91" s="93">
        <f>MAX(R91:AI91)</f>
      </c>
      <c r="P91" s="93"/>
      <c r="Q91" s="93">
        <v>0.1</v>
      </c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>
        <v>1</v>
      </c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</row>
    <row x14ac:dyDescent="0.25" r="92" customHeight="1" ht="18.75">
      <c r="A92" s="95">
        <v>8</v>
      </c>
      <c r="B92" s="85"/>
      <c r="C92" s="85" t="s">
        <v>99</v>
      </c>
      <c r="D92" s="95">
        <v>1</v>
      </c>
      <c r="E92" s="86" t="s">
        <v>29</v>
      </c>
      <c r="F92" s="87">
        <v>1</v>
      </c>
      <c r="G92" s="88">
        <v>2</v>
      </c>
      <c r="H92" s="89">
        <v>45733</v>
      </c>
      <c r="I92" s="89">
        <f>H92+F92-1</f>
        <v>25569.333333333332</v>
      </c>
      <c r="J92" s="90" t="s">
        <v>30</v>
      </c>
      <c r="K92" s="98"/>
      <c r="L92" s="109" t="s">
        <v>49</v>
      </c>
      <c r="M92" s="86" t="s">
        <v>38</v>
      </c>
      <c r="N92" s="109"/>
      <c r="O92" s="93">
        <v>1</v>
      </c>
      <c r="P92" s="93"/>
      <c r="Q92" s="93">
        <v>0.05</v>
      </c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</row>
    <row x14ac:dyDescent="0.25" r="93" customHeight="1" ht="18.75">
      <c r="A93" s="95">
        <v>9</v>
      </c>
      <c r="B93" s="85"/>
      <c r="C93" s="85" t="s">
        <v>100</v>
      </c>
      <c r="D93" s="95">
        <v>1</v>
      </c>
      <c r="E93" s="86" t="s">
        <v>29</v>
      </c>
      <c r="F93" s="87">
        <v>3</v>
      </c>
      <c r="G93" s="88">
        <v>1</v>
      </c>
      <c r="H93" s="89">
        <v>45728</v>
      </c>
      <c r="I93" s="89">
        <f>H93+F93-1</f>
        <v>25569.333333333332</v>
      </c>
      <c r="J93" s="90" t="s">
        <v>30</v>
      </c>
      <c r="K93" s="91"/>
      <c r="L93" s="109" t="s">
        <v>49</v>
      </c>
      <c r="M93" s="86" t="s">
        <v>38</v>
      </c>
      <c r="N93" s="92">
        <f>IF(O93=100%,"Hoàn Thành", IF(O93=0,"Chưa Thực Hiện","Đang Thực Hiện"))</f>
      </c>
      <c r="O93" s="93">
        <f>MAX(R93:AF93)</f>
      </c>
      <c r="P93" s="93"/>
      <c r="Q93" s="93">
        <v>0.05</v>
      </c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>
        <v>1</v>
      </c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</row>
    <row x14ac:dyDescent="0.25" r="94" customHeight="1" ht="15.6">
      <c r="A94" s="95">
        <v>10</v>
      </c>
      <c r="B94" s="85"/>
      <c r="C94" s="85" t="s">
        <v>149</v>
      </c>
      <c r="D94" s="95">
        <v>1</v>
      </c>
      <c r="E94" s="86" t="s">
        <v>29</v>
      </c>
      <c r="F94" s="88">
        <f>I94-H94+1</f>
      </c>
      <c r="G94" s="88"/>
      <c r="H94" s="89">
        <f>MIN(H95:H98)</f>
        <v>25569.333333333332</v>
      </c>
      <c r="I94" s="89">
        <f>MAX(I95:I98)</f>
        <v>25569.333333333332</v>
      </c>
      <c r="J94" s="90" t="s">
        <v>30</v>
      </c>
      <c r="K94" s="86" t="s">
        <v>74</v>
      </c>
      <c r="L94" s="109" t="s">
        <v>32</v>
      </c>
      <c r="M94" s="98"/>
      <c r="N94" s="109"/>
      <c r="O94" s="93">
        <f>SUM(O95:O98)/4</f>
      </c>
      <c r="P94" s="93"/>
      <c r="Q94" s="93">
        <v>0.1</v>
      </c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</row>
    <row x14ac:dyDescent="0.25" r="95" customHeight="1" ht="18.75">
      <c r="A95" s="95"/>
      <c r="B95" s="85"/>
      <c r="C95" s="85" t="s">
        <v>150</v>
      </c>
      <c r="D95" s="95">
        <v>1</v>
      </c>
      <c r="E95" s="108"/>
      <c r="F95" s="87">
        <v>1</v>
      </c>
      <c r="G95" s="88"/>
      <c r="H95" s="89">
        <v>45727</v>
      </c>
      <c r="I95" s="89">
        <f>H95+F95-1</f>
        <v>25569.333333333332</v>
      </c>
      <c r="J95" s="91"/>
      <c r="K95" s="86" t="s">
        <v>53</v>
      </c>
      <c r="L95" s="91"/>
      <c r="M95" s="98"/>
      <c r="N95" s="92">
        <f>IF(O95=100%,"Hoàn Thành", IF(O95=0,"Chưa Thực Hiện","Đang Thực Hiện"))</f>
      </c>
      <c r="O95" s="93">
        <f>MAX(R95:AC95)</f>
      </c>
      <c r="P95" s="93"/>
      <c r="Q95" s="93"/>
      <c r="R95" s="66"/>
      <c r="S95" s="66"/>
      <c r="T95" s="66"/>
      <c r="U95" s="66"/>
      <c r="V95" s="66"/>
      <c r="W95" s="66"/>
      <c r="X95" s="66"/>
      <c r="Y95" s="66"/>
      <c r="Z95" s="66">
        <v>1</v>
      </c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</row>
    <row x14ac:dyDescent="0.25" r="96" customHeight="1" ht="18.75">
      <c r="A96" s="95"/>
      <c r="B96" s="85"/>
      <c r="C96" s="85" t="s">
        <v>151</v>
      </c>
      <c r="D96" s="95">
        <v>1</v>
      </c>
      <c r="E96" s="108"/>
      <c r="F96" s="87">
        <v>1</v>
      </c>
      <c r="G96" s="88"/>
      <c r="H96" s="89">
        <v>45728</v>
      </c>
      <c r="I96" s="89">
        <f>H96+F96-1</f>
        <v>25569.333333333332</v>
      </c>
      <c r="J96" s="91"/>
      <c r="K96" s="86" t="s">
        <v>57</v>
      </c>
      <c r="L96" s="91"/>
      <c r="M96" s="98"/>
      <c r="N96" s="92">
        <f>IF(O96=100%,"Hoàn Thành", IF(O96=0,"Chưa Thực Hiện","Đang Thực Hiện"))</f>
      </c>
      <c r="O96" s="93">
        <f>MAX(R96:AC96)</f>
      </c>
      <c r="P96" s="93"/>
      <c r="Q96" s="93"/>
      <c r="R96" s="66"/>
      <c r="S96" s="66"/>
      <c r="T96" s="66"/>
      <c r="U96" s="66"/>
      <c r="V96" s="66"/>
      <c r="W96" s="66"/>
      <c r="X96" s="66"/>
      <c r="Y96" s="66"/>
      <c r="Z96" s="66"/>
      <c r="AA96" s="66">
        <v>1</v>
      </c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</row>
    <row x14ac:dyDescent="0.25" r="97" customHeight="1" ht="18.75">
      <c r="A97" s="95"/>
      <c r="B97" s="85"/>
      <c r="C97" s="85" t="s">
        <v>152</v>
      </c>
      <c r="D97" s="95">
        <v>1</v>
      </c>
      <c r="E97" s="108"/>
      <c r="F97" s="87">
        <v>1</v>
      </c>
      <c r="G97" s="88"/>
      <c r="H97" s="89">
        <v>45727</v>
      </c>
      <c r="I97" s="89">
        <f>H97+F97-1</f>
        <v>25569.333333333332</v>
      </c>
      <c r="J97" s="91"/>
      <c r="K97" s="86" t="s">
        <v>53</v>
      </c>
      <c r="L97" s="91"/>
      <c r="M97" s="98"/>
      <c r="N97" s="92">
        <f>IF(O97=100%,"Hoàn Thành", IF(O97=0,"Chưa Thực Hiện","Đang Thực Hiện"))</f>
      </c>
      <c r="O97" s="93">
        <f>MAX(R97:AC97)</f>
      </c>
      <c r="P97" s="93"/>
      <c r="Q97" s="93"/>
      <c r="R97" s="66"/>
      <c r="S97" s="66"/>
      <c r="T97" s="66"/>
      <c r="U97" s="66"/>
      <c r="V97" s="66"/>
      <c r="W97" s="66"/>
      <c r="X97" s="66"/>
      <c r="Y97" s="66"/>
      <c r="Z97" s="66">
        <v>1</v>
      </c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</row>
    <row x14ac:dyDescent="0.25" r="98" customHeight="1" ht="18.75">
      <c r="A98" s="95"/>
      <c r="B98" s="85"/>
      <c r="C98" s="85" t="s">
        <v>153</v>
      </c>
      <c r="D98" s="95">
        <v>1</v>
      </c>
      <c r="E98" s="108"/>
      <c r="F98" s="87">
        <v>1</v>
      </c>
      <c r="G98" s="88"/>
      <c r="H98" s="89">
        <v>45728</v>
      </c>
      <c r="I98" s="89">
        <f>H98+F98-1</f>
        <v>25569.333333333332</v>
      </c>
      <c r="J98" s="91"/>
      <c r="K98" s="86" t="s">
        <v>57</v>
      </c>
      <c r="L98" s="91"/>
      <c r="M98" s="98"/>
      <c r="N98" s="92">
        <f>IF(O98=100%,"Hoàn Thành", IF(O98=0,"Chưa Thực Hiện","Đang Thực Hiện"))</f>
      </c>
      <c r="O98" s="93">
        <f>MAX(R98:AC98)</f>
      </c>
      <c r="P98" s="93"/>
      <c r="Q98" s="93"/>
      <c r="R98" s="66"/>
      <c r="S98" s="66"/>
      <c r="T98" s="66"/>
      <c r="U98" s="66"/>
      <c r="V98" s="66"/>
      <c r="W98" s="66"/>
      <c r="X98" s="66"/>
      <c r="Y98" s="66"/>
      <c r="Z98" s="66"/>
      <c r="AA98" s="66">
        <v>1</v>
      </c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</row>
    <row x14ac:dyDescent="0.25" r="99" customHeight="1" ht="18.75">
      <c r="A99" s="95">
        <v>11</v>
      </c>
      <c r="B99" s="85"/>
      <c r="C99" s="85" t="s">
        <v>106</v>
      </c>
      <c r="D99" s="95">
        <v>1</v>
      </c>
      <c r="E99" s="86" t="s">
        <v>29</v>
      </c>
      <c r="F99" s="88">
        <f>I99-H99+1</f>
      </c>
      <c r="G99" s="88"/>
      <c r="H99" s="89">
        <f>MIN(H100:H103)</f>
        <v>25569.333333333332</v>
      </c>
      <c r="I99" s="89">
        <f>MAX(I100:I103)</f>
        <v>25569.333333333332</v>
      </c>
      <c r="J99" s="90" t="s">
        <v>30</v>
      </c>
      <c r="K99" s="86" t="s">
        <v>74</v>
      </c>
      <c r="L99" s="109" t="s">
        <v>32</v>
      </c>
      <c r="M99" s="98"/>
      <c r="N99" s="109"/>
      <c r="O99" s="93">
        <f>SUM(O100:O103)/4</f>
      </c>
      <c r="P99" s="93"/>
      <c r="Q99" s="93">
        <v>0.05</v>
      </c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</row>
    <row x14ac:dyDescent="0.25" r="100" customHeight="1" ht="18.75">
      <c r="A100" s="95"/>
      <c r="B100" s="85"/>
      <c r="C100" s="85" t="s">
        <v>150</v>
      </c>
      <c r="D100" s="95">
        <v>1</v>
      </c>
      <c r="E100" s="108"/>
      <c r="F100" s="87">
        <v>1</v>
      </c>
      <c r="G100" s="88"/>
      <c r="H100" s="89">
        <f>I96+1</f>
        <v>25569.333333333332</v>
      </c>
      <c r="I100" s="89">
        <f>H100+F100-1</f>
        <v>25569.333333333332</v>
      </c>
      <c r="J100" s="91"/>
      <c r="K100" s="86" t="s">
        <v>53</v>
      </c>
      <c r="L100" s="91"/>
      <c r="M100" s="98"/>
      <c r="N100" s="92">
        <f>IF(O100=100%,"Hoàn Thành", IF(O100=0,"Chưa Thực Hiện","Đang Thực Hiện"))</f>
      </c>
      <c r="O100" s="93">
        <f>MAX(R100:AS100)</f>
      </c>
      <c r="P100" s="93"/>
      <c r="Q100" s="93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>
        <v>1</v>
      </c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</row>
    <row x14ac:dyDescent="0.25" r="101" customHeight="1" ht="18.75">
      <c r="A101" s="95"/>
      <c r="B101" s="85"/>
      <c r="C101" s="85" t="s">
        <v>151</v>
      </c>
      <c r="D101" s="95">
        <v>1</v>
      </c>
      <c r="E101" s="108"/>
      <c r="F101" s="87">
        <v>1</v>
      </c>
      <c r="G101" s="88"/>
      <c r="H101" s="89">
        <f>I100+1</f>
        <v>25569.333333333332</v>
      </c>
      <c r="I101" s="89">
        <f>H101+F101-1</f>
        <v>25569.333333333332</v>
      </c>
      <c r="J101" s="91"/>
      <c r="K101" s="86" t="s">
        <v>57</v>
      </c>
      <c r="L101" s="91"/>
      <c r="M101" s="98"/>
      <c r="N101" s="92">
        <f>IF(O101=100%,"Hoàn Thành", IF(O101=0,"Chưa Thực Hiện","Đang Thực Hiện"))</f>
      </c>
      <c r="O101" s="93">
        <f>MAX(R101:AS101)</f>
      </c>
      <c r="P101" s="93"/>
      <c r="Q101" s="93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>
        <v>1</v>
      </c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</row>
    <row x14ac:dyDescent="0.25" r="102" customHeight="1" ht="18.75">
      <c r="A102" s="95"/>
      <c r="B102" s="85"/>
      <c r="C102" s="85" t="s">
        <v>152</v>
      </c>
      <c r="D102" s="95">
        <v>1</v>
      </c>
      <c r="E102" s="108"/>
      <c r="F102" s="87">
        <v>1</v>
      </c>
      <c r="G102" s="88"/>
      <c r="H102" s="89">
        <f>I98+1</f>
        <v>25569.333333333332</v>
      </c>
      <c r="I102" s="89">
        <f>H102+F102-1</f>
        <v>25569.333333333332</v>
      </c>
      <c r="J102" s="91"/>
      <c r="K102" s="86" t="s">
        <v>53</v>
      </c>
      <c r="L102" s="91"/>
      <c r="M102" s="98"/>
      <c r="N102" s="92">
        <f>IF(O102=100%,"Hoàn Thành", IF(O102=0,"Chưa Thực Hiện","Đang Thực Hiện"))</f>
      </c>
      <c r="O102" s="93">
        <f>MAX(R102:AS102)</f>
      </c>
      <c r="P102" s="93"/>
      <c r="Q102" s="93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>
        <v>1</v>
      </c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</row>
    <row x14ac:dyDescent="0.25" r="103" customHeight="1" ht="18.75">
      <c r="A103" s="95"/>
      <c r="B103" s="85"/>
      <c r="C103" s="85" t="s">
        <v>153</v>
      </c>
      <c r="D103" s="95">
        <v>1</v>
      </c>
      <c r="E103" s="108"/>
      <c r="F103" s="87">
        <v>1</v>
      </c>
      <c r="G103" s="88"/>
      <c r="H103" s="89">
        <f>I102+1</f>
        <v>25569.333333333332</v>
      </c>
      <c r="I103" s="89">
        <f>H103+F103-1</f>
        <v>25569.333333333332</v>
      </c>
      <c r="J103" s="91"/>
      <c r="K103" s="86" t="s">
        <v>57</v>
      </c>
      <c r="L103" s="91"/>
      <c r="M103" s="98"/>
      <c r="N103" s="92">
        <f>IF(O103=100%,"Hoàn Thành", IF(O103=0,"Chưa Thực Hiện","Đang Thực Hiện"))</f>
      </c>
      <c r="O103" s="93">
        <f>MAX(R103:AS103)</f>
      </c>
      <c r="P103" s="93"/>
      <c r="Q103" s="93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>
        <v>1</v>
      </c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</row>
    <row x14ac:dyDescent="0.25" r="104" customHeight="1" ht="18.75">
      <c r="A104" s="95">
        <v>12</v>
      </c>
      <c r="B104" s="85"/>
      <c r="C104" s="85" t="s">
        <v>107</v>
      </c>
      <c r="D104" s="95">
        <v>1</v>
      </c>
      <c r="E104" s="86" t="s">
        <v>29</v>
      </c>
      <c r="F104" s="88">
        <f>I104-H104+1</f>
      </c>
      <c r="G104" s="88"/>
      <c r="H104" s="89">
        <f>MIN(H105:H108)</f>
        <v>25569.333333333332</v>
      </c>
      <c r="I104" s="89">
        <f>MAX(I105:I108)</f>
        <v>25569.333333333332</v>
      </c>
      <c r="J104" s="90" t="s">
        <v>30</v>
      </c>
      <c r="K104" s="86" t="s">
        <v>74</v>
      </c>
      <c r="L104" s="109" t="s">
        <v>32</v>
      </c>
      <c r="M104" s="98"/>
      <c r="N104" s="109"/>
      <c r="O104" s="93">
        <f>SUM(O105:O108)/4</f>
      </c>
      <c r="P104" s="93"/>
      <c r="Q104" s="93">
        <v>0.1</v>
      </c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</row>
    <row x14ac:dyDescent="0.25" r="105" customHeight="1" ht="18.75">
      <c r="A105" s="95"/>
      <c r="B105" s="85"/>
      <c r="C105" s="85" t="s">
        <v>150</v>
      </c>
      <c r="D105" s="95">
        <v>1</v>
      </c>
      <c r="E105" s="108"/>
      <c r="F105" s="87">
        <v>1</v>
      </c>
      <c r="G105" s="88"/>
      <c r="H105" s="89">
        <f>I101+1</f>
        <v>25569.333333333332</v>
      </c>
      <c r="I105" s="89">
        <f>H105+F105-1</f>
        <v>25569.333333333332</v>
      </c>
      <c r="J105" s="91"/>
      <c r="K105" s="86" t="s">
        <v>53</v>
      </c>
      <c r="L105" s="91"/>
      <c r="M105" s="98"/>
      <c r="N105" s="92">
        <f>IF(O105=100%,"Hoàn Thành", IF(O105=0,"Chưa Thực Hiện","Đang Thực Hiện"))</f>
      </c>
      <c r="O105" s="93">
        <f>MAX(R105:AS105)</f>
      </c>
      <c r="P105" s="93"/>
      <c r="Q105" s="93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>
        <v>1</v>
      </c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</row>
    <row x14ac:dyDescent="0.25" r="106" customHeight="1" ht="18.75">
      <c r="A106" s="95"/>
      <c r="B106" s="85"/>
      <c r="C106" s="85" t="s">
        <v>151</v>
      </c>
      <c r="D106" s="95">
        <v>1</v>
      </c>
      <c r="E106" s="108"/>
      <c r="F106" s="87">
        <v>1</v>
      </c>
      <c r="G106" s="88"/>
      <c r="H106" s="89">
        <f>I105+1</f>
        <v>25569.333333333332</v>
      </c>
      <c r="I106" s="89">
        <f>H106+F106-1</f>
        <v>25569.333333333332</v>
      </c>
      <c r="J106" s="91"/>
      <c r="K106" s="86" t="s">
        <v>57</v>
      </c>
      <c r="L106" s="91"/>
      <c r="M106" s="98"/>
      <c r="N106" s="92">
        <f>IF(O106=100%,"Hoàn Thành", IF(O106=0,"Chưa Thực Hiện","Đang Thực Hiện"))</f>
      </c>
      <c r="O106" s="93">
        <f>MAX(R106:AS106)</f>
      </c>
      <c r="P106" s="93"/>
      <c r="Q106" s="93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>
        <v>1</v>
      </c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</row>
    <row x14ac:dyDescent="0.25" r="107" customHeight="1" ht="18.75">
      <c r="A107" s="95"/>
      <c r="B107" s="85"/>
      <c r="C107" s="85" t="s">
        <v>152</v>
      </c>
      <c r="D107" s="95">
        <v>1</v>
      </c>
      <c r="E107" s="108"/>
      <c r="F107" s="87">
        <v>1</v>
      </c>
      <c r="G107" s="88"/>
      <c r="H107" s="89">
        <f>I103+1</f>
        <v>25569.333333333332</v>
      </c>
      <c r="I107" s="89">
        <f>H107+F107-1</f>
        <v>25569.333333333332</v>
      </c>
      <c r="J107" s="91"/>
      <c r="K107" s="86" t="s">
        <v>53</v>
      </c>
      <c r="L107" s="91"/>
      <c r="M107" s="98"/>
      <c r="N107" s="92">
        <f>IF(O107=100%,"Hoàn Thành", IF(O107=0,"Chưa Thực Hiện","Đang Thực Hiện"))</f>
      </c>
      <c r="O107" s="93">
        <f>MAX(R107:AS107)</f>
      </c>
      <c r="P107" s="93"/>
      <c r="Q107" s="93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>
        <v>1</v>
      </c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</row>
    <row x14ac:dyDescent="0.25" r="108" customHeight="1" ht="18.75">
      <c r="A108" s="95"/>
      <c r="B108" s="85"/>
      <c r="C108" s="85" t="s">
        <v>153</v>
      </c>
      <c r="D108" s="95">
        <v>1</v>
      </c>
      <c r="E108" s="108"/>
      <c r="F108" s="87">
        <v>1</v>
      </c>
      <c r="G108" s="88"/>
      <c r="H108" s="89">
        <f>I107+1</f>
        <v>25569.333333333332</v>
      </c>
      <c r="I108" s="89">
        <f>H108+F108-1</f>
        <v>25569.333333333332</v>
      </c>
      <c r="J108" s="91"/>
      <c r="K108" s="86" t="s">
        <v>57</v>
      </c>
      <c r="L108" s="91"/>
      <c r="M108" s="98"/>
      <c r="N108" s="92">
        <f>IF(O108=100%,"Hoàn Thành", IF(O108=0,"Chưa Thực Hiện","Đang Thực Hiện"))</f>
      </c>
      <c r="O108" s="93">
        <f>MAX(R108:AS108)</f>
      </c>
      <c r="P108" s="93"/>
      <c r="Q108" s="93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>
        <v>1</v>
      </c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</row>
    <row x14ac:dyDescent="0.25" r="109" customHeight="1" ht="18.75">
      <c r="A109" s="110">
        <v>3</v>
      </c>
      <c r="B109" s="68" t="s">
        <v>108</v>
      </c>
      <c r="C109" s="111"/>
      <c r="D109" s="110"/>
      <c r="E109" s="111" t="s">
        <v>29</v>
      </c>
      <c r="F109" s="112">
        <f>I109-H109+1</f>
      </c>
      <c r="G109" s="113"/>
      <c r="H109" s="114">
        <f>MIN(H110:H114)</f>
        <v>25569.333333333332</v>
      </c>
      <c r="I109" s="114">
        <f>MAX(I110:I114)</f>
        <v>25569.333333333332</v>
      </c>
      <c r="J109" s="115"/>
      <c r="K109" s="115"/>
      <c r="L109" s="115"/>
      <c r="M109" s="115"/>
      <c r="N109" s="116"/>
      <c r="O109" s="117">
        <f>SUMPRODUCT(O110:O114,Q110:Q114)</f>
      </c>
      <c r="P109" s="117"/>
      <c r="Q109" s="117">
        <v>0.05</v>
      </c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</row>
    <row x14ac:dyDescent="0.25" r="110" customHeight="1" ht="18.75">
      <c r="A110" s="95"/>
      <c r="B110" s="118"/>
      <c r="C110" s="107" t="s">
        <v>109</v>
      </c>
      <c r="D110" s="121">
        <v>1</v>
      </c>
      <c r="E110" s="86" t="s">
        <v>29</v>
      </c>
      <c r="F110" s="87">
        <v>2</v>
      </c>
      <c r="G110" s="119">
        <v>1</v>
      </c>
      <c r="H110" s="89">
        <v>45728</v>
      </c>
      <c r="I110" s="89">
        <f>H110+F110-1</f>
        <v>25569.333333333332</v>
      </c>
      <c r="J110" s="90" t="s">
        <v>30</v>
      </c>
      <c r="K110" s="86" t="s">
        <v>53</v>
      </c>
      <c r="L110" s="109" t="s">
        <v>32</v>
      </c>
      <c r="M110" s="86" t="s">
        <v>38</v>
      </c>
      <c r="N110" s="92">
        <f>IF(O110=100%,"Hoàn Thành", IF(O110=0,"Chưa Thực Hiện","Đang Thực Hiện"))</f>
      </c>
      <c r="O110" s="93">
        <f>MAX(R110:AC110)</f>
      </c>
      <c r="P110" s="66"/>
      <c r="Q110" s="93">
        <v>0.3</v>
      </c>
      <c r="R110" s="66"/>
      <c r="S110" s="66"/>
      <c r="T110" s="66"/>
      <c r="U110" s="66"/>
      <c r="V110" s="66"/>
      <c r="W110" s="66"/>
      <c r="X110" s="66"/>
      <c r="Y110" s="66"/>
      <c r="Z110" s="66"/>
      <c r="AA110" s="66">
        <v>0.5</v>
      </c>
      <c r="AB110" s="66">
        <v>0.5</v>
      </c>
      <c r="AC110" s="66">
        <v>1</v>
      </c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</row>
    <row x14ac:dyDescent="0.25" r="111" customHeight="1" ht="18.75">
      <c r="A111" s="95"/>
      <c r="B111" s="118"/>
      <c r="C111" s="107" t="s">
        <v>110</v>
      </c>
      <c r="D111" s="121">
        <v>1</v>
      </c>
      <c r="E111" s="86" t="s">
        <v>29</v>
      </c>
      <c r="F111" s="87">
        <v>1</v>
      </c>
      <c r="G111" s="119">
        <v>1</v>
      </c>
      <c r="H111" s="89">
        <v>45738</v>
      </c>
      <c r="I111" s="89">
        <f>H111+F111-1</f>
        <v>25569.333333333332</v>
      </c>
      <c r="J111" s="90" t="s">
        <v>30</v>
      </c>
      <c r="K111" s="86" t="s">
        <v>53</v>
      </c>
      <c r="L111" s="109" t="s">
        <v>32</v>
      </c>
      <c r="M111" s="86" t="s">
        <v>38</v>
      </c>
      <c r="N111" s="92">
        <f>IF(O111=100%,"Hoàn Thành", IF(O111=0,"Chưa Thực Hiện","Đang Thực Hiện"))</f>
      </c>
      <c r="O111" s="93">
        <f>MAX(R111:AK111)</f>
      </c>
      <c r="P111" s="66"/>
      <c r="Q111" s="93">
        <v>0.2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>
        <v>1</v>
      </c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</row>
    <row x14ac:dyDescent="0.25" r="112" customHeight="1" ht="18.75">
      <c r="A112" s="95"/>
      <c r="B112" s="118"/>
      <c r="C112" s="107" t="s">
        <v>111</v>
      </c>
      <c r="D112" s="121">
        <v>1</v>
      </c>
      <c r="E112" s="86" t="s">
        <v>29</v>
      </c>
      <c r="F112" s="87">
        <v>1</v>
      </c>
      <c r="G112" s="119">
        <v>1</v>
      </c>
      <c r="H112" s="89">
        <f>H111</f>
        <v>25569.333333333332</v>
      </c>
      <c r="I112" s="89">
        <f>H112+F112-1</f>
        <v>25569.333333333332</v>
      </c>
      <c r="J112" s="90" t="s">
        <v>30</v>
      </c>
      <c r="K112" s="86" t="s">
        <v>53</v>
      </c>
      <c r="L112" s="109" t="s">
        <v>32</v>
      </c>
      <c r="M112" s="86" t="s">
        <v>38</v>
      </c>
      <c r="N112" s="92">
        <f>IF(O112=100%,"Hoàn Thành", IF(O112=0,"Chưa Thực Hiện","Đang Thực Hiện"))</f>
      </c>
      <c r="O112" s="93">
        <f>MAX(R112:AK112)</f>
      </c>
      <c r="P112" s="66"/>
      <c r="Q112" s="93">
        <v>0.2</v>
      </c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>
        <v>1</v>
      </c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</row>
    <row x14ac:dyDescent="0.25" r="113" customHeight="1" ht="18.75">
      <c r="A113" s="95"/>
      <c r="B113" s="118"/>
      <c r="C113" s="107" t="s">
        <v>112</v>
      </c>
      <c r="D113" s="121">
        <v>1</v>
      </c>
      <c r="E113" s="86" t="s">
        <v>29</v>
      </c>
      <c r="F113" s="87">
        <v>1</v>
      </c>
      <c r="G113" s="119">
        <v>1</v>
      </c>
      <c r="H113" s="89">
        <f>H112</f>
        <v>25569.333333333332</v>
      </c>
      <c r="I113" s="89">
        <f>H113+F113-1</f>
        <v>25569.333333333332</v>
      </c>
      <c r="J113" s="90" t="s">
        <v>30</v>
      </c>
      <c r="K113" s="86" t="s">
        <v>53</v>
      </c>
      <c r="L113" s="109" t="s">
        <v>32</v>
      </c>
      <c r="M113" s="86" t="s">
        <v>38</v>
      </c>
      <c r="N113" s="92">
        <f>IF(O113=100%,"Hoàn Thành", IF(O113=0,"Chưa Thực Hiện","Đang Thực Hiện"))</f>
      </c>
      <c r="O113" s="93">
        <f>MAX(R113:AK113)</f>
      </c>
      <c r="P113" s="66"/>
      <c r="Q113" s="93">
        <v>0.2</v>
      </c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>
        <v>1</v>
      </c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</row>
    <row x14ac:dyDescent="0.25" r="114" customHeight="1" ht="18.75">
      <c r="A114" s="95"/>
      <c r="B114" s="118"/>
      <c r="C114" s="107" t="s">
        <v>113</v>
      </c>
      <c r="D114" s="121">
        <v>1</v>
      </c>
      <c r="E114" s="86" t="s">
        <v>29</v>
      </c>
      <c r="F114" s="87">
        <v>1</v>
      </c>
      <c r="G114" s="119">
        <v>1</v>
      </c>
      <c r="H114" s="89">
        <f>H113</f>
        <v>25569.333333333332</v>
      </c>
      <c r="I114" s="89">
        <f>H114+F114-1</f>
        <v>25569.333333333332</v>
      </c>
      <c r="J114" s="90" t="s">
        <v>30</v>
      </c>
      <c r="K114" s="86" t="s">
        <v>53</v>
      </c>
      <c r="L114" s="109" t="s">
        <v>32</v>
      </c>
      <c r="M114" s="86" t="s">
        <v>38</v>
      </c>
      <c r="N114" s="92">
        <f>IF(O114=100%,"Hoàn Thành", IF(O114=0,"Chưa Thực Hiện","Đang Thực Hiện"))</f>
      </c>
      <c r="O114" s="93">
        <f>MAX(R114:AK114)</f>
      </c>
      <c r="P114" s="66"/>
      <c r="Q114" s="93">
        <v>0.1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>
        <v>1</v>
      </c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</row>
    <row x14ac:dyDescent="0.25" r="115" customHeight="1" ht="18.75">
      <c r="A115" s="110">
        <v>4</v>
      </c>
      <c r="B115" s="68" t="s">
        <v>114</v>
      </c>
      <c r="C115" s="111"/>
      <c r="D115" s="110"/>
      <c r="E115" s="120"/>
      <c r="F115" s="112">
        <f>I115-H115+1</f>
      </c>
      <c r="G115" s="113"/>
      <c r="H115" s="114">
        <f>MIN(H116:H119)</f>
        <v>25569.333333333332</v>
      </c>
      <c r="I115" s="114">
        <f>MAX(I116:I119)</f>
        <v>25569.333333333332</v>
      </c>
      <c r="J115" s="115"/>
      <c r="K115" s="115"/>
      <c r="L115" s="115"/>
      <c r="M115" s="115"/>
      <c r="N115" s="116"/>
      <c r="O115" s="117">
        <f>SUMPRODUCT(O116:O119,Q116:Q119)</f>
      </c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</row>
    <row x14ac:dyDescent="0.25" r="116" customHeight="1" ht="18.75">
      <c r="A116" s="95"/>
      <c r="B116" s="118"/>
      <c r="C116" s="107" t="s">
        <v>115</v>
      </c>
      <c r="D116" s="121">
        <v>1</v>
      </c>
      <c r="E116" s="122" t="s">
        <v>29</v>
      </c>
      <c r="F116" s="123">
        <v>1</v>
      </c>
      <c r="G116" s="119">
        <v>1</v>
      </c>
      <c r="H116" s="124">
        <v>45736</v>
      </c>
      <c r="I116" s="89">
        <f>H116+F116-1</f>
        <v>25569.333333333332</v>
      </c>
      <c r="J116" s="90" t="s">
        <v>30</v>
      </c>
      <c r="K116" s="90" t="s">
        <v>116</v>
      </c>
      <c r="L116" s="109" t="s">
        <v>49</v>
      </c>
      <c r="M116" s="91"/>
      <c r="N116" s="92">
        <f>IF(O116=100%,"Hoàn Thành", IF(O116=0,"Chưa Thực hiện","Đang thực hiện"))</f>
      </c>
      <c r="O116" s="93">
        <v>1</v>
      </c>
      <c r="P116" s="66"/>
      <c r="Q116" s="93">
        <v>0.25</v>
      </c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</row>
    <row x14ac:dyDescent="0.25" r="117" customHeight="1" ht="18.75">
      <c r="A117" s="95"/>
      <c r="B117" s="118"/>
      <c r="C117" s="107" t="s">
        <v>117</v>
      </c>
      <c r="D117" s="121">
        <v>1</v>
      </c>
      <c r="E117" s="122" t="s">
        <v>29</v>
      </c>
      <c r="F117" s="123">
        <v>1</v>
      </c>
      <c r="G117" s="119">
        <v>1</v>
      </c>
      <c r="H117" s="124">
        <v>45736</v>
      </c>
      <c r="I117" s="89">
        <f>H117+F117-1</f>
        <v>25569.333333333332</v>
      </c>
      <c r="J117" s="90" t="s">
        <v>30</v>
      </c>
      <c r="K117" s="90" t="s">
        <v>116</v>
      </c>
      <c r="L117" s="109" t="s">
        <v>49</v>
      </c>
      <c r="M117" s="91"/>
      <c r="N117" s="92">
        <f>IF(O117=100%,"Hoàn Thành", IF(O117=0,"Chưa Thực hiện","Đang thực hiện"))</f>
      </c>
      <c r="O117" s="93">
        <v>1</v>
      </c>
      <c r="P117" s="66"/>
      <c r="Q117" s="93">
        <v>0.25</v>
      </c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</row>
    <row x14ac:dyDescent="0.25" r="118" customHeight="1" ht="18.75">
      <c r="A118" s="95"/>
      <c r="B118" s="118"/>
      <c r="C118" s="107" t="s">
        <v>118</v>
      </c>
      <c r="D118" s="121">
        <v>1</v>
      </c>
      <c r="E118" s="122" t="s">
        <v>29</v>
      </c>
      <c r="F118" s="123">
        <v>1</v>
      </c>
      <c r="G118" s="119">
        <v>1</v>
      </c>
      <c r="H118" s="89">
        <v>45737</v>
      </c>
      <c r="I118" s="89">
        <f>H118+F118-1</f>
        <v>25569.333333333332</v>
      </c>
      <c r="J118" s="90" t="s">
        <v>30</v>
      </c>
      <c r="K118" s="90" t="s">
        <v>116</v>
      </c>
      <c r="L118" s="109" t="s">
        <v>49</v>
      </c>
      <c r="M118" s="91"/>
      <c r="N118" s="92">
        <f>IF(O118=100%,"Hoàn Thành", IF(O118=0,"Chưa Thực hiện","Đang thực hiện"))</f>
      </c>
      <c r="O118" s="93">
        <v>1</v>
      </c>
      <c r="P118" s="125"/>
      <c r="Q118" s="93">
        <v>0.25</v>
      </c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</row>
    <row x14ac:dyDescent="0.25" r="119" customHeight="1" ht="18.75">
      <c r="A119" s="95"/>
      <c r="B119" s="118"/>
      <c r="C119" s="107" t="s">
        <v>119</v>
      </c>
      <c r="D119" s="121">
        <v>1</v>
      </c>
      <c r="E119" s="122" t="s">
        <v>29</v>
      </c>
      <c r="F119" s="123">
        <v>1</v>
      </c>
      <c r="G119" s="119">
        <v>1</v>
      </c>
      <c r="H119" s="124">
        <v>45738</v>
      </c>
      <c r="I119" s="89">
        <f>H119+F119-1</f>
        <v>25569.333333333332</v>
      </c>
      <c r="J119" s="90" t="s">
        <v>30</v>
      </c>
      <c r="K119" s="90" t="s">
        <v>116</v>
      </c>
      <c r="L119" s="109" t="s">
        <v>49</v>
      </c>
      <c r="M119" s="91"/>
      <c r="N119" s="92">
        <f>IF(O119=100%,"Hoàn Thành", IF(O119=0,"Chưa Thực hiện","Đang thực hiện"))</f>
      </c>
      <c r="O119" s="93">
        <v>1</v>
      </c>
      <c r="P119" s="66"/>
      <c r="Q119" s="93">
        <v>0.25</v>
      </c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</row>
    <row x14ac:dyDescent="0.25" r="120" customHeight="1" ht="18.75">
      <c r="A120" s="110">
        <v>5</v>
      </c>
      <c r="B120" s="68" t="s">
        <v>154</v>
      </c>
      <c r="C120" s="111"/>
      <c r="D120" s="110"/>
      <c r="E120" s="120"/>
      <c r="F120" s="112">
        <f>I120-H120+1</f>
      </c>
      <c r="G120" s="113"/>
      <c r="H120" s="114">
        <f>MIN(H121:H124)</f>
        <v>25569.333333333332</v>
      </c>
      <c r="I120" s="114">
        <f>MAX(I121:I124)</f>
        <v>25569.333333333332</v>
      </c>
      <c r="J120" s="115"/>
      <c r="K120" s="115"/>
      <c r="L120" s="115"/>
      <c r="M120" s="115"/>
      <c r="N120" s="116"/>
      <c r="O120" s="117">
        <f>SUMPRODUCT(O121:O125,Q121:Q125)</f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</row>
    <row x14ac:dyDescent="0.25" r="121" customHeight="1" ht="18.75">
      <c r="A121" s="95"/>
      <c r="B121" s="118"/>
      <c r="C121" s="107" t="s">
        <v>121</v>
      </c>
      <c r="D121" s="121">
        <v>1</v>
      </c>
      <c r="E121" s="122" t="s">
        <v>29</v>
      </c>
      <c r="F121" s="123">
        <v>1</v>
      </c>
      <c r="G121" s="119"/>
      <c r="H121" s="124">
        <v>45739</v>
      </c>
      <c r="I121" s="89">
        <f>H121+F121-1</f>
        <v>25569.333333333332</v>
      </c>
      <c r="J121" s="90" t="s">
        <v>30</v>
      </c>
      <c r="K121" s="90" t="s">
        <v>116</v>
      </c>
      <c r="L121" s="109" t="s">
        <v>49</v>
      </c>
      <c r="M121" s="91"/>
      <c r="N121" s="92">
        <f>IF(O121=100%,"Hoàn Thành", IF(O121=0,"Chưa Thực hiện","Đang thực hiện"))</f>
      </c>
      <c r="O121" s="93">
        <v>1</v>
      </c>
      <c r="P121" s="66"/>
      <c r="Q121" s="66">
        <v>0.2</v>
      </c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</row>
    <row x14ac:dyDescent="0.25" r="122" customHeight="1" ht="18.75">
      <c r="A122" s="95"/>
      <c r="B122" s="118"/>
      <c r="C122" s="107" t="s">
        <v>122</v>
      </c>
      <c r="D122" s="121">
        <v>1</v>
      </c>
      <c r="E122" s="122" t="s">
        <v>29</v>
      </c>
      <c r="F122" s="123">
        <v>1</v>
      </c>
      <c r="G122" s="119"/>
      <c r="H122" s="124">
        <v>45739</v>
      </c>
      <c r="I122" s="89">
        <f>H122+F122-1</f>
        <v>25569.333333333332</v>
      </c>
      <c r="J122" s="90" t="s">
        <v>30</v>
      </c>
      <c r="K122" s="90" t="s">
        <v>116</v>
      </c>
      <c r="L122" s="109" t="s">
        <v>49</v>
      </c>
      <c r="M122" s="91"/>
      <c r="N122" s="92">
        <f>IF(O122=100%,"Hoàn Thành", IF(O122=0,"Chưa Thực hiện","Đang thực hiện"))</f>
      </c>
      <c r="O122" s="93">
        <v>1</v>
      </c>
      <c r="P122" s="66"/>
      <c r="Q122" s="66">
        <v>0.2</v>
      </c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</row>
    <row x14ac:dyDescent="0.25" r="123" customHeight="1" ht="18.75">
      <c r="A123" s="95"/>
      <c r="B123" s="118"/>
      <c r="C123" s="107" t="s">
        <v>155</v>
      </c>
      <c r="D123" s="121">
        <v>1</v>
      </c>
      <c r="E123" s="122" t="s">
        <v>29</v>
      </c>
      <c r="F123" s="123">
        <v>1</v>
      </c>
      <c r="G123" s="119"/>
      <c r="H123" s="124">
        <v>45739</v>
      </c>
      <c r="I123" s="89">
        <f>H123+F123-1</f>
        <v>25569.333333333332</v>
      </c>
      <c r="J123" s="90" t="s">
        <v>30</v>
      </c>
      <c r="K123" s="90" t="s">
        <v>116</v>
      </c>
      <c r="L123" s="109" t="s">
        <v>49</v>
      </c>
      <c r="M123" s="91"/>
      <c r="N123" s="92">
        <f>IF(O123=100%,"Hoàn Thành", IF(O123=0,"Chưa Thực hiện","Đang thực hiện"))</f>
      </c>
      <c r="O123" s="93">
        <v>1</v>
      </c>
      <c r="P123" s="66"/>
      <c r="Q123" s="66">
        <v>0.2</v>
      </c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</row>
    <row x14ac:dyDescent="0.25" r="124" customHeight="1" ht="18.75">
      <c r="A124" s="95"/>
      <c r="B124" s="118"/>
      <c r="C124" s="107" t="s">
        <v>156</v>
      </c>
      <c r="D124" s="121">
        <v>1</v>
      </c>
      <c r="E124" s="122" t="s">
        <v>29</v>
      </c>
      <c r="F124" s="123">
        <v>1</v>
      </c>
      <c r="G124" s="119"/>
      <c r="H124" s="124">
        <v>45739</v>
      </c>
      <c r="I124" s="89">
        <f>H124+F124-1</f>
        <v>25569.333333333332</v>
      </c>
      <c r="J124" s="90" t="s">
        <v>30</v>
      </c>
      <c r="K124" s="90" t="s">
        <v>116</v>
      </c>
      <c r="L124" s="109" t="s">
        <v>49</v>
      </c>
      <c r="M124" s="91"/>
      <c r="N124" s="92">
        <f>IF(O124=100%,"Hoàn Thành", IF(O124=0,"Chưa Thực hiện","Đang thực hiện"))</f>
      </c>
      <c r="O124" s="93">
        <v>1</v>
      </c>
      <c r="P124" s="66"/>
      <c r="Q124" s="66">
        <v>0.2</v>
      </c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</row>
    <row x14ac:dyDescent="0.25" r="125" customHeight="1" ht="18.75">
      <c r="A125" s="95"/>
      <c r="B125" s="118"/>
      <c r="C125" s="107" t="s">
        <v>157</v>
      </c>
      <c r="D125" s="121">
        <v>1</v>
      </c>
      <c r="E125" s="122" t="s">
        <v>29</v>
      </c>
      <c r="F125" s="123">
        <v>1</v>
      </c>
      <c r="G125" s="119"/>
      <c r="H125" s="124">
        <v>45739</v>
      </c>
      <c r="I125" s="89">
        <f>H125+F125-1</f>
        <v>25569.333333333332</v>
      </c>
      <c r="J125" s="90" t="s">
        <v>30</v>
      </c>
      <c r="K125" s="90" t="s">
        <v>116</v>
      </c>
      <c r="L125" s="109" t="s">
        <v>49</v>
      </c>
      <c r="M125" s="91"/>
      <c r="N125" s="92">
        <f>IF(O125=100%,"Hoàn Thành", IF(O125=0,"Chưa Thực hiện","Đang thực hiện"))</f>
      </c>
      <c r="O125" s="93">
        <v>1</v>
      </c>
      <c r="P125" s="66"/>
      <c r="Q125" s="66">
        <v>0.2</v>
      </c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</row>
    <row x14ac:dyDescent="0.25" r="126" customHeight="1" ht="18.75">
      <c r="A126" s="126"/>
      <c r="B126" s="127"/>
      <c r="C126" s="127"/>
      <c r="D126" s="126"/>
      <c r="E126" s="128" t="s">
        <v>29</v>
      </c>
      <c r="F126" s="129"/>
      <c r="G126" s="130"/>
      <c r="H126" s="131"/>
      <c r="I126" s="131"/>
      <c r="J126" s="127"/>
      <c r="K126" s="127"/>
      <c r="L126" s="131"/>
      <c r="M126" s="127"/>
      <c r="N126" s="127"/>
      <c r="O126" s="132"/>
      <c r="P126" s="127"/>
      <c r="Q126" s="132"/>
      <c r="R126" s="131"/>
      <c r="S126" s="131"/>
      <c r="T126" s="131"/>
      <c r="U126" s="131"/>
      <c r="V126" s="131"/>
      <c r="W126" s="132"/>
      <c r="X126" s="134"/>
      <c r="Y126" s="132"/>
      <c r="Z126" s="132"/>
      <c r="AA126" s="132"/>
      <c r="AB126" s="132"/>
      <c r="AC126" s="132"/>
      <c r="AD126" s="132"/>
      <c r="AE126" s="134"/>
      <c r="AF126" s="132"/>
      <c r="AG126" s="132"/>
      <c r="AH126" s="132"/>
      <c r="AI126" s="131"/>
      <c r="AJ126" s="131"/>
      <c r="AK126" s="132"/>
      <c r="AL126" s="133"/>
      <c r="AM126" s="131"/>
      <c r="AN126" s="131"/>
      <c r="AO126" s="131"/>
      <c r="AP126" s="131"/>
      <c r="AQ126" s="131"/>
      <c r="AR126" s="131"/>
      <c r="AS126" s="133"/>
      <c r="AT126" s="131"/>
      <c r="AU126" s="131"/>
      <c r="AV126" s="131"/>
      <c r="AW126" s="131"/>
      <c r="AX126" s="131"/>
      <c r="AY126" s="131"/>
      <c r="AZ126" s="133"/>
      <c r="BA126" s="131"/>
      <c r="BB126" s="131"/>
      <c r="BC126" s="131"/>
      <c r="BD126" s="131"/>
      <c r="BE126" s="131"/>
      <c r="BF126" s="131"/>
      <c r="BG126" s="133"/>
      <c r="BH126" s="131"/>
      <c r="BI126" s="131"/>
      <c r="BJ126" s="131"/>
      <c r="BK126" s="131"/>
      <c r="BL126" s="131"/>
      <c r="BM126" s="131"/>
      <c r="BN126" s="133"/>
    </row>
    <row x14ac:dyDescent="0.25" r="127" customHeight="1" ht="18.75">
      <c r="A127" s="126"/>
      <c r="B127" s="127"/>
      <c r="C127" s="127"/>
      <c r="D127" s="126"/>
      <c r="E127" s="128" t="s">
        <v>126</v>
      </c>
      <c r="F127" s="129"/>
      <c r="G127" s="130"/>
      <c r="H127" s="131"/>
      <c r="I127" s="131"/>
      <c r="J127" s="127"/>
      <c r="K127" s="127"/>
      <c r="L127" s="131"/>
      <c r="M127" s="127"/>
      <c r="N127" s="127"/>
      <c r="O127" s="132"/>
      <c r="P127" s="127"/>
      <c r="Q127" s="132"/>
      <c r="R127" s="131"/>
      <c r="S127" s="131"/>
      <c r="T127" s="131"/>
      <c r="U127" s="131"/>
      <c r="V127" s="131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1"/>
      <c r="AJ127" s="131"/>
      <c r="AK127" s="132"/>
      <c r="AL127" s="131"/>
      <c r="AM127" s="131"/>
      <c r="AN127" s="131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</row>
  </sheetData>
  <mergeCells count="8">
    <mergeCell ref="R1:X4"/>
    <mergeCell ref="Y1:AE4"/>
    <mergeCell ref="AF1:AL4"/>
    <mergeCell ref="AM1:AS4"/>
    <mergeCell ref="AT1:AZ4"/>
    <mergeCell ref="BA1:BG4"/>
    <mergeCell ref="BH1:BN4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N127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135" width="4.862142857142857" customWidth="1" bestFit="1"/>
    <col min="2" max="2" style="136" width="28.862142857142857" customWidth="1" bestFit="1"/>
    <col min="3" max="3" style="136" width="19.719285714285714" customWidth="1" bestFit="1"/>
    <col min="4" max="4" style="135" width="20.719285714285714" customWidth="1" bestFit="1"/>
    <col min="5" max="5" style="137" width="14.862142857142858" customWidth="1" bestFit="1"/>
    <col min="6" max="6" style="138" width="18.576428571428572" customWidth="1" bestFit="1"/>
    <col min="7" max="7" style="139" width="11.719285714285713" customWidth="1" bestFit="1"/>
    <col min="8" max="8" style="140" width="14.147857142857141" customWidth="1" bestFit="1"/>
    <col min="9" max="9" style="140" width="19.290714285714284" customWidth="1" bestFit="1"/>
    <col min="10" max="10" style="136" width="16.576428571428572" customWidth="1" bestFit="1"/>
    <col min="11" max="11" style="136" width="6.719285714285714" customWidth="1" bestFit="1"/>
    <col min="12" max="12" style="136" width="11.43357142857143" customWidth="1" bestFit="1"/>
    <col min="13" max="13" style="136" width="10.862142857142858" customWidth="1" bestFit="1"/>
    <col min="14" max="14" style="136" width="19.290714285714284" customWidth="1" bestFit="1"/>
    <col min="15" max="15" style="141" width="17.005" customWidth="1" bestFit="1"/>
    <col min="16" max="16" style="136" width="27.290714285714284" customWidth="1" bestFit="1"/>
    <col min="17" max="17" style="141" width="10.43357142857143" customWidth="1" bestFit="1"/>
    <col min="18" max="18" style="140" width="14.005" customWidth="1" bestFit="1"/>
    <col min="19" max="19" style="140" width="12.43357142857143" customWidth="1" bestFit="1"/>
    <col min="20" max="20" style="140" width="12.43357142857143" customWidth="1" bestFit="1"/>
    <col min="21" max="21" style="140" width="12.43357142857143" customWidth="1" bestFit="1"/>
    <col min="22" max="22" style="140" width="12.43357142857143" customWidth="1" bestFit="1"/>
    <col min="23" max="23" style="140" width="12.43357142857143" customWidth="1" bestFit="1"/>
    <col min="24" max="24" style="140" width="13.290714285714287" customWidth="1" bestFit="1"/>
    <col min="25" max="25" style="140" width="12.719285714285713" customWidth="1" bestFit="1"/>
    <col min="26" max="26" style="140" width="13.290714285714287" customWidth="1" bestFit="1"/>
    <col min="27" max="27" style="141" width="13.290714285714287" customWidth="1" bestFit="1"/>
    <col min="28" max="28" style="141" width="13.290714285714287" customWidth="1" bestFit="1"/>
    <col min="29" max="29" style="140" width="12.862142857142858" customWidth="1" bestFit="1"/>
    <col min="30" max="30" style="140" width="13.290714285714287" customWidth="1" bestFit="1"/>
    <col min="31" max="31" style="140" width="12.862142857142858" customWidth="1" bestFit="1"/>
    <col min="32" max="32" style="140" width="13.290714285714287" customWidth="1" bestFit="1"/>
    <col min="33" max="33" style="140" width="13.290714285714287" customWidth="1" bestFit="1"/>
    <col min="34" max="34" style="140" width="13.290714285714287" customWidth="1" bestFit="1"/>
    <col min="35" max="35" style="141" width="12.43357142857143" customWidth="1" bestFit="1"/>
    <col min="36" max="36" style="141" width="12.43357142857143" customWidth="1" bestFit="1"/>
    <col min="37" max="37" style="140" width="12.43357142857143" customWidth="1" bestFit="1"/>
    <col min="38" max="38" style="140" width="12.43357142857143" customWidth="1" bestFit="1"/>
    <col min="39" max="39" style="141" width="12.43357142857143" customWidth="1" bestFit="1"/>
    <col min="40" max="40" style="141" width="12.43357142857143" customWidth="1" bestFit="1"/>
    <col min="41" max="41" style="141" width="12.43357142857143" customWidth="1" bestFit="1"/>
    <col min="42" max="42" style="141" width="12.43357142857143" customWidth="1" bestFit="1"/>
    <col min="43" max="43" style="141" width="12.43357142857143" customWidth="1" bestFit="1"/>
    <col min="44" max="44" style="141" width="12.43357142857143" customWidth="1" bestFit="1"/>
    <col min="45" max="45" style="141" width="12.43357142857143" customWidth="1" bestFit="1"/>
    <col min="46" max="46" style="141" width="12.43357142857143" customWidth="1" bestFit="1"/>
    <col min="47" max="47" style="140" width="12.43357142857143" customWidth="1" bestFit="1"/>
    <col min="48" max="48" style="140" width="12.43357142857143" customWidth="1" bestFit="1"/>
    <col min="49" max="49" style="140" width="12.43357142857143" customWidth="1" bestFit="1"/>
    <col min="50" max="50" style="140" width="12.43357142857143" customWidth="1" bestFit="1"/>
    <col min="51" max="51" style="140" width="12.43357142857143" customWidth="1" bestFit="1"/>
    <col min="52" max="52" style="140" width="12.43357142857143" customWidth="1" bestFit="1"/>
    <col min="53" max="53" style="140" width="12.43357142857143" customWidth="1" bestFit="1"/>
    <col min="54" max="54" style="140" width="12.43357142857143" customWidth="1" bestFit="1"/>
    <col min="55" max="55" style="140" width="12.43357142857143" customWidth="1" bestFit="1"/>
    <col min="56" max="56" style="140" width="12.43357142857143" customWidth="1" bestFit="1"/>
    <col min="57" max="57" style="140" width="12.43357142857143" customWidth="1" bestFit="1"/>
    <col min="58" max="58" style="140" width="12.43357142857143" customWidth="1" bestFit="1"/>
    <col min="59" max="59" style="140" width="12.43357142857143" customWidth="1" bestFit="1"/>
    <col min="60" max="60" style="140" width="12.43357142857143" customWidth="1" bestFit="1"/>
    <col min="61" max="61" style="140" width="12.43357142857143" customWidth="1" bestFit="1"/>
    <col min="62" max="62" style="140" width="12.43357142857143" customWidth="1" bestFit="1"/>
    <col min="63" max="63" style="140" width="12.43357142857143" customWidth="1" bestFit="1"/>
    <col min="64" max="64" style="140" width="12.43357142857143" customWidth="1" bestFit="1"/>
    <col min="65" max="65" style="140" width="12.43357142857143" customWidth="1" bestFit="1"/>
    <col min="66" max="66" style="140" width="12.43357142857143" customWidth="1" bestFit="1"/>
  </cols>
  <sheetData>
    <row x14ac:dyDescent="0.25" r="1" customHeight="1" ht="78.6">
      <c r="A1" s="1" t="s">
        <v>0</v>
      </c>
      <c r="B1" s="2"/>
      <c r="C1" s="2"/>
      <c r="D1" s="3"/>
      <c r="E1" s="2"/>
      <c r="F1" s="4"/>
      <c r="G1" s="5"/>
      <c r="H1" s="5"/>
      <c r="I1" s="5"/>
      <c r="J1" s="2"/>
      <c r="K1" s="2"/>
      <c r="L1" s="2"/>
      <c r="M1" s="2"/>
      <c r="N1" s="2"/>
      <c r="O1" s="6"/>
      <c r="P1" s="7"/>
      <c r="Q1" s="8"/>
      <c r="R1" s="9">
        <f>"W"&amp;WEEKNUM(R7)</f>
      </c>
      <c r="S1" s="10"/>
      <c r="T1" s="10"/>
      <c r="U1" s="10"/>
      <c r="V1" s="10"/>
      <c r="W1" s="10"/>
      <c r="X1" s="11"/>
      <c r="Y1" s="9">
        <f>"W"&amp;WEEKNUM(Y7)</f>
      </c>
      <c r="Z1" s="10"/>
      <c r="AA1" s="12"/>
      <c r="AB1" s="12"/>
      <c r="AC1" s="10"/>
      <c r="AD1" s="10"/>
      <c r="AE1" s="11"/>
      <c r="AF1" s="9">
        <f>"W"&amp;WEEKNUM(AF7)</f>
      </c>
      <c r="AG1" s="10"/>
      <c r="AH1" s="10"/>
      <c r="AI1" s="12"/>
      <c r="AJ1" s="12"/>
      <c r="AK1" s="10"/>
      <c r="AL1" s="11"/>
      <c r="AM1" s="13">
        <f>"W"&amp;WEEKNUM(AM7)</f>
      </c>
      <c r="AN1" s="12"/>
      <c r="AO1" s="12"/>
      <c r="AP1" s="12"/>
      <c r="AQ1" s="12"/>
      <c r="AR1" s="12"/>
      <c r="AS1" s="14"/>
      <c r="AT1" s="13">
        <f>"W"&amp;WEEKNUM(AT7)</f>
      </c>
      <c r="AU1" s="10"/>
      <c r="AV1" s="10"/>
      <c r="AW1" s="10"/>
      <c r="AX1" s="10"/>
      <c r="AY1" s="10"/>
      <c r="AZ1" s="11"/>
      <c r="BA1" s="9">
        <f>"W"&amp;WEEKNUM(BA7)</f>
      </c>
      <c r="BB1" s="10"/>
      <c r="BC1" s="10"/>
      <c r="BD1" s="10"/>
      <c r="BE1" s="10"/>
      <c r="BF1" s="10"/>
      <c r="BG1" s="11"/>
      <c r="BH1" s="9">
        <f>"W"&amp;WEEKNUM(BH7)</f>
      </c>
      <c r="BI1" s="10"/>
      <c r="BJ1" s="10"/>
      <c r="BK1" s="10"/>
      <c r="BL1" s="10"/>
      <c r="BM1" s="10"/>
      <c r="BN1" s="11"/>
    </row>
    <row x14ac:dyDescent="0.25" r="2" customHeight="1" ht="16.2">
      <c r="A2" s="15"/>
      <c r="B2" s="16" t="s">
        <v>1</v>
      </c>
      <c r="C2" s="17">
        <f>MID(CELL("filename"),109,13)</f>
      </c>
      <c r="D2" s="18"/>
      <c r="E2" s="19"/>
      <c r="F2" s="20"/>
      <c r="G2" s="21"/>
      <c r="H2" s="21"/>
      <c r="I2" s="22"/>
      <c r="J2" s="23"/>
      <c r="K2" s="24"/>
      <c r="L2" s="25"/>
      <c r="M2" s="24"/>
      <c r="N2" s="16"/>
      <c r="O2" s="26"/>
      <c r="P2" s="27"/>
      <c r="Q2" s="28"/>
      <c r="R2" s="29"/>
      <c r="S2" s="30"/>
      <c r="T2" s="30"/>
      <c r="U2" s="30"/>
      <c r="V2" s="30"/>
      <c r="W2" s="30"/>
      <c r="X2" s="31"/>
      <c r="Y2" s="29"/>
      <c r="Z2" s="30"/>
      <c r="AA2" s="32"/>
      <c r="AB2" s="32"/>
      <c r="AC2" s="30"/>
      <c r="AD2" s="30"/>
      <c r="AE2" s="31"/>
      <c r="AF2" s="29"/>
      <c r="AG2" s="30"/>
      <c r="AH2" s="30"/>
      <c r="AI2" s="32"/>
      <c r="AJ2" s="32"/>
      <c r="AK2" s="30"/>
      <c r="AL2" s="31"/>
      <c r="AM2" s="33"/>
      <c r="AN2" s="32"/>
      <c r="AO2" s="32"/>
      <c r="AP2" s="32"/>
      <c r="AQ2" s="32"/>
      <c r="AR2" s="32"/>
      <c r="AS2" s="34"/>
      <c r="AT2" s="33"/>
      <c r="AU2" s="30"/>
      <c r="AV2" s="30"/>
      <c r="AW2" s="30"/>
      <c r="AX2" s="30"/>
      <c r="AY2" s="30"/>
      <c r="AZ2" s="31"/>
      <c r="BA2" s="29"/>
      <c r="BB2" s="30"/>
      <c r="BC2" s="30"/>
      <c r="BD2" s="30"/>
      <c r="BE2" s="30"/>
      <c r="BF2" s="30"/>
      <c r="BG2" s="31"/>
      <c r="BH2" s="29"/>
      <c r="BI2" s="30"/>
      <c r="BJ2" s="30"/>
      <c r="BK2" s="30"/>
      <c r="BL2" s="30"/>
      <c r="BM2" s="30"/>
      <c r="BN2" s="31"/>
    </row>
    <row x14ac:dyDescent="0.25" r="3" customHeight="1" ht="13.800000000000002">
      <c r="A3" s="15"/>
      <c r="B3" s="16" t="s">
        <v>2</v>
      </c>
      <c r="C3" s="19"/>
      <c r="D3" s="18"/>
      <c r="E3" s="19"/>
      <c r="F3" s="20"/>
      <c r="G3" s="21"/>
      <c r="H3" s="21"/>
      <c r="I3" s="22"/>
      <c r="J3" s="23"/>
      <c r="K3" s="24"/>
      <c r="L3" s="25"/>
      <c r="M3" s="24"/>
      <c r="N3" s="16"/>
      <c r="O3" s="26"/>
      <c r="P3" s="27"/>
      <c r="Q3" s="26"/>
      <c r="R3" s="29"/>
      <c r="S3" s="30"/>
      <c r="T3" s="30"/>
      <c r="U3" s="30"/>
      <c r="V3" s="30"/>
      <c r="W3" s="30"/>
      <c r="X3" s="31"/>
      <c r="Y3" s="29"/>
      <c r="Z3" s="30"/>
      <c r="AA3" s="32"/>
      <c r="AB3" s="32"/>
      <c r="AC3" s="30"/>
      <c r="AD3" s="30"/>
      <c r="AE3" s="31"/>
      <c r="AF3" s="29"/>
      <c r="AG3" s="30"/>
      <c r="AH3" s="30"/>
      <c r="AI3" s="32"/>
      <c r="AJ3" s="32"/>
      <c r="AK3" s="30"/>
      <c r="AL3" s="31"/>
      <c r="AM3" s="33"/>
      <c r="AN3" s="32"/>
      <c r="AO3" s="32"/>
      <c r="AP3" s="32"/>
      <c r="AQ3" s="32"/>
      <c r="AR3" s="32"/>
      <c r="AS3" s="34"/>
      <c r="AT3" s="33"/>
      <c r="AU3" s="30"/>
      <c r="AV3" s="30"/>
      <c r="AW3" s="30"/>
      <c r="AX3" s="30"/>
      <c r="AY3" s="30"/>
      <c r="AZ3" s="31"/>
      <c r="BA3" s="29"/>
      <c r="BB3" s="30"/>
      <c r="BC3" s="30"/>
      <c r="BD3" s="30"/>
      <c r="BE3" s="30"/>
      <c r="BF3" s="30"/>
      <c r="BG3" s="31"/>
      <c r="BH3" s="29"/>
      <c r="BI3" s="30"/>
      <c r="BJ3" s="30"/>
      <c r="BK3" s="30"/>
      <c r="BL3" s="30"/>
      <c r="BM3" s="30"/>
      <c r="BN3" s="31"/>
    </row>
    <row x14ac:dyDescent="0.25" r="4" customHeight="1" ht="15.449999999999998">
      <c r="A4" s="15"/>
      <c r="B4" s="16" t="s">
        <v>3</v>
      </c>
      <c r="C4" s="17">
        <f>MID(CELL("filename"),145,5)&amp;"-2025"</f>
      </c>
      <c r="D4" s="18"/>
      <c r="E4" s="19"/>
      <c r="F4" s="20"/>
      <c r="G4" s="21"/>
      <c r="H4" s="21"/>
      <c r="I4" s="22"/>
      <c r="J4" s="23"/>
      <c r="K4" s="24"/>
      <c r="L4" s="25"/>
      <c r="M4" s="24"/>
      <c r="N4" s="16"/>
      <c r="O4" s="26"/>
      <c r="P4" s="27"/>
      <c r="Q4" s="28"/>
      <c r="R4" s="35"/>
      <c r="S4" s="36"/>
      <c r="T4" s="36"/>
      <c r="U4" s="36"/>
      <c r="V4" s="36"/>
      <c r="W4" s="36"/>
      <c r="X4" s="37"/>
      <c r="Y4" s="35"/>
      <c r="Z4" s="36"/>
      <c r="AA4" s="38"/>
      <c r="AB4" s="38"/>
      <c r="AC4" s="36"/>
      <c r="AD4" s="36"/>
      <c r="AE4" s="37"/>
      <c r="AF4" s="35"/>
      <c r="AG4" s="36"/>
      <c r="AH4" s="36"/>
      <c r="AI4" s="38"/>
      <c r="AJ4" s="38"/>
      <c r="AK4" s="36"/>
      <c r="AL4" s="37"/>
      <c r="AM4" s="39"/>
      <c r="AN4" s="38"/>
      <c r="AO4" s="38"/>
      <c r="AP4" s="38"/>
      <c r="AQ4" s="38"/>
      <c r="AR4" s="38"/>
      <c r="AS4" s="40"/>
      <c r="AT4" s="39"/>
      <c r="AU4" s="36"/>
      <c r="AV4" s="36"/>
      <c r="AW4" s="36"/>
      <c r="AX4" s="36"/>
      <c r="AY4" s="36"/>
      <c r="AZ4" s="37"/>
      <c r="BA4" s="35"/>
      <c r="BB4" s="36"/>
      <c r="BC4" s="36"/>
      <c r="BD4" s="36"/>
      <c r="BE4" s="36"/>
      <c r="BF4" s="36"/>
      <c r="BG4" s="37"/>
      <c r="BH4" s="35"/>
      <c r="BI4" s="36"/>
      <c r="BJ4" s="36"/>
      <c r="BK4" s="36"/>
      <c r="BL4" s="36"/>
      <c r="BM4" s="36"/>
      <c r="BN4" s="37"/>
    </row>
    <row x14ac:dyDescent="0.25" r="5" customHeight="1" ht="15.449999999999998">
      <c r="A5" s="15"/>
      <c r="B5" s="16" t="s">
        <v>4</v>
      </c>
      <c r="C5" s="17">
        <f>MID(CELL("filename"),109,41)</f>
      </c>
      <c r="D5" s="18"/>
      <c r="E5" s="19"/>
      <c r="F5" s="20"/>
      <c r="G5" s="21"/>
      <c r="H5" s="21"/>
      <c r="I5" s="22"/>
      <c r="J5" s="23"/>
      <c r="K5" s="24"/>
      <c r="L5" s="24"/>
      <c r="M5" s="24"/>
      <c r="N5" s="16"/>
      <c r="O5" s="26"/>
      <c r="P5" s="41"/>
      <c r="Q5" s="42"/>
      <c r="R5" s="43"/>
      <c r="S5" s="43"/>
      <c r="T5" s="43"/>
      <c r="U5" s="43"/>
      <c r="V5" s="43"/>
      <c r="W5" s="43"/>
      <c r="X5" s="44"/>
      <c r="Y5" s="35"/>
      <c r="Z5" s="36"/>
      <c r="AA5" s="38"/>
      <c r="AB5" s="38"/>
      <c r="AC5" s="36"/>
      <c r="AD5" s="36"/>
      <c r="AE5" s="37"/>
      <c r="AF5" s="35"/>
      <c r="AG5" s="36"/>
      <c r="AH5" s="36"/>
      <c r="AI5" s="38"/>
      <c r="AJ5" s="38"/>
      <c r="AK5" s="36"/>
      <c r="AL5" s="37"/>
      <c r="AM5" s="39"/>
      <c r="AN5" s="38"/>
      <c r="AO5" s="38"/>
      <c r="AP5" s="38"/>
      <c r="AQ5" s="38"/>
      <c r="AR5" s="38"/>
      <c r="AS5" s="40"/>
      <c r="AT5" s="39"/>
      <c r="AU5" s="36"/>
      <c r="AV5" s="36"/>
      <c r="AW5" s="36"/>
      <c r="AX5" s="36"/>
      <c r="AY5" s="36"/>
      <c r="AZ5" s="37"/>
      <c r="BA5" s="35"/>
      <c r="BB5" s="36"/>
      <c r="BC5" s="36"/>
      <c r="BD5" s="36"/>
      <c r="BE5" s="36"/>
      <c r="BF5" s="36"/>
      <c r="BG5" s="37"/>
      <c r="BH5" s="35"/>
      <c r="BI5" s="36"/>
      <c r="BJ5" s="36"/>
      <c r="BK5" s="36"/>
      <c r="BL5" s="36"/>
      <c r="BM5" s="36"/>
      <c r="BN5" s="37"/>
    </row>
    <row x14ac:dyDescent="0.25" r="6" customHeight="1" ht="15.449999999999998">
      <c r="A6" s="15"/>
      <c r="B6" s="19"/>
      <c r="C6" s="19"/>
      <c r="D6" s="18"/>
      <c r="E6" s="19"/>
      <c r="F6" s="20"/>
      <c r="G6" s="21"/>
      <c r="H6" s="21"/>
      <c r="I6" s="45"/>
      <c r="J6" s="23"/>
      <c r="K6" s="24"/>
      <c r="L6" s="24"/>
      <c r="M6" s="24"/>
      <c r="N6" s="16"/>
      <c r="O6" s="46"/>
      <c r="P6" s="41"/>
      <c r="Q6" s="42"/>
      <c r="R6" s="43"/>
      <c r="S6" s="43"/>
      <c r="T6" s="43"/>
      <c r="U6" s="43"/>
      <c r="V6" s="43"/>
      <c r="W6" s="43"/>
      <c r="X6" s="44"/>
      <c r="Y6" s="35"/>
      <c r="Z6" s="36"/>
      <c r="AA6" s="38"/>
      <c r="AB6" s="38"/>
      <c r="AC6" s="36"/>
      <c r="AD6" s="36"/>
      <c r="AE6" s="37"/>
      <c r="AF6" s="35"/>
      <c r="AG6" s="36"/>
      <c r="AH6" s="36"/>
      <c r="AI6" s="38"/>
      <c r="AJ6" s="38"/>
      <c r="AK6" s="36"/>
      <c r="AL6" s="37"/>
      <c r="AM6" s="39"/>
      <c r="AN6" s="38"/>
      <c r="AO6" s="38"/>
      <c r="AP6" s="38"/>
      <c r="AQ6" s="38"/>
      <c r="AR6" s="38"/>
      <c r="AS6" s="40"/>
      <c r="AT6" s="39"/>
      <c r="AU6" s="36"/>
      <c r="AV6" s="36"/>
      <c r="AW6" s="36"/>
      <c r="AX6" s="36"/>
      <c r="AY6" s="36"/>
      <c r="AZ6" s="37"/>
      <c r="BA6" s="35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7"/>
    </row>
    <row x14ac:dyDescent="0.25" r="7" customHeight="1" ht="51">
      <c r="A7" s="47" t="s">
        <v>5</v>
      </c>
      <c r="B7" s="48" t="s">
        <v>6</v>
      </c>
      <c r="C7" s="49" t="s">
        <v>7</v>
      </c>
      <c r="D7" s="50" t="s">
        <v>8</v>
      </c>
      <c r="E7" s="51" t="s">
        <v>9</v>
      </c>
      <c r="F7" s="50" t="s">
        <v>10</v>
      </c>
      <c r="G7" s="52" t="s">
        <v>11</v>
      </c>
      <c r="H7" s="52" t="s">
        <v>12</v>
      </c>
      <c r="I7" s="52" t="s">
        <v>13</v>
      </c>
      <c r="J7" s="51" t="s">
        <v>14</v>
      </c>
      <c r="K7" s="51" t="s">
        <v>15</v>
      </c>
      <c r="L7" s="51" t="s">
        <v>16</v>
      </c>
      <c r="M7" s="51" t="s">
        <v>17</v>
      </c>
      <c r="N7" s="49" t="s">
        <v>18</v>
      </c>
      <c r="O7" s="53" t="s">
        <v>19</v>
      </c>
      <c r="P7" s="51" t="s">
        <v>20</v>
      </c>
      <c r="Q7" s="53" t="s">
        <v>21</v>
      </c>
      <c r="R7" s="54">
        <v>45719</v>
      </c>
      <c r="S7" s="54">
        <f>R7+1</f>
        <v>25569.333333333332</v>
      </c>
      <c r="T7" s="54">
        <f>S7+1</f>
        <v>25569.333333333332</v>
      </c>
      <c r="U7" s="54">
        <f>T7+1</f>
        <v>25569.333333333332</v>
      </c>
      <c r="V7" s="54">
        <f>U7+1</f>
        <v>25569.333333333332</v>
      </c>
      <c r="W7" s="54">
        <f>V7+1</f>
        <v>25569.333333333332</v>
      </c>
      <c r="X7" s="54">
        <f>W7+1</f>
        <v>25569.333333333332</v>
      </c>
      <c r="Y7" s="54">
        <f>X7+1</f>
        <v>25569.333333333332</v>
      </c>
      <c r="Z7" s="54">
        <f>Y7+1</f>
        <v>25569.333333333332</v>
      </c>
      <c r="AA7" s="54">
        <f>Z7+1</f>
        <v>25569.333333333332</v>
      </c>
      <c r="AB7" s="54">
        <f>AA7+1</f>
        <v>25569.333333333332</v>
      </c>
      <c r="AC7" s="54">
        <f>AB7+1</f>
        <v>25569.333333333332</v>
      </c>
      <c r="AD7" s="54">
        <f>AC7+1</f>
        <v>25569.333333333332</v>
      </c>
      <c r="AE7" s="54">
        <f>AD7+1</f>
        <v>25569.333333333332</v>
      </c>
      <c r="AF7" s="54">
        <f>AE7+1</f>
        <v>25569.333333333332</v>
      </c>
      <c r="AG7" s="54">
        <f>AF7+1</f>
        <v>25569.333333333332</v>
      </c>
      <c r="AH7" s="54">
        <f>AG7+1</f>
        <v>25569.333333333332</v>
      </c>
      <c r="AI7" s="54">
        <f>AH7+1</f>
        <v>25569.333333333332</v>
      </c>
      <c r="AJ7" s="54">
        <f>AI7+1</f>
        <v>25569.333333333332</v>
      </c>
      <c r="AK7" s="54">
        <f>AJ7+1</f>
        <v>25569.333333333332</v>
      </c>
      <c r="AL7" s="54">
        <f>AK7+1</f>
        <v>25569.333333333332</v>
      </c>
      <c r="AM7" s="54">
        <f>AL7+1</f>
        <v>25569.333333333332</v>
      </c>
      <c r="AN7" s="54">
        <f>AM7+1</f>
        <v>25569.333333333332</v>
      </c>
      <c r="AO7" s="54">
        <f>AN7+1</f>
        <v>25569.333333333332</v>
      </c>
      <c r="AP7" s="54">
        <f>AO7+1</f>
        <v>25569.333333333332</v>
      </c>
      <c r="AQ7" s="54">
        <f>AP7+1</f>
        <v>25569.333333333332</v>
      </c>
      <c r="AR7" s="54">
        <f>AQ7+1</f>
        <v>25569.333333333332</v>
      </c>
      <c r="AS7" s="54">
        <f>AR7+1</f>
        <v>25569.333333333332</v>
      </c>
      <c r="AT7" s="54">
        <f>AS7+1</f>
        <v>25569.333333333332</v>
      </c>
      <c r="AU7" s="54">
        <f>AT7+1</f>
        <v>25569.333333333332</v>
      </c>
      <c r="AV7" s="54">
        <f>AU7+1</f>
        <v>25569.333333333332</v>
      </c>
      <c r="AW7" s="54">
        <f>AV7+1</f>
        <v>25569.333333333332</v>
      </c>
      <c r="AX7" s="54">
        <f>AW7+1</f>
        <v>25569.333333333332</v>
      </c>
      <c r="AY7" s="54">
        <f>AX7+1</f>
        <v>25569.333333333332</v>
      </c>
      <c r="AZ7" s="54">
        <f>AY7+1</f>
        <v>25569.333333333332</v>
      </c>
      <c r="BA7" s="54">
        <f>AZ7+1</f>
        <v>25569.333333333332</v>
      </c>
      <c r="BB7" s="54">
        <f>BA7+1</f>
        <v>25569.333333333332</v>
      </c>
      <c r="BC7" s="54">
        <f>BB7+1</f>
        <v>25569.333333333332</v>
      </c>
      <c r="BD7" s="54">
        <f>BC7+1</f>
        <v>25569.333333333332</v>
      </c>
      <c r="BE7" s="54">
        <f>BD7+1</f>
        <v>25569.333333333332</v>
      </c>
      <c r="BF7" s="54">
        <f>BE7+1</f>
        <v>25569.333333333332</v>
      </c>
      <c r="BG7" s="54">
        <f>BF7+1</f>
        <v>25569.333333333332</v>
      </c>
      <c r="BH7" s="54">
        <f>BG7+1</f>
        <v>25569.333333333332</v>
      </c>
      <c r="BI7" s="54">
        <f>BH7+1</f>
        <v>25569.333333333332</v>
      </c>
      <c r="BJ7" s="54">
        <f>BI7+1</f>
        <v>25569.333333333332</v>
      </c>
      <c r="BK7" s="54">
        <f>BJ7+1</f>
        <v>25569.333333333332</v>
      </c>
      <c r="BL7" s="54">
        <f>BK7+1</f>
        <v>25569.333333333332</v>
      </c>
      <c r="BM7" s="54">
        <f>BL7+1</f>
        <v>25569.333333333332</v>
      </c>
      <c r="BN7" s="54">
        <f>BM7+1</f>
        <v>25569.333333333332</v>
      </c>
    </row>
    <row x14ac:dyDescent="0.25" r="8" customHeight="1" ht="19.2">
      <c r="A8" s="55"/>
      <c r="B8" s="56" t="s">
        <v>22</v>
      </c>
      <c r="C8" s="56"/>
      <c r="D8" s="57" t="s">
        <v>23</v>
      </c>
      <c r="E8" s="58" t="s">
        <v>24</v>
      </c>
      <c r="F8" s="57">
        <f>I8-H8+1</f>
      </c>
      <c r="G8" s="59"/>
      <c r="H8" s="60">
        <f>MIN(H9,H10,H109,H115,H120)</f>
        <v>25569.333333333332</v>
      </c>
      <c r="I8" s="60">
        <f>MAX(I9,I10,I109,I115,I120)</f>
        <v>25569.333333333332</v>
      </c>
      <c r="J8" s="61"/>
      <c r="K8" s="61"/>
      <c r="L8" s="61"/>
      <c r="M8" s="61"/>
      <c r="N8" s="62"/>
      <c r="O8" s="63">
        <f>(O11*Q11+O14*Q14+O23*Q23+O35*Q35+O42*Q42+O109*Q109+O19*Q19)</f>
      </c>
      <c r="P8" s="63"/>
      <c r="Q8" s="64"/>
      <c r="R8" s="65">
        <f>IF(WEEKDAY(R7)=1,"CN","T"&amp;WEEKDAY(R7))</f>
      </c>
      <c r="S8" s="65">
        <f>IF(WEEKDAY(S7)=1,"CN","T"&amp;WEEKDAY(S7))</f>
      </c>
      <c r="T8" s="65">
        <f>IF(WEEKDAY(T7)=1,"CN","T"&amp;WEEKDAY(T7))</f>
      </c>
      <c r="U8" s="65">
        <f>IF(WEEKDAY(U7)=1,"CN","T"&amp;WEEKDAY(U7))</f>
      </c>
      <c r="V8" s="65">
        <f>IF(WEEKDAY(V7)=1,"CN","T"&amp;WEEKDAY(V7))</f>
      </c>
      <c r="W8" s="65">
        <f>IF(WEEKDAY(W7)=1,"CN","T"&amp;WEEKDAY(W7))</f>
      </c>
      <c r="X8" s="65">
        <f>IF(WEEKDAY(X7)=1,"CN","T"&amp;WEEKDAY(X7))</f>
      </c>
      <c r="Y8" s="65">
        <f>IF(WEEKDAY(Y7)=1,"CN","T"&amp;WEEKDAY(Y7))</f>
      </c>
      <c r="Z8" s="65">
        <f>IF(WEEKDAY(Z7)=1,"CN","T"&amp;WEEKDAY(Z7))</f>
      </c>
      <c r="AA8" s="66">
        <f>IF(WEEKDAY(AA7)=1,"CN","T"&amp;WEEKDAY(AA7))</f>
      </c>
      <c r="AB8" s="66">
        <f>IF(WEEKDAY(AB7)=1,"CN","T"&amp;WEEKDAY(AB7))</f>
      </c>
      <c r="AC8" s="65">
        <f>IF(WEEKDAY(AC7)=1,"CN","T"&amp;WEEKDAY(AC7))</f>
      </c>
      <c r="AD8" s="65">
        <f>IF(WEEKDAY(AD7)=1,"CN","T"&amp;WEEKDAY(AD7))</f>
      </c>
      <c r="AE8" s="65">
        <f>IF(WEEKDAY(AE7)=1,"CN","T"&amp;WEEKDAY(AE7))</f>
      </c>
      <c r="AF8" s="65">
        <f>IF(WEEKDAY(AF7)=1,"CN","T"&amp;WEEKDAY(AF7))</f>
      </c>
      <c r="AG8" s="65">
        <f>IF(WEEKDAY(AG7)=1,"CN","T"&amp;WEEKDAY(AG7))</f>
      </c>
      <c r="AH8" s="65">
        <f>IF(WEEKDAY(AH7)=1,"CN","T"&amp;WEEKDAY(AH7))</f>
      </c>
      <c r="AI8" s="66">
        <f>IF(WEEKDAY(AI7)=1,"CN","T"&amp;WEEKDAY(AI7))</f>
      </c>
      <c r="AJ8" s="66">
        <f>IF(WEEKDAY(AJ7)=1,"CN","T"&amp;WEEKDAY(AJ7))</f>
      </c>
      <c r="AK8" s="65">
        <f>IF(WEEKDAY(AK7)=1,"CN","T"&amp;WEEKDAY(AK7))</f>
      </c>
      <c r="AL8" s="65">
        <f>IF(WEEKDAY(AL7)=1,"CN","T"&amp;WEEKDAY(AL7))</f>
      </c>
      <c r="AM8" s="66">
        <f>IF(WEEKDAY(AM7)=1,"CN","T"&amp;WEEKDAY(AM7))</f>
      </c>
      <c r="AN8" s="66">
        <f>IF(WEEKDAY(AN7)=1,"CN","T"&amp;WEEKDAY(AN7))</f>
      </c>
      <c r="AO8" s="66">
        <f>IF(WEEKDAY(AO7)=1,"CN","T"&amp;WEEKDAY(AO7))</f>
      </c>
      <c r="AP8" s="66">
        <f>IF(WEEKDAY(AP7)=1,"CN","T"&amp;WEEKDAY(AP7))</f>
      </c>
      <c r="AQ8" s="66">
        <f>IF(WEEKDAY(AQ7)=1,"CN","T"&amp;WEEKDAY(AQ7))</f>
      </c>
      <c r="AR8" s="66">
        <f>IF(WEEKDAY(AR7)=1,"CN","T"&amp;WEEKDAY(AR7))</f>
      </c>
      <c r="AS8" s="66">
        <f>IF(WEEKDAY(AS7)=1,"CN","T"&amp;WEEKDAY(AS7))</f>
      </c>
      <c r="AT8" s="66">
        <f>IF(WEEKDAY(AT7)=1,"CN","T"&amp;WEEKDAY(AT7))</f>
      </c>
      <c r="AU8" s="65">
        <f>IF(WEEKDAY(AU7)=1,"CN","T"&amp;WEEKDAY(AU7))</f>
      </c>
      <c r="AV8" s="65">
        <f>IF(WEEKDAY(AV7)=1,"CN","T"&amp;WEEKDAY(AV7))</f>
      </c>
      <c r="AW8" s="65">
        <f>IF(WEEKDAY(AW7)=1,"CN","T"&amp;WEEKDAY(AW7))</f>
      </c>
      <c r="AX8" s="65">
        <f>IF(WEEKDAY(AX7)=1,"CN","T"&amp;WEEKDAY(AX7))</f>
      </c>
      <c r="AY8" s="65">
        <f>IF(WEEKDAY(AY7)=1,"CN","T"&amp;WEEKDAY(AY7))</f>
      </c>
      <c r="AZ8" s="65">
        <f>IF(WEEKDAY(AZ7)=1,"CN","T"&amp;WEEKDAY(AZ7))</f>
      </c>
      <c r="BA8" s="65">
        <f>IF(WEEKDAY(BA7)=1,"CN","T"&amp;WEEKDAY(BA7))</f>
      </c>
      <c r="BB8" s="65">
        <f>IF(WEEKDAY(BB7)=1,"CN","T"&amp;WEEKDAY(BB7))</f>
      </c>
      <c r="BC8" s="65">
        <f>IF(WEEKDAY(BC7)=1,"CN","T"&amp;WEEKDAY(BC7))</f>
      </c>
      <c r="BD8" s="65">
        <f>IF(WEEKDAY(BD7)=1,"CN","T"&amp;WEEKDAY(BD7))</f>
      </c>
      <c r="BE8" s="65">
        <f>IF(WEEKDAY(BE7)=1,"CN","T"&amp;WEEKDAY(BE7))</f>
      </c>
      <c r="BF8" s="65">
        <f>IF(WEEKDAY(BF7)=1,"CN","T"&amp;WEEKDAY(BF7))</f>
      </c>
      <c r="BG8" s="65">
        <f>IF(WEEKDAY(BG7)=1,"CN","T"&amp;WEEKDAY(BG7))</f>
      </c>
      <c r="BH8" s="65">
        <f>IF(WEEKDAY(BH7)=1,"CN","T"&amp;WEEKDAY(BH7))</f>
      </c>
      <c r="BI8" s="65">
        <f>IF(WEEKDAY(BI7)=1,"CN","T"&amp;WEEKDAY(BI7))</f>
      </c>
      <c r="BJ8" s="65">
        <f>IF(WEEKDAY(BJ7)=1,"CN","T"&amp;WEEKDAY(BJ7))</f>
      </c>
      <c r="BK8" s="65">
        <f>IF(WEEKDAY(BK7)=1,"CN","T"&amp;WEEKDAY(BK7))</f>
      </c>
      <c r="BL8" s="65">
        <f>IF(WEEKDAY(BL7)=1,"CN","T"&amp;WEEKDAY(BL7))</f>
      </c>
      <c r="BM8" s="65">
        <f>IF(WEEKDAY(BM7)=1,"CN","T"&amp;WEEKDAY(BM7))</f>
      </c>
      <c r="BN8" s="65">
        <f>IF(WEEKDAY(BN7)=1,"CN","T"&amp;WEEKDAY(BN7))</f>
      </c>
    </row>
    <row x14ac:dyDescent="0.25" r="9" customHeight="1" ht="19.5">
      <c r="A9" s="67">
        <v>1</v>
      </c>
      <c r="B9" s="68" t="s">
        <v>25</v>
      </c>
      <c r="C9" s="69"/>
      <c r="D9" s="67"/>
      <c r="E9" s="70"/>
      <c r="F9" s="71">
        <f>I9-H9+1</f>
      </c>
      <c r="G9" s="72"/>
      <c r="H9" s="73"/>
      <c r="I9" s="73"/>
      <c r="J9" s="69"/>
      <c r="K9" s="69"/>
      <c r="L9" s="69"/>
      <c r="M9" s="69"/>
      <c r="N9" s="69"/>
      <c r="O9" s="63"/>
      <c r="P9" s="63"/>
      <c r="Q9" s="63"/>
      <c r="R9" s="74"/>
      <c r="S9" s="74"/>
      <c r="T9" s="74"/>
      <c r="U9" s="74"/>
      <c r="V9" s="74"/>
      <c r="W9" s="74"/>
      <c r="X9" s="74"/>
      <c r="Y9" s="74"/>
      <c r="Z9" s="74"/>
      <c r="AA9" s="63"/>
      <c r="AB9" s="63"/>
      <c r="AC9" s="74"/>
      <c r="AD9" s="74"/>
      <c r="AE9" s="74"/>
      <c r="AF9" s="74"/>
      <c r="AG9" s="74"/>
      <c r="AH9" s="74"/>
      <c r="AI9" s="63"/>
      <c r="AJ9" s="63"/>
      <c r="AK9" s="74"/>
      <c r="AL9" s="74"/>
      <c r="AM9" s="63"/>
      <c r="AN9" s="63"/>
      <c r="AO9" s="63"/>
      <c r="AP9" s="63"/>
      <c r="AQ9" s="63"/>
      <c r="AR9" s="63"/>
      <c r="AS9" s="63"/>
      <c r="AT9" s="63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</row>
    <row x14ac:dyDescent="0.25" r="10" customHeight="1" ht="87">
      <c r="A10" s="67">
        <v>2</v>
      </c>
      <c r="B10" s="68" t="s">
        <v>26</v>
      </c>
      <c r="C10" s="69"/>
      <c r="D10" s="67"/>
      <c r="E10" s="70"/>
      <c r="F10" s="71">
        <f>I10-H10+1</f>
      </c>
      <c r="G10" s="72"/>
      <c r="H10" s="73">
        <f>MIN(H11,H14,H19,H23,H35,H42)</f>
        <v>25569.333333333332</v>
      </c>
      <c r="I10" s="73">
        <f>MAX(I11,I14,I19,I23,I35,I42)</f>
        <v>25569.333333333332</v>
      </c>
      <c r="J10" s="69"/>
      <c r="K10" s="69"/>
      <c r="L10" s="69"/>
      <c r="M10" s="69"/>
      <c r="N10" s="69"/>
      <c r="O10" s="63"/>
      <c r="P10" s="63"/>
      <c r="Q10" s="63"/>
      <c r="R10" s="74"/>
      <c r="S10" s="74"/>
      <c r="T10" s="74"/>
      <c r="U10" s="74"/>
      <c r="V10" s="74"/>
      <c r="W10" s="74"/>
      <c r="X10" s="74"/>
      <c r="Y10" s="74"/>
      <c r="Z10" s="74"/>
      <c r="AA10" s="63"/>
      <c r="AB10" s="63"/>
      <c r="AC10" s="74"/>
      <c r="AD10" s="74"/>
      <c r="AE10" s="74"/>
      <c r="AF10" s="74"/>
      <c r="AG10" s="74"/>
      <c r="AH10" s="74"/>
      <c r="AI10" s="63"/>
      <c r="AJ10" s="63"/>
      <c r="AK10" s="74"/>
      <c r="AL10" s="74"/>
      <c r="AM10" s="63"/>
      <c r="AN10" s="63"/>
      <c r="AO10" s="63"/>
      <c r="AP10" s="63"/>
      <c r="AQ10" s="63"/>
      <c r="AR10" s="63"/>
      <c r="AS10" s="63"/>
      <c r="AT10" s="63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</row>
    <row x14ac:dyDescent="0.25" r="11" customHeight="1" ht="19.5">
      <c r="A11" s="75">
        <v>2.1</v>
      </c>
      <c r="B11" s="76" t="s">
        <v>27</v>
      </c>
      <c r="C11" s="76"/>
      <c r="D11" s="75"/>
      <c r="E11" s="77"/>
      <c r="F11" s="78">
        <f>I11-H11+1</f>
      </c>
      <c r="G11" s="78"/>
      <c r="H11" s="79">
        <f>MIN(H12:H13)</f>
        <v>25569.333333333332</v>
      </c>
      <c r="I11" s="79">
        <f>MAX(I12:I13)</f>
        <v>25569.333333333332</v>
      </c>
      <c r="J11" s="80"/>
      <c r="K11" s="80"/>
      <c r="L11" s="80"/>
      <c r="M11" s="80"/>
      <c r="N11" s="81"/>
      <c r="O11" s="82">
        <f>SUMPRODUCT(O12:O13,Q12:Q13)</f>
      </c>
      <c r="P11" s="82"/>
      <c r="Q11" s="82">
        <v>0.07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x14ac:dyDescent="0.25" r="12" customHeight="1" ht="19.5">
      <c r="A12" s="84"/>
      <c r="B12" s="85"/>
      <c r="C12" s="85" t="s">
        <v>28</v>
      </c>
      <c r="D12" s="84">
        <v>2</v>
      </c>
      <c r="E12" s="86" t="s">
        <v>29</v>
      </c>
      <c r="F12" s="87">
        <v>2</v>
      </c>
      <c r="G12" s="88">
        <v>2</v>
      </c>
      <c r="H12" s="89">
        <v>45740</v>
      </c>
      <c r="I12" s="89">
        <f>H12+F12-1</f>
        <v>25569.333333333332</v>
      </c>
      <c r="J12" s="90" t="s">
        <v>30</v>
      </c>
      <c r="K12" s="90" t="s">
        <v>31</v>
      </c>
      <c r="L12" s="90" t="s">
        <v>32</v>
      </c>
      <c r="M12" s="91"/>
      <c r="N12" s="92">
        <f>IF(O12=100%,"Hoàn Thành", IF(O12=0,"Chưa Thực Hiện","Đang Thực Hiện"))</f>
      </c>
      <c r="O12" s="93">
        <f>MAX(R12:AU12)</f>
      </c>
      <c r="P12" s="93"/>
      <c r="Q12" s="93">
        <v>0.5</v>
      </c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>
        <v>0.7</v>
      </c>
      <c r="AN12" s="66">
        <v>1</v>
      </c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</row>
    <row x14ac:dyDescent="0.25" r="13" customHeight="1" ht="19.5">
      <c r="A13" s="84"/>
      <c r="B13" s="85"/>
      <c r="C13" s="85" t="s">
        <v>33</v>
      </c>
      <c r="D13" s="84">
        <v>2</v>
      </c>
      <c r="E13" s="86" t="s">
        <v>29</v>
      </c>
      <c r="F13" s="87">
        <v>2</v>
      </c>
      <c r="G13" s="88">
        <v>2</v>
      </c>
      <c r="H13" s="89">
        <f>H12</f>
        <v>25569.333333333332</v>
      </c>
      <c r="I13" s="89">
        <f>H13+F13-1</f>
        <v>25569.333333333332</v>
      </c>
      <c r="J13" s="90" t="s">
        <v>30</v>
      </c>
      <c r="K13" s="90" t="s">
        <v>34</v>
      </c>
      <c r="L13" s="90" t="s">
        <v>32</v>
      </c>
      <c r="M13" s="91"/>
      <c r="N13" s="92">
        <f>IF(O13=100%,"Hoàn Thành", IF(O13=0,"Chưa Thực Hiện","Đang Thực Hiện"))</f>
      </c>
      <c r="O13" s="93">
        <f>MAX(R13:AU13)</f>
      </c>
      <c r="P13" s="93"/>
      <c r="Q13" s="93">
        <v>0.5</v>
      </c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>
        <v>0.5</v>
      </c>
      <c r="AN13" s="66">
        <v>1</v>
      </c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x14ac:dyDescent="0.25" r="14" customHeight="1" ht="19.5">
      <c r="A14" s="75">
        <v>2.2</v>
      </c>
      <c r="B14" s="76" t="s">
        <v>35</v>
      </c>
      <c r="C14" s="76"/>
      <c r="D14" s="75"/>
      <c r="E14" s="77"/>
      <c r="F14" s="78">
        <f>I14-H14+1</f>
      </c>
      <c r="G14" s="78"/>
      <c r="H14" s="79">
        <f>MIN(H15,H16:H18)</f>
        <v>25569.333333333332</v>
      </c>
      <c r="I14" s="79">
        <f>MAX(I15,I16:I18)</f>
        <v>25569.333333333332</v>
      </c>
      <c r="J14" s="80"/>
      <c r="K14" s="80"/>
      <c r="L14" s="80"/>
      <c r="M14" s="80"/>
      <c r="N14" s="80"/>
      <c r="O14" s="82">
        <f>SUMPRODUCT(O15:O18,Q15:Q18)</f>
      </c>
      <c r="P14" s="82"/>
      <c r="Q14" s="82">
        <v>0.1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</row>
    <row x14ac:dyDescent="0.25" r="15" customHeight="1" ht="19.5">
      <c r="A15" s="84"/>
      <c r="B15" s="85"/>
      <c r="C15" s="85" t="s">
        <v>36</v>
      </c>
      <c r="D15" s="84">
        <v>2</v>
      </c>
      <c r="E15" s="86" t="s">
        <v>29</v>
      </c>
      <c r="F15" s="87">
        <v>2</v>
      </c>
      <c r="G15" s="88">
        <v>1</v>
      </c>
      <c r="H15" s="89">
        <v>45741</v>
      </c>
      <c r="I15" s="89">
        <f>H15+F15-1</f>
        <v>25569.333333333332</v>
      </c>
      <c r="J15" s="90" t="s">
        <v>30</v>
      </c>
      <c r="K15" s="90" t="s">
        <v>37</v>
      </c>
      <c r="L15" s="90" t="s">
        <v>37</v>
      </c>
      <c r="M15" s="90" t="s">
        <v>38</v>
      </c>
      <c r="N15" s="92">
        <f>IF(O15=100%,"Hoàn Thành", IF(O15=0,"Chưa Thực Hiện","Đang Thực Hiện"))</f>
      </c>
      <c r="O15" s="93">
        <f>MAX(R15:AU15)</f>
      </c>
      <c r="P15" s="93"/>
      <c r="Q15" s="93">
        <v>0.35</v>
      </c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>
        <v>0.15</v>
      </c>
      <c r="AO15" s="93">
        <v>1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</row>
    <row x14ac:dyDescent="0.25" r="16" customHeight="1" ht="19.5">
      <c r="A16" s="84"/>
      <c r="B16" s="85"/>
      <c r="C16" s="85" t="s">
        <v>39</v>
      </c>
      <c r="D16" s="84">
        <v>2</v>
      </c>
      <c r="E16" s="86" t="s">
        <v>29</v>
      </c>
      <c r="F16" s="87">
        <v>1</v>
      </c>
      <c r="G16" s="88">
        <v>1</v>
      </c>
      <c r="H16" s="89">
        <v>45736</v>
      </c>
      <c r="I16" s="89">
        <f>H16+F16-1</f>
        <v>25569.333333333332</v>
      </c>
      <c r="J16" s="90" t="s">
        <v>30</v>
      </c>
      <c r="K16" s="90" t="s">
        <v>37</v>
      </c>
      <c r="L16" s="90" t="s">
        <v>37</v>
      </c>
      <c r="M16" s="90" t="s">
        <v>38</v>
      </c>
      <c r="N16" s="92">
        <f>IF(O16=100%,"Hoàn Thành", IF(O16=0,"Chưa Thực Hiện","Đang Thực Hiện"))</f>
      </c>
      <c r="O16" s="93">
        <f>MAX(R16:AU16)</f>
      </c>
      <c r="P16" s="93"/>
      <c r="Q16" s="93">
        <v>0.35</v>
      </c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>
        <v>1</v>
      </c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</row>
    <row x14ac:dyDescent="0.25" r="17" customHeight="1" ht="19.5">
      <c r="A17" s="84"/>
      <c r="B17" s="85"/>
      <c r="C17" s="85" t="s">
        <v>40</v>
      </c>
      <c r="D17" s="84">
        <v>2</v>
      </c>
      <c r="E17" s="86" t="s">
        <v>29</v>
      </c>
      <c r="F17" s="87">
        <v>3</v>
      </c>
      <c r="G17" s="88">
        <v>3</v>
      </c>
      <c r="H17" s="89">
        <f>H31</f>
        <v>25569.333333333332</v>
      </c>
      <c r="I17" s="89">
        <f>H17+F17-1</f>
        <v>25569.333333333332</v>
      </c>
      <c r="J17" s="90" t="s">
        <v>30</v>
      </c>
      <c r="K17" s="90" t="s">
        <v>37</v>
      </c>
      <c r="L17" s="90" t="s">
        <v>37</v>
      </c>
      <c r="M17" s="90" t="s">
        <v>38</v>
      </c>
      <c r="N17" s="92">
        <f>IF(O17=100%,"Hoàn Thành", IF(O17=0,"Chưa Thực Hiện","Đang Thực Hiện"))</f>
      </c>
      <c r="O17" s="93">
        <f>MAX(R17:AU17)</f>
      </c>
      <c r="P17" s="93"/>
      <c r="Q17" s="93">
        <v>0.15</v>
      </c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>
        <v>0.2</v>
      </c>
      <c r="AP17" s="93">
        <v>0.7</v>
      </c>
      <c r="AQ17" s="93">
        <v>1</v>
      </c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x14ac:dyDescent="0.25" r="18" customHeight="1" ht="19.5">
      <c r="A18" s="84"/>
      <c r="B18" s="85"/>
      <c r="C18" s="85" t="s">
        <v>41</v>
      </c>
      <c r="D18" s="84">
        <v>2</v>
      </c>
      <c r="E18" s="86" t="s">
        <v>29</v>
      </c>
      <c r="F18" s="87">
        <v>2</v>
      </c>
      <c r="G18" s="88">
        <v>1</v>
      </c>
      <c r="H18" s="89">
        <v>45736</v>
      </c>
      <c r="I18" s="89">
        <f>H18+F18-1</f>
        <v>25569.333333333332</v>
      </c>
      <c r="J18" s="90" t="s">
        <v>30</v>
      </c>
      <c r="K18" s="90" t="s">
        <v>37</v>
      </c>
      <c r="L18" s="90" t="s">
        <v>37</v>
      </c>
      <c r="M18" s="90" t="s">
        <v>38</v>
      </c>
      <c r="N18" s="92">
        <f>IF(O18=100%,"Hoàn Thành", IF(O18=0,"Chưa Thực Hiện","Đang Thực Hiện"))</f>
      </c>
      <c r="O18" s="93">
        <f>MAX(R18:AU18)</f>
      </c>
      <c r="P18" s="93"/>
      <c r="Q18" s="93">
        <v>0.15</v>
      </c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>
        <v>0.4</v>
      </c>
      <c r="AJ18" s="93">
        <v>1</v>
      </c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</row>
    <row x14ac:dyDescent="0.25" r="19" customHeight="1" ht="19.5">
      <c r="A19" s="75">
        <v>2.3</v>
      </c>
      <c r="B19" s="76" t="s">
        <v>42</v>
      </c>
      <c r="C19" s="76"/>
      <c r="D19" s="75"/>
      <c r="E19" s="94" t="s">
        <v>29</v>
      </c>
      <c r="F19" s="78">
        <f>I19-H19+1</f>
      </c>
      <c r="G19" s="78"/>
      <c r="H19" s="79">
        <f>MIN(H20,H21:H22)</f>
        <v>25569.333333333332</v>
      </c>
      <c r="I19" s="79">
        <f>MAX(I20,I21:I22)</f>
        <v>25569.333333333332</v>
      </c>
      <c r="J19" s="80"/>
      <c r="K19" s="80"/>
      <c r="L19" s="80"/>
      <c r="M19" s="80"/>
      <c r="N19" s="80"/>
      <c r="O19" s="82">
        <f>SUMPRODUCT(O20:O22,Q20:Q22)</f>
      </c>
      <c r="P19" s="82"/>
      <c r="Q19" s="82">
        <v>0.15</v>
      </c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x14ac:dyDescent="0.25" r="20" customHeight="1" ht="19.5">
      <c r="A20" s="95"/>
      <c r="B20" s="85"/>
      <c r="C20" s="85" t="s">
        <v>43</v>
      </c>
      <c r="D20" s="84">
        <v>2</v>
      </c>
      <c r="E20" s="86" t="s">
        <v>29</v>
      </c>
      <c r="F20" s="87">
        <v>8</v>
      </c>
      <c r="G20" s="88">
        <v>1</v>
      </c>
      <c r="H20" s="89">
        <f>I18</f>
        <v>25569.333333333332</v>
      </c>
      <c r="I20" s="89">
        <f>H20+F20-1</f>
        <v>25569.333333333332</v>
      </c>
      <c r="J20" s="90" t="s">
        <v>30</v>
      </c>
      <c r="K20" s="90" t="s">
        <v>37</v>
      </c>
      <c r="L20" s="90" t="s">
        <v>44</v>
      </c>
      <c r="M20" s="90" t="s">
        <v>38</v>
      </c>
      <c r="N20" s="92">
        <f>IF(O20=100%,"Hoàn Thành", IF(O20=0,"Chưa Thực Hiện","Đang Thực Hiện"))</f>
      </c>
      <c r="O20" s="93">
        <f>MAX(R20:AU20)</f>
      </c>
      <c r="P20" s="93"/>
      <c r="Q20" s="93">
        <v>0.5</v>
      </c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82">
        <v>0.15</v>
      </c>
      <c r="AN20" s="93">
        <v>0.4</v>
      </c>
      <c r="AO20" s="93">
        <v>0.5</v>
      </c>
      <c r="AP20" s="93">
        <v>0.85</v>
      </c>
      <c r="AQ20" s="93">
        <v>1</v>
      </c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</row>
    <row x14ac:dyDescent="0.25" r="21" customHeight="1" ht="19.5">
      <c r="A21" s="95"/>
      <c r="B21" s="85"/>
      <c r="C21" s="85" t="s">
        <v>45</v>
      </c>
      <c r="D21" s="84">
        <v>2</v>
      </c>
      <c r="E21" s="86" t="s">
        <v>29</v>
      </c>
      <c r="F21" s="87">
        <v>1</v>
      </c>
      <c r="G21" s="88">
        <v>1</v>
      </c>
      <c r="H21" s="89">
        <v>45742</v>
      </c>
      <c r="I21" s="89">
        <f>H21+F21-1</f>
        <v>25569.333333333332</v>
      </c>
      <c r="J21" s="90" t="s">
        <v>30</v>
      </c>
      <c r="K21" s="90" t="s">
        <v>37</v>
      </c>
      <c r="L21" s="90" t="s">
        <v>44</v>
      </c>
      <c r="M21" s="90" t="s">
        <v>38</v>
      </c>
      <c r="N21" s="92">
        <f>IF(O21=100%,"Hoàn Thành", IF(O21=0,"Chưa Thực Hiện","Đang Thực Hiện"))</f>
      </c>
      <c r="O21" s="93">
        <f>MAX(R21:AU21)</f>
      </c>
      <c r="P21" s="93"/>
      <c r="Q21" s="93">
        <v>0.3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>
        <v>1</v>
      </c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</row>
    <row x14ac:dyDescent="0.25" r="22" customHeight="1" ht="19.5">
      <c r="A22" s="95"/>
      <c r="B22" s="85"/>
      <c r="C22" s="85" t="s">
        <v>46</v>
      </c>
      <c r="D22" s="84"/>
      <c r="E22" s="86" t="s">
        <v>29</v>
      </c>
      <c r="F22" s="87">
        <v>2</v>
      </c>
      <c r="G22" s="88">
        <v>1</v>
      </c>
      <c r="H22" s="89">
        <v>45741</v>
      </c>
      <c r="I22" s="89">
        <f>H22+F22-1</f>
        <v>25569.333333333332</v>
      </c>
      <c r="J22" s="90" t="s">
        <v>30</v>
      </c>
      <c r="K22" s="90" t="s">
        <v>37</v>
      </c>
      <c r="L22" s="90" t="s">
        <v>44</v>
      </c>
      <c r="M22" s="90" t="s">
        <v>38</v>
      </c>
      <c r="N22" s="92">
        <f>IF(O22=100%,"Hoàn Thành", IF(O22=0,"Chưa Thực Hiện","Đang Thực Hiện"))</f>
      </c>
      <c r="O22" s="93">
        <f>MAX(R22:AU22)</f>
      </c>
      <c r="P22" s="93"/>
      <c r="Q22" s="93">
        <v>0.2</v>
      </c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>
        <v>0.2</v>
      </c>
      <c r="AO22" s="93">
        <v>1</v>
      </c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</row>
    <row x14ac:dyDescent="0.25" r="23" customHeight="1" ht="19.5">
      <c r="A23" s="75">
        <v>2.4</v>
      </c>
      <c r="B23" s="76" t="s">
        <v>47</v>
      </c>
      <c r="C23" s="76"/>
      <c r="D23" s="75"/>
      <c r="E23" s="94" t="s">
        <v>29</v>
      </c>
      <c r="F23" s="78">
        <f>I23-H23+1</f>
      </c>
      <c r="G23" s="78"/>
      <c r="H23" s="79">
        <f>MIN(H24:H34)</f>
        <v>25569.333333333332</v>
      </c>
      <c r="I23" s="79">
        <f>MAX(I24:I34)</f>
        <v>25569.333333333332</v>
      </c>
      <c r="J23" s="80"/>
      <c r="K23" s="80"/>
      <c r="L23" s="80"/>
      <c r="M23" s="80"/>
      <c r="N23" s="80"/>
      <c r="O23" s="82">
        <f>SUMPRODUCT(O24:O34,Q24:Q34)</f>
      </c>
      <c r="P23" s="82"/>
      <c r="Q23" s="82">
        <v>0.15</v>
      </c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</row>
    <row x14ac:dyDescent="0.25" r="24" customHeight="1" ht="19.5">
      <c r="A24" s="95"/>
      <c r="B24" s="96"/>
      <c r="C24" s="96" t="s">
        <v>48</v>
      </c>
      <c r="D24" s="84">
        <v>2</v>
      </c>
      <c r="E24" s="86" t="s">
        <v>29</v>
      </c>
      <c r="F24" s="87">
        <v>4</v>
      </c>
      <c r="G24" s="97">
        <v>1</v>
      </c>
      <c r="H24" s="89">
        <v>45741</v>
      </c>
      <c r="I24" s="89">
        <f>H24+F24-1</f>
        <v>25569.333333333332</v>
      </c>
      <c r="J24" s="90" t="s">
        <v>30</v>
      </c>
      <c r="K24" s="86" t="s">
        <v>32</v>
      </c>
      <c r="L24" s="86" t="s">
        <v>49</v>
      </c>
      <c r="M24" s="98"/>
      <c r="N24" s="92">
        <f>IF(O24=100%,"Hoàn Thành", IF(O24=0,"Chưa Thực Hiện","Đang Thực Hiện"))</f>
      </c>
      <c r="O24" s="93">
        <f>MAX(R24:AU24)</f>
      </c>
      <c r="P24" s="99"/>
      <c r="Q24" s="99">
        <v>0.1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>
        <v>0.7</v>
      </c>
      <c r="AO24" s="100">
        <v>0.95</v>
      </c>
      <c r="AP24" s="100">
        <v>0.95</v>
      </c>
      <c r="AQ24" s="100">
        <v>1</v>
      </c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</row>
    <row x14ac:dyDescent="0.25" r="25" customHeight="1" ht="19.5">
      <c r="A25" s="95"/>
      <c r="B25" s="96"/>
      <c r="C25" s="96" t="s">
        <v>50</v>
      </c>
      <c r="D25" s="84">
        <v>2</v>
      </c>
      <c r="E25" s="86" t="s">
        <v>29</v>
      </c>
      <c r="F25" s="87">
        <v>2</v>
      </c>
      <c r="G25" s="88">
        <v>1</v>
      </c>
      <c r="H25" s="89">
        <f>H24</f>
        <v>25569.333333333332</v>
      </c>
      <c r="I25" s="89">
        <f>H25+F25-1</f>
        <v>25569.333333333332</v>
      </c>
      <c r="J25" s="90" t="s">
        <v>30</v>
      </c>
      <c r="K25" s="86" t="s">
        <v>51</v>
      </c>
      <c r="L25" s="86" t="s">
        <v>49</v>
      </c>
      <c r="M25" s="86" t="s">
        <v>38</v>
      </c>
      <c r="N25" s="92">
        <f>IF(O25=100%,"Hoàn Thành", IF(O25=0,"Chưa Thực Hiện","Đang Thực Hiện"))</f>
      </c>
      <c r="O25" s="93">
        <f>MAX(R25:AU25)</f>
      </c>
      <c r="P25" s="93"/>
      <c r="Q25" s="99">
        <v>0.1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>
        <v>1</v>
      </c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</row>
    <row x14ac:dyDescent="0.25" r="26" customHeight="1" ht="19.5">
      <c r="A26" s="95"/>
      <c r="B26" s="96"/>
      <c r="C26" s="96" t="s">
        <v>52</v>
      </c>
      <c r="D26" s="84">
        <v>2</v>
      </c>
      <c r="E26" s="86" t="s">
        <v>29</v>
      </c>
      <c r="F26" s="87">
        <v>2</v>
      </c>
      <c r="G26" s="97">
        <v>1</v>
      </c>
      <c r="H26" s="89">
        <f>H24</f>
        <v>25569.333333333332</v>
      </c>
      <c r="I26" s="89">
        <f>H26+F26-1</f>
        <v>25569.333333333332</v>
      </c>
      <c r="J26" s="90" t="s">
        <v>30</v>
      </c>
      <c r="K26" s="86" t="s">
        <v>53</v>
      </c>
      <c r="L26" s="86" t="s">
        <v>49</v>
      </c>
      <c r="M26" s="86" t="s">
        <v>38</v>
      </c>
      <c r="N26" s="92">
        <f>IF(O26=100%,"Hoàn Thành", IF(O26=0,"Chưa Thực Hiện","Đang Thực Hiện"))</f>
      </c>
      <c r="O26" s="93">
        <f>MAX(R26:AU26)</f>
      </c>
      <c r="P26" s="99"/>
      <c r="Q26" s="99">
        <v>0.15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>
        <v>1</v>
      </c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</row>
    <row x14ac:dyDescent="0.25" r="27" customHeight="1" ht="19.5">
      <c r="A27" s="95"/>
      <c r="B27" s="96"/>
      <c r="C27" s="96" t="s">
        <v>54</v>
      </c>
      <c r="D27" s="101"/>
      <c r="E27" s="86" t="s">
        <v>29</v>
      </c>
      <c r="F27" s="87">
        <v>1</v>
      </c>
      <c r="G27" s="97">
        <v>1</v>
      </c>
      <c r="H27" s="89">
        <f>H24</f>
        <v>25569.333333333332</v>
      </c>
      <c r="I27" s="89">
        <f>H27+F27-1</f>
        <v>25569.333333333332</v>
      </c>
      <c r="J27" s="90" t="s">
        <v>30</v>
      </c>
      <c r="K27" s="86" t="s">
        <v>55</v>
      </c>
      <c r="L27" s="86" t="s">
        <v>49</v>
      </c>
      <c r="M27" s="86" t="s">
        <v>38</v>
      </c>
      <c r="N27" s="92">
        <f>IF(O27=100%,"Hoàn Thành", IF(O27=0,"Chưa Thực Hiện","Đang Thực Hiện"))</f>
      </c>
      <c r="O27" s="93">
        <f>MAX(R27:AU27)</f>
      </c>
      <c r="P27" s="99"/>
      <c r="Q27" s="99">
        <v>0.1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>
        <v>1</v>
      </c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</row>
    <row x14ac:dyDescent="0.25" r="28" customHeight="1" ht="19.5">
      <c r="A28" s="95"/>
      <c r="B28" s="96"/>
      <c r="C28" s="96" t="s">
        <v>56</v>
      </c>
      <c r="D28" s="84">
        <v>2</v>
      </c>
      <c r="E28" s="86" t="s">
        <v>29</v>
      </c>
      <c r="F28" s="87">
        <v>1</v>
      </c>
      <c r="G28" s="97">
        <v>1</v>
      </c>
      <c r="H28" s="89">
        <f>H24-1</f>
        <v>25569.333333333332</v>
      </c>
      <c r="I28" s="89">
        <f>H28+F28-1</f>
        <v>25569.333333333332</v>
      </c>
      <c r="J28" s="90" t="s">
        <v>30</v>
      </c>
      <c r="K28" s="86" t="s">
        <v>57</v>
      </c>
      <c r="L28" s="86" t="s">
        <v>49</v>
      </c>
      <c r="M28" s="86" t="s">
        <v>38</v>
      </c>
      <c r="N28" s="92">
        <f>IF(O28=100%,"Hoàn Thành", IF(O28=0,"Chưa Thực Hiện","Đang Thực Hiện"))</f>
      </c>
      <c r="O28" s="93">
        <f>MAX(R28:AU28)</f>
      </c>
      <c r="P28" s="99"/>
      <c r="Q28" s="99">
        <v>0.1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>
        <v>1</v>
      </c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</row>
    <row x14ac:dyDescent="0.25" r="29" customHeight="1" ht="19.5">
      <c r="A29" s="95"/>
      <c r="B29" s="96"/>
      <c r="C29" s="96" t="s">
        <v>58</v>
      </c>
      <c r="D29" s="84">
        <v>2</v>
      </c>
      <c r="E29" s="86" t="s">
        <v>29</v>
      </c>
      <c r="F29" s="87">
        <v>2</v>
      </c>
      <c r="G29" s="97">
        <v>2</v>
      </c>
      <c r="H29" s="89">
        <f>H24</f>
        <v>25569.333333333332</v>
      </c>
      <c r="I29" s="89">
        <f>H29+F29-1</f>
        <v>25569.333333333332</v>
      </c>
      <c r="J29" s="90" t="s">
        <v>30</v>
      </c>
      <c r="K29" s="86" t="s">
        <v>57</v>
      </c>
      <c r="L29" s="86" t="s">
        <v>49</v>
      </c>
      <c r="M29" s="86" t="s">
        <v>38</v>
      </c>
      <c r="N29" s="92">
        <f>IF(O29=100%,"Hoàn Thành", IF(O29=0,"Chưa Thực Hiện","Đang Thực Hiện"))</f>
      </c>
      <c r="O29" s="93">
        <f>MAX(R29:AU29)</f>
      </c>
      <c r="P29" s="99"/>
      <c r="Q29" s="99">
        <v>0.1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>
        <v>1</v>
      </c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</row>
    <row x14ac:dyDescent="0.25" r="30" customHeight="1" ht="19.5">
      <c r="A30" s="95"/>
      <c r="B30" s="96"/>
      <c r="C30" s="96" t="s">
        <v>59</v>
      </c>
      <c r="D30" s="84">
        <v>2</v>
      </c>
      <c r="E30" s="86" t="s">
        <v>29</v>
      </c>
      <c r="F30" s="87">
        <v>1</v>
      </c>
      <c r="G30" s="97">
        <v>1</v>
      </c>
      <c r="H30" s="89">
        <f>H24</f>
        <v>25569.333333333332</v>
      </c>
      <c r="I30" s="89">
        <f>H30+F30-1</f>
        <v>25569.333333333332</v>
      </c>
      <c r="J30" s="90" t="s">
        <v>30</v>
      </c>
      <c r="K30" s="86" t="s">
        <v>53</v>
      </c>
      <c r="L30" s="86" t="s">
        <v>49</v>
      </c>
      <c r="M30" s="98"/>
      <c r="N30" s="92">
        <f>IF(O30=100%,"Hoàn Thành", IF(O30=0,"Chưa Thực Hiện","Đang Thực Hiện"))</f>
      </c>
      <c r="O30" s="93">
        <f>MAX(R30:AU30)</f>
      </c>
      <c r="P30" s="99"/>
      <c r="Q30" s="99">
        <v>0.05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>
        <v>1</v>
      </c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</row>
    <row x14ac:dyDescent="0.25" r="31" customHeight="1" ht="19.5">
      <c r="A31" s="95"/>
      <c r="B31" s="96"/>
      <c r="C31" s="96" t="s">
        <v>60</v>
      </c>
      <c r="D31" s="84">
        <v>2</v>
      </c>
      <c r="E31" s="86" t="s">
        <v>29</v>
      </c>
      <c r="F31" s="87">
        <v>3</v>
      </c>
      <c r="G31" s="97">
        <v>1</v>
      </c>
      <c r="H31" s="89">
        <f>H24+1</f>
        <v>25569.333333333332</v>
      </c>
      <c r="I31" s="89">
        <f>H31+F31-1</f>
        <v>25569.333333333332</v>
      </c>
      <c r="J31" s="90" t="s">
        <v>30</v>
      </c>
      <c r="K31" s="86" t="s">
        <v>37</v>
      </c>
      <c r="L31" s="86" t="s">
        <v>49</v>
      </c>
      <c r="M31" s="98"/>
      <c r="N31" s="92">
        <f>IF(O31=100%,"Hoàn Thành", IF(O31=0,"Chưa Thực Hiện","Đang Thực Hiện"))</f>
      </c>
      <c r="O31" s="93">
        <f>MAX(R31:AU31)</f>
      </c>
      <c r="P31" s="99"/>
      <c r="Q31" s="99">
        <v>0.05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>
        <v>0.1</v>
      </c>
      <c r="AP31" s="100">
        <v>0.6</v>
      </c>
      <c r="AQ31" s="100">
        <v>1</v>
      </c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</row>
    <row x14ac:dyDescent="0.25" r="32" customHeight="1" ht="19.5">
      <c r="A32" s="95"/>
      <c r="B32" s="96"/>
      <c r="C32" s="96" t="s">
        <v>61</v>
      </c>
      <c r="D32" s="84">
        <v>2</v>
      </c>
      <c r="E32" s="86" t="s">
        <v>29</v>
      </c>
      <c r="F32" s="87">
        <v>1</v>
      </c>
      <c r="G32" s="97">
        <v>1</v>
      </c>
      <c r="H32" s="89">
        <f>H24</f>
        <v>25569.333333333332</v>
      </c>
      <c r="I32" s="89">
        <f>H32+F32-1</f>
        <v>25569.333333333332</v>
      </c>
      <c r="J32" s="90" t="s">
        <v>30</v>
      </c>
      <c r="K32" s="86" t="s">
        <v>57</v>
      </c>
      <c r="L32" s="86" t="s">
        <v>49</v>
      </c>
      <c r="M32" s="86" t="s">
        <v>38</v>
      </c>
      <c r="N32" s="92">
        <f>IF(O32=100%,"Hoàn Thành", IF(O32=0,"Chưa Thực Hiện","Đang Thực Hiện"))</f>
      </c>
      <c r="O32" s="93">
        <f>MAX(R32:AU32)</f>
      </c>
      <c r="P32" s="99"/>
      <c r="Q32" s="99">
        <v>0.1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>
        <v>1</v>
      </c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</row>
    <row x14ac:dyDescent="0.25" r="33" customHeight="1" ht="14.4">
      <c r="A33" s="95"/>
      <c r="B33" s="96"/>
      <c r="C33" s="96" t="s">
        <v>62</v>
      </c>
      <c r="D33" s="84">
        <v>2</v>
      </c>
      <c r="E33" s="86" t="s">
        <v>29</v>
      </c>
      <c r="F33" s="87">
        <v>1</v>
      </c>
      <c r="G33" s="97">
        <v>1</v>
      </c>
      <c r="H33" s="89">
        <f>H24</f>
        <v>25569.333333333332</v>
      </c>
      <c r="I33" s="89">
        <f>H33+F33-1</f>
        <v>25569.333333333332</v>
      </c>
      <c r="J33" s="90" t="s">
        <v>30</v>
      </c>
      <c r="K33" s="86" t="s">
        <v>57</v>
      </c>
      <c r="L33" s="86" t="s">
        <v>49</v>
      </c>
      <c r="M33" s="86" t="s">
        <v>38</v>
      </c>
      <c r="N33" s="92">
        <f>IF(O33=100%,"Hoàn Thành", IF(O33=0,"Chưa Thực Hiện","Đang Thực Hiện"))</f>
      </c>
      <c r="O33" s="93">
        <f>MAX(R33:AU33)</f>
      </c>
      <c r="P33" s="99"/>
      <c r="Q33" s="99">
        <v>0.1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>
        <v>1</v>
      </c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</row>
    <row x14ac:dyDescent="0.25" r="34" customHeight="1" ht="19.5">
      <c r="A34" s="95"/>
      <c r="B34" s="96"/>
      <c r="C34" s="96" t="s">
        <v>63</v>
      </c>
      <c r="D34" s="84">
        <v>2</v>
      </c>
      <c r="E34" s="86" t="s">
        <v>29</v>
      </c>
      <c r="F34" s="87">
        <v>1</v>
      </c>
      <c r="G34" s="97">
        <v>1</v>
      </c>
      <c r="H34" s="89">
        <f>H24</f>
        <v>25569.333333333332</v>
      </c>
      <c r="I34" s="89">
        <f>H34+F34-1</f>
        <v>25569.333333333332</v>
      </c>
      <c r="J34" s="90" t="s">
        <v>30</v>
      </c>
      <c r="K34" s="86" t="s">
        <v>57</v>
      </c>
      <c r="L34" s="86" t="s">
        <v>49</v>
      </c>
      <c r="M34" s="86" t="s">
        <v>38</v>
      </c>
      <c r="N34" s="92">
        <f>IF(O34=100%,"Hoàn Thành", IF(O34=0,"Chưa Thực Hiện","Đang Thực Hiện"))</f>
      </c>
      <c r="O34" s="93">
        <f>MAX(R34:AU34)</f>
      </c>
      <c r="P34" s="99"/>
      <c r="Q34" s="99">
        <v>0.05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>
        <v>1</v>
      </c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</row>
    <row x14ac:dyDescent="0.25" r="35" customHeight="1" ht="19.5">
      <c r="A35" s="75">
        <v>2.5</v>
      </c>
      <c r="B35" s="102" t="s">
        <v>64</v>
      </c>
      <c r="C35" s="103"/>
      <c r="D35" s="75"/>
      <c r="E35" s="94" t="s">
        <v>29</v>
      </c>
      <c r="F35" s="78">
        <f>I35-H35+1</f>
      </c>
      <c r="G35" s="104"/>
      <c r="H35" s="79">
        <f>MIN(H36,H37,H38,H39)</f>
        <v>25569.333333333332</v>
      </c>
      <c r="I35" s="79">
        <f>MAX(I36,I37,I38,I39)</f>
        <v>25569.333333333332</v>
      </c>
      <c r="J35" s="105"/>
      <c r="K35" s="105"/>
      <c r="L35" s="105"/>
      <c r="M35" s="105"/>
      <c r="N35" s="80"/>
      <c r="O35" s="82">
        <f>SUMPRODUCT(O36:O41,Q36:Q41)</f>
      </c>
      <c r="P35" s="82"/>
      <c r="Q35" s="106">
        <v>0.15</v>
      </c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</row>
    <row x14ac:dyDescent="0.25" r="36" customHeight="1" ht="19.5">
      <c r="A36" s="95"/>
      <c r="B36" s="96"/>
      <c r="C36" s="107" t="s">
        <v>65</v>
      </c>
      <c r="D36" s="84">
        <v>2</v>
      </c>
      <c r="E36" s="86" t="s">
        <v>29</v>
      </c>
      <c r="F36" s="87">
        <v>2</v>
      </c>
      <c r="G36" s="88">
        <v>1</v>
      </c>
      <c r="H36" s="89">
        <v>45741</v>
      </c>
      <c r="I36" s="89">
        <f>H36+F36-1</f>
        <v>25569.333333333332</v>
      </c>
      <c r="J36" s="90" t="s">
        <v>30</v>
      </c>
      <c r="K36" s="86" t="s">
        <v>66</v>
      </c>
      <c r="L36" s="90" t="s">
        <v>49</v>
      </c>
      <c r="M36" s="98"/>
      <c r="N36" s="92">
        <f>IF(O36=100%,"Hoàn Thành", IF(O36=0,"Chưa Thực Hiện","Đang Thực Hiện"))</f>
      </c>
      <c r="O36" s="93">
        <f>MAX(R36:AU36)</f>
      </c>
      <c r="P36" s="93"/>
      <c r="Q36" s="99">
        <v>0.15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>
        <v>0.8</v>
      </c>
      <c r="AO36" s="100">
        <v>1</v>
      </c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</row>
    <row x14ac:dyDescent="0.25" r="37" customHeight="1" ht="19.5">
      <c r="A37" s="95"/>
      <c r="B37" s="96"/>
      <c r="C37" s="107" t="s">
        <v>67</v>
      </c>
      <c r="D37" s="84">
        <v>2</v>
      </c>
      <c r="E37" s="86" t="s">
        <v>29</v>
      </c>
      <c r="F37" s="87">
        <v>1</v>
      </c>
      <c r="G37" s="88">
        <v>2</v>
      </c>
      <c r="H37" s="89">
        <f>H36</f>
        <v>25569.333333333332</v>
      </c>
      <c r="I37" s="89">
        <f>H37+F37-1</f>
        <v>25569.333333333332</v>
      </c>
      <c r="J37" s="90" t="s">
        <v>30</v>
      </c>
      <c r="K37" s="86" t="s">
        <v>68</v>
      </c>
      <c r="L37" s="90" t="s">
        <v>49</v>
      </c>
      <c r="M37" s="86" t="s">
        <v>38</v>
      </c>
      <c r="N37" s="92">
        <f>IF(O37=100%,"Hoàn Thành", IF(O37=0,"Chưa Thực Hiện","Đang Thực Hiện"))</f>
      </c>
      <c r="O37" s="93">
        <f>MAX(R37:AU37)</f>
      </c>
      <c r="P37" s="93"/>
      <c r="Q37" s="99">
        <v>0.3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>
        <v>1</v>
      </c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</row>
    <row x14ac:dyDescent="0.25" r="38" customHeight="1" ht="19.5">
      <c r="A38" s="95"/>
      <c r="B38" s="96"/>
      <c r="C38" s="107" t="s">
        <v>69</v>
      </c>
      <c r="D38" s="84">
        <v>2</v>
      </c>
      <c r="E38" s="86" t="s">
        <v>29</v>
      </c>
      <c r="F38" s="87">
        <v>1</v>
      </c>
      <c r="G38" s="97">
        <v>1</v>
      </c>
      <c r="H38" s="89">
        <f>H37</f>
        <v>25569.333333333332</v>
      </c>
      <c r="I38" s="89">
        <f>H38+F38-1</f>
        <v>25569.333333333332</v>
      </c>
      <c r="J38" s="90" t="s">
        <v>30</v>
      </c>
      <c r="K38" s="86" t="s">
        <v>70</v>
      </c>
      <c r="L38" s="90" t="s">
        <v>49</v>
      </c>
      <c r="M38" s="86" t="s">
        <v>38</v>
      </c>
      <c r="N38" s="92">
        <f>IF(O38=100%,"Hoàn Thành", IF(O38=0,"Chưa Thực Hiện","Đang Thực Hiện"))</f>
      </c>
      <c r="O38" s="93">
        <f>MAX(R38:AU38)</f>
      </c>
      <c r="P38" s="99"/>
      <c r="Q38" s="99">
        <v>0.1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>
        <v>1</v>
      </c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</row>
    <row x14ac:dyDescent="0.25" r="39" customHeight="1" ht="19.5">
      <c r="A39" s="95"/>
      <c r="B39" s="96"/>
      <c r="C39" s="107" t="s">
        <v>71</v>
      </c>
      <c r="D39" s="84">
        <v>2</v>
      </c>
      <c r="E39" s="86" t="s">
        <v>29</v>
      </c>
      <c r="F39" s="87">
        <v>2</v>
      </c>
      <c r="G39" s="88">
        <v>4</v>
      </c>
      <c r="H39" s="89">
        <f>H38</f>
        <v>25569.333333333332</v>
      </c>
      <c r="I39" s="89">
        <f>H39+F39-1</f>
        <v>25569.333333333332</v>
      </c>
      <c r="J39" s="90" t="s">
        <v>30</v>
      </c>
      <c r="K39" s="86" t="s">
        <v>72</v>
      </c>
      <c r="L39" s="90" t="s">
        <v>49</v>
      </c>
      <c r="M39" s="86" t="s">
        <v>38</v>
      </c>
      <c r="N39" s="92">
        <f>IF(O39=100%,"Hoàn Thành", IF(O39=0,"Chưa Thực Hiện","Đang Thực Hiện"))</f>
      </c>
      <c r="O39" s="93">
        <f>MAX(R39:AU39)</f>
      </c>
      <c r="P39" s="93"/>
      <c r="Q39" s="99">
        <v>0.35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>
        <v>1</v>
      </c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</row>
    <row x14ac:dyDescent="0.25" r="40" customHeight="1" ht="19.5">
      <c r="A40" s="95"/>
      <c r="B40" s="96"/>
      <c r="C40" s="107" t="s">
        <v>73</v>
      </c>
      <c r="D40" s="84">
        <v>2</v>
      </c>
      <c r="E40" s="86" t="s">
        <v>29</v>
      </c>
      <c r="F40" s="87">
        <v>1</v>
      </c>
      <c r="G40" s="88">
        <v>1</v>
      </c>
      <c r="H40" s="89">
        <f>H36-1</f>
        <v>25569.333333333332</v>
      </c>
      <c r="I40" s="89">
        <f>H40+F40-1</f>
        <v>25569.333333333332</v>
      </c>
      <c r="J40" s="90" t="s">
        <v>30</v>
      </c>
      <c r="K40" s="86" t="s">
        <v>74</v>
      </c>
      <c r="L40" s="90" t="s">
        <v>32</v>
      </c>
      <c r="M40" s="98"/>
      <c r="N40" s="92">
        <f>IF(O40=100%,"Hoàn Thành", IF(O40=0,"Chưa Thực Hiện","Đang Thực Hiện"))</f>
      </c>
      <c r="O40" s="93">
        <f>MAX(R40:AU40)</f>
      </c>
      <c r="P40" s="93"/>
      <c r="Q40" s="99">
        <v>0.05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>
        <v>1</v>
      </c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</row>
    <row x14ac:dyDescent="0.25" r="41" customHeight="1" ht="19.5">
      <c r="A41" s="95"/>
      <c r="B41" s="96"/>
      <c r="C41" s="107" t="s">
        <v>75</v>
      </c>
      <c r="D41" s="84">
        <v>2</v>
      </c>
      <c r="E41" s="86" t="s">
        <v>29</v>
      </c>
      <c r="F41" s="87">
        <v>1</v>
      </c>
      <c r="G41" s="88">
        <v>1</v>
      </c>
      <c r="H41" s="89">
        <f>H40</f>
        <v>25569.333333333332</v>
      </c>
      <c r="I41" s="89">
        <f>H41+F41-1</f>
        <v>25569.333333333332</v>
      </c>
      <c r="J41" s="90" t="s">
        <v>30</v>
      </c>
      <c r="K41" s="86" t="s">
        <v>74</v>
      </c>
      <c r="L41" s="90" t="s">
        <v>32</v>
      </c>
      <c r="M41" s="86" t="s">
        <v>38</v>
      </c>
      <c r="N41" s="92">
        <f>IF(O41=100%,"Hoàn Thành", IF(O41=0,"Chưa Thực Hiện","Đang Thực Hiện"))</f>
      </c>
      <c r="O41" s="93">
        <f>MAX(R41:AU41)</f>
      </c>
      <c r="P41" s="93"/>
      <c r="Q41" s="99">
        <v>0.05</v>
      </c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>
        <v>1</v>
      </c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</row>
    <row x14ac:dyDescent="0.25" r="42" customHeight="1" ht="19.5">
      <c r="A42" s="75">
        <v>2.6</v>
      </c>
      <c r="B42" s="76" t="s">
        <v>76</v>
      </c>
      <c r="C42" s="76"/>
      <c r="D42" s="75"/>
      <c r="E42" s="94" t="s">
        <v>29</v>
      </c>
      <c r="F42" s="78">
        <f>I42-H42+1</f>
      </c>
      <c r="G42" s="78"/>
      <c r="H42" s="79">
        <f>MIN(H43:H108)</f>
        <v>25569.333333333332</v>
      </c>
      <c r="I42" s="79">
        <f>MAX(I43:I108)</f>
        <v>25569.333333333332</v>
      </c>
      <c r="J42" s="80"/>
      <c r="K42" s="80"/>
      <c r="L42" s="80"/>
      <c r="M42" s="80"/>
      <c r="N42" s="80"/>
      <c r="O42" s="82">
        <f>O43*Q43+O44*Q44+O47*Q47+O56*Q56+O65*Q65+O74*Q74+O83*Q83+O92*Q92+O94*Q94+O99*Q99+O104*Q104+O93*Q93</f>
      </c>
      <c r="P42" s="82"/>
      <c r="Q42" s="82">
        <v>0.33</v>
      </c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</row>
    <row x14ac:dyDescent="0.25" r="43" customHeight="1" ht="19.5">
      <c r="A43" s="95"/>
      <c r="B43" s="85"/>
      <c r="C43" s="85" t="s">
        <v>77</v>
      </c>
      <c r="D43" s="84">
        <v>2</v>
      </c>
      <c r="E43" s="86" t="s">
        <v>29</v>
      </c>
      <c r="F43" s="87">
        <v>3</v>
      </c>
      <c r="G43" s="88">
        <v>1</v>
      </c>
      <c r="H43" s="89">
        <v>45739</v>
      </c>
      <c r="I43" s="89">
        <f>H43+F43-1</f>
        <v>25569.333333333332</v>
      </c>
      <c r="J43" s="90" t="s">
        <v>30</v>
      </c>
      <c r="K43" s="90" t="s">
        <v>78</v>
      </c>
      <c r="L43" s="90" t="s">
        <v>79</v>
      </c>
      <c r="M43" s="86" t="s">
        <v>38</v>
      </c>
      <c r="N43" s="92">
        <f>IF(O43=100%,"Hoàn Thành", IF(O43=0,"Chưa Thực Hiện","Đang Thực Hiện"))</f>
      </c>
      <c r="O43" s="93">
        <f>MAX(R43:AU43)</f>
      </c>
      <c r="P43" s="93"/>
      <c r="Q43" s="93">
        <v>0.05</v>
      </c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>
        <v>0.4</v>
      </c>
      <c r="AN43" s="66">
        <v>0.5</v>
      </c>
      <c r="AO43" s="66">
        <v>1</v>
      </c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</row>
    <row x14ac:dyDescent="0.25" r="44" customHeight="1" ht="19.5">
      <c r="A44" s="95"/>
      <c r="B44" s="85"/>
      <c r="C44" s="85" t="s">
        <v>80</v>
      </c>
      <c r="D44" s="84">
        <v>2</v>
      </c>
      <c r="E44" s="108"/>
      <c r="F44" s="87"/>
      <c r="G44" s="88"/>
      <c r="H44" s="89">
        <f>MIN(H45:H46)</f>
        <v>25569.333333333332</v>
      </c>
      <c r="I44" s="89">
        <f>MAX(I45:I46)</f>
        <v>25569.333333333332</v>
      </c>
      <c r="J44" s="90" t="s">
        <v>30</v>
      </c>
      <c r="K44" s="90" t="s">
        <v>81</v>
      </c>
      <c r="L44" s="90" t="s">
        <v>82</v>
      </c>
      <c r="M44" s="86" t="s">
        <v>38</v>
      </c>
      <c r="N44" s="109"/>
      <c r="O44" s="93">
        <f>SUMPRODUCT(O45:O46,Q45:Q46)</f>
      </c>
      <c r="P44" s="93"/>
      <c r="Q44" s="93">
        <v>0.1</v>
      </c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</row>
    <row x14ac:dyDescent="0.25" r="45" customHeight="1" ht="19.5">
      <c r="A45" s="95"/>
      <c r="B45" s="85"/>
      <c r="C45" s="85" t="s">
        <v>83</v>
      </c>
      <c r="D45" s="84">
        <v>2</v>
      </c>
      <c r="E45" s="108"/>
      <c r="F45" s="87">
        <v>3</v>
      </c>
      <c r="G45" s="88"/>
      <c r="H45" s="89">
        <v>45741</v>
      </c>
      <c r="I45" s="89">
        <f>H45+F45-1</f>
        <v>25569.333333333332</v>
      </c>
      <c r="J45" s="91"/>
      <c r="K45" s="90" t="s">
        <v>70</v>
      </c>
      <c r="L45" s="91"/>
      <c r="M45" s="98"/>
      <c r="N45" s="92">
        <f>IF(O45=100%,"Hoàn Thành", IF(O45=0,"Chưa Thực Hiện","Đang Thực Hiện"))</f>
      </c>
      <c r="O45" s="93">
        <f>MAX(R45:AU45)</f>
      </c>
      <c r="P45" s="93"/>
      <c r="Q45" s="93">
        <v>0.6</v>
      </c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>
        <v>0.15</v>
      </c>
      <c r="AO45" s="66">
        <v>0.5</v>
      </c>
      <c r="AP45" s="66">
        <v>1</v>
      </c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</row>
    <row x14ac:dyDescent="0.25" r="46" customHeight="1" ht="19.5">
      <c r="A46" s="95"/>
      <c r="B46" s="85"/>
      <c r="C46" s="85" t="s">
        <v>73</v>
      </c>
      <c r="D46" s="84">
        <v>2</v>
      </c>
      <c r="E46" s="108"/>
      <c r="F46" s="87">
        <v>1</v>
      </c>
      <c r="G46" s="88"/>
      <c r="H46" s="89">
        <v>45741</v>
      </c>
      <c r="I46" s="89">
        <f>H46+F46-1</f>
        <v>25569.333333333332</v>
      </c>
      <c r="J46" s="91"/>
      <c r="K46" s="90" t="s">
        <v>32</v>
      </c>
      <c r="L46" s="91"/>
      <c r="M46" s="98"/>
      <c r="N46" s="92">
        <f>IF(O46=100%,"Hoàn Thành", IF(O46=0,"Chưa Thực Hiện","Đang Thực Hiện"))</f>
      </c>
      <c r="O46" s="93">
        <f>MAX(R46:AU46)</f>
      </c>
      <c r="P46" s="93"/>
      <c r="Q46" s="93">
        <v>0.4</v>
      </c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>
        <v>1</v>
      </c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</row>
    <row x14ac:dyDescent="0.25" r="47" customHeight="1" ht="19.5">
      <c r="A47" s="95"/>
      <c r="B47" s="85"/>
      <c r="C47" s="85" t="s">
        <v>84</v>
      </c>
      <c r="D47" s="84">
        <v>2</v>
      </c>
      <c r="E47" s="86" t="s">
        <v>29</v>
      </c>
      <c r="F47" s="87">
        <v>1</v>
      </c>
      <c r="G47" s="88">
        <v>1</v>
      </c>
      <c r="H47" s="89">
        <f>MIN(H48:H55)</f>
        <v>25569.333333333332</v>
      </c>
      <c r="I47" s="89">
        <f>MAX(I48:I55)</f>
        <v>25569.333333333332</v>
      </c>
      <c r="J47" s="90" t="s">
        <v>30</v>
      </c>
      <c r="K47" s="90" t="s">
        <v>31</v>
      </c>
      <c r="L47" s="90" t="s">
        <v>49</v>
      </c>
      <c r="M47" s="98"/>
      <c r="N47" s="109"/>
      <c r="O47" s="93">
        <f>SUMPRODUCT(O48:O55,Q48:Q55)</f>
      </c>
      <c r="P47" s="93"/>
      <c r="Q47" s="93">
        <v>0.05</v>
      </c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</row>
    <row x14ac:dyDescent="0.25" r="48" customHeight="1" ht="19.5">
      <c r="A48" s="95"/>
      <c r="B48" s="85"/>
      <c r="C48" s="85" t="s">
        <v>85</v>
      </c>
      <c r="D48" s="84">
        <v>2</v>
      </c>
      <c r="E48" s="108"/>
      <c r="F48" s="87">
        <v>1</v>
      </c>
      <c r="G48" s="88"/>
      <c r="H48" s="89">
        <v>45742</v>
      </c>
      <c r="I48" s="89">
        <f>H48+F48-1</f>
        <v>25569.333333333332</v>
      </c>
      <c r="J48" s="91"/>
      <c r="K48" s="90" t="s">
        <v>31</v>
      </c>
      <c r="L48" s="91"/>
      <c r="M48" s="98"/>
      <c r="N48" s="92">
        <f>IF(O48=100%,"Hoàn Thành", IF(O48=0,"Chưa Thực Hiện","Đang Thực Hiện"))</f>
      </c>
      <c r="O48" s="93">
        <f>MAX(R48:AU48)</f>
      </c>
      <c r="P48" s="93"/>
      <c r="Q48" s="93">
        <v>0.2</v>
      </c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>
        <v>1</v>
      </c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</row>
    <row x14ac:dyDescent="0.25" r="49" customHeight="1" ht="19.5">
      <c r="A49" s="95"/>
      <c r="B49" s="85"/>
      <c r="C49" s="85" t="s">
        <v>86</v>
      </c>
      <c r="D49" s="84">
        <v>2</v>
      </c>
      <c r="E49" s="108"/>
      <c r="F49" s="87">
        <v>1</v>
      </c>
      <c r="G49" s="88"/>
      <c r="H49" s="89">
        <f>I48</f>
        <v>25569.333333333332</v>
      </c>
      <c r="I49" s="89">
        <f>H49+F49-1</f>
        <v>25569.333333333332</v>
      </c>
      <c r="J49" s="91"/>
      <c r="K49" s="90" t="s">
        <v>31</v>
      </c>
      <c r="L49" s="91"/>
      <c r="M49" s="98"/>
      <c r="N49" s="92">
        <f>IF(O49=100%,"Hoàn Thành", IF(O49=0,"Chưa Thực Hiện","Đang Thực Hiện"))</f>
      </c>
      <c r="O49" s="93">
        <f>MAX(R49:AU49)</f>
      </c>
      <c r="P49" s="93"/>
      <c r="Q49" s="93">
        <v>0.15</v>
      </c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>
        <v>1</v>
      </c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</row>
    <row x14ac:dyDescent="0.25" r="50" customHeight="1" ht="19.5">
      <c r="A50" s="95"/>
      <c r="B50" s="85"/>
      <c r="C50" s="85" t="s">
        <v>87</v>
      </c>
      <c r="D50" s="84">
        <v>2</v>
      </c>
      <c r="E50" s="108"/>
      <c r="F50" s="87">
        <v>1</v>
      </c>
      <c r="G50" s="88"/>
      <c r="H50" s="89">
        <f>I49+1</f>
        <v>25569.333333333332</v>
      </c>
      <c r="I50" s="89">
        <f>H50+F50-1</f>
        <v>25569.333333333332</v>
      </c>
      <c r="J50" s="91"/>
      <c r="K50" s="90" t="s">
        <v>31</v>
      </c>
      <c r="L50" s="91"/>
      <c r="M50" s="98"/>
      <c r="N50" s="92">
        <f>IF(O50=100%,"Hoàn Thành", IF(O50=0,"Chưa Thực Hiện","Đang Thực Hiện"))</f>
      </c>
      <c r="O50" s="93">
        <f>MAX(R50:AU50)</f>
      </c>
      <c r="P50" s="93"/>
      <c r="Q50" s="93">
        <v>0.15</v>
      </c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>
        <v>1</v>
      </c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</row>
    <row x14ac:dyDescent="0.25" r="51" customHeight="1" ht="19.5">
      <c r="A51" s="95"/>
      <c r="B51" s="85"/>
      <c r="C51" s="85" t="s">
        <v>88</v>
      </c>
      <c r="D51" s="84">
        <v>2</v>
      </c>
      <c r="E51" s="108"/>
      <c r="F51" s="87">
        <v>1</v>
      </c>
      <c r="G51" s="88"/>
      <c r="H51" s="89">
        <f>I50</f>
        <v>25569.333333333332</v>
      </c>
      <c r="I51" s="89">
        <f>H51+F51-1</f>
        <v>25569.333333333332</v>
      </c>
      <c r="J51" s="91"/>
      <c r="K51" s="90" t="s">
        <v>31</v>
      </c>
      <c r="L51" s="91"/>
      <c r="M51" s="98"/>
      <c r="N51" s="92">
        <f>IF(O51=100%,"Hoàn Thành", IF(O51=0,"Chưa Thực Hiện","Đang Thực Hiện"))</f>
      </c>
      <c r="O51" s="93">
        <f>MAX(R51:AU51)</f>
      </c>
      <c r="P51" s="93"/>
      <c r="Q51" s="93">
        <v>0.05</v>
      </c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>
        <v>1</v>
      </c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</row>
    <row x14ac:dyDescent="0.25" r="52" customHeight="1" ht="19.5">
      <c r="A52" s="95"/>
      <c r="B52" s="85"/>
      <c r="C52" s="85" t="s">
        <v>89</v>
      </c>
      <c r="D52" s="84">
        <v>2</v>
      </c>
      <c r="E52" s="108"/>
      <c r="F52" s="87">
        <v>1</v>
      </c>
      <c r="G52" s="88"/>
      <c r="H52" s="89">
        <f>I51+1</f>
        <v>25569.333333333332</v>
      </c>
      <c r="I52" s="89">
        <f>H52+F52-1</f>
        <v>25569.333333333332</v>
      </c>
      <c r="J52" s="91"/>
      <c r="K52" s="90" t="s">
        <v>31</v>
      </c>
      <c r="L52" s="91"/>
      <c r="M52" s="98"/>
      <c r="N52" s="92">
        <f>IF(O52=100%,"Hoàn Thành", IF(O52=0,"Chưa Thực Hiện","Đang Thực Hiện"))</f>
      </c>
      <c r="O52" s="93">
        <f>MAX(R52:AU52)</f>
      </c>
      <c r="P52" s="93"/>
      <c r="Q52" s="93">
        <v>0.15</v>
      </c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>
        <v>1</v>
      </c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</row>
    <row x14ac:dyDescent="0.25" r="53" customHeight="1" ht="19.5">
      <c r="A53" s="95"/>
      <c r="B53" s="85"/>
      <c r="C53" s="85" t="s">
        <v>90</v>
      </c>
      <c r="D53" s="84">
        <v>2</v>
      </c>
      <c r="E53" s="108"/>
      <c r="F53" s="87">
        <v>1</v>
      </c>
      <c r="G53" s="88"/>
      <c r="H53" s="89">
        <f>I52</f>
        <v>25569.333333333332</v>
      </c>
      <c r="I53" s="89">
        <f>H53+F53-1</f>
        <v>25569.333333333332</v>
      </c>
      <c r="J53" s="91"/>
      <c r="K53" s="90" t="s">
        <v>31</v>
      </c>
      <c r="L53" s="91"/>
      <c r="M53" s="98"/>
      <c r="N53" s="92">
        <f>IF(O53=100%,"Hoàn Thành", IF(O53=0,"Chưa Thực Hiện","Đang Thực Hiện"))</f>
      </c>
      <c r="O53" s="93">
        <f>MAX(R53:AU53)</f>
      </c>
      <c r="P53" s="93"/>
      <c r="Q53" s="93">
        <v>0.1</v>
      </c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>
        <v>1</v>
      </c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</row>
    <row x14ac:dyDescent="0.25" r="54" customHeight="1" ht="19.5">
      <c r="A54" s="95"/>
      <c r="B54" s="85"/>
      <c r="C54" s="85" t="s">
        <v>91</v>
      </c>
      <c r="D54" s="84">
        <v>2</v>
      </c>
      <c r="E54" s="108"/>
      <c r="F54" s="87">
        <v>1</v>
      </c>
      <c r="G54" s="88"/>
      <c r="H54" s="89">
        <f>I53+1</f>
        <v>25569.333333333332</v>
      </c>
      <c r="I54" s="89">
        <f>H54+F54-1</f>
        <v>25569.333333333332</v>
      </c>
      <c r="J54" s="91"/>
      <c r="K54" s="90" t="s">
        <v>31</v>
      </c>
      <c r="L54" s="91"/>
      <c r="M54" s="98"/>
      <c r="N54" s="92">
        <f>IF(O54=100%,"Hoàn Thành", IF(O54=0,"Chưa Thực Hiện","Đang Thực Hiện"))</f>
      </c>
      <c r="O54" s="93">
        <f>MAX(R54:AU54)</f>
      </c>
      <c r="P54" s="93"/>
      <c r="Q54" s="93">
        <v>0.1</v>
      </c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>
        <v>1</v>
      </c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</row>
    <row x14ac:dyDescent="0.25" r="55" customHeight="1" ht="19.5">
      <c r="A55" s="95"/>
      <c r="B55" s="85"/>
      <c r="C55" s="85" t="s">
        <v>92</v>
      </c>
      <c r="D55" s="84">
        <v>2</v>
      </c>
      <c r="E55" s="108"/>
      <c r="F55" s="87">
        <v>1</v>
      </c>
      <c r="G55" s="88"/>
      <c r="H55" s="89">
        <f>I54</f>
        <v>25569.333333333332</v>
      </c>
      <c r="I55" s="89">
        <f>H55+F55-1</f>
        <v>25569.333333333332</v>
      </c>
      <c r="J55" s="91"/>
      <c r="K55" s="90" t="s">
        <v>31</v>
      </c>
      <c r="L55" s="91"/>
      <c r="M55" s="98"/>
      <c r="N55" s="92">
        <f>IF(O55=100%,"Hoàn Thành", IF(O55=0,"Chưa Thực Hiện","Đang Thực Hiện"))</f>
      </c>
      <c r="O55" s="93">
        <f>MAX(R55:AU55)</f>
      </c>
      <c r="P55" s="93"/>
      <c r="Q55" s="93">
        <v>0.1</v>
      </c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>
        <v>1</v>
      </c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</row>
    <row x14ac:dyDescent="0.25" r="56" customHeight="1" ht="19.5">
      <c r="A56" s="95"/>
      <c r="B56" s="85"/>
      <c r="C56" s="85" t="s">
        <v>93</v>
      </c>
      <c r="D56" s="84">
        <v>2</v>
      </c>
      <c r="E56" s="86" t="s">
        <v>29</v>
      </c>
      <c r="F56" s="87">
        <v>1</v>
      </c>
      <c r="G56" s="88">
        <v>1</v>
      </c>
      <c r="H56" s="89">
        <f>MIN(H57:H64)</f>
        <v>25569.333333333332</v>
      </c>
      <c r="I56" s="89">
        <f>MAX(I57:I64)</f>
        <v>25569.333333333332</v>
      </c>
      <c r="J56" s="90" t="s">
        <v>30</v>
      </c>
      <c r="K56" s="90" t="s">
        <v>34</v>
      </c>
      <c r="L56" s="90" t="s">
        <v>49</v>
      </c>
      <c r="M56" s="98"/>
      <c r="N56" s="109"/>
      <c r="O56" s="93">
        <f>SUMPRODUCT(O57:O64,Q57:Q64)</f>
      </c>
      <c r="P56" s="93"/>
      <c r="Q56" s="93">
        <v>0.05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</row>
    <row x14ac:dyDescent="0.25" r="57" customHeight="1" ht="19.5">
      <c r="A57" s="95"/>
      <c r="B57" s="85"/>
      <c r="C57" s="85" t="s">
        <v>85</v>
      </c>
      <c r="D57" s="84">
        <v>2</v>
      </c>
      <c r="E57" s="108"/>
      <c r="F57" s="87">
        <v>1</v>
      </c>
      <c r="G57" s="88"/>
      <c r="H57" s="89">
        <v>45742</v>
      </c>
      <c r="I57" s="89">
        <f>H57+F57-1</f>
        <v>25569.333333333332</v>
      </c>
      <c r="J57" s="91"/>
      <c r="K57" s="90" t="s">
        <v>34</v>
      </c>
      <c r="L57" s="91"/>
      <c r="M57" s="98"/>
      <c r="N57" s="92">
        <f>IF(O57=100%,"Hoàn Thành", IF(O57=0,"Chưa Thực Hiện","Đang Thực Hiện"))</f>
      </c>
      <c r="O57" s="93">
        <f>MAX(R57:AU57)</f>
      </c>
      <c r="P57" s="93"/>
      <c r="Q57" s="93">
        <v>0.2</v>
      </c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>
        <v>1</v>
      </c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</row>
    <row x14ac:dyDescent="0.25" r="58" customHeight="1" ht="19.5">
      <c r="A58" s="95"/>
      <c r="B58" s="85"/>
      <c r="C58" s="85" t="s">
        <v>86</v>
      </c>
      <c r="D58" s="84">
        <v>2</v>
      </c>
      <c r="E58" s="108"/>
      <c r="F58" s="87">
        <v>1</v>
      </c>
      <c r="G58" s="88"/>
      <c r="H58" s="89">
        <f>I57</f>
        <v>25569.333333333332</v>
      </c>
      <c r="I58" s="89">
        <f>H58+F58-1</f>
        <v>25569.333333333332</v>
      </c>
      <c r="J58" s="91"/>
      <c r="K58" s="90" t="s">
        <v>34</v>
      </c>
      <c r="L58" s="91"/>
      <c r="M58" s="98"/>
      <c r="N58" s="92">
        <f>IF(O58=100%,"Hoàn Thành", IF(O58=0,"Chưa Thực Hiện","Đang Thực Hiện"))</f>
      </c>
      <c r="O58" s="93">
        <f>MAX(R58:AU58)</f>
      </c>
      <c r="P58" s="93"/>
      <c r="Q58" s="93">
        <v>0.15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>
        <v>1</v>
      </c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</row>
    <row x14ac:dyDescent="0.25" r="59" customHeight="1" ht="19.5">
      <c r="A59" s="95"/>
      <c r="B59" s="85"/>
      <c r="C59" s="85" t="s">
        <v>87</v>
      </c>
      <c r="D59" s="84">
        <v>2</v>
      </c>
      <c r="E59" s="108"/>
      <c r="F59" s="87">
        <v>1</v>
      </c>
      <c r="G59" s="88"/>
      <c r="H59" s="89">
        <f>I58+1</f>
        <v>25569.333333333332</v>
      </c>
      <c r="I59" s="89">
        <f>H59+F59-1</f>
        <v>25569.333333333332</v>
      </c>
      <c r="J59" s="91"/>
      <c r="K59" s="90" t="s">
        <v>34</v>
      </c>
      <c r="L59" s="91"/>
      <c r="M59" s="98"/>
      <c r="N59" s="92">
        <f>IF(O59=100%,"Hoàn Thành", IF(O59=0,"Chưa Thực Hiện","Đang Thực Hiện"))</f>
      </c>
      <c r="O59" s="93">
        <f>MAX(R59:AU59)</f>
      </c>
      <c r="P59" s="93"/>
      <c r="Q59" s="93">
        <v>0.15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>
        <v>1</v>
      </c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</row>
    <row x14ac:dyDescent="0.25" r="60" customHeight="1" ht="19.5">
      <c r="A60" s="95"/>
      <c r="B60" s="85"/>
      <c r="C60" s="85" t="s">
        <v>88</v>
      </c>
      <c r="D60" s="84">
        <v>2</v>
      </c>
      <c r="E60" s="108"/>
      <c r="F60" s="87">
        <v>1</v>
      </c>
      <c r="G60" s="88"/>
      <c r="H60" s="89">
        <f>I59</f>
        <v>25569.333333333332</v>
      </c>
      <c r="I60" s="89">
        <f>H60+F60-1</f>
        <v>25569.333333333332</v>
      </c>
      <c r="J60" s="91"/>
      <c r="K60" s="90" t="s">
        <v>34</v>
      </c>
      <c r="L60" s="91"/>
      <c r="M60" s="98"/>
      <c r="N60" s="92">
        <f>IF(O60=100%,"Hoàn Thành", IF(O60=0,"Chưa Thực Hiện","Đang Thực Hiện"))</f>
      </c>
      <c r="O60" s="93">
        <f>MAX(R60:AU60)</f>
      </c>
      <c r="P60" s="93"/>
      <c r="Q60" s="93">
        <v>0.05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>
        <v>1</v>
      </c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</row>
    <row x14ac:dyDescent="0.25" r="61" customHeight="1" ht="19.5">
      <c r="A61" s="95"/>
      <c r="B61" s="85"/>
      <c r="C61" s="85" t="s">
        <v>89</v>
      </c>
      <c r="D61" s="84">
        <v>2</v>
      </c>
      <c r="E61" s="108"/>
      <c r="F61" s="87">
        <v>1</v>
      </c>
      <c r="G61" s="88"/>
      <c r="H61" s="89">
        <f>I60+1</f>
        <v>25569.333333333332</v>
      </c>
      <c r="I61" s="89">
        <f>H61+F61-1</f>
        <v>25569.333333333332</v>
      </c>
      <c r="J61" s="91"/>
      <c r="K61" s="90" t="s">
        <v>34</v>
      </c>
      <c r="L61" s="91"/>
      <c r="M61" s="98"/>
      <c r="N61" s="92">
        <f>IF(O61=100%,"Hoàn Thành", IF(O61=0,"Chưa Thực Hiện","Đang Thực Hiện"))</f>
      </c>
      <c r="O61" s="93">
        <f>MAX(R61:AU61)</f>
      </c>
      <c r="P61" s="93"/>
      <c r="Q61" s="93">
        <v>0.15</v>
      </c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>
        <v>1</v>
      </c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</row>
    <row x14ac:dyDescent="0.25" r="62" customHeight="1" ht="19.5">
      <c r="A62" s="95"/>
      <c r="B62" s="85"/>
      <c r="C62" s="85" t="s">
        <v>90</v>
      </c>
      <c r="D62" s="84">
        <v>2</v>
      </c>
      <c r="E62" s="108"/>
      <c r="F62" s="87">
        <v>1</v>
      </c>
      <c r="G62" s="88"/>
      <c r="H62" s="89">
        <f>I61</f>
        <v>25569.333333333332</v>
      </c>
      <c r="I62" s="89">
        <f>H62+F62-1</f>
        <v>25569.333333333332</v>
      </c>
      <c r="J62" s="91"/>
      <c r="K62" s="90" t="s">
        <v>34</v>
      </c>
      <c r="L62" s="91"/>
      <c r="M62" s="98"/>
      <c r="N62" s="92">
        <f>IF(O62=100%,"Hoàn Thành", IF(O62=0,"Chưa Thực Hiện","Đang Thực Hiện"))</f>
      </c>
      <c r="O62" s="93">
        <f>MAX(R62:AU62)</f>
      </c>
      <c r="P62" s="93"/>
      <c r="Q62" s="93">
        <v>0.1</v>
      </c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>
        <v>1</v>
      </c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</row>
    <row x14ac:dyDescent="0.25" r="63" customHeight="1" ht="19.5">
      <c r="A63" s="95"/>
      <c r="B63" s="85"/>
      <c r="C63" s="85" t="s">
        <v>91</v>
      </c>
      <c r="D63" s="84">
        <v>2</v>
      </c>
      <c r="E63" s="108"/>
      <c r="F63" s="87">
        <v>1</v>
      </c>
      <c r="G63" s="88"/>
      <c r="H63" s="89">
        <f>I62+1</f>
        <v>25569.333333333332</v>
      </c>
      <c r="I63" s="89">
        <f>H63+F63-1</f>
        <v>25569.333333333332</v>
      </c>
      <c r="J63" s="91"/>
      <c r="K63" s="90" t="s">
        <v>34</v>
      </c>
      <c r="L63" s="91"/>
      <c r="M63" s="98"/>
      <c r="N63" s="92">
        <f>IF(O63=100%,"Hoàn Thành", IF(O63=0,"Chưa Thực Hiện","Đang Thực Hiện"))</f>
      </c>
      <c r="O63" s="93">
        <f>MAX(R63:AU63)</f>
      </c>
      <c r="P63" s="93"/>
      <c r="Q63" s="93">
        <v>0.1</v>
      </c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>
        <v>1</v>
      </c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</row>
    <row x14ac:dyDescent="0.25" r="64" customHeight="1" ht="19.5">
      <c r="A64" s="95"/>
      <c r="B64" s="85"/>
      <c r="C64" s="85" t="s">
        <v>92</v>
      </c>
      <c r="D64" s="84">
        <v>2</v>
      </c>
      <c r="E64" s="108"/>
      <c r="F64" s="87">
        <v>1</v>
      </c>
      <c r="G64" s="88"/>
      <c r="H64" s="89">
        <f>I63</f>
        <v>25569.333333333332</v>
      </c>
      <c r="I64" s="89">
        <f>H64+F64-1</f>
        <v>25569.333333333332</v>
      </c>
      <c r="J64" s="91"/>
      <c r="K64" s="90" t="s">
        <v>34</v>
      </c>
      <c r="L64" s="91"/>
      <c r="M64" s="98"/>
      <c r="N64" s="92">
        <f>IF(O64=100%,"Hoàn Thành", IF(O64=0,"Chưa Thực Hiện","Đang Thực Hiện"))</f>
      </c>
      <c r="O64" s="93">
        <f>MAX(R64:AU64)</f>
      </c>
      <c r="P64" s="93"/>
      <c r="Q64" s="93">
        <v>0.1</v>
      </c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>
        <v>1</v>
      </c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</row>
    <row x14ac:dyDescent="0.25" r="65" customHeight="1" ht="19.5">
      <c r="A65" s="95"/>
      <c r="B65" s="85"/>
      <c r="C65" s="85" t="s">
        <v>94</v>
      </c>
      <c r="D65" s="84">
        <v>2</v>
      </c>
      <c r="E65" s="86" t="s">
        <v>29</v>
      </c>
      <c r="F65" s="87">
        <v>2</v>
      </c>
      <c r="G65" s="88">
        <v>2</v>
      </c>
      <c r="H65" s="89">
        <f>MIN(H66:H73)</f>
        <v>25569.333333333332</v>
      </c>
      <c r="I65" s="89">
        <f>MAX(I66:I73)</f>
        <v>25569.333333333332</v>
      </c>
      <c r="J65" s="90" t="s">
        <v>30</v>
      </c>
      <c r="K65" s="90" t="s">
        <v>95</v>
      </c>
      <c r="L65" s="90" t="s">
        <v>49</v>
      </c>
      <c r="M65" s="98"/>
      <c r="N65" s="109"/>
      <c r="O65" s="93">
        <f>SUMPRODUCT(O66:O73,Q66:Q73)</f>
      </c>
      <c r="P65" s="93"/>
      <c r="Q65" s="93">
        <v>0.25</v>
      </c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</row>
    <row x14ac:dyDescent="0.25" r="66" customHeight="1" ht="19.5">
      <c r="A66" s="95"/>
      <c r="B66" s="85"/>
      <c r="C66" s="85" t="s">
        <v>85</v>
      </c>
      <c r="D66" s="84">
        <v>2</v>
      </c>
      <c r="E66" s="108"/>
      <c r="F66" s="87">
        <v>2</v>
      </c>
      <c r="G66" s="88"/>
      <c r="H66" s="89">
        <v>45742</v>
      </c>
      <c r="I66" s="89">
        <f>H66+F66-1</f>
        <v>25569.333333333332</v>
      </c>
      <c r="J66" s="91"/>
      <c r="K66" s="90" t="s">
        <v>68</v>
      </c>
      <c r="L66" s="91"/>
      <c r="M66" s="98"/>
      <c r="N66" s="92">
        <f>IF(O66=100%,"Hoàn Thành", IF(O66=0,"Chưa Thực Hiện","Đang Thực Hiện"))</f>
      </c>
      <c r="O66" s="93">
        <f>MAX(R66:AU66)</f>
      </c>
      <c r="P66" s="93"/>
      <c r="Q66" s="93">
        <v>0.2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>
        <v>0.8</v>
      </c>
      <c r="AP66" s="66">
        <v>1</v>
      </c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</row>
    <row x14ac:dyDescent="0.25" r="67" customHeight="1" ht="19.5">
      <c r="A67" s="95"/>
      <c r="B67" s="85"/>
      <c r="C67" s="85" t="s">
        <v>86</v>
      </c>
      <c r="D67" s="84">
        <v>2</v>
      </c>
      <c r="E67" s="108"/>
      <c r="F67" s="87">
        <v>1</v>
      </c>
      <c r="G67" s="88"/>
      <c r="H67" s="89">
        <f>I66</f>
        <v>25569.333333333332</v>
      </c>
      <c r="I67" s="89">
        <f>H67+F67-1</f>
        <v>25569.333333333332</v>
      </c>
      <c r="J67" s="91"/>
      <c r="K67" s="90" t="s">
        <v>68</v>
      </c>
      <c r="L67" s="91"/>
      <c r="M67" s="98"/>
      <c r="N67" s="92">
        <f>IF(O67=100%,"Hoàn Thành", IF(O67=0,"Chưa Thực Hiện","Đang Thực Hiện"))</f>
      </c>
      <c r="O67" s="93">
        <f>MAX(R67:AU67)</f>
      </c>
      <c r="P67" s="93"/>
      <c r="Q67" s="93">
        <v>0.15</v>
      </c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>
        <v>1</v>
      </c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</row>
    <row x14ac:dyDescent="0.25" r="68" customHeight="1" ht="19.5">
      <c r="A68" s="95"/>
      <c r="B68" s="85"/>
      <c r="C68" s="85" t="s">
        <v>87</v>
      </c>
      <c r="D68" s="84">
        <v>2</v>
      </c>
      <c r="E68" s="108"/>
      <c r="F68" s="87">
        <v>1</v>
      </c>
      <c r="G68" s="88"/>
      <c r="H68" s="89">
        <f>I67+1</f>
        <v>25569.333333333332</v>
      </c>
      <c r="I68" s="89">
        <f>H68+F68-1</f>
        <v>25569.333333333332</v>
      </c>
      <c r="J68" s="91"/>
      <c r="K68" s="90" t="s">
        <v>68</v>
      </c>
      <c r="L68" s="91"/>
      <c r="M68" s="98"/>
      <c r="N68" s="92">
        <f>IF(O68=100%,"Hoàn Thành", IF(O68=0,"Chưa Thực Hiện","Đang Thực Hiện"))</f>
      </c>
      <c r="O68" s="93">
        <f>MAX(R68:AU68)</f>
      </c>
      <c r="P68" s="93"/>
      <c r="Q68" s="93">
        <v>0.15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>
        <v>1</v>
      </c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</row>
    <row x14ac:dyDescent="0.25" r="69" customHeight="1" ht="19.5">
      <c r="A69" s="95"/>
      <c r="B69" s="85"/>
      <c r="C69" s="85" t="s">
        <v>88</v>
      </c>
      <c r="D69" s="84">
        <v>2</v>
      </c>
      <c r="E69" s="108"/>
      <c r="F69" s="87">
        <v>2</v>
      </c>
      <c r="G69" s="88"/>
      <c r="H69" s="89">
        <f>I68</f>
        <v>25569.333333333332</v>
      </c>
      <c r="I69" s="89">
        <f>H69+F69-1</f>
        <v>25569.333333333332</v>
      </c>
      <c r="J69" s="91"/>
      <c r="K69" s="90" t="s">
        <v>68</v>
      </c>
      <c r="L69" s="91"/>
      <c r="M69" s="98"/>
      <c r="N69" s="92">
        <f>IF(O69=100%,"Hoàn Thành", IF(O69=0,"Chưa Thực Hiện","Đang Thực Hiện"))</f>
      </c>
      <c r="O69" s="93">
        <f>MAX(R69:AU69)</f>
      </c>
      <c r="P69" s="93"/>
      <c r="Q69" s="93">
        <v>0.05</v>
      </c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>
        <v>1</v>
      </c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</row>
    <row x14ac:dyDescent="0.25" r="70" customHeight="1" ht="19.5">
      <c r="A70" s="95"/>
      <c r="B70" s="85"/>
      <c r="C70" s="85" t="s">
        <v>89</v>
      </c>
      <c r="D70" s="84">
        <v>2</v>
      </c>
      <c r="E70" s="108"/>
      <c r="F70" s="87">
        <v>2</v>
      </c>
      <c r="G70" s="88"/>
      <c r="H70" s="89">
        <f>H66</f>
        <v>25569.333333333332</v>
      </c>
      <c r="I70" s="89">
        <f>H70+F70-1</f>
        <v>25569.333333333332</v>
      </c>
      <c r="J70" s="91"/>
      <c r="K70" s="90" t="s">
        <v>51</v>
      </c>
      <c r="L70" s="91"/>
      <c r="M70" s="98"/>
      <c r="N70" s="92">
        <f>IF(O70=100%,"Hoàn Thành", IF(O70=0,"Chưa Thực Hiện","Đang Thực Hiện"))</f>
      </c>
      <c r="O70" s="93">
        <f>MAX(R70:AU70)</f>
      </c>
      <c r="P70" s="93"/>
      <c r="Q70" s="93">
        <v>0.15</v>
      </c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>
        <v>0.4</v>
      </c>
      <c r="AP70" s="66">
        <v>1</v>
      </c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</row>
    <row x14ac:dyDescent="0.25" r="71" customHeight="1" ht="19.5">
      <c r="A71" s="95"/>
      <c r="B71" s="85"/>
      <c r="C71" s="85" t="s">
        <v>90</v>
      </c>
      <c r="D71" s="84">
        <v>2</v>
      </c>
      <c r="E71" s="108"/>
      <c r="F71" s="87">
        <v>1</v>
      </c>
      <c r="G71" s="88"/>
      <c r="H71" s="89">
        <f>H67</f>
        <v>25569.333333333332</v>
      </c>
      <c r="I71" s="89">
        <f>H71+F71-1</f>
        <v>25569.333333333332</v>
      </c>
      <c r="J71" s="91"/>
      <c r="K71" s="90" t="s">
        <v>51</v>
      </c>
      <c r="L71" s="91"/>
      <c r="M71" s="98"/>
      <c r="N71" s="92">
        <f>IF(O71=100%,"Hoàn Thành", IF(O71=0,"Chưa Thực Hiện","Đang Thực Hiện"))</f>
      </c>
      <c r="O71" s="93">
        <f>MAX(R71:AU71)</f>
      </c>
      <c r="P71" s="93"/>
      <c r="Q71" s="93">
        <v>0.1</v>
      </c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>
        <v>1</v>
      </c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</row>
    <row x14ac:dyDescent="0.25" r="72" customHeight="1" ht="19.5">
      <c r="A72" s="95"/>
      <c r="B72" s="85"/>
      <c r="C72" s="85" t="s">
        <v>91</v>
      </c>
      <c r="D72" s="84">
        <v>2</v>
      </c>
      <c r="E72" s="108"/>
      <c r="F72" s="87">
        <v>1</v>
      </c>
      <c r="G72" s="88"/>
      <c r="H72" s="89">
        <f>H68</f>
        <v>25569.333333333332</v>
      </c>
      <c r="I72" s="89">
        <f>H72+F72-1</f>
        <v>25569.333333333332</v>
      </c>
      <c r="J72" s="91"/>
      <c r="K72" s="90" t="s">
        <v>51</v>
      </c>
      <c r="L72" s="91"/>
      <c r="M72" s="98"/>
      <c r="N72" s="92">
        <f>IF(O72=100%,"Hoàn Thành", IF(O72=0,"Chưa Thực Hiện","Đang Thực Hiện"))</f>
      </c>
      <c r="O72" s="93">
        <f>MAX(R72:AU72)</f>
      </c>
      <c r="P72" s="93"/>
      <c r="Q72" s="93">
        <v>0.1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>
        <v>1</v>
      </c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</row>
    <row x14ac:dyDescent="0.25" r="73" customHeight="1" ht="19.5">
      <c r="A73" s="95"/>
      <c r="B73" s="85"/>
      <c r="C73" s="85" t="s">
        <v>92</v>
      </c>
      <c r="D73" s="84">
        <v>2</v>
      </c>
      <c r="E73" s="108"/>
      <c r="F73" s="87">
        <v>2</v>
      </c>
      <c r="G73" s="88"/>
      <c r="H73" s="89">
        <f>H69</f>
        <v>25569.333333333332</v>
      </c>
      <c r="I73" s="89">
        <f>H73+F73-1</f>
        <v>25569.333333333332</v>
      </c>
      <c r="J73" s="91"/>
      <c r="K73" s="90" t="s">
        <v>51</v>
      </c>
      <c r="L73" s="91"/>
      <c r="M73" s="98"/>
      <c r="N73" s="92">
        <f>IF(O73=100%,"Hoàn Thành", IF(O73=0,"Chưa Thực Hiện","Đang Thực Hiện"))</f>
      </c>
      <c r="O73" s="93">
        <f>MAX(R73:AU73)</f>
      </c>
      <c r="P73" s="93"/>
      <c r="Q73" s="93">
        <v>0.1</v>
      </c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>
        <v>0.6</v>
      </c>
      <c r="AR73" s="66">
        <v>1</v>
      </c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</row>
    <row x14ac:dyDescent="0.25" r="74" customHeight="1" ht="19.5">
      <c r="A74" s="95"/>
      <c r="B74" s="85"/>
      <c r="C74" s="85" t="s">
        <v>96</v>
      </c>
      <c r="D74" s="84">
        <v>2</v>
      </c>
      <c r="E74" s="86" t="s">
        <v>29</v>
      </c>
      <c r="F74" s="87"/>
      <c r="G74" s="88"/>
      <c r="H74" s="89">
        <f>MIN(H75:H82)</f>
        <v>25569.333333333332</v>
      </c>
      <c r="I74" s="89">
        <f>MAX(I75:I82)</f>
        <v>25569.333333333332</v>
      </c>
      <c r="J74" s="90" t="s">
        <v>30</v>
      </c>
      <c r="K74" s="90" t="s">
        <v>97</v>
      </c>
      <c r="L74" s="90" t="s">
        <v>49</v>
      </c>
      <c r="M74" s="98"/>
      <c r="N74" s="109"/>
      <c r="O74" s="93">
        <f>SUMPRODUCT(O75:O82,Q75:Q82)</f>
      </c>
      <c r="P74" s="93"/>
      <c r="Q74" s="93">
        <v>0.05</v>
      </c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</row>
    <row x14ac:dyDescent="0.25" r="75" customHeight="1" ht="19.5">
      <c r="A75" s="95"/>
      <c r="B75" s="85"/>
      <c r="C75" s="85" t="s">
        <v>85</v>
      </c>
      <c r="D75" s="84">
        <v>2</v>
      </c>
      <c r="E75" s="108"/>
      <c r="F75" s="87">
        <v>1</v>
      </c>
      <c r="G75" s="88"/>
      <c r="H75" s="89">
        <f>I55+1</f>
        <v>25569.333333333332</v>
      </c>
      <c r="I75" s="89">
        <f>H75+F75-1</f>
        <v>25569.333333333332</v>
      </c>
      <c r="J75" s="91"/>
      <c r="K75" s="90" t="s">
        <v>31</v>
      </c>
      <c r="L75" s="91"/>
      <c r="M75" s="98"/>
      <c r="N75" s="92">
        <f>IF(O75=100%,"Hoàn Thành", IF(O75=0,"Chưa Thực Hiện","Đang Thực Hiện"))</f>
      </c>
      <c r="O75" s="93">
        <f>MAX(R75:AU75)</f>
      </c>
      <c r="P75" s="93"/>
      <c r="Q75" s="93">
        <v>0.2</v>
      </c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>
        <v>1</v>
      </c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</row>
    <row x14ac:dyDescent="0.25" r="76" customHeight="1" ht="19.5">
      <c r="A76" s="95"/>
      <c r="B76" s="85"/>
      <c r="C76" s="85" t="s">
        <v>86</v>
      </c>
      <c r="D76" s="84">
        <v>2</v>
      </c>
      <c r="E76" s="108"/>
      <c r="F76" s="87">
        <v>1</v>
      </c>
      <c r="G76" s="88"/>
      <c r="H76" s="89">
        <f>I75</f>
        <v>25569.333333333332</v>
      </c>
      <c r="I76" s="89">
        <f>H76+F76-1</f>
        <v>25569.333333333332</v>
      </c>
      <c r="J76" s="91"/>
      <c r="K76" s="90" t="s">
        <v>31</v>
      </c>
      <c r="L76" s="91"/>
      <c r="M76" s="98"/>
      <c r="N76" s="92">
        <f>IF(O76=100%,"Hoàn Thành", IF(O76=0,"Chưa Thực Hiện","Đang Thực Hiện"))</f>
      </c>
      <c r="O76" s="93">
        <f>MAX(R76:AU76)</f>
      </c>
      <c r="P76" s="93"/>
      <c r="Q76" s="93">
        <v>0.15</v>
      </c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>
        <v>1</v>
      </c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</row>
    <row x14ac:dyDescent="0.25" r="77" customHeight="1" ht="19.5">
      <c r="A77" s="95"/>
      <c r="B77" s="85"/>
      <c r="C77" s="85" t="s">
        <v>87</v>
      </c>
      <c r="D77" s="84">
        <v>2</v>
      </c>
      <c r="E77" s="108"/>
      <c r="F77" s="87">
        <v>1</v>
      </c>
      <c r="G77" s="88"/>
      <c r="H77" s="89">
        <f>I76</f>
        <v>25569.333333333332</v>
      </c>
      <c r="I77" s="89">
        <f>H77+F77-1</f>
        <v>25569.333333333332</v>
      </c>
      <c r="J77" s="91"/>
      <c r="K77" s="90" t="s">
        <v>31</v>
      </c>
      <c r="L77" s="91"/>
      <c r="M77" s="98"/>
      <c r="N77" s="92">
        <f>IF(O77=100%,"Hoàn Thành", IF(O77=0,"Chưa Thực Hiện","Đang Thực Hiện"))</f>
      </c>
      <c r="O77" s="93">
        <f>MAX(R77:AU77)</f>
      </c>
      <c r="P77" s="93"/>
      <c r="Q77" s="93">
        <v>0.15</v>
      </c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>
        <v>1</v>
      </c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</row>
    <row x14ac:dyDescent="0.25" r="78" customHeight="1" ht="19.5">
      <c r="A78" s="95"/>
      <c r="B78" s="85"/>
      <c r="C78" s="85" t="s">
        <v>88</v>
      </c>
      <c r="D78" s="84">
        <v>2</v>
      </c>
      <c r="E78" s="108"/>
      <c r="F78" s="87">
        <v>1</v>
      </c>
      <c r="G78" s="88"/>
      <c r="H78" s="89">
        <f>I77</f>
        <v>25569.333333333332</v>
      </c>
      <c r="I78" s="89">
        <f>H78+F78-1</f>
        <v>25569.333333333332</v>
      </c>
      <c r="J78" s="91"/>
      <c r="K78" s="90" t="s">
        <v>31</v>
      </c>
      <c r="L78" s="91"/>
      <c r="M78" s="98"/>
      <c r="N78" s="92">
        <f>IF(O78=100%,"Hoàn Thành", IF(O78=0,"Chưa Thực Hiện","Đang Thực Hiện"))</f>
      </c>
      <c r="O78" s="93">
        <f>MAX(R78:AU78)</f>
      </c>
      <c r="P78" s="93"/>
      <c r="Q78" s="93">
        <v>0.05</v>
      </c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>
        <v>1</v>
      </c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</row>
    <row x14ac:dyDescent="0.25" r="79" customHeight="1" ht="19.5">
      <c r="A79" s="95"/>
      <c r="B79" s="85"/>
      <c r="C79" s="85" t="s">
        <v>89</v>
      </c>
      <c r="D79" s="84">
        <v>2</v>
      </c>
      <c r="E79" s="108"/>
      <c r="F79" s="87">
        <v>1</v>
      </c>
      <c r="G79" s="88"/>
      <c r="H79" s="89">
        <f>I64+1</f>
        <v>25569.333333333332</v>
      </c>
      <c r="I79" s="89">
        <f>H79+F79-1</f>
        <v>25569.333333333332</v>
      </c>
      <c r="J79" s="91"/>
      <c r="K79" s="90" t="s">
        <v>34</v>
      </c>
      <c r="L79" s="91"/>
      <c r="M79" s="98"/>
      <c r="N79" s="92">
        <f>IF(O79=100%,"Hoàn Thành", IF(O79=0,"Chưa Thực Hiện","Đang Thực Hiện"))</f>
      </c>
      <c r="O79" s="93">
        <f>MAX(R79:AU79)</f>
      </c>
      <c r="P79" s="93"/>
      <c r="Q79" s="93">
        <v>0.15</v>
      </c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>
        <v>1</v>
      </c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</row>
    <row x14ac:dyDescent="0.25" r="80" customHeight="1" ht="19.5">
      <c r="A80" s="95"/>
      <c r="B80" s="85"/>
      <c r="C80" s="85" t="s">
        <v>90</v>
      </c>
      <c r="D80" s="84">
        <v>2</v>
      </c>
      <c r="E80" s="108"/>
      <c r="F80" s="87">
        <v>1</v>
      </c>
      <c r="G80" s="88"/>
      <c r="H80" s="89">
        <f>I79</f>
        <v>25569.333333333332</v>
      </c>
      <c r="I80" s="89">
        <f>H80+F80-1</f>
        <v>25569.333333333332</v>
      </c>
      <c r="J80" s="91"/>
      <c r="K80" s="90" t="s">
        <v>34</v>
      </c>
      <c r="L80" s="91"/>
      <c r="M80" s="98"/>
      <c r="N80" s="92">
        <f>IF(O80=100%,"Hoàn Thành", IF(O80=0,"Chưa Thực Hiện","Đang Thực Hiện"))</f>
      </c>
      <c r="O80" s="93">
        <f>MAX(R80:AU80)</f>
      </c>
      <c r="P80" s="93"/>
      <c r="Q80" s="93">
        <v>0.1</v>
      </c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>
        <v>1</v>
      </c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</row>
    <row x14ac:dyDescent="0.25" r="81" customHeight="1" ht="19.5">
      <c r="A81" s="95"/>
      <c r="B81" s="85"/>
      <c r="C81" s="85" t="s">
        <v>91</v>
      </c>
      <c r="D81" s="84">
        <v>2</v>
      </c>
      <c r="E81" s="108"/>
      <c r="F81" s="87">
        <v>1</v>
      </c>
      <c r="G81" s="88"/>
      <c r="H81" s="89">
        <f>I80</f>
        <v>25569.333333333332</v>
      </c>
      <c r="I81" s="89">
        <f>H81+F81-1</f>
        <v>25569.333333333332</v>
      </c>
      <c r="J81" s="91"/>
      <c r="K81" s="90" t="s">
        <v>34</v>
      </c>
      <c r="L81" s="91"/>
      <c r="M81" s="98"/>
      <c r="N81" s="92">
        <f>IF(O81=100%,"Hoàn Thành", IF(O81=0,"Chưa Thực Hiện","Đang Thực Hiện"))</f>
      </c>
      <c r="O81" s="93">
        <f>MAX(R81:AU81)</f>
      </c>
      <c r="P81" s="93"/>
      <c r="Q81" s="93">
        <v>0.1</v>
      </c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>
        <v>1</v>
      </c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</row>
    <row x14ac:dyDescent="0.25" r="82" customHeight="1" ht="19.5">
      <c r="A82" s="95"/>
      <c r="B82" s="85"/>
      <c r="C82" s="85" t="s">
        <v>92</v>
      </c>
      <c r="D82" s="84">
        <v>2</v>
      </c>
      <c r="E82" s="108"/>
      <c r="F82" s="87">
        <v>1</v>
      </c>
      <c r="G82" s="88"/>
      <c r="H82" s="89">
        <f>I81</f>
        <v>25569.333333333332</v>
      </c>
      <c r="I82" s="89">
        <f>H82+F82-1</f>
        <v>25569.333333333332</v>
      </c>
      <c r="J82" s="91"/>
      <c r="K82" s="90" t="s">
        <v>34</v>
      </c>
      <c r="L82" s="91"/>
      <c r="M82" s="98"/>
      <c r="N82" s="92">
        <f>IF(O82=100%,"Hoàn Thành", IF(O82=0,"Chưa Thực Hiện","Đang Thực Hiện"))</f>
      </c>
      <c r="O82" s="93">
        <f>MAX(R82:AU82)</f>
      </c>
      <c r="P82" s="93"/>
      <c r="Q82" s="93">
        <v>0.1</v>
      </c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>
        <v>1</v>
      </c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</row>
    <row x14ac:dyDescent="0.25" r="83" customHeight="1" ht="19.5">
      <c r="A83" s="95"/>
      <c r="B83" s="85"/>
      <c r="C83" s="85" t="s">
        <v>98</v>
      </c>
      <c r="D83" s="84">
        <v>2</v>
      </c>
      <c r="E83" s="86" t="s">
        <v>29</v>
      </c>
      <c r="F83" s="87">
        <v>1</v>
      </c>
      <c r="G83" s="88">
        <v>3</v>
      </c>
      <c r="H83" s="89">
        <f>MIN(H84:H91)</f>
        <v>25569.333333333332</v>
      </c>
      <c r="I83" s="89">
        <f>MAX(I84:I91)</f>
        <v>25569.333333333332</v>
      </c>
      <c r="J83" s="90" t="s">
        <v>30</v>
      </c>
      <c r="K83" s="90" t="s">
        <v>31</v>
      </c>
      <c r="L83" s="90" t="s">
        <v>49</v>
      </c>
      <c r="M83" s="98"/>
      <c r="N83" s="109"/>
      <c r="O83" s="93">
        <f>SUMPRODUCT(O84:O91,Q84:Q91)</f>
      </c>
      <c r="P83" s="93"/>
      <c r="Q83" s="93">
        <v>0.1</v>
      </c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</row>
    <row x14ac:dyDescent="0.25" r="84" customHeight="1" ht="19.5">
      <c r="A84" s="95"/>
      <c r="B84" s="85"/>
      <c r="C84" s="85" t="s">
        <v>85</v>
      </c>
      <c r="D84" s="84">
        <v>2</v>
      </c>
      <c r="E84" s="108"/>
      <c r="F84" s="87">
        <v>1</v>
      </c>
      <c r="G84" s="88"/>
      <c r="H84" s="89">
        <v>45744</v>
      </c>
      <c r="I84" s="89">
        <f>H84+F84-1</f>
        <v>25569.333333333332</v>
      </c>
      <c r="J84" s="91"/>
      <c r="K84" s="90" t="s">
        <v>70</v>
      </c>
      <c r="L84" s="91"/>
      <c r="M84" s="98"/>
      <c r="N84" s="92">
        <f>IF(O84=100%,"Hoàn Thành", IF(O84=0,"Chưa Thực Hiện","Đang Thực Hiện"))</f>
      </c>
      <c r="O84" s="93">
        <f>MAX(R84:AU84)</f>
      </c>
      <c r="P84" s="93"/>
      <c r="Q84" s="93">
        <v>0.2</v>
      </c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>
        <v>1</v>
      </c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</row>
    <row x14ac:dyDescent="0.25" r="85" customHeight="1" ht="19.5">
      <c r="A85" s="95"/>
      <c r="B85" s="85"/>
      <c r="C85" s="85" t="s">
        <v>86</v>
      </c>
      <c r="D85" s="84">
        <v>2</v>
      </c>
      <c r="E85" s="108"/>
      <c r="F85" s="87">
        <v>1</v>
      </c>
      <c r="G85" s="88"/>
      <c r="H85" s="89">
        <f>I84</f>
        <v>25569.333333333332</v>
      </c>
      <c r="I85" s="89">
        <f>H85+F85-1</f>
        <v>25569.333333333332</v>
      </c>
      <c r="J85" s="91"/>
      <c r="K85" s="90" t="s">
        <v>70</v>
      </c>
      <c r="L85" s="91"/>
      <c r="M85" s="98"/>
      <c r="N85" s="92">
        <f>IF(O85=100%,"Hoàn Thành", IF(O85=0,"Chưa Thực Hiện","Đang Thực Hiện"))</f>
      </c>
      <c r="O85" s="93">
        <f>MAX(R85:AU85)</f>
      </c>
      <c r="P85" s="93"/>
      <c r="Q85" s="93">
        <v>0.15</v>
      </c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>
        <v>1</v>
      </c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</row>
    <row x14ac:dyDescent="0.25" r="86" customHeight="1" ht="19.5">
      <c r="A86" s="95"/>
      <c r="B86" s="85"/>
      <c r="C86" s="85" t="s">
        <v>87</v>
      </c>
      <c r="D86" s="84">
        <v>2</v>
      </c>
      <c r="E86" s="108"/>
      <c r="F86" s="87">
        <v>1</v>
      </c>
      <c r="G86" s="88"/>
      <c r="H86" s="89">
        <f>I85+1</f>
        <v>25569.333333333332</v>
      </c>
      <c r="I86" s="89">
        <f>H86+F86-1</f>
        <v>25569.333333333332</v>
      </c>
      <c r="J86" s="91"/>
      <c r="K86" s="90" t="s">
        <v>70</v>
      </c>
      <c r="L86" s="91"/>
      <c r="M86" s="98"/>
      <c r="N86" s="92">
        <f>IF(O86=100%,"Hoàn Thành", IF(O86=0,"Chưa Thực Hiện","Đang Thực Hiện"))</f>
      </c>
      <c r="O86" s="93">
        <f>MAX(R86:AU86)</f>
      </c>
      <c r="P86" s="93"/>
      <c r="Q86" s="93">
        <v>0.15</v>
      </c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>
        <v>1</v>
      </c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</row>
    <row x14ac:dyDescent="0.25" r="87" customHeight="1" ht="19.5">
      <c r="A87" s="95"/>
      <c r="B87" s="85"/>
      <c r="C87" s="85" t="s">
        <v>88</v>
      </c>
      <c r="D87" s="84">
        <v>2</v>
      </c>
      <c r="E87" s="108"/>
      <c r="F87" s="87">
        <v>1</v>
      </c>
      <c r="G87" s="88"/>
      <c r="H87" s="89">
        <f>I86</f>
        <v>25569.333333333332</v>
      </c>
      <c r="I87" s="89">
        <f>H87+F87-1</f>
        <v>25569.333333333332</v>
      </c>
      <c r="J87" s="91"/>
      <c r="K87" s="90" t="s">
        <v>70</v>
      </c>
      <c r="L87" s="91"/>
      <c r="M87" s="98"/>
      <c r="N87" s="92">
        <f>IF(O87=100%,"Hoàn Thành", IF(O87=0,"Chưa Thực Hiện","Đang Thực Hiện"))</f>
      </c>
      <c r="O87" s="93">
        <f>MAX(R87:AU87)</f>
      </c>
      <c r="P87" s="93"/>
      <c r="Q87" s="93">
        <v>0.05</v>
      </c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>
        <v>1</v>
      </c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</row>
    <row x14ac:dyDescent="0.25" r="88" customHeight="1" ht="19.5">
      <c r="A88" s="95"/>
      <c r="B88" s="85"/>
      <c r="C88" s="85" t="s">
        <v>89</v>
      </c>
      <c r="D88" s="84">
        <v>2</v>
      </c>
      <c r="E88" s="108"/>
      <c r="F88" s="87">
        <v>1</v>
      </c>
      <c r="G88" s="88"/>
      <c r="H88" s="89">
        <f>H84</f>
        <v>25569.333333333332</v>
      </c>
      <c r="I88" s="89">
        <f>H88+F88-1</f>
        <v>25569.333333333332</v>
      </c>
      <c r="J88" s="91"/>
      <c r="K88" s="90" t="s">
        <v>44</v>
      </c>
      <c r="L88" s="91"/>
      <c r="M88" s="98"/>
      <c r="N88" s="92">
        <f>IF(O88=100%,"Hoàn Thành", IF(O88=0,"Chưa Thực Hiện","Đang Thực Hiện"))</f>
      </c>
      <c r="O88" s="93">
        <f>MAX(R88:AU88)</f>
      </c>
      <c r="P88" s="93"/>
      <c r="Q88" s="93">
        <v>0.15</v>
      </c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>
        <v>1</v>
      </c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</row>
    <row x14ac:dyDescent="0.25" r="89" customHeight="1" ht="19.5">
      <c r="A89" s="95"/>
      <c r="B89" s="85"/>
      <c r="C89" s="85" t="s">
        <v>90</v>
      </c>
      <c r="D89" s="84">
        <v>2</v>
      </c>
      <c r="E89" s="108"/>
      <c r="F89" s="87">
        <v>1</v>
      </c>
      <c r="G89" s="88"/>
      <c r="H89" s="89">
        <f>H85</f>
        <v>25569.333333333332</v>
      </c>
      <c r="I89" s="89">
        <f>H89+F89-1</f>
        <v>25569.333333333332</v>
      </c>
      <c r="J89" s="91"/>
      <c r="K89" s="90" t="s">
        <v>44</v>
      </c>
      <c r="L89" s="91"/>
      <c r="M89" s="98"/>
      <c r="N89" s="92">
        <f>IF(O89=100%,"Hoàn Thành", IF(O89=0,"Chưa Thực Hiện","Đang Thực Hiện"))</f>
      </c>
      <c r="O89" s="93">
        <f>MAX(R89:AU89)</f>
      </c>
      <c r="P89" s="93"/>
      <c r="Q89" s="93">
        <v>0.1</v>
      </c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>
        <v>1</v>
      </c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</row>
    <row x14ac:dyDescent="0.25" r="90" customHeight="1" ht="19.5">
      <c r="A90" s="95"/>
      <c r="B90" s="85"/>
      <c r="C90" s="85" t="s">
        <v>91</v>
      </c>
      <c r="D90" s="84">
        <v>2</v>
      </c>
      <c r="E90" s="108"/>
      <c r="F90" s="87">
        <v>1</v>
      </c>
      <c r="G90" s="88"/>
      <c r="H90" s="89">
        <f>H86</f>
        <v>25569.333333333332</v>
      </c>
      <c r="I90" s="89">
        <f>H90+F90-1</f>
        <v>25569.333333333332</v>
      </c>
      <c r="J90" s="91"/>
      <c r="K90" s="90" t="s">
        <v>44</v>
      </c>
      <c r="L90" s="91"/>
      <c r="M90" s="98"/>
      <c r="N90" s="92">
        <f>IF(O90=100%,"Hoàn Thành", IF(O90=0,"Chưa Thực Hiện","Đang Thực Hiện"))</f>
      </c>
      <c r="O90" s="93">
        <f>MAX(R90:AU90)</f>
      </c>
      <c r="P90" s="93"/>
      <c r="Q90" s="93">
        <v>0.1</v>
      </c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>
        <v>1</v>
      </c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</row>
    <row x14ac:dyDescent="0.25" r="91" customHeight="1" ht="19.5">
      <c r="A91" s="95"/>
      <c r="B91" s="85"/>
      <c r="C91" s="85" t="s">
        <v>92</v>
      </c>
      <c r="D91" s="84">
        <v>2</v>
      </c>
      <c r="E91" s="108"/>
      <c r="F91" s="87">
        <v>1</v>
      </c>
      <c r="G91" s="88"/>
      <c r="H91" s="89">
        <f>H87</f>
        <v>25569.333333333332</v>
      </c>
      <c r="I91" s="89">
        <f>H91+F91-1</f>
        <v>25569.333333333332</v>
      </c>
      <c r="J91" s="91"/>
      <c r="K91" s="90" t="s">
        <v>44</v>
      </c>
      <c r="L91" s="91"/>
      <c r="M91" s="98"/>
      <c r="N91" s="92">
        <f>IF(O91=100%,"Hoàn Thành", IF(O91=0,"Chưa Thực Hiện","Đang Thực Hiện"))</f>
      </c>
      <c r="O91" s="93">
        <f>MAX(R91:AU91)</f>
      </c>
      <c r="P91" s="93"/>
      <c r="Q91" s="93">
        <v>0.1</v>
      </c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>
        <v>1</v>
      </c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</row>
    <row x14ac:dyDescent="0.25" r="92" customHeight="1" ht="19.5">
      <c r="A92" s="95"/>
      <c r="B92" s="85"/>
      <c r="C92" s="85" t="s">
        <v>99</v>
      </c>
      <c r="D92" s="84">
        <v>2</v>
      </c>
      <c r="E92" s="86" t="s">
        <v>29</v>
      </c>
      <c r="F92" s="87">
        <v>3</v>
      </c>
      <c r="G92" s="88">
        <v>2</v>
      </c>
      <c r="H92" s="89">
        <f>H93</f>
        <v>25569.333333333332</v>
      </c>
      <c r="I92" s="89">
        <f>H92+F92-1</f>
        <v>25569.333333333332</v>
      </c>
      <c r="J92" s="90" t="s">
        <v>30</v>
      </c>
      <c r="K92" s="98"/>
      <c r="L92" s="90" t="s">
        <v>49</v>
      </c>
      <c r="M92" s="86" t="s">
        <v>38</v>
      </c>
      <c r="N92" s="92">
        <f>IF(O92=100%,"Hoàn Thành", IF(O92=0,"Chưa Thực Hiện","Đang Thực Hiện"))</f>
      </c>
      <c r="O92" s="93">
        <f>MAX(R92:AU92)</f>
      </c>
      <c r="P92" s="93"/>
      <c r="Q92" s="93">
        <v>0.05</v>
      </c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>
        <v>0.4</v>
      </c>
      <c r="AP92" s="66">
        <v>0.8</v>
      </c>
      <c r="AQ92" s="66">
        <v>1</v>
      </c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</row>
    <row x14ac:dyDescent="0.25" r="93" customHeight="1" ht="15.6">
      <c r="A93" s="95"/>
      <c r="B93" s="85"/>
      <c r="C93" s="85" t="s">
        <v>100</v>
      </c>
      <c r="D93" s="84">
        <v>2</v>
      </c>
      <c r="E93" s="86" t="s">
        <v>29</v>
      </c>
      <c r="F93" s="87">
        <v>3</v>
      </c>
      <c r="G93" s="88">
        <v>1</v>
      </c>
      <c r="H93" s="89">
        <v>45742</v>
      </c>
      <c r="I93" s="89">
        <f>H93+F93-1</f>
        <v>25569.333333333332</v>
      </c>
      <c r="J93" s="90" t="s">
        <v>30</v>
      </c>
      <c r="K93" s="91"/>
      <c r="L93" s="90" t="s">
        <v>49</v>
      </c>
      <c r="M93" s="86" t="s">
        <v>38</v>
      </c>
      <c r="N93" s="92">
        <f>IF(O93=100%,"Hoàn Thành", IF(O93=0,"Chưa Thực Hiện","Đang Thực Hiện"))</f>
      </c>
      <c r="O93" s="93">
        <f>MAX(R93:AU93)</f>
      </c>
      <c r="P93" s="93"/>
      <c r="Q93" s="93">
        <v>0.05</v>
      </c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>
        <v>0.2</v>
      </c>
      <c r="AP93" s="66">
        <v>0.6</v>
      </c>
      <c r="AQ93" s="66">
        <v>1</v>
      </c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</row>
    <row x14ac:dyDescent="0.25" r="94" customHeight="1" ht="19.5">
      <c r="A94" s="95"/>
      <c r="B94" s="85"/>
      <c r="C94" s="85" t="s">
        <v>101</v>
      </c>
      <c r="D94" s="84">
        <v>2</v>
      </c>
      <c r="E94" s="86" t="s">
        <v>29</v>
      </c>
      <c r="F94" s="87"/>
      <c r="G94" s="88"/>
      <c r="H94" s="89">
        <f>MIN(H95:H98)</f>
        <v>25569.333333333332</v>
      </c>
      <c r="I94" s="89">
        <f>MAX(I95:I98)</f>
        <v>25569.333333333332</v>
      </c>
      <c r="J94" s="90" t="s">
        <v>30</v>
      </c>
      <c r="K94" s="86" t="s">
        <v>74</v>
      </c>
      <c r="L94" s="90" t="s">
        <v>32</v>
      </c>
      <c r="M94" s="98"/>
      <c r="N94" s="109"/>
      <c r="O94" s="93">
        <f>SUM(O95:O98)/4</f>
      </c>
      <c r="P94" s="93"/>
      <c r="Q94" s="93">
        <v>0.1</v>
      </c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</row>
    <row x14ac:dyDescent="0.25" r="95" customHeight="1" ht="19.5">
      <c r="A95" s="95"/>
      <c r="B95" s="85"/>
      <c r="C95" s="85" t="s">
        <v>102</v>
      </c>
      <c r="D95" s="84">
        <v>2</v>
      </c>
      <c r="E95" s="108"/>
      <c r="F95" s="87">
        <v>1</v>
      </c>
      <c r="G95" s="88"/>
      <c r="H95" s="89">
        <v>45742</v>
      </c>
      <c r="I95" s="89">
        <f>H95+F95-1</f>
        <v>25569.333333333332</v>
      </c>
      <c r="J95" s="91"/>
      <c r="K95" s="86" t="s">
        <v>53</v>
      </c>
      <c r="L95" s="91"/>
      <c r="M95" s="98"/>
      <c r="N95" s="92">
        <f>IF(O95=100%,"Hoàn Thành", IF(O95=0,"Chưa Thực Hiện","Đang Thực Hiện"))</f>
      </c>
      <c r="O95" s="93">
        <f>MAX(R95:AU95)</f>
      </c>
      <c r="P95" s="93"/>
      <c r="Q95" s="93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>
        <v>1</v>
      </c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</row>
    <row x14ac:dyDescent="0.25" r="96" customHeight="1" ht="19.5">
      <c r="A96" s="95"/>
      <c r="B96" s="85"/>
      <c r="C96" s="85" t="s">
        <v>103</v>
      </c>
      <c r="D96" s="84">
        <v>2</v>
      </c>
      <c r="E96" s="108"/>
      <c r="F96" s="87">
        <v>1</v>
      </c>
      <c r="G96" s="88"/>
      <c r="H96" s="89">
        <f>H95</f>
        <v>25569.333333333332</v>
      </c>
      <c r="I96" s="89">
        <f>H96+F96-1</f>
        <v>25569.333333333332</v>
      </c>
      <c r="J96" s="91"/>
      <c r="K96" s="86" t="s">
        <v>57</v>
      </c>
      <c r="L96" s="91"/>
      <c r="M96" s="98"/>
      <c r="N96" s="92">
        <f>IF(O96=100%,"Hoàn Thành", IF(O96=0,"Chưa Thực Hiện","Đang Thực Hiện"))</f>
      </c>
      <c r="O96" s="93">
        <f>MAX(R96:AU96)</f>
      </c>
      <c r="P96" s="93"/>
      <c r="Q96" s="93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>
        <v>1</v>
      </c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</row>
    <row x14ac:dyDescent="0.25" r="97" customHeight="1" ht="19.5">
      <c r="A97" s="95"/>
      <c r="B97" s="85"/>
      <c r="C97" s="85" t="s">
        <v>104</v>
      </c>
      <c r="D97" s="84">
        <v>2</v>
      </c>
      <c r="E97" s="108"/>
      <c r="F97" s="87">
        <v>1</v>
      </c>
      <c r="G97" s="88"/>
      <c r="H97" s="89">
        <f>I95</f>
        <v>25569.333333333332</v>
      </c>
      <c r="I97" s="89">
        <f>H97+F97-1</f>
        <v>25569.333333333332</v>
      </c>
      <c r="J97" s="91"/>
      <c r="K97" s="86" t="s">
        <v>53</v>
      </c>
      <c r="L97" s="91"/>
      <c r="M97" s="98"/>
      <c r="N97" s="92">
        <f>IF(O97=100%,"Hoàn Thành", IF(O97=0,"Chưa Thực Hiện","Đang Thực Hiện"))</f>
      </c>
      <c r="O97" s="93">
        <f>MAX(R97:AU97)</f>
      </c>
      <c r="P97" s="93"/>
      <c r="Q97" s="93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>
        <v>1</v>
      </c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</row>
    <row x14ac:dyDescent="0.25" r="98" customHeight="1" ht="19.5">
      <c r="A98" s="95"/>
      <c r="B98" s="85"/>
      <c r="C98" s="85" t="s">
        <v>105</v>
      </c>
      <c r="D98" s="84">
        <v>2</v>
      </c>
      <c r="E98" s="108"/>
      <c r="F98" s="87">
        <v>1</v>
      </c>
      <c r="G98" s="88"/>
      <c r="H98" s="89">
        <f>I96</f>
        <v>25569.333333333332</v>
      </c>
      <c r="I98" s="89">
        <f>H98+F98-1</f>
        <v>25569.333333333332</v>
      </c>
      <c r="J98" s="91"/>
      <c r="K98" s="86" t="s">
        <v>57</v>
      </c>
      <c r="L98" s="91"/>
      <c r="M98" s="98"/>
      <c r="N98" s="92">
        <f>IF(O98=100%,"Hoàn Thành", IF(O98=0,"Chưa Thực Hiện","Đang Thực Hiện"))</f>
      </c>
      <c r="O98" s="93">
        <f>MAX(R98:AU98)</f>
      </c>
      <c r="P98" s="93"/>
      <c r="Q98" s="93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>
        <v>1</v>
      </c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</row>
    <row x14ac:dyDescent="0.25" r="99" customHeight="1" ht="19.5">
      <c r="A99" s="95"/>
      <c r="B99" s="85"/>
      <c r="C99" s="85" t="s">
        <v>106</v>
      </c>
      <c r="D99" s="84">
        <v>2</v>
      </c>
      <c r="E99" s="86" t="s">
        <v>29</v>
      </c>
      <c r="F99" s="87"/>
      <c r="G99" s="88"/>
      <c r="H99" s="89">
        <f>MIN(H100:H103)</f>
        <v>25569.333333333332</v>
      </c>
      <c r="I99" s="89">
        <f>MAX(I100:I103)</f>
        <v>25569.333333333332</v>
      </c>
      <c r="J99" s="90" t="s">
        <v>30</v>
      </c>
      <c r="K99" s="86" t="s">
        <v>74</v>
      </c>
      <c r="L99" s="90" t="s">
        <v>32</v>
      </c>
      <c r="M99" s="98"/>
      <c r="N99" s="109"/>
      <c r="O99" s="93">
        <f>SUM(O100:O103)/4</f>
      </c>
      <c r="P99" s="93"/>
      <c r="Q99" s="93">
        <v>0.05</v>
      </c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</row>
    <row x14ac:dyDescent="0.25" r="100" customHeight="1" ht="19.5">
      <c r="A100" s="95"/>
      <c r="B100" s="85"/>
      <c r="C100" s="85" t="s">
        <v>102</v>
      </c>
      <c r="D100" s="84">
        <v>2</v>
      </c>
      <c r="E100" s="108"/>
      <c r="F100" s="87">
        <v>1</v>
      </c>
      <c r="G100" s="88"/>
      <c r="H100" s="89">
        <f>I97+1</f>
        <v>25569.333333333332</v>
      </c>
      <c r="I100" s="89">
        <f>H100+F100-1</f>
        <v>25569.333333333332</v>
      </c>
      <c r="J100" s="91"/>
      <c r="K100" s="86" t="s">
        <v>53</v>
      </c>
      <c r="L100" s="91"/>
      <c r="M100" s="98"/>
      <c r="N100" s="92">
        <f>IF(O100=100%,"Hoàn Thành", IF(O100=0,"Chưa Thực Hiện","Đang Thực Hiện"))</f>
      </c>
      <c r="O100" s="93">
        <f>MAX(R100:AU100)</f>
      </c>
      <c r="P100" s="93"/>
      <c r="Q100" s="93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>
        <v>1</v>
      </c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</row>
    <row x14ac:dyDescent="0.25" r="101" customHeight="1" ht="19.5">
      <c r="A101" s="95"/>
      <c r="B101" s="85"/>
      <c r="C101" s="85" t="s">
        <v>103</v>
      </c>
      <c r="D101" s="84">
        <v>2</v>
      </c>
      <c r="E101" s="108"/>
      <c r="F101" s="87">
        <v>1</v>
      </c>
      <c r="G101" s="88"/>
      <c r="H101" s="89">
        <f>I98+1</f>
        <v>25569.333333333332</v>
      </c>
      <c r="I101" s="89">
        <f>H101+F101-1</f>
        <v>25569.333333333332</v>
      </c>
      <c r="J101" s="91"/>
      <c r="K101" s="86" t="s">
        <v>57</v>
      </c>
      <c r="L101" s="91"/>
      <c r="M101" s="98"/>
      <c r="N101" s="92">
        <f>IF(O101=100%,"Hoàn Thành", IF(O101=0,"Chưa Thực Hiện","Đang Thực Hiện"))</f>
      </c>
      <c r="O101" s="93">
        <f>MAX(R101:AU101)</f>
      </c>
      <c r="P101" s="93"/>
      <c r="Q101" s="93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>
        <v>1</v>
      </c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</row>
    <row x14ac:dyDescent="0.25" r="102" customHeight="1" ht="19.5">
      <c r="A102" s="95"/>
      <c r="B102" s="85"/>
      <c r="C102" s="85" t="s">
        <v>104</v>
      </c>
      <c r="D102" s="84">
        <v>2</v>
      </c>
      <c r="E102" s="108"/>
      <c r="F102" s="87">
        <v>1</v>
      </c>
      <c r="G102" s="88"/>
      <c r="H102" s="89">
        <f>I100</f>
        <v>25569.333333333332</v>
      </c>
      <c r="I102" s="89">
        <f>H102+F102-1</f>
        <v>25569.333333333332</v>
      </c>
      <c r="J102" s="91"/>
      <c r="K102" s="86" t="s">
        <v>53</v>
      </c>
      <c r="L102" s="91"/>
      <c r="M102" s="98"/>
      <c r="N102" s="92">
        <f>IF(O102=100%,"Hoàn Thành", IF(O102=0,"Chưa Thực Hiện","Đang Thực Hiện"))</f>
      </c>
      <c r="O102" s="93">
        <f>MAX(R102:AU102)</f>
      </c>
      <c r="P102" s="93"/>
      <c r="Q102" s="93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>
        <v>1</v>
      </c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</row>
    <row x14ac:dyDescent="0.25" r="103" customHeight="1" ht="19.5">
      <c r="A103" s="95"/>
      <c r="B103" s="85"/>
      <c r="C103" s="85" t="s">
        <v>105</v>
      </c>
      <c r="D103" s="84">
        <v>2</v>
      </c>
      <c r="E103" s="108"/>
      <c r="F103" s="87">
        <v>1</v>
      </c>
      <c r="G103" s="88"/>
      <c r="H103" s="89">
        <f>I101</f>
        <v>25569.333333333332</v>
      </c>
      <c r="I103" s="89">
        <f>H103+F103-1</f>
        <v>25569.333333333332</v>
      </c>
      <c r="J103" s="91"/>
      <c r="K103" s="86" t="s">
        <v>57</v>
      </c>
      <c r="L103" s="91"/>
      <c r="M103" s="98"/>
      <c r="N103" s="92">
        <f>IF(O103=100%,"Hoàn Thành", IF(O103=0,"Chưa Thực Hiện","Đang Thực Hiện"))</f>
      </c>
      <c r="O103" s="93">
        <f>MAX(R103:AU103)</f>
      </c>
      <c r="P103" s="93"/>
      <c r="Q103" s="93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>
        <v>1</v>
      </c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</row>
    <row x14ac:dyDescent="0.25" r="104" customHeight="1" ht="19.5">
      <c r="A104" s="95"/>
      <c r="B104" s="85"/>
      <c r="C104" s="85" t="s">
        <v>107</v>
      </c>
      <c r="D104" s="84">
        <v>2</v>
      </c>
      <c r="E104" s="86" t="s">
        <v>29</v>
      </c>
      <c r="F104" s="87"/>
      <c r="G104" s="88"/>
      <c r="H104" s="89">
        <f>MIN(H105:H108)</f>
        <v>25569.333333333332</v>
      </c>
      <c r="I104" s="89">
        <f>MAX(I105:I108)</f>
        <v>25569.333333333332</v>
      </c>
      <c r="J104" s="90" t="s">
        <v>30</v>
      </c>
      <c r="K104" s="86" t="s">
        <v>74</v>
      </c>
      <c r="L104" s="90" t="s">
        <v>32</v>
      </c>
      <c r="M104" s="98"/>
      <c r="N104" s="109"/>
      <c r="O104" s="93">
        <f>SUM(O105:O108)/4</f>
      </c>
      <c r="P104" s="93"/>
      <c r="Q104" s="93">
        <v>0.1</v>
      </c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</row>
    <row x14ac:dyDescent="0.25" r="105" customHeight="1" ht="19.5">
      <c r="A105" s="95"/>
      <c r="B105" s="85"/>
      <c r="C105" s="85" t="s">
        <v>102</v>
      </c>
      <c r="D105" s="84">
        <v>2</v>
      </c>
      <c r="E105" s="108"/>
      <c r="F105" s="87">
        <v>1</v>
      </c>
      <c r="G105" s="88"/>
      <c r="H105" s="89">
        <f>I102+1</f>
        <v>25569.333333333332</v>
      </c>
      <c r="I105" s="89">
        <f>H105+F105-1</f>
        <v>25569.333333333332</v>
      </c>
      <c r="J105" s="91"/>
      <c r="K105" s="86" t="s">
        <v>53</v>
      </c>
      <c r="L105" s="91"/>
      <c r="M105" s="98"/>
      <c r="N105" s="92">
        <f>IF(O105=100%,"Hoàn Thành", IF(O105=0,"Chưa Thực Hiện","Đang Thực Hiện"))</f>
      </c>
      <c r="O105" s="93">
        <f>MAX(R105:AU105)</f>
      </c>
      <c r="P105" s="93"/>
      <c r="Q105" s="93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>
        <v>1</v>
      </c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</row>
    <row x14ac:dyDescent="0.25" r="106" customHeight="1" ht="19.5">
      <c r="A106" s="95"/>
      <c r="B106" s="85"/>
      <c r="C106" s="85" t="s">
        <v>103</v>
      </c>
      <c r="D106" s="84">
        <v>2</v>
      </c>
      <c r="E106" s="108"/>
      <c r="F106" s="87">
        <v>1</v>
      </c>
      <c r="G106" s="88"/>
      <c r="H106" s="89">
        <f>I103+1</f>
        <v>25569.333333333332</v>
      </c>
      <c r="I106" s="89">
        <f>H106+F106-1</f>
        <v>25569.333333333332</v>
      </c>
      <c r="J106" s="91"/>
      <c r="K106" s="86" t="s">
        <v>57</v>
      </c>
      <c r="L106" s="91"/>
      <c r="M106" s="98"/>
      <c r="N106" s="92">
        <f>IF(O106=100%,"Hoàn Thành", IF(O106=0,"Chưa Thực Hiện","Đang Thực Hiện"))</f>
      </c>
      <c r="O106" s="93">
        <f>MAX(R106:AU106)</f>
      </c>
      <c r="P106" s="93"/>
      <c r="Q106" s="93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>
        <v>1</v>
      </c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</row>
    <row x14ac:dyDescent="0.25" r="107" customHeight="1" ht="19.5">
      <c r="A107" s="95"/>
      <c r="B107" s="85"/>
      <c r="C107" s="85" t="s">
        <v>104</v>
      </c>
      <c r="D107" s="84">
        <v>2</v>
      </c>
      <c r="E107" s="108"/>
      <c r="F107" s="87">
        <v>1</v>
      </c>
      <c r="G107" s="88"/>
      <c r="H107" s="89">
        <f>I105+1</f>
        <v>25569.333333333332</v>
      </c>
      <c r="I107" s="89">
        <f>H107+F107-1</f>
        <v>25569.333333333332</v>
      </c>
      <c r="J107" s="91"/>
      <c r="K107" s="86" t="s">
        <v>53</v>
      </c>
      <c r="L107" s="91"/>
      <c r="M107" s="98"/>
      <c r="N107" s="92">
        <f>IF(O107=100%,"Hoàn Thành", IF(O107=0,"Chưa Thực Hiện","Đang Thực Hiện"))</f>
      </c>
      <c r="O107" s="93">
        <f>MAX(R107:AU107)</f>
      </c>
      <c r="P107" s="93"/>
      <c r="Q107" s="93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>
        <v>1</v>
      </c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</row>
    <row x14ac:dyDescent="0.25" r="108" customHeight="1" ht="19.5">
      <c r="A108" s="95"/>
      <c r="B108" s="85"/>
      <c r="C108" s="85" t="s">
        <v>105</v>
      </c>
      <c r="D108" s="84">
        <v>2</v>
      </c>
      <c r="E108" s="108"/>
      <c r="F108" s="87">
        <v>1</v>
      </c>
      <c r="G108" s="88"/>
      <c r="H108" s="89">
        <f>I106+1</f>
        <v>25569.333333333332</v>
      </c>
      <c r="I108" s="89">
        <f>H108+F108-1</f>
        <v>25569.333333333332</v>
      </c>
      <c r="J108" s="91"/>
      <c r="K108" s="86" t="s">
        <v>57</v>
      </c>
      <c r="L108" s="91"/>
      <c r="M108" s="98"/>
      <c r="N108" s="92">
        <f>IF(O108=100%,"Hoàn Thành", IF(O108=0,"Chưa Thực Hiện","Đang Thực Hiện"))</f>
      </c>
      <c r="O108" s="93">
        <f>MAX(R108:AU108)</f>
      </c>
      <c r="P108" s="93"/>
      <c r="Q108" s="93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>
        <v>1</v>
      </c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</row>
    <row x14ac:dyDescent="0.25" r="109" customHeight="1" ht="19.5">
      <c r="A109" s="110">
        <v>3</v>
      </c>
      <c r="B109" s="68" t="s">
        <v>108</v>
      </c>
      <c r="C109" s="111"/>
      <c r="D109" s="110"/>
      <c r="E109" s="111" t="s">
        <v>29</v>
      </c>
      <c r="F109" s="112">
        <f>I109-H109+1</f>
      </c>
      <c r="G109" s="113"/>
      <c r="H109" s="114">
        <f>MIN(H110:H114)</f>
        <v>25569.333333333332</v>
      </c>
      <c r="I109" s="114">
        <f>MAX(I110:I114)</f>
        <v>25569.333333333332</v>
      </c>
      <c r="J109" s="115"/>
      <c r="K109" s="115"/>
      <c r="L109" s="115"/>
      <c r="M109" s="115"/>
      <c r="N109" s="116"/>
      <c r="O109" s="117">
        <f>SUMPRODUCT(O110:O114,Q110:Q114)</f>
      </c>
      <c r="P109" s="117"/>
      <c r="Q109" s="117">
        <v>0.05</v>
      </c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</row>
    <row x14ac:dyDescent="0.25" r="110" customHeight="1" ht="19.5">
      <c r="A110" s="95"/>
      <c r="B110" s="118"/>
      <c r="C110" s="107" t="s">
        <v>109</v>
      </c>
      <c r="D110" s="84">
        <v>2</v>
      </c>
      <c r="E110" s="86" t="s">
        <v>29</v>
      </c>
      <c r="F110" s="87">
        <v>2</v>
      </c>
      <c r="G110" s="119">
        <v>1</v>
      </c>
      <c r="H110" s="89">
        <v>45728</v>
      </c>
      <c r="I110" s="89">
        <f>H110+F110-1</f>
        <v>25569.333333333332</v>
      </c>
      <c r="J110" s="90" t="s">
        <v>30</v>
      </c>
      <c r="K110" s="86" t="s">
        <v>53</v>
      </c>
      <c r="L110" s="90" t="s">
        <v>32</v>
      </c>
      <c r="M110" s="86" t="s">
        <v>38</v>
      </c>
      <c r="N110" s="92">
        <f>IF(O110=100%,"Hoàn Thành", IF(O110=0,"Chưa Thực Hiện","Đang Thực Hiện"))</f>
      </c>
      <c r="O110" s="93">
        <f>MAX(R110:AU110)</f>
      </c>
      <c r="P110" s="66"/>
      <c r="Q110" s="93">
        <v>0.3</v>
      </c>
      <c r="R110" s="66"/>
      <c r="S110" s="66"/>
      <c r="T110" s="66"/>
      <c r="U110" s="66"/>
      <c r="V110" s="66"/>
      <c r="W110" s="66"/>
      <c r="X110" s="66"/>
      <c r="Y110" s="66"/>
      <c r="Z110" s="66"/>
      <c r="AA110" s="66">
        <v>0.2</v>
      </c>
      <c r="AB110" s="66">
        <v>1</v>
      </c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</row>
    <row x14ac:dyDescent="0.25" r="111" customHeight="1" ht="19.5">
      <c r="A111" s="95"/>
      <c r="B111" s="118"/>
      <c r="C111" s="107" t="s">
        <v>110</v>
      </c>
      <c r="D111" s="84">
        <v>2</v>
      </c>
      <c r="E111" s="86" t="s">
        <v>29</v>
      </c>
      <c r="F111" s="87">
        <v>1</v>
      </c>
      <c r="G111" s="119">
        <v>1</v>
      </c>
      <c r="H111" s="89">
        <v>45746</v>
      </c>
      <c r="I111" s="89">
        <f>H111+F111-1</f>
        <v>25569.333333333332</v>
      </c>
      <c r="J111" s="90" t="s">
        <v>30</v>
      </c>
      <c r="K111" s="86" t="s">
        <v>53</v>
      </c>
      <c r="L111" s="90" t="s">
        <v>32</v>
      </c>
      <c r="M111" s="86" t="s">
        <v>38</v>
      </c>
      <c r="N111" s="92">
        <f>IF(O111=100%,"Hoàn Thành", IF(O111=0,"Chưa Thực Hiện","Đang Thực Hiện"))</f>
      </c>
      <c r="O111" s="93">
        <f>MAX(R111:AU111)</f>
      </c>
      <c r="P111" s="66"/>
      <c r="Q111" s="93">
        <v>0.2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>
        <v>1</v>
      </c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</row>
    <row x14ac:dyDescent="0.25" r="112" customHeight="1" ht="19.5">
      <c r="A112" s="95"/>
      <c r="B112" s="118"/>
      <c r="C112" s="107" t="s">
        <v>111</v>
      </c>
      <c r="D112" s="84">
        <v>2</v>
      </c>
      <c r="E112" s="86" t="s">
        <v>29</v>
      </c>
      <c r="F112" s="87">
        <v>1</v>
      </c>
      <c r="G112" s="119">
        <v>1</v>
      </c>
      <c r="H112" s="89">
        <f>H111</f>
        <v>25569.333333333332</v>
      </c>
      <c r="I112" s="89">
        <f>H112+F112-1</f>
        <v>25569.333333333332</v>
      </c>
      <c r="J112" s="90" t="s">
        <v>30</v>
      </c>
      <c r="K112" s="86" t="s">
        <v>53</v>
      </c>
      <c r="L112" s="90" t="s">
        <v>32</v>
      </c>
      <c r="M112" s="86" t="s">
        <v>38</v>
      </c>
      <c r="N112" s="92">
        <f>IF(O112=100%,"Hoàn Thành", IF(O112=0,"Chưa Thực Hiện","Đang Thực Hiện"))</f>
      </c>
      <c r="O112" s="93">
        <f>MAX(R112:AU112)</f>
      </c>
      <c r="P112" s="66"/>
      <c r="Q112" s="93">
        <v>0.2</v>
      </c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>
        <v>1</v>
      </c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</row>
    <row x14ac:dyDescent="0.25" r="113" customHeight="1" ht="19.5">
      <c r="A113" s="95"/>
      <c r="B113" s="118"/>
      <c r="C113" s="107" t="s">
        <v>112</v>
      </c>
      <c r="D113" s="84">
        <v>2</v>
      </c>
      <c r="E113" s="86" t="s">
        <v>29</v>
      </c>
      <c r="F113" s="87">
        <v>1</v>
      </c>
      <c r="G113" s="119">
        <v>1</v>
      </c>
      <c r="H113" s="89">
        <f>H112</f>
        <v>25569.333333333332</v>
      </c>
      <c r="I113" s="89">
        <f>H113+F113-1</f>
        <v>25569.333333333332</v>
      </c>
      <c r="J113" s="90" t="s">
        <v>30</v>
      </c>
      <c r="K113" s="86" t="s">
        <v>53</v>
      </c>
      <c r="L113" s="90" t="s">
        <v>32</v>
      </c>
      <c r="M113" s="86" t="s">
        <v>38</v>
      </c>
      <c r="N113" s="92">
        <f>IF(O113=100%,"Hoàn Thành", IF(O113=0,"Chưa Thực Hiện","Đang Thực Hiện"))</f>
      </c>
      <c r="O113" s="93">
        <f>MAX(R113:AU113)</f>
      </c>
      <c r="P113" s="66"/>
      <c r="Q113" s="93">
        <v>0.2</v>
      </c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>
        <v>1</v>
      </c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</row>
    <row x14ac:dyDescent="0.25" r="114" customHeight="1" ht="19.5">
      <c r="A114" s="95"/>
      <c r="B114" s="118"/>
      <c r="C114" s="107" t="s">
        <v>113</v>
      </c>
      <c r="D114" s="84">
        <v>2</v>
      </c>
      <c r="E114" s="86" t="s">
        <v>29</v>
      </c>
      <c r="F114" s="87">
        <v>1</v>
      </c>
      <c r="G114" s="119">
        <v>1</v>
      </c>
      <c r="H114" s="89">
        <f>H113</f>
        <v>25569.333333333332</v>
      </c>
      <c r="I114" s="89">
        <f>H114+F114-1</f>
        <v>25569.333333333332</v>
      </c>
      <c r="J114" s="90" t="s">
        <v>30</v>
      </c>
      <c r="K114" s="86" t="s">
        <v>53</v>
      </c>
      <c r="L114" s="90" t="s">
        <v>32</v>
      </c>
      <c r="M114" s="86" t="s">
        <v>38</v>
      </c>
      <c r="N114" s="92">
        <f>IF(O114=100%,"Hoàn Thành", IF(O114=0,"Chưa Thực Hiện","Đang Thực Hiện"))</f>
      </c>
      <c r="O114" s="93">
        <f>MAX(R114:AU114)</f>
      </c>
      <c r="P114" s="66"/>
      <c r="Q114" s="93">
        <v>0.1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>
        <v>1</v>
      </c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</row>
    <row x14ac:dyDescent="0.25" r="115" customHeight="1" ht="19.5">
      <c r="A115" s="110">
        <v>4</v>
      </c>
      <c r="B115" s="68" t="s">
        <v>114</v>
      </c>
      <c r="C115" s="111"/>
      <c r="D115" s="110"/>
      <c r="E115" s="120"/>
      <c r="F115" s="112">
        <v>1</v>
      </c>
      <c r="G115" s="113"/>
      <c r="H115" s="114">
        <v>45746</v>
      </c>
      <c r="I115" s="114">
        <f>H115+F115-1</f>
        <v>25569.333333333332</v>
      </c>
      <c r="J115" s="115"/>
      <c r="K115" s="115"/>
      <c r="L115" s="115"/>
      <c r="M115" s="115"/>
      <c r="N115" s="116"/>
      <c r="O115" s="117">
        <f>SUMPRODUCT(O116:O119,Q116:Q119)</f>
      </c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</row>
    <row x14ac:dyDescent="0.25" r="116" customHeight="1" ht="19.5">
      <c r="A116" s="95"/>
      <c r="B116" s="118"/>
      <c r="C116" s="107" t="s">
        <v>115</v>
      </c>
      <c r="D116" s="121">
        <v>2</v>
      </c>
      <c r="E116" s="122" t="s">
        <v>29</v>
      </c>
      <c r="F116" s="123">
        <v>1</v>
      </c>
      <c r="G116" s="119"/>
      <c r="H116" s="124">
        <v>45746</v>
      </c>
      <c r="I116" s="89">
        <v>45746</v>
      </c>
      <c r="J116" s="90" t="s">
        <v>30</v>
      </c>
      <c r="K116" s="90" t="s">
        <v>116</v>
      </c>
      <c r="L116" s="90" t="s">
        <v>49</v>
      </c>
      <c r="M116" s="91"/>
      <c r="N116" s="92">
        <f>IF(O116=100%,"Hoàn Thành", IF(O116=0,"Chưa Thực hiện","Đang thực hiện"))</f>
      </c>
      <c r="O116" s="93">
        <f>MAX(R116:AU116)</f>
      </c>
      <c r="P116" s="66"/>
      <c r="Q116" s="93">
        <v>0.25</v>
      </c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>
        <v>1</v>
      </c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</row>
    <row x14ac:dyDescent="0.25" r="117" customHeight="1" ht="19.5">
      <c r="A117" s="95"/>
      <c r="B117" s="118"/>
      <c r="C117" s="107" t="s">
        <v>117</v>
      </c>
      <c r="D117" s="121">
        <v>2</v>
      </c>
      <c r="E117" s="122" t="s">
        <v>29</v>
      </c>
      <c r="F117" s="123">
        <v>1</v>
      </c>
      <c r="G117" s="119"/>
      <c r="H117" s="124">
        <v>45746</v>
      </c>
      <c r="I117" s="89">
        <v>45746</v>
      </c>
      <c r="J117" s="90" t="s">
        <v>30</v>
      </c>
      <c r="K117" s="90" t="s">
        <v>116</v>
      </c>
      <c r="L117" s="90" t="s">
        <v>49</v>
      </c>
      <c r="M117" s="91"/>
      <c r="N117" s="92">
        <f>IF(O117=100%,"Hoàn Thành", IF(O117=0,"Chưa Thực hiện","Đang thực hiện"))</f>
      </c>
      <c r="O117" s="93">
        <f>MAX(R117:AU117)</f>
      </c>
      <c r="P117" s="66"/>
      <c r="Q117" s="93">
        <v>0.25</v>
      </c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>
        <v>1</v>
      </c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</row>
    <row x14ac:dyDescent="0.25" r="118" customHeight="1" ht="19.5">
      <c r="A118" s="95"/>
      <c r="B118" s="118"/>
      <c r="C118" s="107" t="s">
        <v>118</v>
      </c>
      <c r="D118" s="121">
        <v>2</v>
      </c>
      <c r="E118" s="122" t="s">
        <v>29</v>
      </c>
      <c r="F118" s="123">
        <v>1</v>
      </c>
      <c r="G118" s="119"/>
      <c r="H118" s="124">
        <v>45746</v>
      </c>
      <c r="I118" s="89">
        <v>45746</v>
      </c>
      <c r="J118" s="90" t="s">
        <v>30</v>
      </c>
      <c r="K118" s="90" t="s">
        <v>116</v>
      </c>
      <c r="L118" s="90" t="s">
        <v>49</v>
      </c>
      <c r="M118" s="91"/>
      <c r="N118" s="92">
        <f>IF(O118=100%,"Hoàn Thành", IF(O118=0,"Chưa Thực hiện","Đang thực hiện"))</f>
      </c>
      <c r="O118" s="93">
        <f>MAX(R118:AU118)</f>
      </c>
      <c r="P118" s="125"/>
      <c r="Q118" s="93">
        <v>0.25</v>
      </c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>
        <v>1</v>
      </c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</row>
    <row x14ac:dyDescent="0.25" r="119" customHeight="1" ht="19.5">
      <c r="A119" s="95"/>
      <c r="B119" s="118"/>
      <c r="C119" s="107" t="s">
        <v>119</v>
      </c>
      <c r="D119" s="121">
        <v>2</v>
      </c>
      <c r="E119" s="122" t="s">
        <v>29</v>
      </c>
      <c r="F119" s="123">
        <v>1</v>
      </c>
      <c r="G119" s="119"/>
      <c r="H119" s="124">
        <v>45746</v>
      </c>
      <c r="I119" s="89">
        <v>45746</v>
      </c>
      <c r="J119" s="90" t="s">
        <v>30</v>
      </c>
      <c r="K119" s="90" t="s">
        <v>116</v>
      </c>
      <c r="L119" s="90" t="s">
        <v>49</v>
      </c>
      <c r="M119" s="91"/>
      <c r="N119" s="92">
        <f>IF(O119=100%,"Hoàn Thành", IF(O119=0,"Chưa Thực hiện","Đang thực hiện"))</f>
      </c>
      <c r="O119" s="93">
        <f>MAX(R119:AU119)</f>
      </c>
      <c r="P119" s="66"/>
      <c r="Q119" s="93">
        <v>0.25</v>
      </c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>
        <v>1</v>
      </c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</row>
    <row x14ac:dyDescent="0.25" r="120" customHeight="1" ht="19.5">
      <c r="A120" s="110">
        <v>5</v>
      </c>
      <c r="B120" s="68" t="s">
        <v>120</v>
      </c>
      <c r="C120" s="111"/>
      <c r="D120" s="110"/>
      <c r="E120" s="120"/>
      <c r="F120" s="112">
        <v>1</v>
      </c>
      <c r="G120" s="113"/>
      <c r="H120" s="114">
        <v>45747</v>
      </c>
      <c r="I120" s="114">
        <f>H120+F120-1</f>
        <v>25569.333333333332</v>
      </c>
      <c r="J120" s="115"/>
      <c r="K120" s="115"/>
      <c r="L120" s="115"/>
      <c r="M120" s="115"/>
      <c r="N120" s="116"/>
      <c r="O120" s="117">
        <f>SUMPRODUCT(O121:O125,Q121:Q125)</f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</row>
    <row x14ac:dyDescent="0.25" r="121" customHeight="1" ht="19.5">
      <c r="A121" s="95"/>
      <c r="B121" s="118"/>
      <c r="C121" s="107" t="s">
        <v>121</v>
      </c>
      <c r="D121" s="121">
        <v>2</v>
      </c>
      <c r="E121" s="122" t="s">
        <v>29</v>
      </c>
      <c r="F121" s="123">
        <v>1</v>
      </c>
      <c r="G121" s="119"/>
      <c r="H121" s="124">
        <v>45746</v>
      </c>
      <c r="I121" s="89">
        <v>45746</v>
      </c>
      <c r="J121" s="90" t="s">
        <v>30</v>
      </c>
      <c r="K121" s="90" t="s">
        <v>116</v>
      </c>
      <c r="L121" s="90" t="s">
        <v>49</v>
      </c>
      <c r="M121" s="91"/>
      <c r="N121" s="92">
        <f>IF(O121=100%,"Hoàn Thành", IF(O121=0,"Chưa Thực hiện","Đang thực hiện"))</f>
      </c>
      <c r="O121" s="93">
        <f>MAX(R121:AU121)</f>
      </c>
      <c r="P121" s="66"/>
      <c r="Q121" s="66">
        <v>0.2</v>
      </c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>
        <v>1</v>
      </c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</row>
    <row x14ac:dyDescent="0.25" r="122" customHeight="1" ht="19.5">
      <c r="A122" s="95"/>
      <c r="B122" s="118"/>
      <c r="C122" s="107" t="s">
        <v>122</v>
      </c>
      <c r="D122" s="121">
        <v>2</v>
      </c>
      <c r="E122" s="122" t="s">
        <v>29</v>
      </c>
      <c r="F122" s="123">
        <v>1</v>
      </c>
      <c r="G122" s="119"/>
      <c r="H122" s="124">
        <v>45746</v>
      </c>
      <c r="I122" s="89">
        <v>45746</v>
      </c>
      <c r="J122" s="90" t="s">
        <v>30</v>
      </c>
      <c r="K122" s="90" t="s">
        <v>116</v>
      </c>
      <c r="L122" s="90" t="s">
        <v>49</v>
      </c>
      <c r="M122" s="91"/>
      <c r="N122" s="92">
        <f>IF(O122=100%,"Hoàn Thành", IF(O122=0,"Chưa Thực hiện","Đang thực hiện"))</f>
      </c>
      <c r="O122" s="93">
        <f>MAX(R122:AU122)</f>
      </c>
      <c r="P122" s="66"/>
      <c r="Q122" s="66">
        <v>0.2</v>
      </c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>
        <v>1</v>
      </c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</row>
    <row x14ac:dyDescent="0.25" r="123" customHeight="1" ht="19.5">
      <c r="A123" s="95"/>
      <c r="B123" s="118"/>
      <c r="C123" s="107" t="s">
        <v>123</v>
      </c>
      <c r="D123" s="121">
        <v>2</v>
      </c>
      <c r="E123" s="122" t="s">
        <v>29</v>
      </c>
      <c r="F123" s="123">
        <v>1</v>
      </c>
      <c r="G123" s="119"/>
      <c r="H123" s="124">
        <v>45743</v>
      </c>
      <c r="I123" s="124">
        <v>45743</v>
      </c>
      <c r="J123" s="90" t="s">
        <v>30</v>
      </c>
      <c r="K123" s="90" t="s">
        <v>116</v>
      </c>
      <c r="L123" s="90" t="s">
        <v>49</v>
      </c>
      <c r="M123" s="91"/>
      <c r="N123" s="92">
        <f>IF(O123=100%,"Hoàn Thành", IF(O123=0,"Chưa Thực hiện","Đang thực hiện"))</f>
      </c>
      <c r="O123" s="93">
        <f>MAX(R123:AU123)</f>
      </c>
      <c r="P123" s="66"/>
      <c r="Q123" s="66">
        <v>0.2</v>
      </c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>
        <v>1</v>
      </c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</row>
    <row x14ac:dyDescent="0.25" r="124" customHeight="1" ht="19.5">
      <c r="A124" s="95"/>
      <c r="B124" s="118"/>
      <c r="C124" s="107" t="s">
        <v>124</v>
      </c>
      <c r="D124" s="121">
        <v>2</v>
      </c>
      <c r="E124" s="122" t="s">
        <v>29</v>
      </c>
      <c r="F124" s="123">
        <v>1</v>
      </c>
      <c r="G124" s="119"/>
      <c r="H124" s="124">
        <v>45746</v>
      </c>
      <c r="I124" s="124">
        <v>45746</v>
      </c>
      <c r="J124" s="90" t="s">
        <v>30</v>
      </c>
      <c r="K124" s="90" t="s">
        <v>116</v>
      </c>
      <c r="L124" s="90" t="s">
        <v>49</v>
      </c>
      <c r="M124" s="91"/>
      <c r="N124" s="92">
        <f>IF(O124=100%,"Hoàn Thành", IF(O124=0,"Chưa Thực hiện","Đang thực hiện"))</f>
      </c>
      <c r="O124" s="93">
        <f>MAX(R124:AU124)</f>
      </c>
      <c r="P124" s="66"/>
      <c r="Q124" s="66">
        <v>0.2</v>
      </c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>
        <v>1</v>
      </c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</row>
    <row x14ac:dyDescent="0.25" r="125" customHeight="1" ht="19.5">
      <c r="A125" s="95"/>
      <c r="B125" s="118"/>
      <c r="C125" s="107" t="s">
        <v>125</v>
      </c>
      <c r="D125" s="121">
        <v>2</v>
      </c>
      <c r="E125" s="122" t="s">
        <v>29</v>
      </c>
      <c r="F125" s="123">
        <v>1</v>
      </c>
      <c r="G125" s="119"/>
      <c r="H125" s="124">
        <v>45747</v>
      </c>
      <c r="I125" s="124">
        <v>45747</v>
      </c>
      <c r="J125" s="90" t="s">
        <v>30</v>
      </c>
      <c r="K125" s="90" t="s">
        <v>116</v>
      </c>
      <c r="L125" s="90" t="s">
        <v>49</v>
      </c>
      <c r="M125" s="91"/>
      <c r="N125" s="92">
        <f>IF(O125=100%,"Hoàn Thành", IF(O125=0,"Chưa Thực hiện","Đang thực hiện"))</f>
      </c>
      <c r="O125" s="93">
        <f>MAX(R125:AU125)</f>
      </c>
      <c r="P125" s="66"/>
      <c r="Q125" s="66">
        <v>0.2</v>
      </c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>
        <v>1</v>
      </c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</row>
    <row x14ac:dyDescent="0.25" r="126" customHeight="1" ht="19.5">
      <c r="A126" s="126"/>
      <c r="B126" s="127"/>
      <c r="C126" s="127"/>
      <c r="D126" s="126"/>
      <c r="E126" s="128" t="s">
        <v>29</v>
      </c>
      <c r="F126" s="129"/>
      <c r="G126" s="130"/>
      <c r="H126" s="131"/>
      <c r="I126" s="131"/>
      <c r="J126" s="127"/>
      <c r="K126" s="127"/>
      <c r="L126" s="127"/>
      <c r="M126" s="127"/>
      <c r="N126" s="127"/>
      <c r="O126" s="132"/>
      <c r="P126" s="127"/>
      <c r="Q126" s="132"/>
      <c r="R126" s="131"/>
      <c r="S126" s="131"/>
      <c r="T126" s="131"/>
      <c r="U126" s="131"/>
      <c r="V126" s="131"/>
      <c r="W126" s="131"/>
      <c r="X126" s="133"/>
      <c r="Y126" s="131"/>
      <c r="Z126" s="131"/>
      <c r="AA126" s="132"/>
      <c r="AB126" s="132"/>
      <c r="AC126" s="131"/>
      <c r="AD126" s="131"/>
      <c r="AE126" s="133"/>
      <c r="AF126" s="131"/>
      <c r="AG126" s="131"/>
      <c r="AH126" s="131"/>
      <c r="AI126" s="132"/>
      <c r="AJ126" s="132"/>
      <c r="AK126" s="131"/>
      <c r="AL126" s="133"/>
      <c r="AM126" s="132"/>
      <c r="AN126" s="132"/>
      <c r="AO126" s="132"/>
      <c r="AP126" s="132"/>
      <c r="AQ126" s="132"/>
      <c r="AR126" s="132"/>
      <c r="AS126" s="134"/>
      <c r="AT126" s="132"/>
      <c r="AU126" s="131"/>
      <c r="AV126" s="131"/>
      <c r="AW126" s="131"/>
      <c r="AX126" s="131"/>
      <c r="AY126" s="131"/>
      <c r="AZ126" s="133"/>
      <c r="BA126" s="131"/>
      <c r="BB126" s="131"/>
      <c r="BC126" s="131"/>
      <c r="BD126" s="131"/>
      <c r="BE126" s="131"/>
      <c r="BF126" s="131"/>
      <c r="BG126" s="133"/>
      <c r="BH126" s="131"/>
      <c r="BI126" s="131"/>
      <c r="BJ126" s="131"/>
      <c r="BK126" s="131"/>
      <c r="BL126" s="131"/>
      <c r="BM126" s="131"/>
      <c r="BN126" s="133"/>
    </row>
    <row x14ac:dyDescent="0.25" r="127" customHeight="1" ht="19.5">
      <c r="A127" s="126"/>
      <c r="B127" s="127"/>
      <c r="C127" s="127"/>
      <c r="D127" s="126"/>
      <c r="E127" s="128" t="s">
        <v>126</v>
      </c>
      <c r="F127" s="129"/>
      <c r="G127" s="130"/>
      <c r="H127" s="131"/>
      <c r="I127" s="131"/>
      <c r="J127" s="127"/>
      <c r="K127" s="127"/>
      <c r="L127" s="127"/>
      <c r="M127" s="127"/>
      <c r="N127" s="127"/>
      <c r="O127" s="132"/>
      <c r="P127" s="127"/>
      <c r="Q127" s="132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2"/>
      <c r="AB127" s="132"/>
      <c r="AC127" s="131"/>
      <c r="AD127" s="131"/>
      <c r="AE127" s="131"/>
      <c r="AF127" s="131"/>
      <c r="AG127" s="131"/>
      <c r="AH127" s="131"/>
      <c r="AI127" s="132"/>
      <c r="AJ127" s="132"/>
      <c r="AK127" s="131"/>
      <c r="AL127" s="131"/>
      <c r="AM127" s="132"/>
      <c r="AN127" s="132"/>
      <c r="AO127" s="132"/>
      <c r="AP127" s="132"/>
      <c r="AQ127" s="132"/>
      <c r="AR127" s="132"/>
      <c r="AS127" s="132"/>
      <c r="AT127" s="132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</row>
  </sheetData>
  <mergeCells count="8">
    <mergeCell ref="R1:X4"/>
    <mergeCell ref="Y1:AE4"/>
    <mergeCell ref="AF1:AL4"/>
    <mergeCell ref="AM1:AS4"/>
    <mergeCell ref="AT1:AZ4"/>
    <mergeCell ref="BA1:BG4"/>
    <mergeCell ref="BH1:BN4"/>
    <mergeCell ref="B8:C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Ke hoach</vt:lpstr>
      <vt:lpstr>W11-12 Dot1</vt:lpstr>
      <vt:lpstr>W12-13 Dot2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2025-06-30T09:48:55.895Z</dcterms:created>
  <dcterms:modified xsi:type="dcterms:W3CDTF">2025-06-30T09:48:55.895Z</dcterms:modified>
</cp:coreProperties>
</file>