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ww\python-data-science2\27. Excel - Recherche opérationnelle non linéaire\07. Le modèle EOQ pour la gestion des stocks\"/>
    </mc:Choice>
  </mc:AlternateContent>
  <bookViews>
    <workbookView xWindow="0" yWindow="0" windowWidth="23040" windowHeight="9192"/>
  </bookViews>
  <sheets>
    <sheet name="EOQ" sheetId="5" r:id="rId1"/>
    <sheet name="Power of 2" sheetId="6" r:id="rId2"/>
    <sheet name="service level" sheetId="7" r:id="rId3"/>
  </sheets>
  <definedNames>
    <definedName name="anncost" localSheetId="0">EOQ!$C$8</definedName>
    <definedName name="anncost" localSheetId="1">'Power of 2'!$C$8</definedName>
    <definedName name="anncost">#REF!</definedName>
    <definedName name="annhc" localSheetId="0">EOQ!$C$6</definedName>
    <definedName name="annhc" localSheetId="1">'Power of 2'!$C$6</definedName>
    <definedName name="annhc">#REF!</definedName>
    <definedName name="annoc" localSheetId="0">EOQ!$C$7</definedName>
    <definedName name="annoc" localSheetId="1">'Power of 2'!$C$7</definedName>
    <definedName name="annoc">#REF!</definedName>
    <definedName name="annorders" localSheetId="0">EOQ!$C$9</definedName>
    <definedName name="annorders" localSheetId="1">'Power of 2'!$C$9</definedName>
    <definedName name="annorders" localSheetId="2">'service level'!$C$6</definedName>
    <definedName name="annorders">#REF!</definedName>
    <definedName name="annsig">'service level'!$C$7</definedName>
    <definedName name="D" localSheetId="0">EOQ!$C$4</definedName>
    <definedName name="D" localSheetId="1">'Power of 2'!$C$4</definedName>
    <definedName name="D" localSheetId="2">'service level'!$C$4</definedName>
    <definedName name="D">#REF!</definedName>
    <definedName name="EOQ" localSheetId="0">EOQ!$C$5</definedName>
    <definedName name="EOQ" localSheetId="1">'Power of 2'!$C$5</definedName>
    <definedName name="EOQ" localSheetId="2">'service level'!$C$5</definedName>
    <definedName name="EOQ">#REF!</definedName>
    <definedName name="h" localSheetId="0">EOQ!$C$3</definedName>
    <definedName name="h" localSheetId="1">'Power of 2'!$C$3</definedName>
    <definedName name="h" localSheetId="2">'service level'!$C$3</definedName>
    <definedName name="h">#REF!</definedName>
    <definedName name="K" localSheetId="0">EOQ!$C$2</definedName>
    <definedName name="K" localSheetId="1">'Power of 2'!$C$2</definedName>
    <definedName name="K" localSheetId="2">'service level'!$C$2</definedName>
    <definedName name="K">#REF!</definedName>
    <definedName name="meanLT">'service level'!$C$8</definedName>
    <definedName name="meanLTD">'service level'!$C$10</definedName>
    <definedName name="NLSTANDROP">'service level'!$C$14</definedName>
    <definedName name="ROP">'service level'!$C$12</definedName>
    <definedName name="sigmaLT">'service level'!$C$9</definedName>
    <definedName name="sigmaLTD">'service level'!$C$11</definedName>
    <definedName name="SL">'service level'!$C$1</definedName>
    <definedName name="SOC">'service level'!#REF!</definedName>
    <definedName name="solver_adj" localSheetId="2" hidden="1">'service level'!$C$12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bd" localSheetId="2" hidden="1">2</definedName>
    <definedName name="solver_itr" localSheetId="2" hidden="1">100</definedName>
    <definedName name="solver_lhs1" localSheetId="2" hidden="1">'service level'!$C$12</definedName>
    <definedName name="solver_lhs2" localSheetId="2" hidden="1">'service level'!$C$12</definedName>
    <definedName name="solver_lin" localSheetId="2" hidden="1">2</definedName>
    <definedName name="solver_loc" localSheetId="2" hidden="1">1</definedName>
    <definedName name="solver_lva" localSheetId="2" hidden="1">2</definedName>
    <definedName name="solver_mip" localSheetId="2" hidden="1">5000</definedName>
    <definedName name="solver_mni" localSheetId="2" hidden="1">30</definedName>
    <definedName name="solver_mrt" localSheetId="2" hidden="1">0.075</definedName>
    <definedName name="solver_msl" localSheetId="2" hidden="1">1</definedName>
    <definedName name="solver_neg" localSheetId="2" hidden="1">2</definedName>
    <definedName name="solver_nod" localSheetId="2" hidden="1">5000</definedName>
    <definedName name="solver_num" localSheetId="2" hidden="1">2</definedName>
    <definedName name="solver_nwt" localSheetId="2" hidden="1">1</definedName>
    <definedName name="solver_ofx" localSheetId="2" hidden="1">2</definedName>
    <definedName name="solver_opt" localSheetId="2" hidden="1">'service level'!$F$14</definedName>
    <definedName name="solver_piv" localSheetId="2" hidden="1">0.000001</definedName>
    <definedName name="solver_pre" localSheetId="2" hidden="1">0.000001</definedName>
    <definedName name="solver_pro" localSheetId="2" hidden="1">2</definedName>
    <definedName name="solver_rbv" localSheetId="2" hidden="1">1</definedName>
    <definedName name="solver_red" localSheetId="2" hidden="1">0.000001</definedName>
    <definedName name="solver_rel1" localSheetId="2" hidden="1">1</definedName>
    <definedName name="solver_rel2" localSheetId="2" hidden="1">3</definedName>
    <definedName name="solver_reo" localSheetId="2" hidden="1">2</definedName>
    <definedName name="solver_rep" localSheetId="2" hidden="1">2</definedName>
    <definedName name="solver_rhs1" localSheetId="2" hidden="1">10000</definedName>
    <definedName name="solver_rhs2" localSheetId="2" hidden="1">0.01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std" localSheetId="2" hidden="1">1</definedName>
    <definedName name="solver_tim" localSheetId="2" hidden="1">100</definedName>
    <definedName name="solver_tol" localSheetId="2" hidden="1">0.0005</definedName>
    <definedName name="solver_typ" localSheetId="2" hidden="1">2</definedName>
    <definedName name="solver_val" localSheetId="2" hidden="1">0</definedName>
    <definedName name="solver_ver" localSheetId="2" hidden="1">3</definedName>
    <definedName name="SROP">'service level'!$C$13</definedName>
    <definedName name="SS">'service level'!$C$15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" i="6" l="1"/>
  <c r="C5" i="5"/>
  <c r="C9" i="7" l="1"/>
  <c r="C8" i="7"/>
  <c r="C11" i="7" s="1"/>
  <c r="C5" i="7"/>
  <c r="C6" i="7" s="1"/>
  <c r="E14" i="7" l="1"/>
  <c r="C10" i="7"/>
  <c r="C15" i="7" l="1"/>
  <c r="C13" i="7"/>
  <c r="C14" i="7" s="1"/>
  <c r="F14" i="7" s="1"/>
  <c r="C9" i="6" l="1"/>
  <c r="C7" i="6" s="1"/>
  <c r="D5" i="6"/>
  <c r="D7" i="6"/>
  <c r="D9" i="6"/>
  <c r="D6" i="6"/>
  <c r="D8" i="6"/>
  <c r="C5" i="6" l="1"/>
  <c r="C6" i="6" s="1"/>
  <c r="C8" i="6" s="1"/>
  <c r="B12" i="6" s="1"/>
  <c r="C9" i="5"/>
  <c r="D6" i="5"/>
  <c r="D5" i="5"/>
  <c r="D7" i="5"/>
  <c r="D8" i="5"/>
  <c r="D9" i="5"/>
  <c r="C7" i="5" l="1"/>
  <c r="C6" i="5"/>
  <c r="C8" i="5" l="1"/>
  <c r="I11" i="5" s="1"/>
</calcChain>
</file>

<file path=xl/sharedStrings.xml><?xml version="1.0" encoding="utf-8"?>
<sst xmlns="http://schemas.openxmlformats.org/spreadsheetml/2006/main" count="152" uniqueCount="102">
  <si>
    <t>K</t>
  </si>
  <si>
    <t>cost/order</t>
  </si>
  <si>
    <t>h</t>
  </si>
  <si>
    <t>annual holding cost per unit</t>
  </si>
  <si>
    <t>D</t>
  </si>
  <si>
    <t>annual demand</t>
  </si>
  <si>
    <t>order quantity</t>
  </si>
  <si>
    <t>EOQ</t>
  </si>
  <si>
    <t>holding cost per year</t>
  </si>
  <si>
    <t>order cost per year</t>
  </si>
  <si>
    <t>total annual cost (excluding purchasing)</t>
  </si>
  <si>
    <t>orders per year</t>
  </si>
  <si>
    <t>annhc</t>
  </si>
  <si>
    <t>annoc</t>
  </si>
  <si>
    <t>anncost</t>
  </si>
  <si>
    <t>annorders</t>
  </si>
  <si>
    <t>Economic Order Quantity EOQ model</t>
  </si>
  <si>
    <t>$10 place a order</t>
  </si>
  <si>
    <t>$20 holding cost</t>
  </si>
  <si>
    <t>1 unit in inventory for 1 year costs $20</t>
  </si>
  <si>
    <t>holding cost for a year</t>
  </si>
  <si>
    <t>10%-30% of unit cost of product</t>
  </si>
  <si>
    <t>Minimize sum of order costs+holding cost</t>
  </si>
  <si>
    <t>sqrt</t>
  </si>
  <si>
    <t>2*K*D</t>
  </si>
  <si>
    <t>-------------</t>
  </si>
  <si>
    <t>Time</t>
  </si>
  <si>
    <t>Inventory</t>
  </si>
  <si>
    <t>Annual Demand 10,400</t>
  </si>
  <si>
    <t>Order  Quantity</t>
  </si>
  <si>
    <t>days between orders</t>
  </si>
  <si>
    <t>Enter  days between orders in  C10.</t>
  </si>
  <si>
    <t>Service level</t>
  </si>
  <si>
    <t>SL</t>
  </si>
  <si>
    <t>mean annual demand</t>
  </si>
  <si>
    <t>annual sigma</t>
  </si>
  <si>
    <t>annsig</t>
  </si>
  <si>
    <t>mean lead time</t>
  </si>
  <si>
    <t>meanLT</t>
  </si>
  <si>
    <t>sigma lead time</t>
  </si>
  <si>
    <t>sigmaLT</t>
  </si>
  <si>
    <t>mean lead time demand</t>
  </si>
  <si>
    <t>meanLTD</t>
  </si>
  <si>
    <t>sigma lead time demand</t>
  </si>
  <si>
    <t>sigmaLTD</t>
  </si>
  <si>
    <t>reorder point</t>
  </si>
  <si>
    <t>ROP</t>
  </si>
  <si>
    <t>standardized reorder point</t>
  </si>
  <si>
    <t>SROP</t>
  </si>
  <si>
    <t>DIFF</t>
  </si>
  <si>
    <t>normal loss for stand. ROP</t>
  </si>
  <si>
    <t>NLSTANDROP</t>
  </si>
  <si>
    <t>=</t>
  </si>
  <si>
    <t>safety stock</t>
  </si>
  <si>
    <t>SS</t>
  </si>
  <si>
    <t>K*D/Q +(.5*Q)h</t>
  </si>
  <si>
    <t>How much to Order? EOQ</t>
  </si>
  <si>
    <t>When to Order?</t>
  </si>
  <si>
    <t>Service Level approach</t>
  </si>
  <si>
    <t>Pick a reorder point to meet</t>
  </si>
  <si>
    <t>95%, 99% of demand on time.</t>
  </si>
  <si>
    <t>Total Cost not very sensitive to EOQ</t>
  </si>
  <si>
    <t>Power of 2 Policy</t>
  </si>
  <si>
    <t>Order 1,2,4,8, etc. days of product.</t>
  </si>
  <si>
    <t>Within 6% of EOQ on Total Cost.</t>
  </si>
  <si>
    <t>Let's us group orders.</t>
  </si>
  <si>
    <t>If intervals are 4,8, 16, 32  days</t>
  </si>
  <si>
    <t>send truck every 4 days</t>
  </si>
  <si>
    <t>Day</t>
  </si>
  <si>
    <t>P4</t>
  </si>
  <si>
    <t>P8</t>
  </si>
  <si>
    <t>P16</t>
  </si>
  <si>
    <t>P32</t>
  </si>
  <si>
    <t>x</t>
  </si>
  <si>
    <t>Orders per year computed  in C9</t>
  </si>
  <si>
    <t>XBOX Consoles</t>
  </si>
  <si>
    <t>h up EOQ down</t>
  </si>
  <si>
    <t>K  up EOQ up</t>
  </si>
  <si>
    <t>D up  EOQ</t>
  </si>
  <si>
    <t>Service Level</t>
  </si>
  <si>
    <t>Fraction of Inventory</t>
  </si>
  <si>
    <t>met on time.</t>
  </si>
  <si>
    <t>Choose order quantity with EOQ.</t>
  </si>
  <si>
    <t>Lead time=Unknown time for order to arrive.</t>
  </si>
  <si>
    <t>Need mean and sigma of lead time.</t>
  </si>
  <si>
    <t>Also need mean and sigma of annual  demand.</t>
  </si>
  <si>
    <t>Reorder Point=Level at which you place order.</t>
  </si>
  <si>
    <t>Safety Stock= Reorder Point -Mean Leadtime demand</t>
  </si>
  <si>
    <t>Safety stock is basically always there.</t>
  </si>
  <si>
    <t>Hard to quantify cost of shortage so we use service level.</t>
  </si>
  <si>
    <t>Just Enter inputs in yellow</t>
  </si>
  <si>
    <t>and run Solver to find Reorder</t>
  </si>
  <si>
    <t xml:space="preserve">Point and Safety  Stock </t>
  </si>
  <si>
    <t>with correct service level.</t>
  </si>
  <si>
    <t>Sigma Lead Time</t>
  </si>
  <si>
    <t>Reorder Point</t>
  </si>
  <si>
    <t>Safety Stock</t>
  </si>
  <si>
    <t>1/24</t>
  </si>
  <si>
    <t>You can see that</t>
  </si>
  <si>
    <t xml:space="preserve">increased lead time </t>
  </si>
  <si>
    <t>uncertainty really increases</t>
  </si>
  <si>
    <t>safety stock.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</si>
</sst>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&quot;$&quot;#,##0.00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2" borderId="0" xfId="0" applyFont="1" applyFill="1"/>
    <xf numFmtId="164" fontId="2" fillId="0" borderId="0" xfId="1" applyFont="1"/>
    <xf numFmtId="0" fontId="3" fillId="0" borderId="0" xfId="2"/>
    <xf numFmtId="0" fontId="4" fillId="0" borderId="0" xfId="0" applyFont="1"/>
    <xf numFmtId="0" fontId="4" fillId="0" borderId="0" xfId="0" quotePrefix="1" applyFont="1"/>
    <xf numFmtId="165" fontId="2" fillId="2" borderId="0" xfId="0" applyNumberFormat="1" applyFont="1" applyFill="1"/>
    <xf numFmtId="165" fontId="2" fillId="0" borderId="0" xfId="0" applyNumberFormat="1" applyFont="1"/>
    <xf numFmtId="165" fontId="4" fillId="0" borderId="0" xfId="0" applyNumberFormat="1" applyFont="1"/>
    <xf numFmtId="164" fontId="2" fillId="2" borderId="0" xfId="1" applyFont="1" applyFill="1"/>
    <xf numFmtId="0" fontId="2" fillId="0" borderId="0" xfId="0" quotePrefix="1" applyFont="1"/>
    <xf numFmtId="0" fontId="2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5" borderId="0" xfId="0" applyFont="1" applyFill="1"/>
    <xf numFmtId="165" fontId="2" fillId="5" borderId="0" xfId="0" applyNumberFormat="1" applyFont="1" applyFill="1"/>
    <xf numFmtId="0" fontId="4" fillId="5" borderId="0" xfId="0" applyFont="1" applyFill="1"/>
    <xf numFmtId="165" fontId="4" fillId="5" borderId="0" xfId="0" applyNumberFormat="1" applyFont="1" applyFill="1"/>
    <xf numFmtId="10" fontId="2" fillId="0" borderId="0" xfId="0" applyNumberFormat="1" applyFont="1"/>
    <xf numFmtId="0" fontId="2" fillId="6" borderId="0" xfId="0" applyFont="1" applyFill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9" fontId="6" fillId="0" borderId="0" xfId="0" applyNumberFormat="1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6" fontId="6" fillId="0" borderId="0" xfId="0" quotePrefix="1" applyNumberFormat="1" applyFont="1" applyAlignment="1">
      <alignment horizontal="center" vertical="center" wrapText="1"/>
    </xf>
    <xf numFmtId="0" fontId="2" fillId="7" borderId="0" xfId="0" applyFon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EOQ Inventory Level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EOQ!$M$6</c:f>
              <c:strCache>
                <c:ptCount val="1"/>
                <c:pt idx="0">
                  <c:v>Inventory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EOQ!$L$7:$L$25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4.99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9.99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14.99</c:v>
                </c:pt>
                <c:pt idx="18">
                  <c:v>15</c:v>
                </c:pt>
              </c:numCache>
            </c:numRef>
          </c:xVal>
          <c:yVal>
            <c:numRef>
              <c:f>EOQ!$M$7:$M$25</c:f>
              <c:numCache>
                <c:formatCode>General</c:formatCode>
                <c:ptCount val="19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2</c:v>
                </c:pt>
                <c:pt idx="6">
                  <c:v>1000</c:v>
                </c:pt>
                <c:pt idx="7">
                  <c:v>800</c:v>
                </c:pt>
                <c:pt idx="8">
                  <c:v>600</c:v>
                </c:pt>
                <c:pt idx="9">
                  <c:v>400</c:v>
                </c:pt>
                <c:pt idx="10">
                  <c:v>200</c:v>
                </c:pt>
                <c:pt idx="11">
                  <c:v>2</c:v>
                </c:pt>
                <c:pt idx="12">
                  <c:v>1000</c:v>
                </c:pt>
                <c:pt idx="13">
                  <c:v>800</c:v>
                </c:pt>
                <c:pt idx="14">
                  <c:v>600</c:v>
                </c:pt>
                <c:pt idx="15">
                  <c:v>400</c:v>
                </c:pt>
                <c:pt idx="16">
                  <c:v>200</c:v>
                </c:pt>
                <c:pt idx="17">
                  <c:v>2</c:v>
                </c:pt>
                <c:pt idx="18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BB-4ACA-851A-24997305E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698120"/>
        <c:axId val="745694512"/>
      </c:scatterChart>
      <c:valAx>
        <c:axId val="745698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5694512"/>
        <c:crosses val="autoZero"/>
        <c:crossBetween val="midCat"/>
      </c:valAx>
      <c:valAx>
        <c:axId val="74569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5698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vs. Order Quantity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27077070309525741"/>
          <c:y val="3.73901663862404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EOQ!$H$12:$H$27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</c:numCache>
            </c:numRef>
          </c:xVal>
          <c:yVal>
            <c:numRef>
              <c:f>EOQ!$I$12:$I$27</c:f>
              <c:numCache>
                <c:formatCode>General</c:formatCode>
                <c:ptCount val="16"/>
                <c:pt idx="0">
                  <c:v>2580</c:v>
                </c:pt>
                <c:pt idx="1">
                  <c:v>2333.3333333333335</c:v>
                </c:pt>
                <c:pt idx="2">
                  <c:v>2185.7142857142858</c:v>
                </c:pt>
                <c:pt idx="3">
                  <c:v>2100</c:v>
                </c:pt>
                <c:pt idx="4">
                  <c:v>2055.5555555555557</c:v>
                </c:pt>
                <c:pt idx="5">
                  <c:v>2040</c:v>
                </c:pt>
                <c:pt idx="6">
                  <c:v>2045.4545454545455</c:v>
                </c:pt>
                <c:pt idx="7">
                  <c:v>2066.666666666667</c:v>
                </c:pt>
                <c:pt idx="8">
                  <c:v>2100</c:v>
                </c:pt>
                <c:pt idx="9">
                  <c:v>2142.8571428571431</c:v>
                </c:pt>
                <c:pt idx="10">
                  <c:v>2193.333333333333</c:v>
                </c:pt>
                <c:pt idx="11">
                  <c:v>2250</c:v>
                </c:pt>
                <c:pt idx="12">
                  <c:v>2311.7647058823532</c:v>
                </c:pt>
                <c:pt idx="13">
                  <c:v>2377.7777777777778</c:v>
                </c:pt>
                <c:pt idx="14">
                  <c:v>2447.3684210526317</c:v>
                </c:pt>
                <c:pt idx="15">
                  <c:v>2520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9A-488A-91E3-E1CD47EC4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916536"/>
        <c:axId val="684917848"/>
      </c:scatterChart>
      <c:valAx>
        <c:axId val="68491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 Quantity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4917848"/>
        <c:crosses val="autoZero"/>
        <c:crossBetween val="midCat"/>
      </c:valAx>
      <c:valAx>
        <c:axId val="68491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 Cost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4916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EOQ Inventory Level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'Power of 2'!$L$6</c:f>
              <c:strCache>
                <c:ptCount val="1"/>
                <c:pt idx="0">
                  <c:v>Inventory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'Power of 2'!$K$7:$K$25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4.99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9.99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14.99</c:v>
                </c:pt>
                <c:pt idx="18">
                  <c:v>15</c:v>
                </c:pt>
              </c:numCache>
            </c:numRef>
          </c:xVal>
          <c:yVal>
            <c:numRef>
              <c:f>'Power of 2'!$L$7:$L$25</c:f>
              <c:numCache>
                <c:formatCode>General</c:formatCode>
                <c:ptCount val="19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2</c:v>
                </c:pt>
                <c:pt idx="6">
                  <c:v>1000</c:v>
                </c:pt>
                <c:pt idx="7">
                  <c:v>800</c:v>
                </c:pt>
                <c:pt idx="8">
                  <c:v>600</c:v>
                </c:pt>
                <c:pt idx="9">
                  <c:v>400</c:v>
                </c:pt>
                <c:pt idx="10">
                  <c:v>200</c:v>
                </c:pt>
                <c:pt idx="11">
                  <c:v>2</c:v>
                </c:pt>
                <c:pt idx="12">
                  <c:v>1000</c:v>
                </c:pt>
                <c:pt idx="13">
                  <c:v>800</c:v>
                </c:pt>
                <c:pt idx="14">
                  <c:v>600</c:v>
                </c:pt>
                <c:pt idx="15">
                  <c:v>400</c:v>
                </c:pt>
                <c:pt idx="16">
                  <c:v>200</c:v>
                </c:pt>
                <c:pt idx="17">
                  <c:v>2</c:v>
                </c:pt>
                <c:pt idx="18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8C-43E1-A68E-B3EEDD12B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698120"/>
        <c:axId val="745694512"/>
      </c:scatterChart>
      <c:valAx>
        <c:axId val="745698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5694512"/>
        <c:crosses val="autoZero"/>
        <c:crossBetween val="midCat"/>
      </c:valAx>
      <c:valAx>
        <c:axId val="74569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5698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115824</xdr:colOff>
      <xdr:row>8</xdr:row>
      <xdr:rowOff>112776</xdr:rowOff>
    </xdr:from>
    <xdr:to>
      <xdr:col>20</xdr:col>
      <xdr:colOff>505968</xdr:colOff>
      <xdr:row>26</xdr:row>
      <xdr:rowOff>3048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874B0C-CA2E-424A-B42A-DE022D566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1027287</xdr:colOff>
      <xdr:row>23</xdr:row>
      <xdr:rowOff>141400</xdr:rowOff>
    </xdr:from>
    <xdr:to>
      <xdr:col>5</xdr:col>
      <xdr:colOff>22361</xdr:colOff>
      <xdr:row>41</xdr:row>
      <xdr:rowOff>4655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756D85-8C1A-41C2-898C-2B5D4D714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118040</xdr:colOff>
      <xdr:row>13</xdr:row>
      <xdr:rowOff>144642</xdr:rowOff>
    </xdr:from>
    <xdr:ext cx="418063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975795A-85D4-4751-BE49-B8A3BC4C70D2}"/>
                </a:ext>
              </a:extLst>
            </xdr:cNvPr>
            <xdr:cNvSpPr txBox="1"/>
          </xdr:nvSpPr>
          <xdr:spPr>
            <a:xfrm>
              <a:off x="5704193" y="2219498"/>
              <a:ext cx="4180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𝐾𝐷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975795A-85D4-4751-BE49-B8A3BC4C70D2}"/>
                </a:ext>
              </a:extLst>
            </xdr:cNvPr>
            <xdr:cNvSpPr txBox="1"/>
          </xdr:nvSpPr>
          <xdr:spPr>
            <a:xfrm>
              <a:off x="5704193" y="2219498"/>
              <a:ext cx="4180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√(</a:t>
              </a:r>
              <a:r>
                <a:rPr lang="en-US" sz="1100" b="0" i="0">
                  <a:latin typeface="Cambria Math" panose="02040503050406030204" pitchFamily="18" charset="0"/>
                </a:rPr>
                <a:t>2𝐾𝐷/ℎ)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335280</xdr:colOff>
      <xdr:row>8</xdr:row>
      <xdr:rowOff>94488</xdr:rowOff>
    </xdr:from>
    <xdr:to>
      <xdr:col>20</xdr:col>
      <xdr:colOff>126492</xdr:colOff>
      <xdr:row>26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70BD2B-DFDA-4428-8E6B-FEE12630A0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tabSelected="1" zoomScale="110" zoomScaleNormal="110" workbookViewId="0">
      <selection activeCell="A24" sqref="A24"/>
    </sheetView>
  </sheetViews>
  <sheetFormatPr defaultColWidth="9.109375" defaultRowHeight="13.2" x14ac:dyDescent="0.25"/>
  <cols>
    <col min="1" max="1" width="35" style="1" customWidth="1"/>
    <col min="2" max="2" width="14.6640625" style="1" customWidth="1"/>
    <col min="3" max="3" width="11" style="1" bestFit="1" customWidth="1"/>
    <col min="4" max="4" width="15" style="1" customWidth="1"/>
    <col min="5" max="16384" width="9.109375" style="1"/>
  </cols>
  <sheetData>
    <row r="2" spans="1:13" x14ac:dyDescent="0.25">
      <c r="A2" s="1" t="s">
        <v>1</v>
      </c>
      <c r="B2" s="1" t="s">
        <v>0</v>
      </c>
      <c r="C2" s="7">
        <v>10</v>
      </c>
      <c r="G2" s="4"/>
    </row>
    <row r="3" spans="1:13" x14ac:dyDescent="0.25">
      <c r="A3" s="1" t="s">
        <v>3</v>
      </c>
      <c r="B3" s="1" t="s">
        <v>2</v>
      </c>
      <c r="C3" s="7">
        <v>20</v>
      </c>
      <c r="E3" s="12" t="s">
        <v>56</v>
      </c>
      <c r="F3" s="12"/>
      <c r="G3" s="12"/>
    </row>
    <row r="4" spans="1:13" x14ac:dyDescent="0.25">
      <c r="A4" s="1" t="s">
        <v>5</v>
      </c>
      <c r="B4" s="1" t="s">
        <v>4</v>
      </c>
      <c r="C4" s="2">
        <v>10400</v>
      </c>
      <c r="E4" s="12" t="s">
        <v>57</v>
      </c>
      <c r="F4" s="12"/>
      <c r="G4" s="12"/>
    </row>
    <row r="5" spans="1:13" x14ac:dyDescent="0.25">
      <c r="A5" s="1" t="s">
        <v>6</v>
      </c>
      <c r="B5" s="1" t="s">
        <v>7</v>
      </c>
      <c r="C5" s="1">
        <f>SQRT(2*K*D/h)</f>
        <v>101.9803902718557</v>
      </c>
      <c r="D5" s="1" t="str">
        <f ca="1">_xlfn.FORMULATEXT(EOQ)</f>
        <v>=SQRT(2*K*D/h)</v>
      </c>
      <c r="E5" s="12" t="s">
        <v>58</v>
      </c>
      <c r="F5" s="12"/>
      <c r="G5" s="12"/>
    </row>
    <row r="6" spans="1:13" x14ac:dyDescent="0.25">
      <c r="A6" s="1" t="s">
        <v>8</v>
      </c>
      <c r="B6" s="1" t="s">
        <v>12</v>
      </c>
      <c r="C6" s="3">
        <f>0.5*EOQ*h</f>
        <v>1019.803902718557</v>
      </c>
      <c r="D6" s="1" t="str">
        <f ca="1">_xlfn.FORMULATEXT(annhc)</f>
        <v>=0,5*EOQ*h</v>
      </c>
      <c r="E6" s="12" t="s">
        <v>59</v>
      </c>
      <c r="F6" s="12"/>
      <c r="G6" s="12"/>
      <c r="L6" s="1" t="s">
        <v>26</v>
      </c>
      <c r="M6" s="1" t="s">
        <v>27</v>
      </c>
    </row>
    <row r="7" spans="1:13" x14ac:dyDescent="0.25">
      <c r="A7" s="1" t="s">
        <v>9</v>
      </c>
      <c r="B7" s="1" t="s">
        <v>13</v>
      </c>
      <c r="C7" s="3">
        <f>K*annorders</f>
        <v>1019.803902718557</v>
      </c>
      <c r="D7" s="1" t="str">
        <f ca="1">_xlfn.FORMULATEXT(annoc)</f>
        <v>=K*annorders</v>
      </c>
      <c r="E7" s="12" t="s">
        <v>60</v>
      </c>
      <c r="F7" s="12"/>
      <c r="G7" s="12"/>
      <c r="L7" s="1">
        <v>0</v>
      </c>
      <c r="M7" s="1">
        <v>1000</v>
      </c>
    </row>
    <row r="8" spans="1:13" x14ac:dyDescent="0.25">
      <c r="A8" s="1" t="s">
        <v>10</v>
      </c>
      <c r="B8" s="1" t="s">
        <v>14</v>
      </c>
      <c r="C8" s="3">
        <f>annhc+annoc</f>
        <v>2039.6078054371139</v>
      </c>
      <c r="D8" s="1" t="str">
        <f ca="1">_xlfn.FORMULATEXT(anncost)</f>
        <v>=annhc+annoc</v>
      </c>
      <c r="E8" s="12"/>
      <c r="F8" s="12"/>
      <c r="G8" s="12"/>
      <c r="L8" s="1">
        <v>1</v>
      </c>
      <c r="M8" s="1">
        <v>800</v>
      </c>
    </row>
    <row r="9" spans="1:13" x14ac:dyDescent="0.25">
      <c r="A9" s="1" t="s">
        <v>11</v>
      </c>
      <c r="B9" s="1" t="s">
        <v>15</v>
      </c>
      <c r="C9" s="1">
        <f>D/EOQ</f>
        <v>101.9803902718557</v>
      </c>
      <c r="D9" s="1" t="str">
        <f ca="1">_xlfn.FORMULATEXT(annorders)</f>
        <v>=D/EOQ</v>
      </c>
      <c r="L9" s="1">
        <v>2</v>
      </c>
      <c r="M9" s="1">
        <v>600</v>
      </c>
    </row>
    <row r="10" spans="1:13" x14ac:dyDescent="0.25">
      <c r="L10" s="1">
        <v>3</v>
      </c>
      <c r="M10" s="1">
        <v>400</v>
      </c>
    </row>
    <row r="11" spans="1:13" x14ac:dyDescent="0.25">
      <c r="E11" s="1" t="s">
        <v>78</v>
      </c>
      <c r="I11" s="1">
        <f>anncost</f>
        <v>2039.6078054371139</v>
      </c>
      <c r="L11" s="1">
        <v>4</v>
      </c>
      <c r="M11" s="1">
        <v>200</v>
      </c>
    </row>
    <row r="12" spans="1:13" x14ac:dyDescent="0.25">
      <c r="B12" s="15" t="s">
        <v>16</v>
      </c>
      <c r="C12" s="15"/>
      <c r="D12" s="15"/>
      <c r="E12" s="1" t="s">
        <v>77</v>
      </c>
      <c r="H12" s="1">
        <v>50</v>
      </c>
      <c r="I12" s="1">
        <f t="dataTable" ref="I12:I27" dt2D="0" dtr="0" r1="C5"/>
        <v>2580</v>
      </c>
      <c r="L12" s="1">
        <v>4.99</v>
      </c>
      <c r="M12" s="1">
        <v>2</v>
      </c>
    </row>
    <row r="13" spans="1:13" x14ac:dyDescent="0.25">
      <c r="B13" s="15" t="s">
        <v>75</v>
      </c>
      <c r="C13" s="15"/>
      <c r="D13" s="15"/>
      <c r="E13" s="1" t="s">
        <v>76</v>
      </c>
      <c r="H13" s="1">
        <v>60</v>
      </c>
      <c r="I13" s="1">
        <v>2333.3333333333335</v>
      </c>
      <c r="L13" s="1">
        <v>5</v>
      </c>
      <c r="M13" s="1">
        <v>1000</v>
      </c>
    </row>
    <row r="14" spans="1:13" x14ac:dyDescent="0.25">
      <c r="B14" s="15" t="s">
        <v>17</v>
      </c>
      <c r="C14" s="15"/>
      <c r="D14" s="15"/>
      <c r="F14" s="1" t="s">
        <v>7</v>
      </c>
      <c r="H14" s="1">
        <v>70</v>
      </c>
      <c r="I14" s="1">
        <v>2185.7142857142858</v>
      </c>
      <c r="L14" s="1">
        <v>6</v>
      </c>
      <c r="M14" s="1">
        <v>800</v>
      </c>
    </row>
    <row r="15" spans="1:13" x14ac:dyDescent="0.25">
      <c r="B15" s="15" t="s">
        <v>18</v>
      </c>
      <c r="C15" s="15"/>
      <c r="D15" s="15"/>
      <c r="E15" s="13"/>
      <c r="F15" s="13"/>
      <c r="G15" s="13"/>
      <c r="H15" s="1">
        <v>80</v>
      </c>
      <c r="I15" s="1">
        <v>2100</v>
      </c>
      <c r="L15" s="1">
        <v>7</v>
      </c>
      <c r="M15" s="1">
        <v>600</v>
      </c>
    </row>
    <row r="16" spans="1:13" x14ac:dyDescent="0.25">
      <c r="B16" s="15" t="s">
        <v>19</v>
      </c>
      <c r="C16" s="15"/>
      <c r="D16" s="15"/>
      <c r="E16" s="13"/>
      <c r="F16" s="13"/>
      <c r="G16" s="13"/>
      <c r="H16" s="1">
        <v>90</v>
      </c>
      <c r="I16" s="1">
        <v>2055.5555555555557</v>
      </c>
      <c r="L16" s="1">
        <v>8</v>
      </c>
      <c r="M16" s="1">
        <v>400</v>
      </c>
    </row>
    <row r="17" spans="1:13" x14ac:dyDescent="0.25">
      <c r="B17" s="15" t="s">
        <v>20</v>
      </c>
      <c r="C17" s="15"/>
      <c r="D17" s="15"/>
      <c r="E17" s="13"/>
      <c r="F17" s="13"/>
      <c r="G17" s="13"/>
      <c r="H17" s="1">
        <v>100</v>
      </c>
      <c r="I17" s="1">
        <v>2040</v>
      </c>
      <c r="L17" s="1">
        <v>9</v>
      </c>
      <c r="M17" s="1">
        <v>200</v>
      </c>
    </row>
    <row r="18" spans="1:13" x14ac:dyDescent="0.25">
      <c r="B18" s="15" t="s">
        <v>21</v>
      </c>
      <c r="C18" s="15"/>
      <c r="D18" s="15"/>
      <c r="E18" s="13"/>
      <c r="F18" s="13"/>
      <c r="G18" s="14"/>
      <c r="H18" s="1">
        <v>110</v>
      </c>
      <c r="I18" s="1">
        <v>2045.4545454545455</v>
      </c>
      <c r="L18" s="1">
        <v>9.99</v>
      </c>
      <c r="M18" s="1">
        <v>2</v>
      </c>
    </row>
    <row r="19" spans="1:13" x14ac:dyDescent="0.25">
      <c r="B19" s="15" t="s">
        <v>28</v>
      </c>
      <c r="C19" s="15"/>
      <c r="D19" s="15"/>
      <c r="H19" s="1">
        <v>120</v>
      </c>
      <c r="I19" s="1">
        <v>2066.666666666667</v>
      </c>
      <c r="L19" s="1">
        <v>10</v>
      </c>
      <c r="M19" s="1">
        <v>1000</v>
      </c>
    </row>
    <row r="20" spans="1:13" x14ac:dyDescent="0.25">
      <c r="C20" s="5"/>
      <c r="D20" s="5"/>
      <c r="E20" s="5"/>
      <c r="H20" s="1">
        <v>130</v>
      </c>
      <c r="I20" s="1">
        <v>2100</v>
      </c>
      <c r="L20" s="1">
        <v>11</v>
      </c>
      <c r="M20" s="1">
        <v>800</v>
      </c>
    </row>
    <row r="21" spans="1:13" x14ac:dyDescent="0.25">
      <c r="A21" s="12" t="s">
        <v>22</v>
      </c>
      <c r="B21" s="12"/>
      <c r="C21" s="5"/>
      <c r="D21" s="5"/>
      <c r="E21" s="5" t="s">
        <v>24</v>
      </c>
      <c r="H21" s="1">
        <v>140</v>
      </c>
      <c r="I21" s="1">
        <v>2142.8571428571431</v>
      </c>
      <c r="L21" s="1">
        <v>12</v>
      </c>
      <c r="M21" s="1">
        <v>600</v>
      </c>
    </row>
    <row r="22" spans="1:13" x14ac:dyDescent="0.25">
      <c r="A22" s="12" t="s">
        <v>55</v>
      </c>
      <c r="B22" s="12"/>
      <c r="C22" s="5" t="s">
        <v>7</v>
      </c>
      <c r="D22" s="5" t="s">
        <v>23</v>
      </c>
      <c r="E22" s="6" t="s">
        <v>25</v>
      </c>
      <c r="H22" s="1">
        <v>150</v>
      </c>
      <c r="I22" s="1">
        <v>2193.333333333333</v>
      </c>
      <c r="L22" s="1">
        <v>13</v>
      </c>
      <c r="M22" s="1">
        <v>400</v>
      </c>
    </row>
    <row r="23" spans="1:13" x14ac:dyDescent="0.25">
      <c r="C23" s="5"/>
      <c r="D23" s="5"/>
      <c r="E23" s="5" t="s">
        <v>2</v>
      </c>
      <c r="H23" s="1">
        <v>160</v>
      </c>
      <c r="I23" s="1">
        <v>2250</v>
      </c>
      <c r="L23" s="1">
        <v>14</v>
      </c>
      <c r="M23" s="1">
        <v>200</v>
      </c>
    </row>
    <row r="24" spans="1:13" x14ac:dyDescent="0.25">
      <c r="C24" s="5"/>
      <c r="D24" s="5"/>
      <c r="E24" s="5"/>
      <c r="H24" s="1">
        <v>170</v>
      </c>
      <c r="I24" s="1">
        <v>2311.7647058823532</v>
      </c>
      <c r="L24" s="1">
        <v>14.99</v>
      </c>
      <c r="M24" s="1">
        <v>2</v>
      </c>
    </row>
    <row r="25" spans="1:13" x14ac:dyDescent="0.25">
      <c r="H25" s="1">
        <v>180</v>
      </c>
      <c r="I25" s="1">
        <v>2377.7777777777778</v>
      </c>
      <c r="L25" s="1">
        <v>15</v>
      </c>
      <c r="M25" s="1">
        <v>1000</v>
      </c>
    </row>
    <row r="26" spans="1:13" x14ac:dyDescent="0.25">
      <c r="H26" s="1">
        <v>190</v>
      </c>
      <c r="I26" s="1">
        <v>2447.3684210526317</v>
      </c>
    </row>
    <row r="27" spans="1:13" x14ac:dyDescent="0.25">
      <c r="H27" s="1">
        <v>200</v>
      </c>
      <c r="I27" s="1">
        <v>2520</v>
      </c>
    </row>
  </sheetData>
  <pageMargins left="0.75" right="0.75" top="1" bottom="1" header="0.5" footer="0.5"/>
  <pageSetup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zoomScale="160" zoomScaleNormal="160" workbookViewId="0">
      <selection activeCell="A11" sqref="A11"/>
    </sheetView>
  </sheetViews>
  <sheetFormatPr defaultColWidth="9.109375" defaultRowHeight="13.2" x14ac:dyDescent="0.25"/>
  <cols>
    <col min="1" max="1" width="38.77734375" style="1" bestFit="1" customWidth="1"/>
    <col min="2" max="2" width="20.6640625" style="1" customWidth="1"/>
    <col min="3" max="3" width="11.6640625" style="1" customWidth="1"/>
    <col min="4" max="6" width="9.109375" style="1"/>
    <col min="7" max="7" width="10.88671875" style="1" bestFit="1" customWidth="1"/>
    <col min="8" max="16384" width="9.109375" style="1"/>
  </cols>
  <sheetData>
    <row r="2" spans="1:12" x14ac:dyDescent="0.25">
      <c r="A2" s="1" t="s">
        <v>1</v>
      </c>
      <c r="B2" s="1" t="s">
        <v>0</v>
      </c>
      <c r="C2" s="7">
        <v>10</v>
      </c>
      <c r="F2" s="4"/>
    </row>
    <row r="3" spans="1:12" x14ac:dyDescent="0.25">
      <c r="A3" s="1" t="s">
        <v>3</v>
      </c>
      <c r="B3" s="1" t="s">
        <v>2</v>
      </c>
      <c r="C3" s="7">
        <v>20</v>
      </c>
    </row>
    <row r="4" spans="1:12" x14ac:dyDescent="0.25">
      <c r="A4" s="1" t="s">
        <v>5</v>
      </c>
      <c r="B4" s="1" t="s">
        <v>4</v>
      </c>
      <c r="C4" s="2">
        <v>10400</v>
      </c>
    </row>
    <row r="5" spans="1:12" x14ac:dyDescent="0.25">
      <c r="A5" s="1" t="s">
        <v>6</v>
      </c>
      <c r="B5" s="1" t="s">
        <v>29</v>
      </c>
      <c r="C5" s="1">
        <f>D/C9</f>
        <v>113.97260273972603</v>
      </c>
      <c r="D5" s="1" t="str">
        <f ca="1">_xlfn.FORMULATEXT(EOQ)</f>
        <v>=D/C9</v>
      </c>
    </row>
    <row r="6" spans="1:12" x14ac:dyDescent="0.25">
      <c r="A6" s="1" t="s">
        <v>8</v>
      </c>
      <c r="B6" s="1" t="s">
        <v>12</v>
      </c>
      <c r="C6" s="3">
        <f>0.5*EOQ*h</f>
        <v>1139.7260273972602</v>
      </c>
      <c r="D6" s="1" t="str">
        <f ca="1">_xlfn.FORMULATEXT(annhc)</f>
        <v>=0,5*EOQ*h</v>
      </c>
      <c r="K6" s="1" t="s">
        <v>26</v>
      </c>
      <c r="L6" s="1" t="s">
        <v>27</v>
      </c>
    </row>
    <row r="7" spans="1:12" x14ac:dyDescent="0.25">
      <c r="A7" s="1" t="s">
        <v>9</v>
      </c>
      <c r="B7" s="1" t="s">
        <v>13</v>
      </c>
      <c r="C7" s="3">
        <f>K*annorders</f>
        <v>912.5</v>
      </c>
      <c r="D7" s="1" t="str">
        <f ca="1">_xlfn.FORMULATEXT(annoc)</f>
        <v>=K*annorders</v>
      </c>
      <c r="K7" s="1">
        <v>0</v>
      </c>
      <c r="L7" s="1">
        <v>1000</v>
      </c>
    </row>
    <row r="8" spans="1:12" x14ac:dyDescent="0.25">
      <c r="A8" s="1" t="s">
        <v>10</v>
      </c>
      <c r="B8" s="1" t="s">
        <v>14</v>
      </c>
      <c r="C8" s="3">
        <f>annhc+annoc</f>
        <v>2052.2260273972602</v>
      </c>
      <c r="D8" s="1" t="str">
        <f ca="1">_xlfn.FORMULATEXT(anncost)</f>
        <v>=annhc+annoc</v>
      </c>
      <c r="G8" s="8"/>
      <c r="K8" s="1">
        <v>1</v>
      </c>
      <c r="L8" s="1">
        <v>800</v>
      </c>
    </row>
    <row r="9" spans="1:12" x14ac:dyDescent="0.25">
      <c r="A9" s="1" t="s">
        <v>11</v>
      </c>
      <c r="B9" s="1" t="s">
        <v>15</v>
      </c>
      <c r="C9" s="1">
        <f>365/C10</f>
        <v>91.25</v>
      </c>
      <c r="D9" s="1" t="str">
        <f ca="1">_xlfn.FORMULATEXT(annorders)</f>
        <v>=365/C10</v>
      </c>
      <c r="G9" s="8"/>
      <c r="K9" s="1">
        <v>2</v>
      </c>
      <c r="L9" s="1">
        <v>600</v>
      </c>
    </row>
    <row r="10" spans="1:12" x14ac:dyDescent="0.25">
      <c r="B10" s="1" t="s">
        <v>30</v>
      </c>
      <c r="C10" s="1">
        <v>4</v>
      </c>
      <c r="D10" s="15" t="s">
        <v>31</v>
      </c>
      <c r="E10" s="15"/>
      <c r="F10" s="15"/>
      <c r="G10" s="16"/>
      <c r="K10" s="1">
        <v>3</v>
      </c>
      <c r="L10" s="1">
        <v>400</v>
      </c>
    </row>
    <row r="11" spans="1:12" x14ac:dyDescent="0.25">
      <c r="A11" s="19">
        <f>B15/2039</f>
        <v>1.006486526433183</v>
      </c>
      <c r="D11" s="15" t="s">
        <v>74</v>
      </c>
      <c r="E11" s="15"/>
      <c r="F11" s="15"/>
      <c r="G11" s="16"/>
      <c r="K11" s="1">
        <v>4</v>
      </c>
      <c r="L11" s="1">
        <v>200</v>
      </c>
    </row>
    <row r="12" spans="1:12" x14ac:dyDescent="0.25">
      <c r="B12" s="8">
        <f>anncost</f>
        <v>2052.2260273972602</v>
      </c>
      <c r="D12" s="15" t="s">
        <v>61</v>
      </c>
      <c r="E12" s="15"/>
      <c r="F12" s="17"/>
      <c r="G12" s="18"/>
      <c r="K12" s="1">
        <v>4.99</v>
      </c>
      <c r="L12" s="1">
        <v>2</v>
      </c>
    </row>
    <row r="13" spans="1:12" x14ac:dyDescent="0.25">
      <c r="A13" s="1">
        <v>1</v>
      </c>
      <c r="B13" s="8">
        <f t="dataTable" ref="B13:B20" dt2D="0" dtr="0" r1="C10"/>
        <v>3934.9315068493152</v>
      </c>
      <c r="D13" s="15" t="s">
        <v>62</v>
      </c>
      <c r="E13" s="15"/>
      <c r="F13" s="15"/>
      <c r="G13" s="16"/>
      <c r="K13" s="1">
        <v>5</v>
      </c>
      <c r="L13" s="1">
        <v>1000</v>
      </c>
    </row>
    <row r="14" spans="1:12" x14ac:dyDescent="0.25">
      <c r="A14" s="1">
        <v>2</v>
      </c>
      <c r="B14" s="8">
        <v>2394.8630136986303</v>
      </c>
      <c r="D14" s="15" t="s">
        <v>63</v>
      </c>
      <c r="E14" s="15"/>
      <c r="F14" s="15"/>
      <c r="G14" s="16"/>
      <c r="K14" s="1">
        <v>6</v>
      </c>
      <c r="L14" s="1">
        <v>800</v>
      </c>
    </row>
    <row r="15" spans="1:12" x14ac:dyDescent="0.25">
      <c r="A15" s="5">
        <v>4</v>
      </c>
      <c r="B15" s="9">
        <v>2052.2260273972602</v>
      </c>
      <c r="D15" s="15" t="s">
        <v>64</v>
      </c>
      <c r="E15" s="15"/>
      <c r="F15" s="15"/>
      <c r="G15" s="16"/>
      <c r="K15" s="1">
        <v>7</v>
      </c>
      <c r="L15" s="1">
        <v>600</v>
      </c>
    </row>
    <row r="16" spans="1:12" x14ac:dyDescent="0.25">
      <c r="A16" s="1">
        <v>8</v>
      </c>
      <c r="B16" s="8">
        <v>2735.7020547945203</v>
      </c>
      <c r="D16" s="15" t="s">
        <v>65</v>
      </c>
      <c r="E16" s="15"/>
      <c r="F16" s="15"/>
      <c r="G16" s="16"/>
      <c r="K16" s="1">
        <v>8</v>
      </c>
      <c r="L16" s="1">
        <v>400</v>
      </c>
    </row>
    <row r="17" spans="1:12" x14ac:dyDescent="0.25">
      <c r="A17" s="1">
        <v>16</v>
      </c>
      <c r="B17" s="8">
        <v>4787.0291095890407</v>
      </c>
      <c r="D17" s="15" t="s">
        <v>66</v>
      </c>
      <c r="E17" s="15"/>
      <c r="F17" s="15"/>
      <c r="G17" s="16"/>
      <c r="K17" s="1">
        <v>9</v>
      </c>
      <c r="L17" s="1">
        <v>200</v>
      </c>
    </row>
    <row r="18" spans="1:12" x14ac:dyDescent="0.25">
      <c r="A18" s="1">
        <v>32</v>
      </c>
      <c r="B18" s="8">
        <v>9231.8707191780813</v>
      </c>
      <c r="D18" s="15" t="s">
        <v>67</v>
      </c>
      <c r="E18" s="15"/>
      <c r="F18" s="15"/>
      <c r="G18" s="16"/>
      <c r="K18" s="1">
        <v>9.99</v>
      </c>
      <c r="L18" s="1">
        <v>2</v>
      </c>
    </row>
    <row r="19" spans="1:12" x14ac:dyDescent="0.25">
      <c r="A19" s="1">
        <v>64</v>
      </c>
      <c r="B19" s="8">
        <v>18292.647688356163</v>
      </c>
      <c r="D19" s="1" t="s">
        <v>68</v>
      </c>
      <c r="E19" s="1" t="s">
        <v>69</v>
      </c>
      <c r="F19" s="5" t="s">
        <v>70</v>
      </c>
      <c r="G19" s="1" t="s">
        <v>71</v>
      </c>
      <c r="H19" s="1" t="s">
        <v>72</v>
      </c>
      <c r="K19" s="1">
        <v>10</v>
      </c>
      <c r="L19" s="1">
        <v>1000</v>
      </c>
    </row>
    <row r="20" spans="1:12" x14ac:dyDescent="0.25">
      <c r="A20" s="1">
        <v>256</v>
      </c>
      <c r="B20" s="8">
        <v>72956.723565924651</v>
      </c>
      <c r="D20" s="1">
        <v>0</v>
      </c>
      <c r="E20" s="1" t="s">
        <v>73</v>
      </c>
      <c r="F20" s="1" t="s">
        <v>73</v>
      </c>
      <c r="G20" s="1" t="s">
        <v>73</v>
      </c>
      <c r="H20" s="1" t="s">
        <v>73</v>
      </c>
      <c r="K20" s="1">
        <v>11</v>
      </c>
      <c r="L20" s="1">
        <v>800</v>
      </c>
    </row>
    <row r="21" spans="1:12" x14ac:dyDescent="0.25">
      <c r="C21" s="5"/>
      <c r="D21" s="5">
        <v>4</v>
      </c>
      <c r="E21" s="1" t="s">
        <v>73</v>
      </c>
      <c r="K21" s="1">
        <v>12</v>
      </c>
      <c r="L21" s="1">
        <v>600</v>
      </c>
    </row>
    <row r="22" spans="1:12" x14ac:dyDescent="0.25">
      <c r="C22" s="5"/>
      <c r="D22" s="5">
        <v>8</v>
      </c>
      <c r="E22" s="1" t="s">
        <v>73</v>
      </c>
      <c r="F22" s="1" t="s">
        <v>73</v>
      </c>
      <c r="K22" s="1">
        <v>13</v>
      </c>
      <c r="L22" s="1">
        <v>400</v>
      </c>
    </row>
    <row r="23" spans="1:12" x14ac:dyDescent="0.25">
      <c r="C23" s="5"/>
      <c r="D23" s="5">
        <v>12</v>
      </c>
      <c r="E23" s="1" t="s">
        <v>73</v>
      </c>
      <c r="K23" s="1">
        <v>14</v>
      </c>
      <c r="L23" s="1">
        <v>200</v>
      </c>
    </row>
    <row r="24" spans="1:12" x14ac:dyDescent="0.25">
      <c r="C24" s="5"/>
      <c r="D24" s="5">
        <v>16</v>
      </c>
      <c r="E24" s="1" t="s">
        <v>73</v>
      </c>
      <c r="F24" s="1" t="s">
        <v>73</v>
      </c>
      <c r="G24" s="1" t="s">
        <v>73</v>
      </c>
      <c r="K24" s="1">
        <v>14.99</v>
      </c>
      <c r="L24" s="1">
        <v>2</v>
      </c>
    </row>
    <row r="25" spans="1:12" x14ac:dyDescent="0.25">
      <c r="C25" s="5"/>
      <c r="D25" s="5">
        <v>20</v>
      </c>
      <c r="E25" s="1" t="s">
        <v>73</v>
      </c>
      <c r="K25" s="1">
        <v>15</v>
      </c>
      <c r="L25" s="1">
        <v>1000</v>
      </c>
    </row>
    <row r="26" spans="1:12" x14ac:dyDescent="0.25">
      <c r="D26" s="5">
        <v>24</v>
      </c>
      <c r="E26" s="1" t="s">
        <v>73</v>
      </c>
      <c r="F26" s="1" t="s">
        <v>73</v>
      </c>
    </row>
    <row r="27" spans="1:12" x14ac:dyDescent="0.25">
      <c r="D27" s="5">
        <v>28</v>
      </c>
      <c r="E27" s="1" t="s">
        <v>73</v>
      </c>
    </row>
    <row r="28" spans="1:12" x14ac:dyDescent="0.25">
      <c r="D28" s="5">
        <v>32</v>
      </c>
      <c r="E28" s="1" t="s">
        <v>73</v>
      </c>
      <c r="F28" s="1" t="s">
        <v>73</v>
      </c>
      <c r="G28" s="1" t="s">
        <v>73</v>
      </c>
      <c r="H28" s="1" t="s">
        <v>73</v>
      </c>
    </row>
  </sheetData>
  <pageMargins left="0.75" right="0.75" top="1" bottom="1" header="0.5" footer="0.5"/>
  <pageSetup orientation="portrait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140" zoomScaleNormal="140" workbookViewId="0">
      <selection activeCell="C13" sqref="C13"/>
    </sheetView>
  </sheetViews>
  <sheetFormatPr defaultColWidth="9.109375" defaultRowHeight="13.2" x14ac:dyDescent="0.25"/>
  <cols>
    <col min="1" max="1" width="25.44140625" style="1" customWidth="1"/>
    <col min="2" max="2" width="13.109375" style="1" customWidth="1"/>
    <col min="3" max="3" width="9.44140625" style="1" customWidth="1"/>
    <col min="4" max="4" width="9.109375" style="1"/>
    <col min="5" max="5" width="6.5546875" style="1" customWidth="1"/>
    <col min="6" max="6" width="6.33203125" style="1" customWidth="1"/>
    <col min="7" max="16384" width="9.109375" style="1"/>
  </cols>
  <sheetData>
    <row r="1" spans="1:11" x14ac:dyDescent="0.25">
      <c r="A1" s="1" t="s">
        <v>32</v>
      </c>
      <c r="B1" s="1" t="s">
        <v>33</v>
      </c>
      <c r="C1" s="2">
        <v>0.95</v>
      </c>
      <c r="E1" s="20" t="s">
        <v>79</v>
      </c>
      <c r="F1" s="20"/>
      <c r="G1" s="20"/>
      <c r="H1" s="20"/>
      <c r="I1" s="20"/>
      <c r="J1" s="20"/>
      <c r="K1" s="20"/>
    </row>
    <row r="2" spans="1:11" x14ac:dyDescent="0.25">
      <c r="A2" s="1" t="s">
        <v>1</v>
      </c>
      <c r="B2" s="1" t="s">
        <v>0</v>
      </c>
      <c r="C2" s="10">
        <v>50</v>
      </c>
      <c r="E2" s="20" t="s">
        <v>80</v>
      </c>
      <c r="F2" s="20"/>
      <c r="G2" s="20"/>
      <c r="H2" s="20"/>
      <c r="I2" s="20"/>
      <c r="J2" s="20"/>
      <c r="K2" s="20"/>
    </row>
    <row r="3" spans="1:11" x14ac:dyDescent="0.25">
      <c r="A3" s="1" t="s">
        <v>3</v>
      </c>
      <c r="B3" s="1" t="s">
        <v>2</v>
      </c>
      <c r="C3" s="10">
        <v>10</v>
      </c>
      <c r="E3" s="20" t="s">
        <v>81</v>
      </c>
      <c r="F3" s="20"/>
      <c r="G3" s="20"/>
      <c r="H3" s="20"/>
      <c r="I3" s="20"/>
      <c r="J3" s="20"/>
      <c r="K3" s="20"/>
    </row>
    <row r="4" spans="1:11" x14ac:dyDescent="0.25">
      <c r="A4" s="1" t="s">
        <v>34</v>
      </c>
      <c r="B4" s="1" t="s">
        <v>4</v>
      </c>
      <c r="C4" s="2">
        <v>1040</v>
      </c>
      <c r="E4" s="20" t="s">
        <v>82</v>
      </c>
      <c r="F4" s="20"/>
      <c r="G4" s="20"/>
      <c r="H4" s="20"/>
      <c r="I4" s="20"/>
      <c r="J4" s="20"/>
      <c r="K4" s="20"/>
    </row>
    <row r="5" spans="1:11" x14ac:dyDescent="0.25">
      <c r="A5" s="1" t="s">
        <v>6</v>
      </c>
      <c r="B5" s="1" t="s">
        <v>7</v>
      </c>
      <c r="C5" s="1">
        <f>SQRT(2*K*D/h)</f>
        <v>101.9803902718557</v>
      </c>
      <c r="E5" s="20" t="s">
        <v>83</v>
      </c>
      <c r="F5" s="20"/>
      <c r="G5" s="20"/>
      <c r="H5" s="20"/>
      <c r="I5" s="20"/>
      <c r="J5" s="20"/>
      <c r="K5" s="20"/>
    </row>
    <row r="6" spans="1:11" x14ac:dyDescent="0.25">
      <c r="A6" s="1" t="s">
        <v>11</v>
      </c>
      <c r="B6" s="1" t="s">
        <v>15</v>
      </c>
      <c r="C6" s="1">
        <f>D/EOQ</f>
        <v>10.198039027185569</v>
      </c>
      <c r="E6" s="20" t="s">
        <v>84</v>
      </c>
      <c r="F6" s="20"/>
      <c r="G6" s="20"/>
      <c r="H6" s="20"/>
      <c r="I6" s="20"/>
      <c r="J6" s="20"/>
      <c r="K6" s="20"/>
    </row>
    <row r="7" spans="1:11" x14ac:dyDescent="0.25">
      <c r="A7" s="1" t="s">
        <v>35</v>
      </c>
      <c r="B7" s="1" t="s">
        <v>36</v>
      </c>
      <c r="C7" s="2">
        <v>200</v>
      </c>
      <c r="E7" s="20" t="s">
        <v>85</v>
      </c>
      <c r="F7" s="20"/>
      <c r="G7" s="20"/>
      <c r="H7" s="20"/>
      <c r="I7" s="20"/>
      <c r="J7" s="20"/>
      <c r="K7" s="20"/>
    </row>
    <row r="8" spans="1:11" x14ac:dyDescent="0.25">
      <c r="A8" s="1" t="s">
        <v>37</v>
      </c>
      <c r="B8" s="1" t="s">
        <v>38</v>
      </c>
      <c r="C8" s="2">
        <f>1/12</f>
        <v>8.3333333333333329E-2</v>
      </c>
      <c r="E8" s="20" t="s">
        <v>86</v>
      </c>
      <c r="F8" s="20"/>
      <c r="G8" s="20"/>
      <c r="H8" s="20"/>
      <c r="I8" s="20"/>
      <c r="J8" s="20"/>
      <c r="K8" s="20"/>
    </row>
    <row r="9" spans="1:11" x14ac:dyDescent="0.25">
      <c r="A9" s="1" t="s">
        <v>39</v>
      </c>
      <c r="B9" s="1" t="s">
        <v>40</v>
      </c>
      <c r="C9" s="2">
        <f>1/24</f>
        <v>4.1666666666666664E-2</v>
      </c>
      <c r="E9" s="20" t="s">
        <v>87</v>
      </c>
      <c r="F9" s="20"/>
      <c r="G9" s="20"/>
      <c r="H9" s="20"/>
      <c r="I9" s="20"/>
      <c r="J9" s="20"/>
      <c r="K9" s="20"/>
    </row>
    <row r="10" spans="1:11" x14ac:dyDescent="0.25">
      <c r="A10" s="1" t="s">
        <v>41</v>
      </c>
      <c r="B10" s="1" t="s">
        <v>42</v>
      </c>
      <c r="C10" s="1">
        <f>meanLT*D</f>
        <v>86.666666666666657</v>
      </c>
      <c r="E10" s="20" t="s">
        <v>88</v>
      </c>
      <c r="F10" s="20"/>
      <c r="G10" s="20"/>
      <c r="H10" s="20"/>
      <c r="I10" s="20"/>
      <c r="J10" s="20"/>
      <c r="K10" s="20"/>
    </row>
    <row r="11" spans="1:11" x14ac:dyDescent="0.25">
      <c r="A11" s="1" t="s">
        <v>43</v>
      </c>
      <c r="B11" s="1" t="s">
        <v>44</v>
      </c>
      <c r="C11" s="1">
        <f>SQRT(meanLT*annsig^2+D^2*sigmaLT^2)</f>
        <v>72.188026092359053</v>
      </c>
      <c r="E11" s="20" t="s">
        <v>89</v>
      </c>
      <c r="F11" s="20"/>
      <c r="G11" s="20"/>
      <c r="H11" s="20"/>
      <c r="I11" s="20"/>
      <c r="J11" s="20"/>
      <c r="K11" s="20"/>
    </row>
    <row r="12" spans="1:11" x14ac:dyDescent="0.25">
      <c r="A12" s="1" t="s">
        <v>45</v>
      </c>
      <c r="B12" s="1" t="s">
        <v>46</v>
      </c>
      <c r="C12" s="1">
        <v>165.01348072130062</v>
      </c>
    </row>
    <row r="13" spans="1:11" x14ac:dyDescent="0.25">
      <c r="A13" s="1" t="s">
        <v>47</v>
      </c>
      <c r="B13" s="1" t="s">
        <v>48</v>
      </c>
      <c r="C13" s="1">
        <f>(ROP-meanLTD)/sigmaLTD</f>
        <v>1.0853159214298951</v>
      </c>
      <c r="F13" s="1" t="s">
        <v>49</v>
      </c>
    </row>
    <row r="14" spans="1:11" x14ac:dyDescent="0.25">
      <c r="A14" s="1" t="s">
        <v>50</v>
      </c>
      <c r="B14" s="1" t="s">
        <v>51</v>
      </c>
      <c r="C14" s="1">
        <f>_xlfn.NORM.DIST(SROP,0,1,0)-SROP*(1-_xlfn.NORM.S.DIST(SROP,TRUE))</f>
        <v>7.0635254511965534E-2</v>
      </c>
      <c r="D14" s="11" t="s">
        <v>52</v>
      </c>
      <c r="E14" s="1">
        <f>EOQ*(1-SL)/sigmaLTD</f>
        <v>7.0635253373862644E-2</v>
      </c>
      <c r="F14" s="1">
        <f>ABS(NLSTANDROP-E14)</f>
        <v>1.1381028897083922E-9</v>
      </c>
    </row>
    <row r="15" spans="1:11" x14ac:dyDescent="0.25">
      <c r="A15" s="1" t="s">
        <v>53</v>
      </c>
      <c r="B15" s="1" t="s">
        <v>54</v>
      </c>
      <c r="C15" s="1">
        <f>ROP-meanLTD</f>
        <v>78.346814054633967</v>
      </c>
    </row>
    <row r="16" spans="1:11" x14ac:dyDescent="0.25">
      <c r="E16" s="26" t="s">
        <v>90</v>
      </c>
      <c r="F16" s="26"/>
      <c r="G16" s="26"/>
      <c r="H16" s="26"/>
      <c r="I16" s="26"/>
    </row>
    <row r="17" spans="1:9" x14ac:dyDescent="0.25">
      <c r="E17" s="26" t="s">
        <v>91</v>
      </c>
      <c r="F17" s="26"/>
      <c r="G17" s="26"/>
      <c r="H17" s="26"/>
      <c r="I17" s="26"/>
    </row>
    <row r="18" spans="1:9" x14ac:dyDescent="0.25">
      <c r="E18" s="26" t="s">
        <v>92</v>
      </c>
      <c r="F18" s="26"/>
      <c r="G18" s="26"/>
      <c r="H18" s="26"/>
      <c r="I18" s="26"/>
    </row>
    <row r="19" spans="1:9" x14ac:dyDescent="0.25">
      <c r="E19" s="26" t="s">
        <v>93</v>
      </c>
      <c r="F19" s="26"/>
      <c r="G19" s="26"/>
      <c r="H19" s="26"/>
      <c r="I19" s="26"/>
    </row>
    <row r="20" spans="1:9" ht="27.6" x14ac:dyDescent="0.25">
      <c r="A20" s="21" t="s">
        <v>94</v>
      </c>
      <c r="B20" s="21" t="s">
        <v>79</v>
      </c>
      <c r="C20" s="21" t="s">
        <v>95</v>
      </c>
      <c r="D20" s="21" t="s">
        <v>96</v>
      </c>
      <c r="E20" s="26" t="s">
        <v>98</v>
      </c>
      <c r="F20" s="26"/>
      <c r="G20" s="26"/>
      <c r="H20" s="26"/>
      <c r="I20" s="26"/>
    </row>
    <row r="21" spans="1:9" ht="13.8" x14ac:dyDescent="0.25">
      <c r="A21" s="24">
        <v>0</v>
      </c>
      <c r="B21" s="23">
        <v>0.9</v>
      </c>
      <c r="C21" s="22">
        <v>119.7</v>
      </c>
      <c r="D21" s="22">
        <v>33</v>
      </c>
      <c r="E21" s="26" t="s">
        <v>99</v>
      </c>
      <c r="F21" s="26"/>
      <c r="G21" s="26"/>
      <c r="H21" s="26"/>
      <c r="I21" s="26"/>
    </row>
    <row r="22" spans="1:9" ht="13.8" x14ac:dyDescent="0.25">
      <c r="A22" s="25" t="s">
        <v>97</v>
      </c>
      <c r="B22" s="23">
        <v>0.9</v>
      </c>
      <c r="C22" s="22">
        <v>137.69999999999999</v>
      </c>
      <c r="D22" s="22">
        <v>51</v>
      </c>
      <c r="E22" s="26" t="s">
        <v>100</v>
      </c>
      <c r="F22" s="26"/>
      <c r="G22" s="26"/>
      <c r="H22" s="26"/>
      <c r="I22" s="26"/>
    </row>
    <row r="23" spans="1:9" ht="13.8" x14ac:dyDescent="0.25">
      <c r="A23" s="24">
        <v>0</v>
      </c>
      <c r="B23" s="23">
        <v>0.95</v>
      </c>
      <c r="C23" s="22">
        <v>142.6</v>
      </c>
      <c r="D23" s="22">
        <v>56</v>
      </c>
      <c r="E23" s="26" t="s">
        <v>101</v>
      </c>
      <c r="F23" s="26"/>
      <c r="G23" s="26"/>
      <c r="H23" s="26"/>
      <c r="I23" s="26"/>
    </row>
    <row r="24" spans="1:9" ht="13.8" x14ac:dyDescent="0.25">
      <c r="A24" s="25" t="s">
        <v>97</v>
      </c>
      <c r="B24" s="23">
        <v>0.95</v>
      </c>
      <c r="C24" s="22">
        <v>165</v>
      </c>
      <c r="D24" s="22">
        <v>78.3</v>
      </c>
      <c r="E24" s="26"/>
      <c r="F24" s="26"/>
      <c r="G24" s="26"/>
      <c r="H24" s="26"/>
      <c r="I24" s="26"/>
    </row>
    <row r="25" spans="1:9" ht="13.8" x14ac:dyDescent="0.25">
      <c r="A25" s="24">
        <v>0</v>
      </c>
      <c r="B25" s="23">
        <v>0.99</v>
      </c>
      <c r="C25" s="22">
        <v>185.6</v>
      </c>
      <c r="D25" s="22">
        <v>99</v>
      </c>
    </row>
    <row r="26" spans="1:9" ht="13.8" x14ac:dyDescent="0.25">
      <c r="A26" s="25" t="s">
        <v>97</v>
      </c>
      <c r="B26" s="23">
        <v>0.99</v>
      </c>
      <c r="C26" s="22">
        <v>216.9</v>
      </c>
      <c r="D26" s="22">
        <v>130.19999999999999</v>
      </c>
    </row>
  </sheetData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262B37E-11D8-4865-82A1-54FA731E85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DEE8C29-B334-426A-B47A-76D12A5E61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026B7D-B156-46A2-8FFA-D4E7EF192BA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size="34" baseType="lpstr">
      <vt:lpstr>EOQ</vt:lpstr>
      <vt:lpstr>Power of 2</vt:lpstr>
      <vt:lpstr>service level</vt:lpstr>
      <vt:lpstr>EOQ!anncost</vt:lpstr>
      <vt:lpstr>'Power of 2'!anncost</vt:lpstr>
      <vt:lpstr>EOQ!annhc</vt:lpstr>
      <vt:lpstr>'Power of 2'!annhc</vt:lpstr>
      <vt:lpstr>EOQ!annoc</vt:lpstr>
      <vt:lpstr>'Power of 2'!annoc</vt:lpstr>
      <vt:lpstr>EOQ!annorders</vt:lpstr>
      <vt:lpstr>'Power of 2'!annorders</vt:lpstr>
      <vt:lpstr>'service level'!annorders</vt:lpstr>
      <vt:lpstr>annsig</vt:lpstr>
      <vt:lpstr>EOQ!D</vt:lpstr>
      <vt:lpstr>'Power of 2'!D</vt:lpstr>
      <vt:lpstr>'service level'!D</vt:lpstr>
      <vt:lpstr>EOQ!EOQ</vt:lpstr>
      <vt:lpstr>'Power of 2'!EOQ</vt:lpstr>
      <vt:lpstr>'service level'!EOQ</vt:lpstr>
      <vt:lpstr>EOQ!h</vt:lpstr>
      <vt:lpstr>'Power of 2'!h</vt:lpstr>
      <vt:lpstr>'service level'!h</vt:lpstr>
      <vt:lpstr>EOQ!K</vt:lpstr>
      <vt:lpstr>'Power of 2'!K</vt:lpstr>
      <vt:lpstr>'service level'!K</vt:lpstr>
      <vt:lpstr>meanLT</vt:lpstr>
      <vt:lpstr>meanLTD</vt:lpstr>
      <vt:lpstr>NLSTANDROP</vt:lpstr>
      <vt:lpstr>ROP</vt:lpstr>
      <vt:lpstr>sigmaLT</vt:lpstr>
      <vt:lpstr>sigmaLTD</vt:lpstr>
      <vt:lpstr>SL</vt:lpstr>
      <vt:lpstr>SROP</vt:lpstr>
      <vt:lpstr>SS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estelle</cp:lastModifiedBy>
  <cp:revision/>
  <dcterms:created xsi:type="dcterms:W3CDTF">2007-02-23T16:00:39Z</dcterms:created>
  <dcterms:modified xsi:type="dcterms:W3CDTF">2022-06-27T08:26:22Z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  <property fmtid="{D5CDD505-2E9C-101B-9397-08002B2CF9AE}" pid="3" name="Stage">
    <vt:lpwstr>&lt;none&gt;</vt:lpwstr>
  </property>
</Properties>
</file>