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ww\python-data-science2\27. Excel - Recherche opérationnelle non linéaire\06. Choix de commandes sous contraintes non linéaires\"/>
    </mc:Choice>
  </mc:AlternateContent>
  <bookViews>
    <workbookView xWindow="0" yWindow="0" windowWidth="23040" windowHeight="9192" tabRatio="281"/>
  </bookViews>
  <sheets>
    <sheet name="Optimisation inventaire N.L" sheetId="4" r:id="rId1"/>
    <sheet name="Nonsmooth" sheetId="17" r:id="rId2"/>
    <sheet name="Local" sheetId="19" r:id="rId3"/>
    <sheet name="Discount" sheetId="5" r:id="rId4"/>
    <sheet name="Functions" sheetId="22" r:id="rId5"/>
    <sheet name="LineFit" sheetId="7" r:id="rId6"/>
    <sheet name="PowerFit" sheetId="12" r:id="rId7"/>
    <sheet name="Location" sheetId="6" r:id="rId8"/>
    <sheet name="Objectives" sheetId="24" r:id="rId9"/>
    <sheet name="Sensitivity Report 1" sheetId="25" r:id="rId10"/>
    <sheet name="Pricing" sheetId="8" r:id="rId11"/>
    <sheet name="Portfolio" sheetId="10" r:id="rId12"/>
    <sheet name="PortfolioSS" sheetId="15" r:id="rId13"/>
    <sheet name="SolverTableSheet" sheetId="13" state="veryHidden" r:id="rId14"/>
    <sheet name="Loading" sheetId="26" r:id="rId15"/>
    <sheet name="Loading2" sheetId="27" r:id="rId16"/>
    <sheet name="Loading3" sheetId="35" r:id="rId17"/>
    <sheet name="Loading4" sheetId="31" r:id="rId18"/>
    <sheet name="Compare" sheetId="37" r:id="rId19"/>
  </sheets>
  <definedNames>
    <definedName name="coin_cuttype" localSheetId="14" hidden="1">1</definedName>
    <definedName name="coin_cuttype" localSheetId="16" hidden="1">1</definedName>
    <definedName name="coin_cuttype" localSheetId="17" hidden="1">1</definedName>
    <definedName name="coin_dualtol" localSheetId="14" hidden="1">0.0000001</definedName>
    <definedName name="coin_dualtol" localSheetId="16" hidden="1">0.0000001</definedName>
    <definedName name="coin_dualtol" localSheetId="17" hidden="1">0.0000001</definedName>
    <definedName name="coin_heurs" localSheetId="14" hidden="1">1</definedName>
    <definedName name="coin_heurs" localSheetId="16" hidden="1">1</definedName>
    <definedName name="coin_heurs" localSheetId="17" hidden="1">1</definedName>
    <definedName name="coin_integerpresolve" localSheetId="14" hidden="1">1</definedName>
    <definedName name="coin_integerpresolve" localSheetId="16" hidden="1">1</definedName>
    <definedName name="coin_integerpresolve" localSheetId="17" hidden="1">1</definedName>
    <definedName name="coin_presolve1" localSheetId="14" hidden="1">1</definedName>
    <definedName name="coin_presolve1" localSheetId="16" hidden="1">1</definedName>
    <definedName name="coin_presolve1" localSheetId="17" hidden="1">1</definedName>
    <definedName name="coin_primaltol" localSheetId="14" hidden="1">0.0000001</definedName>
    <definedName name="coin_primaltol" localSheetId="16" hidden="1">0.0000001</definedName>
    <definedName name="coin_primaltol" localSheetId="17" hidden="1">0.0000001</definedName>
    <definedName name="param_cuthi" localSheetId="3" hidden="1">2E+30</definedName>
    <definedName name="param_cuthi" localSheetId="5" hidden="1">2E+30</definedName>
    <definedName name="param_cuthi" localSheetId="16" hidden="1">2E+30</definedName>
    <definedName name="param_cuthi" localSheetId="17" hidden="1">2E+30</definedName>
    <definedName name="param_cuthi" localSheetId="0" hidden="1">2E+30</definedName>
    <definedName name="param_cuthi" localSheetId="10" hidden="1">2E+30</definedName>
    <definedName name="param_cutlo" localSheetId="3" hidden="1">-2E+30</definedName>
    <definedName name="param_cutlo" localSheetId="5" hidden="1">-2E+30</definedName>
    <definedName name="param_cutlo" localSheetId="16" hidden="1">-2E+30</definedName>
    <definedName name="param_cutlo" localSheetId="17" hidden="1">-2E+30</definedName>
    <definedName name="param_cutlo" localSheetId="0" hidden="1">-2E+30</definedName>
    <definedName name="param_cutlo" localSheetId="10" hidden="1">-2E+30</definedName>
    <definedName name="param_epstep" localSheetId="3" hidden="1">0.000001</definedName>
    <definedName name="param_epstep" localSheetId="5" hidden="1">0.000001</definedName>
    <definedName name="param_epstep" localSheetId="16" hidden="1">0.000001</definedName>
    <definedName name="param_epstep" localSheetId="17" hidden="1">0.000001</definedName>
    <definedName name="param_epstep" localSheetId="0" hidden="1">0.000001</definedName>
    <definedName name="param_epstep" localSheetId="10" hidden="1">0.000001</definedName>
    <definedName name="param_iisbnd" localSheetId="3" hidden="1">0</definedName>
    <definedName name="param_iisbnd" localSheetId="5" hidden="1">0</definedName>
    <definedName name="param_iisbnd" localSheetId="16" hidden="1">0</definedName>
    <definedName name="param_iisbnd" localSheetId="17" hidden="1">0</definedName>
    <definedName name="param_iisbnd" localSheetId="0" hidden="1">0</definedName>
    <definedName name="param_iisbnd" localSheetId="10" hidden="1">0</definedName>
    <definedName name="solver_adj" localSheetId="3" hidden="1">Discount!$C$4</definedName>
    <definedName name="solver_adj" localSheetId="5" hidden="1">LineFit!$E$3:$E$4</definedName>
    <definedName name="solver_adj" localSheetId="14" hidden="1">Loading!$B$7:$I$10</definedName>
    <definedName name="solver_adj" localSheetId="15" hidden="1">Loading2!$B$7:$I$10</definedName>
    <definedName name="solver_adj" localSheetId="16" hidden="1">Loading3!$B$7:$I$10</definedName>
    <definedName name="solver_adj" localSheetId="17" hidden="1">Loading4!$B$7:$I$10</definedName>
    <definedName name="solver_adj" localSheetId="7" hidden="1">Location!$E$4:$E$5</definedName>
    <definedName name="solver_adj" localSheetId="0" hidden="1">'Optimisation inventaire N.L'!$C$4</definedName>
    <definedName name="solver_adj" localSheetId="11" hidden="1">Portfolio!$B$15:$F$15</definedName>
    <definedName name="solver_adj" localSheetId="6" hidden="1">PowerFit!$E$3:$E$4</definedName>
    <definedName name="solver_adj" localSheetId="10" hidden="1">Pricing!$C$4:$D$4</definedName>
    <definedName name="solver_adj_ob" localSheetId="3" hidden="1">1</definedName>
    <definedName name="solver_adj_ob" localSheetId="5" hidden="1">1</definedName>
    <definedName name="solver_adj_ob" localSheetId="14" hidden="1">1</definedName>
    <definedName name="solver_adj_ob" localSheetId="15" hidden="1">1</definedName>
    <definedName name="solver_adj_ob" localSheetId="16" hidden="1">1</definedName>
    <definedName name="solver_adj_ob" localSheetId="17" hidden="1">1</definedName>
    <definedName name="solver_adj_ob" localSheetId="7" hidden="1">1</definedName>
    <definedName name="solver_adj_ob" localSheetId="0" hidden="1">1</definedName>
    <definedName name="solver_adj_ob" localSheetId="10" hidden="1">1</definedName>
    <definedName name="solver_adj_ob1" localSheetId="15" hidden="1">1</definedName>
    <definedName name="solver_adj_ob1" localSheetId="16" hidden="1">1</definedName>
    <definedName name="solver_adj_ob1" localSheetId="17" hidden="1">1</definedName>
    <definedName name="solver_adj_ob2" localSheetId="16" hidden="1">1</definedName>
    <definedName name="solver_adj_ob2" localSheetId="17" hidden="1">1</definedName>
    <definedName name="solver_adj_ob3" localSheetId="16" hidden="1">1</definedName>
    <definedName name="solver_adj_ob3" localSheetId="17" hidden="1">1</definedName>
    <definedName name="solver_adj_ob4" localSheetId="16" hidden="1">1</definedName>
    <definedName name="solver_adj_ob4" localSheetId="17" hidden="1">1</definedName>
    <definedName name="solver_adj_ob5" localSheetId="16" hidden="1">1</definedName>
    <definedName name="solver_adj_ob5" localSheetId="17" hidden="1">1</definedName>
    <definedName name="solver_adj_ob6" localSheetId="16" hidden="1">1</definedName>
    <definedName name="solver_adj_ob6" localSheetId="17" hidden="1">1</definedName>
    <definedName name="solver_adj1" localSheetId="15" hidden="1">Loading2!$J$4</definedName>
    <definedName name="solver_adj1" localSheetId="17" hidden="1">Loading4!$E$14:$F$19</definedName>
    <definedName name="solver_cha" localSheetId="3" hidden="1">0</definedName>
    <definedName name="solver_cha" localSheetId="5" hidden="1">0</definedName>
    <definedName name="solver_cha" localSheetId="14" hidden="1">0</definedName>
    <definedName name="solver_cha" localSheetId="15" hidden="1">0</definedName>
    <definedName name="solver_cha" localSheetId="16" hidden="1">0</definedName>
    <definedName name="solver_cha" localSheetId="17" hidden="1">0</definedName>
    <definedName name="solver_cha" localSheetId="7" hidden="1">0</definedName>
    <definedName name="solver_cha" localSheetId="0" hidden="1">0</definedName>
    <definedName name="solver_cha" localSheetId="10" hidden="1">0</definedName>
    <definedName name="solver_chc1" localSheetId="3" hidden="1">0</definedName>
    <definedName name="solver_chc1" localSheetId="14" hidden="1">0</definedName>
    <definedName name="solver_chc1" localSheetId="15" hidden="1">0</definedName>
    <definedName name="solver_chc1" localSheetId="16" hidden="1">0</definedName>
    <definedName name="solver_chc1" localSheetId="17" hidden="1">0</definedName>
    <definedName name="solver_chc1" localSheetId="0" hidden="1">0</definedName>
    <definedName name="solver_chc1" localSheetId="10" hidden="1">0</definedName>
    <definedName name="solver_chc2" localSheetId="3" hidden="1">0</definedName>
    <definedName name="solver_chc2" localSheetId="14" hidden="1">0</definedName>
    <definedName name="solver_chc2" localSheetId="15" hidden="1">0</definedName>
    <definedName name="solver_chc2" localSheetId="16" hidden="1">0</definedName>
    <definedName name="solver_chc2" localSheetId="17" hidden="1">0</definedName>
    <definedName name="solver_chc3" localSheetId="15" hidden="1">0</definedName>
    <definedName name="solver_chc3" localSheetId="16" hidden="1">0</definedName>
    <definedName name="solver_chc3" localSheetId="17" hidden="1">0</definedName>
    <definedName name="solver_chc4" localSheetId="16" hidden="1">0</definedName>
    <definedName name="solver_chc4" localSheetId="17" hidden="1">0</definedName>
    <definedName name="solver_chc5" localSheetId="16" hidden="1">0</definedName>
    <definedName name="solver_chc5" localSheetId="17" hidden="1">0</definedName>
    <definedName name="solver_chn" localSheetId="3" hidden="1">4</definedName>
    <definedName name="solver_chn" localSheetId="5" hidden="1">4</definedName>
    <definedName name="solver_chn" localSheetId="14" hidden="1">4</definedName>
    <definedName name="solver_chn" localSheetId="15" hidden="1">4</definedName>
    <definedName name="solver_chn" localSheetId="16" hidden="1">4</definedName>
    <definedName name="solver_chn" localSheetId="17" hidden="1">4</definedName>
    <definedName name="solver_chn" localSheetId="7" hidden="1">4</definedName>
    <definedName name="solver_chn" localSheetId="0" hidden="1">4</definedName>
    <definedName name="solver_chn" localSheetId="10" hidden="1">4</definedName>
    <definedName name="solver_chp1" localSheetId="3" hidden="1">0</definedName>
    <definedName name="solver_chp1" localSheetId="14" hidden="1">0</definedName>
    <definedName name="solver_chp1" localSheetId="15" hidden="1">0</definedName>
    <definedName name="solver_chp1" localSheetId="16" hidden="1">0</definedName>
    <definedName name="solver_chp1" localSheetId="17" hidden="1">0</definedName>
    <definedName name="solver_chp1" localSheetId="0" hidden="1">0</definedName>
    <definedName name="solver_chp1" localSheetId="10" hidden="1">0</definedName>
    <definedName name="solver_chp2" localSheetId="3" hidden="1">0</definedName>
    <definedName name="solver_chp2" localSheetId="14" hidden="1">0</definedName>
    <definedName name="solver_chp2" localSheetId="15" hidden="1">0</definedName>
    <definedName name="solver_chp2" localSheetId="16" hidden="1">0</definedName>
    <definedName name="solver_chp2" localSheetId="17" hidden="1">0</definedName>
    <definedName name="solver_chp3" localSheetId="15" hidden="1">0</definedName>
    <definedName name="solver_chp3" localSheetId="16" hidden="1">0</definedName>
    <definedName name="solver_chp3" localSheetId="17" hidden="1">0</definedName>
    <definedName name="solver_chp4" localSheetId="16" hidden="1">0</definedName>
    <definedName name="solver_chp4" localSheetId="17" hidden="1">0</definedName>
    <definedName name="solver_chp5" localSheetId="16" hidden="1">0</definedName>
    <definedName name="solver_chp5" localSheetId="17" hidden="1">0</definedName>
    <definedName name="solver_cht" localSheetId="3" hidden="1">0</definedName>
    <definedName name="solver_cht" localSheetId="5" hidden="1">0</definedName>
    <definedName name="solver_cht" localSheetId="14" hidden="1">0</definedName>
    <definedName name="solver_cht" localSheetId="15" hidden="1">0</definedName>
    <definedName name="solver_cht" localSheetId="16" hidden="1">0</definedName>
    <definedName name="solver_cht" localSheetId="17" hidden="1">0</definedName>
    <definedName name="solver_cht" localSheetId="7" hidden="1">0</definedName>
    <definedName name="solver_cht" localSheetId="0" hidden="1">0</definedName>
    <definedName name="solver_cht" localSheetId="10" hidden="1">0</definedName>
    <definedName name="solver_cir1" localSheetId="3" hidden="1">1</definedName>
    <definedName name="solver_cir1" localSheetId="14" hidden="1">1</definedName>
    <definedName name="solver_cir1" localSheetId="15" hidden="1">1</definedName>
    <definedName name="solver_cir1" localSheetId="16" hidden="1">1</definedName>
    <definedName name="solver_cir1" localSheetId="17" hidden="1">1</definedName>
    <definedName name="solver_cir1" localSheetId="0" hidden="1">1</definedName>
    <definedName name="solver_cir1" localSheetId="10" hidden="1">1</definedName>
    <definedName name="solver_cir2" localSheetId="3" hidden="1">1</definedName>
    <definedName name="solver_cir2" localSheetId="14" hidden="1">1</definedName>
    <definedName name="solver_cir2" localSheetId="15" hidden="1">1</definedName>
    <definedName name="solver_cir2" localSheetId="16" hidden="1">1</definedName>
    <definedName name="solver_cir2" localSheetId="17" hidden="1">1</definedName>
    <definedName name="solver_cir3" localSheetId="15" hidden="1">1</definedName>
    <definedName name="solver_cir3" localSheetId="16" hidden="1">1</definedName>
    <definedName name="solver_cir3" localSheetId="17" hidden="1">1</definedName>
    <definedName name="solver_cir4" localSheetId="16" hidden="1">1</definedName>
    <definedName name="solver_cir4" localSheetId="17" hidden="1">1</definedName>
    <definedName name="solver_cir5" localSheetId="16" hidden="1">1</definedName>
    <definedName name="solver_cir5" localSheetId="17" hidden="1">1</definedName>
    <definedName name="solver_con" localSheetId="3" hidden="1">" "</definedName>
    <definedName name="solver_con" localSheetId="5" hidden="1">" "</definedName>
    <definedName name="solver_con" localSheetId="14" hidden="1">" "</definedName>
    <definedName name="solver_con" localSheetId="15" hidden="1">" "</definedName>
    <definedName name="solver_con" localSheetId="16" hidden="1">" "</definedName>
    <definedName name="solver_con" localSheetId="17" hidden="1">" "</definedName>
    <definedName name="solver_con" localSheetId="7" hidden="1">" "</definedName>
    <definedName name="solver_con" localSheetId="0" hidden="1">" "</definedName>
    <definedName name="solver_con" localSheetId="10" hidden="1">" "</definedName>
    <definedName name="solver_con1" localSheetId="3" hidden="1">" "</definedName>
    <definedName name="solver_con1" localSheetId="14" hidden="1">" "</definedName>
    <definedName name="solver_con1" localSheetId="15" hidden="1">" "</definedName>
    <definedName name="solver_con1" localSheetId="16" hidden="1">" "</definedName>
    <definedName name="solver_con1" localSheetId="17" hidden="1">" "</definedName>
    <definedName name="solver_con1" localSheetId="0" hidden="1">" "</definedName>
    <definedName name="solver_con1" localSheetId="10" hidden="1">" "</definedName>
    <definedName name="solver_con2" localSheetId="3" hidden="1">" "</definedName>
    <definedName name="solver_con2" localSheetId="14" hidden="1">" "</definedName>
    <definedName name="solver_con2" localSheetId="15" hidden="1">" "</definedName>
    <definedName name="solver_con2" localSheetId="16" hidden="1">" "</definedName>
    <definedName name="solver_con2" localSheetId="17" hidden="1">" "</definedName>
    <definedName name="solver_con3" localSheetId="15" hidden="1">" "</definedName>
    <definedName name="solver_con3" localSheetId="16" hidden="1">" "</definedName>
    <definedName name="solver_con3" localSheetId="17" hidden="1">" "</definedName>
    <definedName name="solver_con4" localSheetId="16" hidden="1">" "</definedName>
    <definedName name="solver_con4" localSheetId="17" hidden="1">" "</definedName>
    <definedName name="solver_con5" localSheetId="16" hidden="1">" "</definedName>
    <definedName name="solver_con5" localSheetId="17" hidden="1">" "</definedName>
    <definedName name="solver_cvg" localSheetId="3" hidden="1">0.001</definedName>
    <definedName name="solver_cvg" localSheetId="5" hidden="1">0.0001</definedName>
    <definedName name="solver_cvg" localSheetId="16" hidden="1">0.0001</definedName>
    <definedName name="solver_cvg" localSheetId="17" hidden="1">0.0001</definedName>
    <definedName name="solver_cvg" localSheetId="7" hidden="1">0.0001</definedName>
    <definedName name="solver_cvg" localSheetId="0" hidden="1">0.0001</definedName>
    <definedName name="solver_cvg" localSheetId="11" hidden="1">0.0001</definedName>
    <definedName name="solver_cvg" localSheetId="6" hidden="1">0.0001</definedName>
    <definedName name="solver_cvg" localSheetId="10" hidden="1">0.0001</definedName>
    <definedName name="solver_dia" localSheetId="3" hidden="1">5</definedName>
    <definedName name="solver_dia" localSheetId="5" hidden="1">5</definedName>
    <definedName name="solver_dia" localSheetId="14" hidden="1">5</definedName>
    <definedName name="solver_dia" localSheetId="15" hidden="1">5</definedName>
    <definedName name="solver_dia" localSheetId="16" hidden="1">5</definedName>
    <definedName name="solver_dia" localSheetId="17" hidden="1">5</definedName>
    <definedName name="solver_dia" localSheetId="7" hidden="1">5</definedName>
    <definedName name="solver_dia" localSheetId="0" hidden="1">5</definedName>
    <definedName name="solver_dia" localSheetId="6" hidden="1">4</definedName>
    <definedName name="solver_dia" localSheetId="10" hidden="1">5</definedName>
    <definedName name="solver_drv" localSheetId="3" hidden="1">1</definedName>
    <definedName name="solver_drv" localSheetId="5" hidden="1">1</definedName>
    <definedName name="solver_drv" localSheetId="14" hidden="1">1</definedName>
    <definedName name="solver_drv" localSheetId="16" hidden="1">1</definedName>
    <definedName name="solver_drv" localSheetId="17" hidden="1">1</definedName>
    <definedName name="solver_drv" localSheetId="7" hidden="1">1</definedName>
    <definedName name="solver_drv" localSheetId="0" hidden="1">1</definedName>
    <definedName name="solver_drv" localSheetId="11" hidden="1">1</definedName>
    <definedName name="solver_drv" localSheetId="6" hidden="1">1</definedName>
    <definedName name="solver_drv" localSheetId="10" hidden="1">1</definedName>
    <definedName name="solver_dua" localSheetId="3" hidden="1">1</definedName>
    <definedName name="solver_dua" localSheetId="5" hidden="1">1</definedName>
    <definedName name="solver_dua" localSheetId="7" hidden="1">1</definedName>
    <definedName name="solver_dua" localSheetId="0" hidden="1">1</definedName>
    <definedName name="solver_dua" localSheetId="11" hidden="1">1</definedName>
    <definedName name="solver_dua" localSheetId="6" hidden="1">1</definedName>
    <definedName name="solver_dua" localSheetId="10" hidden="1">1</definedName>
    <definedName name="solver_eng" localSheetId="3" hidden="1">1</definedName>
    <definedName name="solver_eng" localSheetId="5" hidden="1">1</definedName>
    <definedName name="solver_eng" localSheetId="14" hidden="1">2</definedName>
    <definedName name="solver_eng" localSheetId="16" hidden="1">1</definedName>
    <definedName name="solver_eng" localSheetId="17" hidden="1">1</definedName>
    <definedName name="solver_eng" localSheetId="7" hidden="1">0</definedName>
    <definedName name="solver_eng" localSheetId="0" hidden="1">1</definedName>
    <definedName name="solver_eng" localSheetId="11" hidden="1">1</definedName>
    <definedName name="solver_eng" localSheetId="6" hidden="1">1</definedName>
    <definedName name="solver_eng" localSheetId="10" hidden="1">1</definedName>
    <definedName name="solver_est" localSheetId="3" hidden="1">1</definedName>
    <definedName name="solver_est" localSheetId="5" hidden="1">1</definedName>
    <definedName name="solver_est" localSheetId="16" hidden="1">1</definedName>
    <definedName name="solver_est" localSheetId="17" hidden="1">1</definedName>
    <definedName name="solver_est" localSheetId="7" hidden="1">1</definedName>
    <definedName name="solver_est" localSheetId="0" hidden="1">1</definedName>
    <definedName name="solver_est" localSheetId="11" hidden="1">1</definedName>
    <definedName name="solver_est" localSheetId="6" hidden="1">1</definedName>
    <definedName name="solver_est" localSheetId="10" hidden="1">1</definedName>
    <definedName name="solver_eval" hidden="1">0</definedName>
    <definedName name="solver_fea" localSheetId="3" hidden="1">0.000001</definedName>
    <definedName name="solver_gap" localSheetId="3" hidden="1">0.000001</definedName>
    <definedName name="solver_iao" localSheetId="3" hidden="1">0</definedName>
    <definedName name="solver_iao" localSheetId="5" hidden="1">0</definedName>
    <definedName name="solver_iao" localSheetId="14" hidden="1">0</definedName>
    <definedName name="solver_iao" localSheetId="15" hidden="1">0</definedName>
    <definedName name="solver_iao" localSheetId="16" hidden="1">0</definedName>
    <definedName name="solver_iao" localSheetId="17" hidden="1">0</definedName>
    <definedName name="solver_iao" localSheetId="7" hidden="1">0</definedName>
    <definedName name="solver_iao" localSheetId="0" hidden="1">0</definedName>
    <definedName name="solver_iao" localSheetId="6" hidden="1">0</definedName>
    <definedName name="solver_iao" localSheetId="10" hidden="1">0</definedName>
    <definedName name="solver_ibd" localSheetId="3" hidden="1">2</definedName>
    <definedName name="solver_ibd" localSheetId="5" hidden="1">2</definedName>
    <definedName name="solver_ibd" localSheetId="7" hidden="1">2</definedName>
    <definedName name="solver_ibd" localSheetId="0" hidden="1">2</definedName>
    <definedName name="solver_ibd" localSheetId="11" hidden="1">2</definedName>
    <definedName name="solver_ibd" localSheetId="6" hidden="1">2</definedName>
    <definedName name="solver_ibd" localSheetId="10" hidden="1">2</definedName>
    <definedName name="solver_ifs" localSheetId="3" hidden="1">0</definedName>
    <definedName name="solver_ifs" localSheetId="5" hidden="1">0</definedName>
    <definedName name="solver_ifs" localSheetId="7" hidden="1">0</definedName>
    <definedName name="solver_ifs" localSheetId="0" hidden="1">0</definedName>
    <definedName name="solver_ifs" localSheetId="6" hidden="1">0</definedName>
    <definedName name="solver_int" localSheetId="3" hidden="1">0</definedName>
    <definedName name="solver_int" localSheetId="5" hidden="1">0</definedName>
    <definedName name="solver_int" localSheetId="14" hidden="1">0</definedName>
    <definedName name="solver_int" localSheetId="15" hidden="1">0</definedName>
    <definedName name="solver_int" localSheetId="16" hidden="1">0</definedName>
    <definedName name="solver_int" localSheetId="17" hidden="1">0</definedName>
    <definedName name="solver_int" localSheetId="7" hidden="1">0</definedName>
    <definedName name="solver_int" localSheetId="0" hidden="1">0</definedName>
    <definedName name="solver_int" localSheetId="10" hidden="1">0</definedName>
    <definedName name="solver_ipd" localSheetId="3" hidden="1">3</definedName>
    <definedName name="solver_ipi" localSheetId="3" hidden="1">1</definedName>
    <definedName name="solver_ips" localSheetId="3" hidden="1">0.99</definedName>
    <definedName name="solver_irs" localSheetId="3" hidden="1">0</definedName>
    <definedName name="solver_irs" localSheetId="5" hidden="1">0</definedName>
    <definedName name="solver_irs" localSheetId="14" hidden="1">0</definedName>
    <definedName name="solver_irs" localSheetId="15" hidden="1">0</definedName>
    <definedName name="solver_irs" localSheetId="16" hidden="1">0</definedName>
    <definedName name="solver_irs" localSheetId="17" hidden="1">0</definedName>
    <definedName name="solver_irs" localSheetId="7" hidden="1">0</definedName>
    <definedName name="solver_irs" localSheetId="0" hidden="1">0</definedName>
    <definedName name="solver_irs" localSheetId="6" hidden="1">0</definedName>
    <definedName name="solver_irs" localSheetId="10" hidden="1">0</definedName>
    <definedName name="solver_ism" localSheetId="3" hidden="1">0</definedName>
    <definedName name="solver_ism" localSheetId="5" hidden="1">0</definedName>
    <definedName name="solver_ism" localSheetId="14" hidden="1">0</definedName>
    <definedName name="solver_ism" localSheetId="15" hidden="1">0</definedName>
    <definedName name="solver_ism" localSheetId="16" hidden="1">0</definedName>
    <definedName name="solver_ism" localSheetId="17" hidden="1">0</definedName>
    <definedName name="solver_ism" localSheetId="7" hidden="1">0</definedName>
    <definedName name="solver_ism" localSheetId="0" hidden="1">0</definedName>
    <definedName name="solver_ism" localSheetId="6" hidden="1">0</definedName>
    <definedName name="solver_ism" localSheetId="10" hidden="1">0</definedName>
    <definedName name="solver_itr" localSheetId="3" hidden="1">1000</definedName>
    <definedName name="solver_itr" localSheetId="5" hidden="1">1000</definedName>
    <definedName name="solver_itr" localSheetId="14" hidden="1">2147483647</definedName>
    <definedName name="solver_itr" localSheetId="16" hidden="1">2147483647</definedName>
    <definedName name="solver_itr" localSheetId="17" hidden="1">2147483647</definedName>
    <definedName name="solver_itr" localSheetId="7" hidden="1">1000</definedName>
    <definedName name="solver_itr" localSheetId="0" hidden="1">1000</definedName>
    <definedName name="solver_itr" localSheetId="11" hidden="1">1000</definedName>
    <definedName name="solver_itr" localSheetId="6" hidden="1">1000</definedName>
    <definedName name="solver_itr" localSheetId="10" hidden="1">1000</definedName>
    <definedName name="solver_kiv" localSheetId="3" hidden="1">2E+30</definedName>
    <definedName name="solver_kiv" localSheetId="5" hidden="1">2E+30</definedName>
    <definedName name="solver_kiv" localSheetId="14" hidden="1">2E+30</definedName>
    <definedName name="solver_kiv" localSheetId="16" hidden="1">2E+30</definedName>
    <definedName name="solver_kiv" localSheetId="17" hidden="1">2E+30</definedName>
    <definedName name="solver_kiv" localSheetId="0" hidden="1">2E+30</definedName>
    <definedName name="solver_kiv" localSheetId="10" hidden="1">2E+30</definedName>
    <definedName name="solver_lhs_ob1" localSheetId="3" hidden="1">0</definedName>
    <definedName name="solver_lhs_ob1" localSheetId="14" hidden="1">0</definedName>
    <definedName name="solver_lhs_ob1" localSheetId="15" hidden="1">0</definedName>
    <definedName name="solver_lhs_ob1" localSheetId="16" hidden="1">0</definedName>
    <definedName name="solver_lhs_ob1" localSheetId="17" hidden="1">0</definedName>
    <definedName name="solver_lhs_ob1" localSheetId="0" hidden="1">0</definedName>
    <definedName name="solver_lhs_ob1" localSheetId="10" hidden="1">0</definedName>
    <definedName name="solver_lhs_ob2" localSheetId="3" hidden="1">0</definedName>
    <definedName name="solver_lhs_ob2" localSheetId="14" hidden="1">0</definedName>
    <definedName name="solver_lhs_ob2" localSheetId="15" hidden="1">0</definedName>
    <definedName name="solver_lhs_ob2" localSheetId="16" hidden="1">0</definedName>
    <definedName name="solver_lhs_ob2" localSheetId="17" hidden="1">0</definedName>
    <definedName name="solver_lhs_ob3" localSheetId="15" hidden="1">0</definedName>
    <definedName name="solver_lhs_ob3" localSheetId="16" hidden="1">0</definedName>
    <definedName name="solver_lhs_ob3" localSheetId="17" hidden="1">0</definedName>
    <definedName name="solver_lhs_ob4" localSheetId="16" hidden="1">0</definedName>
    <definedName name="solver_lhs_ob4" localSheetId="17" hidden="1">0</definedName>
    <definedName name="solver_lhs_ob5" localSheetId="16" hidden="1">0</definedName>
    <definedName name="solver_lhs_ob5" localSheetId="17" hidden="1">0</definedName>
    <definedName name="solver_lhs1" localSheetId="3" hidden="1">Discount!$C$4</definedName>
    <definedName name="solver_lhs1" localSheetId="14" hidden="1">Loading!$B$11:$I$11</definedName>
    <definedName name="solver_lhs1" localSheetId="15" hidden="1">Loading2!$B$11:$I$11</definedName>
    <definedName name="solver_lhs1" localSheetId="16" hidden="1">Loading3!$B$11:$I$11</definedName>
    <definedName name="solver_lhs1" localSheetId="17" hidden="1">Loading4!$B$11:$I$11</definedName>
    <definedName name="solver_lhs1" localSheetId="0" hidden="1">'Optimisation inventaire N.L'!$C$4</definedName>
    <definedName name="solver_lhs1" localSheetId="11" hidden="1">Portfolio!$C$26</definedName>
    <definedName name="solver_lhs1" localSheetId="10" hidden="1">Pricing!$E$11:$E$12</definedName>
    <definedName name="solver_lhs2" localSheetId="3" hidden="1">Discount!$C$4</definedName>
    <definedName name="solver_lhs2" localSheetId="14" hidden="1">Loading!$B$7:$I$10</definedName>
    <definedName name="solver_lhs2" localSheetId="15" hidden="1">Loading2!$B$7:$I$10</definedName>
    <definedName name="solver_lhs2" localSheetId="16" hidden="1">Loading3!$B$7:$I$10</definedName>
    <definedName name="solver_lhs2" localSheetId="17" hidden="1">Loading4!$B$7:$I$10</definedName>
    <definedName name="solver_lhs2" localSheetId="11" hidden="1">Portfolio!$G$15</definedName>
    <definedName name="solver_lhs3" localSheetId="15" hidden="1">Loading2!$J$7:$J$10</definedName>
    <definedName name="solver_lhs3" localSheetId="16" hidden="1">Loading3!#REF!</definedName>
    <definedName name="solver_lhs3" localSheetId="17" hidden="1">Loading4!$G$14:$G$19</definedName>
    <definedName name="solver_lhs4" localSheetId="16" hidden="1">Loading3!#REF!</definedName>
    <definedName name="solver_lhs4" localSheetId="17" hidden="1">Loading4!$M$18</definedName>
    <definedName name="solver_lhs5" localSheetId="16" hidden="1">Loading3!#REF!</definedName>
    <definedName name="solver_lhs5" localSheetId="17" hidden="1">Loading4!$M$18</definedName>
    <definedName name="solver_lin" localSheetId="3" hidden="1">2</definedName>
    <definedName name="solver_lin" localSheetId="5" hidden="1">2</definedName>
    <definedName name="solver_lin" localSheetId="14" hidden="1">1</definedName>
    <definedName name="solver_lin" localSheetId="16" hidden="1">2</definedName>
    <definedName name="solver_lin" localSheetId="17" hidden="1">2</definedName>
    <definedName name="solver_lin" localSheetId="7" hidden="1">2</definedName>
    <definedName name="solver_lin" localSheetId="0" hidden="1">2</definedName>
    <definedName name="solver_lin" localSheetId="11" hidden="1">2</definedName>
    <definedName name="solver_lin" localSheetId="6" hidden="1">2</definedName>
    <definedName name="solver_lin" localSheetId="10" hidden="1">2</definedName>
    <definedName name="solver_lva" localSheetId="3" hidden="1">2</definedName>
    <definedName name="solver_lva" localSheetId="5" hidden="1">2</definedName>
    <definedName name="solver_lva" localSheetId="16" hidden="1">0</definedName>
    <definedName name="solver_lva" localSheetId="17" hidden="1">0</definedName>
    <definedName name="solver_lva" localSheetId="7" hidden="1">2</definedName>
    <definedName name="solver_lva" localSheetId="0" hidden="1">2</definedName>
    <definedName name="solver_lva" localSheetId="11" hidden="1">2</definedName>
    <definedName name="solver_lva" localSheetId="6" hidden="1">2</definedName>
    <definedName name="solver_lva" localSheetId="10" hidden="1">2</definedName>
    <definedName name="solver_mda" localSheetId="3" hidden="1">4</definedName>
    <definedName name="solver_mda" localSheetId="5" hidden="1">4</definedName>
    <definedName name="solver_mda" localSheetId="14" hidden="1">4</definedName>
    <definedName name="solver_mda" localSheetId="15" hidden="1">4</definedName>
    <definedName name="solver_mda" localSheetId="16" hidden="1">4</definedName>
    <definedName name="solver_mda" localSheetId="17" hidden="1">4</definedName>
    <definedName name="solver_mda" localSheetId="7" hidden="1">4</definedName>
    <definedName name="solver_mda" localSheetId="0" hidden="1">4</definedName>
    <definedName name="solver_mda" localSheetId="10" hidden="1">4</definedName>
    <definedName name="solver_mip" localSheetId="3" hidden="1">1000</definedName>
    <definedName name="solver_mip" localSheetId="5" hidden="1">1000</definedName>
    <definedName name="solver_mip" localSheetId="14" hidden="1">2147483647</definedName>
    <definedName name="solver_mip" localSheetId="16" hidden="1">2147483647</definedName>
    <definedName name="solver_mip" localSheetId="17" hidden="1">2147483647</definedName>
    <definedName name="solver_mip" localSheetId="7" hidden="1">1000</definedName>
    <definedName name="solver_mip" localSheetId="0" hidden="1">1000</definedName>
    <definedName name="solver_mip" localSheetId="11" hidden="1">1000</definedName>
    <definedName name="solver_mip" localSheetId="6" hidden="1">1000</definedName>
    <definedName name="solver_mip" localSheetId="10" hidden="1">1000</definedName>
    <definedName name="solver_mod" localSheetId="3" hidden="1">3</definedName>
    <definedName name="solver_mod" localSheetId="5" hidden="1">3</definedName>
    <definedName name="solver_mod" localSheetId="14" hidden="1">3</definedName>
    <definedName name="solver_mod" localSheetId="15" hidden="1">3</definedName>
    <definedName name="solver_mod" localSheetId="16" hidden="1">3</definedName>
    <definedName name="solver_mod" localSheetId="17" hidden="1">3</definedName>
    <definedName name="solver_mod" localSheetId="7" hidden="1">3</definedName>
    <definedName name="solver_mod" localSheetId="0" hidden="1">3</definedName>
    <definedName name="solver_mod" localSheetId="6" hidden="1">4</definedName>
    <definedName name="solver_mod" localSheetId="10" hidden="1">3</definedName>
    <definedName name="solver_msl" localSheetId="3" hidden="1">1</definedName>
    <definedName name="solver_msl" localSheetId="5" hidden="1">2</definedName>
    <definedName name="solver_msl" localSheetId="16" hidden="1">0</definedName>
    <definedName name="solver_msl" localSheetId="17" hidden="1">0</definedName>
    <definedName name="solver_msl" localSheetId="7" hidden="1">2</definedName>
    <definedName name="solver_msl" localSheetId="0" hidden="1">2</definedName>
    <definedName name="solver_msl" localSheetId="11" hidden="1">2</definedName>
    <definedName name="solver_msl" localSheetId="6" hidden="1">2</definedName>
    <definedName name="solver_msl" localSheetId="10" hidden="1">2</definedName>
    <definedName name="solver_neg" localSheetId="3" hidden="1">2</definedName>
    <definedName name="solver_neg" localSheetId="5" hidden="1">2</definedName>
    <definedName name="solver_neg" localSheetId="14" hidden="1">0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7" hidden="1">2</definedName>
    <definedName name="solver_neg" localSheetId="0" hidden="1">2</definedName>
    <definedName name="solver_neg" localSheetId="11" hidden="1">1</definedName>
    <definedName name="solver_neg" localSheetId="6" hidden="1">2</definedName>
    <definedName name="solver_neg" localSheetId="10" hidden="1">2</definedName>
    <definedName name="solver_nod" localSheetId="3" hidden="1">1000</definedName>
    <definedName name="solver_nod" localSheetId="5" hidden="1">1000</definedName>
    <definedName name="solver_nod" localSheetId="14" hidden="1">2147483647</definedName>
    <definedName name="solver_nod" localSheetId="16" hidden="1">2147483647</definedName>
    <definedName name="solver_nod" localSheetId="17" hidden="1">2147483647</definedName>
    <definedName name="solver_nod" localSheetId="7" hidden="1">1000</definedName>
    <definedName name="solver_nod" localSheetId="0" hidden="1">1000</definedName>
    <definedName name="solver_nod" localSheetId="11" hidden="1">1000</definedName>
    <definedName name="solver_nod" localSheetId="6" hidden="1">1000</definedName>
    <definedName name="solver_nod" localSheetId="10" hidden="1">1000</definedName>
    <definedName name="solver_nopt" localSheetId="10" hidden="1">1</definedName>
    <definedName name="solver_ntr" localSheetId="3" hidden="1">0</definedName>
    <definedName name="solver_ntr" localSheetId="5" hidden="1">0</definedName>
    <definedName name="solver_ntr" localSheetId="14" hidden="1">0</definedName>
    <definedName name="solver_ntr" localSheetId="15" hidden="1">0</definedName>
    <definedName name="solver_ntr" localSheetId="16" hidden="1">2</definedName>
    <definedName name="solver_ntr" localSheetId="17" hidden="1">2</definedName>
    <definedName name="solver_ntr" localSheetId="7" hidden="1">0</definedName>
    <definedName name="solver_ntr" localSheetId="0" hidden="1">0</definedName>
    <definedName name="solver_ntr" localSheetId="10" hidden="1">0</definedName>
    <definedName name="solver_ntri" hidden="1">1000</definedName>
    <definedName name="solver_num" localSheetId="3" hidden="1">2</definedName>
    <definedName name="solver_num" localSheetId="5" hidden="1">0</definedName>
    <definedName name="solver_num" localSheetId="14" hidden="1">2</definedName>
    <definedName name="solver_num" localSheetId="15" hidden="1">3</definedName>
    <definedName name="solver_num" localSheetId="16" hidden="1">2</definedName>
    <definedName name="solver_num" localSheetId="17" hidden="1">3</definedName>
    <definedName name="solver_num" localSheetId="7" hidden="1">0</definedName>
    <definedName name="solver_num" localSheetId="0" hidden="1">1</definedName>
    <definedName name="solver_num" localSheetId="11" hidden="1">2</definedName>
    <definedName name="solver_num" localSheetId="6" hidden="1">0</definedName>
    <definedName name="solver_num" localSheetId="10" hidden="1">1</definedName>
    <definedName name="solver_nwt" localSheetId="3" hidden="1">1</definedName>
    <definedName name="solver_nwt" localSheetId="5" hidden="1">1</definedName>
    <definedName name="solver_nwt" localSheetId="16" hidden="1">1</definedName>
    <definedName name="solver_nwt" localSheetId="17" hidden="1">1</definedName>
    <definedName name="solver_nwt" localSheetId="7" hidden="1">1</definedName>
    <definedName name="solver_nwt" localSheetId="0" hidden="1">1</definedName>
    <definedName name="solver_nwt" localSheetId="11" hidden="1">1</definedName>
    <definedName name="solver_nwt" localSheetId="6" hidden="1">1</definedName>
    <definedName name="solver_nwt" localSheetId="10" hidden="1">1</definedName>
    <definedName name="solver_obc" localSheetId="3" hidden="1">0</definedName>
    <definedName name="solver_obc" localSheetId="5" hidden="1">0</definedName>
    <definedName name="solver_obc" localSheetId="14" hidden="1">0</definedName>
    <definedName name="solver_obc" localSheetId="15" hidden="1">0</definedName>
    <definedName name="solver_obc" localSheetId="16" hidden="1">0</definedName>
    <definedName name="solver_obc" localSheetId="17" hidden="1">0</definedName>
    <definedName name="solver_obc" localSheetId="7" hidden="1">0</definedName>
    <definedName name="solver_obc" localSheetId="0" hidden="1">0</definedName>
    <definedName name="solver_obc" localSheetId="10" hidden="1">0</definedName>
    <definedName name="solver_obp" localSheetId="3" hidden="1">0</definedName>
    <definedName name="solver_obp" localSheetId="5" hidden="1">0</definedName>
    <definedName name="solver_obp" localSheetId="14" hidden="1">0</definedName>
    <definedName name="solver_obp" localSheetId="15" hidden="1">0</definedName>
    <definedName name="solver_obp" localSheetId="16" hidden="1">0</definedName>
    <definedName name="solver_obp" localSheetId="17" hidden="1">0</definedName>
    <definedName name="solver_obp" localSheetId="7" hidden="1">0</definedName>
    <definedName name="solver_obp" localSheetId="0" hidden="1">0</definedName>
    <definedName name="solver_obp" localSheetId="10" hidden="1">0</definedName>
    <definedName name="solver_ofx" localSheetId="3" hidden="1">2</definedName>
    <definedName name="solver_ofx" localSheetId="5" hidden="1">2</definedName>
    <definedName name="solver_ofx" localSheetId="7" hidden="1">2</definedName>
    <definedName name="solver_ofx" localSheetId="0" hidden="1">2</definedName>
    <definedName name="solver_ofx" localSheetId="11" hidden="1">2</definedName>
    <definedName name="solver_ofx" localSheetId="6" hidden="1">2</definedName>
    <definedName name="solver_ofx" localSheetId="10" hidden="1">2</definedName>
    <definedName name="solver_opt" localSheetId="3" hidden="1">Discount!$C$18</definedName>
    <definedName name="solver_opt" localSheetId="5" hidden="1">LineFit!$E$5</definedName>
    <definedName name="solver_opt" localSheetId="14" hidden="1">Loading!$J$4</definedName>
    <definedName name="solver_opt" localSheetId="15" hidden="1">Loading2!$J$4</definedName>
    <definedName name="solver_opt" localSheetId="16" hidden="1">Loading3!$J$14</definedName>
    <definedName name="solver_opt" localSheetId="17" hidden="1">Loading4!$J$14</definedName>
    <definedName name="solver_opt" localSheetId="7" hidden="1">Location!$E$8</definedName>
    <definedName name="solver_opt" localSheetId="0" hidden="1">'Optimisation inventaire N.L'!$C$16</definedName>
    <definedName name="solver_opt" localSheetId="11" hidden="1">Portfolio!$C$24</definedName>
    <definedName name="solver_opt" localSheetId="6" hidden="1">PowerFit!$E$5</definedName>
    <definedName name="solver_opt" localSheetId="10" hidden="1">Pricing!$E$8</definedName>
    <definedName name="solver_opt_ob" localSheetId="3" hidden="1">1</definedName>
    <definedName name="solver_opt_ob" localSheetId="5" hidden="1">1</definedName>
    <definedName name="solver_opt_ob" localSheetId="14" hidden="1">1</definedName>
    <definedName name="solver_opt_ob" localSheetId="15" hidden="1">1</definedName>
    <definedName name="solver_opt_ob" localSheetId="16" hidden="1">1</definedName>
    <definedName name="solver_opt_ob" localSheetId="17" hidden="1">1</definedName>
    <definedName name="solver_opt_ob" localSheetId="7" hidden="1">1</definedName>
    <definedName name="solver_opt_ob" localSheetId="0" hidden="1">1</definedName>
    <definedName name="solver_opt_ob" localSheetId="10" hidden="1">1</definedName>
    <definedName name="solver_pre" localSheetId="3" hidden="1">0.000001</definedName>
    <definedName name="solver_pre" localSheetId="5" hidden="1">0.000001</definedName>
    <definedName name="solver_pre" localSheetId="16" hidden="1">0.000001</definedName>
    <definedName name="solver_pre" localSheetId="17" hidden="1">0.000001</definedName>
    <definedName name="solver_pre" localSheetId="7" hidden="1">0.000001</definedName>
    <definedName name="solver_pre" localSheetId="0" hidden="1">0.000001</definedName>
    <definedName name="solver_pre" localSheetId="11" hidden="1">0.000001</definedName>
    <definedName name="solver_pre" localSheetId="6" hidden="1">0.000001</definedName>
    <definedName name="solver_pre" localSheetId="10" hidden="1">0.000001</definedName>
    <definedName name="solver_pro" localSheetId="3" hidden="1">2</definedName>
    <definedName name="solver_pro" localSheetId="5" hidden="1">2</definedName>
    <definedName name="solver_pro" localSheetId="7" hidden="1">2</definedName>
    <definedName name="solver_pro" localSheetId="0" hidden="1">2</definedName>
    <definedName name="solver_pro" localSheetId="11" hidden="1">2</definedName>
    <definedName name="solver_pro" localSheetId="6" hidden="1">2</definedName>
    <definedName name="solver_pro" localSheetId="10" hidden="1">2</definedName>
    <definedName name="solver_psi" localSheetId="3" hidden="1">0</definedName>
    <definedName name="solver_psi" localSheetId="5" hidden="1">0</definedName>
    <definedName name="solver_psi" localSheetId="14" hidden="1">0</definedName>
    <definedName name="solver_psi" localSheetId="15" hidden="1">0</definedName>
    <definedName name="solver_psi" localSheetId="16" hidden="1">0</definedName>
    <definedName name="solver_psi" localSheetId="17" hidden="1">0</definedName>
    <definedName name="solver_psi" localSheetId="7" hidden="1">0</definedName>
    <definedName name="solver_psi" localSheetId="0" hidden="1">0</definedName>
    <definedName name="solver_psi" localSheetId="10" hidden="1">0</definedName>
    <definedName name="solver_rbv" localSheetId="3" hidden="1">1</definedName>
    <definedName name="solver_rbv" localSheetId="5" hidden="1">1</definedName>
    <definedName name="solver_rbv" localSheetId="16" hidden="1">1</definedName>
    <definedName name="solver_rbv" localSheetId="17" hidden="1">1</definedName>
    <definedName name="solver_rbv" localSheetId="7" hidden="1">2</definedName>
    <definedName name="solver_rbv" localSheetId="0" hidden="1">1</definedName>
    <definedName name="solver_rbv" localSheetId="11" hidden="1">1</definedName>
    <definedName name="solver_rbv" localSheetId="6" hidden="1">1</definedName>
    <definedName name="solver_rbv" localSheetId="10" hidden="1">1</definedName>
    <definedName name="solver_rdp" localSheetId="3" hidden="1">0</definedName>
    <definedName name="solver_rdp" localSheetId="5" hidden="1">0</definedName>
    <definedName name="solver_rdp" localSheetId="14" hidden="1">0</definedName>
    <definedName name="solver_rdp" localSheetId="15" hidden="1">0</definedName>
    <definedName name="solver_rdp" localSheetId="16" hidden="1">0</definedName>
    <definedName name="solver_rdp" localSheetId="17" hidden="1">0</definedName>
    <definedName name="solver_rdp" localSheetId="7" hidden="1">0</definedName>
    <definedName name="solver_rdp" localSheetId="0" hidden="1">0</definedName>
    <definedName name="solver_rdp" localSheetId="6" hidden="1">0</definedName>
    <definedName name="solver_rdp" localSheetId="10" hidden="1">0</definedName>
    <definedName name="solver_rel1" localSheetId="3" hidden="1">3</definedName>
    <definedName name="solver_rel1" localSheetId="14" hidden="1">2</definedName>
    <definedName name="solver_rel1" localSheetId="15" hidden="1">2</definedName>
    <definedName name="solver_rel1" localSheetId="16" hidden="1">2</definedName>
    <definedName name="solver_rel1" localSheetId="17" hidden="1">2</definedName>
    <definedName name="solver_rel1" localSheetId="0" hidden="1">3</definedName>
    <definedName name="solver_rel1" localSheetId="11" hidden="1">3</definedName>
    <definedName name="solver_rel1" localSheetId="10" hidden="1">1</definedName>
    <definedName name="solver_rel2" localSheetId="3" hidden="1">1</definedName>
    <definedName name="solver_rel2" localSheetId="14" hidden="1">5</definedName>
    <definedName name="solver_rel2" localSheetId="15" hidden="1">5</definedName>
    <definedName name="solver_rel2" localSheetId="16" hidden="1">5</definedName>
    <definedName name="solver_rel2" localSheetId="17" hidden="1">5</definedName>
    <definedName name="solver_rel2" localSheetId="11" hidden="1">2</definedName>
    <definedName name="solver_rel3" localSheetId="15" hidden="1">1</definedName>
    <definedName name="solver_rel3" localSheetId="16" hidden="1">2</definedName>
    <definedName name="solver_rel3" localSheetId="17" hidden="1">2</definedName>
    <definedName name="solver_rel4" localSheetId="16" hidden="1">2</definedName>
    <definedName name="solver_rel4" localSheetId="17" hidden="1">2</definedName>
    <definedName name="solver_rel5" localSheetId="16" hidden="1">2</definedName>
    <definedName name="solver_rel5" localSheetId="17" hidden="1">2</definedName>
    <definedName name="solver_reo" localSheetId="3" hidden="1">2</definedName>
    <definedName name="solver_reo" localSheetId="5" hidden="1">2</definedName>
    <definedName name="solver_reo" localSheetId="7" hidden="1">2</definedName>
    <definedName name="solver_reo" localSheetId="0" hidden="1">2</definedName>
    <definedName name="solver_reo" localSheetId="11" hidden="1">2</definedName>
    <definedName name="solver_reo" localSheetId="6" hidden="1">2</definedName>
    <definedName name="solver_reo" localSheetId="10" hidden="1">2</definedName>
    <definedName name="solver_rep" localSheetId="3" hidden="1">2</definedName>
    <definedName name="solver_rep" localSheetId="5" hidden="1">2</definedName>
    <definedName name="solver_rep" localSheetId="14" hidden="1">0</definedName>
    <definedName name="solver_rep" localSheetId="16" hidden="1">0</definedName>
    <definedName name="solver_rep" localSheetId="17" hidden="1">0</definedName>
    <definedName name="solver_rep" localSheetId="7" hidden="1">2</definedName>
    <definedName name="solver_rep" localSheetId="0" hidden="1">2</definedName>
    <definedName name="solver_rep" localSheetId="11" hidden="1">2</definedName>
    <definedName name="solver_rep" localSheetId="6" hidden="1">2</definedName>
    <definedName name="solver_rep" localSheetId="10" hidden="1">2</definedName>
    <definedName name="solver_rhs1" localSheetId="3" hidden="1">1</definedName>
    <definedName name="solver_rhs1" localSheetId="14" hidden="1">1</definedName>
    <definedName name="solver_rhs1" localSheetId="15" hidden="1">1</definedName>
    <definedName name="solver_rhs1" localSheetId="16" hidden="1">1</definedName>
    <definedName name="solver_rhs1" localSheetId="17" hidden="1">1</definedName>
    <definedName name="solver_rhs1" localSheetId="0" hidden="1">1</definedName>
    <definedName name="solver_rhs1" localSheetId="11" hidden="1">Portfolio!$F$26</definedName>
    <definedName name="solver_rhs1" localSheetId="10" hidden="1">Pricing!$G$11:$G$12</definedName>
    <definedName name="solver_rhs2" localSheetId="3" hidden="1">2999</definedName>
    <definedName name="solver_rhs2" localSheetId="14" hidden="1">binary</definedName>
    <definedName name="solver_rhs2" localSheetId="15" hidden="1">binary</definedName>
    <definedName name="solver_rhs2" localSheetId="16" hidden="1">binary</definedName>
    <definedName name="solver_rhs2" localSheetId="17" hidden="1">binary</definedName>
    <definedName name="solver_rhs2" localSheetId="11" hidden="1">1</definedName>
    <definedName name="solver_rhs3" localSheetId="15" hidden="1">Loading2!$J$4</definedName>
    <definedName name="solver_rhs3" localSheetId="16" hidden="1">0</definedName>
    <definedName name="solver_rhs3" localSheetId="17" hidden="1">0</definedName>
    <definedName name="solver_rhs4" localSheetId="16" hidden="1">0</definedName>
    <definedName name="solver_rhs4" localSheetId="17" hidden="1">0</definedName>
    <definedName name="solver_rhs5" localSheetId="16" hidden="1">0</definedName>
    <definedName name="solver_rhs5" localSheetId="17" hidden="1">0</definedName>
    <definedName name="solver_rlx" localSheetId="3" hidden="1">0</definedName>
    <definedName name="solver_rlx" localSheetId="5" hidden="1">0</definedName>
    <definedName name="solver_rlx" localSheetId="14" hidden="1">0</definedName>
    <definedName name="solver_rlx" localSheetId="15" hidden="1">0</definedName>
    <definedName name="solver_rlx" localSheetId="16" hidden="1">0</definedName>
    <definedName name="solver_rlx" localSheetId="17" hidden="1">0</definedName>
    <definedName name="solver_rlx" localSheetId="7" hidden="1">0</definedName>
    <definedName name="solver_rlx" localSheetId="0" hidden="1">0</definedName>
    <definedName name="solver_rlx" localSheetId="11" hidden="1">2</definedName>
    <definedName name="solver_rlx" localSheetId="6" hidden="1">2</definedName>
    <definedName name="solver_rlx" localSheetId="10" hidden="1">0</definedName>
    <definedName name="solver_rsd" localSheetId="3" hidden="1">0</definedName>
    <definedName name="solver_rsd" localSheetId="5" hidden="1">0</definedName>
    <definedName name="solver_rsd" localSheetId="16" hidden="1">0</definedName>
    <definedName name="solver_rsd" localSheetId="17" hidden="1">0</definedName>
    <definedName name="solver_rsd" localSheetId="0" hidden="1">0</definedName>
    <definedName name="solver_rsd" localSheetId="10" hidden="1">0</definedName>
    <definedName name="solver_rsmp" hidden="1">2</definedName>
    <definedName name="solver_rsp" localSheetId="3" hidden="1">0</definedName>
    <definedName name="solver_rsp" localSheetId="5" hidden="1">0</definedName>
    <definedName name="solver_rsp" localSheetId="7" hidden="1">0</definedName>
    <definedName name="solver_rsp" localSheetId="0" hidden="1">0</definedName>
    <definedName name="solver_rsp" localSheetId="6" hidden="1">0</definedName>
    <definedName name="solver_rtr" localSheetId="3" hidden="1">0</definedName>
    <definedName name="solver_rtr" localSheetId="5" hidden="1">0</definedName>
    <definedName name="solver_rtr" localSheetId="14" hidden="1">0</definedName>
    <definedName name="solver_rtr" localSheetId="15" hidden="1">0</definedName>
    <definedName name="solver_rtr" localSheetId="16" hidden="1">0</definedName>
    <definedName name="solver_rtr" localSheetId="17" hidden="1">0</definedName>
    <definedName name="solver_rtr" localSheetId="7" hidden="1">0</definedName>
    <definedName name="solver_rtr" localSheetId="0" hidden="1">0</definedName>
    <definedName name="solver_rtr" localSheetId="10" hidden="1">0</definedName>
    <definedName name="solver_rxc1" localSheetId="3" hidden="1">1</definedName>
    <definedName name="solver_rxc1" localSheetId="14" hidden="1">1</definedName>
    <definedName name="solver_rxc1" localSheetId="15" hidden="1">1</definedName>
    <definedName name="solver_rxc1" localSheetId="16" hidden="1">1</definedName>
    <definedName name="solver_rxc1" localSheetId="17" hidden="1">1</definedName>
    <definedName name="solver_rxc1" localSheetId="0" hidden="1">1</definedName>
    <definedName name="solver_rxc1" localSheetId="10" hidden="1">1</definedName>
    <definedName name="solver_rxc2" localSheetId="3" hidden="1">1</definedName>
    <definedName name="solver_rxc2" localSheetId="14" hidden="1">1</definedName>
    <definedName name="solver_rxc2" localSheetId="15" hidden="1">1</definedName>
    <definedName name="solver_rxc2" localSheetId="16" hidden="1">1</definedName>
    <definedName name="solver_rxc2" localSheetId="17" hidden="1">1</definedName>
    <definedName name="solver_rxc3" localSheetId="15" hidden="1">1</definedName>
    <definedName name="solver_rxc3" localSheetId="16" hidden="1">1</definedName>
    <definedName name="solver_rxc3" localSheetId="17" hidden="1">1</definedName>
    <definedName name="solver_rxc4" localSheetId="16" hidden="1">1</definedName>
    <definedName name="solver_rxc4" localSheetId="17" hidden="1">1</definedName>
    <definedName name="solver_rxc5" localSheetId="16" hidden="1">1</definedName>
    <definedName name="solver_rxc5" localSheetId="17" hidden="1">1</definedName>
    <definedName name="solver_rxv" localSheetId="3" hidden="1">1</definedName>
    <definedName name="solver_rxv" localSheetId="5" hidden="1">1</definedName>
    <definedName name="solver_rxv" localSheetId="14" hidden="1">1</definedName>
    <definedName name="solver_rxv" localSheetId="15" hidden="1">1</definedName>
    <definedName name="solver_rxv" localSheetId="16" hidden="1">1</definedName>
    <definedName name="solver_rxv" localSheetId="17" hidden="1">1</definedName>
    <definedName name="solver_rxv" localSheetId="7" hidden="1">1</definedName>
    <definedName name="solver_rxv" localSheetId="0" hidden="1">1</definedName>
    <definedName name="solver_rxv" localSheetId="10" hidden="1">1</definedName>
    <definedName name="solver_rxv1" localSheetId="15" hidden="1">1</definedName>
    <definedName name="solver_rxv1" localSheetId="17" hidden="1">1</definedName>
    <definedName name="solver_scl" localSheetId="3" hidden="1">2</definedName>
    <definedName name="solver_scl" localSheetId="5" hidden="1">1</definedName>
    <definedName name="solver_scl" localSheetId="14" hidden="1">0</definedName>
    <definedName name="solver_scl" localSheetId="16" hidden="1">0</definedName>
    <definedName name="solver_scl" localSheetId="17" hidden="1">0</definedName>
    <definedName name="solver_scl" localSheetId="7" hidden="1">2</definedName>
    <definedName name="solver_scl" localSheetId="0" hidden="1">2</definedName>
    <definedName name="solver_scl" localSheetId="11" hidden="1">2</definedName>
    <definedName name="solver_scl" localSheetId="6" hidden="1">2</definedName>
    <definedName name="solver_scl" localSheetId="10" hidden="1">2</definedName>
    <definedName name="solver_seed" hidden="1">0</definedName>
    <definedName name="solver_sel" localSheetId="3" hidden="1">1</definedName>
    <definedName name="solver_sel" localSheetId="5" hidden="1">1</definedName>
    <definedName name="solver_sel" localSheetId="14" hidden="1">1</definedName>
    <definedName name="solver_sel" localSheetId="15" hidden="1">1</definedName>
    <definedName name="solver_sel" localSheetId="16" hidden="1">1</definedName>
    <definedName name="solver_sel" localSheetId="17" hidden="1">1</definedName>
    <definedName name="solver_sel" localSheetId="7" hidden="1">1</definedName>
    <definedName name="solver_sel" localSheetId="0" hidden="1">1</definedName>
    <definedName name="solver_sel" localSheetId="6" hidden="1">1</definedName>
    <definedName name="solver_sel" localSheetId="10" hidden="1">1</definedName>
    <definedName name="solver_sho" localSheetId="3" hidden="1">2</definedName>
    <definedName name="solver_sho" localSheetId="5" hidden="1">2</definedName>
    <definedName name="solver_sho" localSheetId="14" hidden="1">0</definedName>
    <definedName name="solver_sho" localSheetId="16" hidden="1">0</definedName>
    <definedName name="solver_sho" localSheetId="17" hidden="1">0</definedName>
    <definedName name="solver_sho" localSheetId="7" hidden="1">2</definedName>
    <definedName name="solver_sho" localSheetId="0" hidden="1">2</definedName>
    <definedName name="solver_sho" localSheetId="11" hidden="1">2</definedName>
    <definedName name="solver_sho" localSheetId="6" hidden="1">2</definedName>
    <definedName name="solver_sho" localSheetId="10" hidden="1">2</definedName>
    <definedName name="solver_slv" localSheetId="3" hidden="1">0</definedName>
    <definedName name="solver_slv" localSheetId="5" hidden="1">0</definedName>
    <definedName name="solver_slv" localSheetId="14" hidden="1">0</definedName>
    <definedName name="solver_slv" localSheetId="15" hidden="1">0</definedName>
    <definedName name="solver_slv" localSheetId="16" hidden="1">0</definedName>
    <definedName name="solver_slv" localSheetId="17" hidden="1">0</definedName>
    <definedName name="solver_slv" localSheetId="7" hidden="1">0</definedName>
    <definedName name="solver_slv" localSheetId="0" hidden="1">0</definedName>
    <definedName name="solver_slv" localSheetId="10" hidden="1">0</definedName>
    <definedName name="solver_slvu" localSheetId="3" hidden="1">0</definedName>
    <definedName name="solver_slvu" localSheetId="5" hidden="1">0</definedName>
    <definedName name="solver_slvu" localSheetId="14" hidden="1">0</definedName>
    <definedName name="solver_slvu" localSheetId="15" hidden="1">0</definedName>
    <definedName name="solver_slvu" localSheetId="16" hidden="1">0</definedName>
    <definedName name="solver_slvu" localSheetId="17" hidden="1">0</definedName>
    <definedName name="solver_slvu" localSheetId="7" hidden="1">0</definedName>
    <definedName name="solver_slvu" localSheetId="0" hidden="1">0</definedName>
    <definedName name="solver_slvu" localSheetId="10" hidden="1">0</definedName>
    <definedName name="solver_ssz" localSheetId="3" hidden="1">0</definedName>
    <definedName name="solver_ssz" localSheetId="5" hidden="1">0</definedName>
    <definedName name="solver_ssz" localSheetId="16" hidden="1">0</definedName>
    <definedName name="solver_ssz" localSheetId="17" hidden="1">0</definedName>
    <definedName name="solver_ssz" localSheetId="7" hidden="1">0</definedName>
    <definedName name="solver_ssz" localSheetId="0" hidden="1">0</definedName>
    <definedName name="solver_ssz" localSheetId="11" hidden="1">0</definedName>
    <definedName name="solver_ssz" localSheetId="6" hidden="1">0</definedName>
    <definedName name="solver_ssz" localSheetId="10" hidden="1">0</definedName>
    <definedName name="solver_tim" localSheetId="3" hidden="1">100</definedName>
    <definedName name="solver_tim" localSheetId="5" hidden="1">100</definedName>
    <definedName name="solver_tim" localSheetId="14" hidden="1">2147483647</definedName>
    <definedName name="solver_tim" localSheetId="16" hidden="1">2147483647</definedName>
    <definedName name="solver_tim" localSheetId="17" hidden="1">2147483647</definedName>
    <definedName name="solver_tim" localSheetId="7" hidden="1">100</definedName>
    <definedName name="solver_tim" localSheetId="0" hidden="1">100</definedName>
    <definedName name="solver_tim" localSheetId="11" hidden="1">100</definedName>
    <definedName name="solver_tim" localSheetId="6" hidden="1">100</definedName>
    <definedName name="solver_tim" localSheetId="10" hidden="1">100</definedName>
    <definedName name="solver_tms" localSheetId="3" hidden="1">2</definedName>
    <definedName name="solver_tms" localSheetId="5" hidden="1">2</definedName>
    <definedName name="solver_tms" localSheetId="16" hidden="1">0</definedName>
    <definedName name="solver_tms" localSheetId="17" hidden="1">0</definedName>
    <definedName name="solver_tms" localSheetId="7" hidden="1">2</definedName>
    <definedName name="solver_tms" localSheetId="0" hidden="1">2</definedName>
    <definedName name="solver_tms" localSheetId="11" hidden="1">2</definedName>
    <definedName name="solver_tms" localSheetId="6" hidden="1">2</definedName>
    <definedName name="solver_tms" localSheetId="10" hidden="1">2</definedName>
    <definedName name="solver_tol" localSheetId="3" hidden="1">0.05</definedName>
    <definedName name="solver_tol" localSheetId="5" hidden="1">0.05</definedName>
    <definedName name="solver_tol" localSheetId="14" hidden="1">0</definedName>
    <definedName name="solver_tol" localSheetId="16" hidden="1">0</definedName>
    <definedName name="solver_tol" localSheetId="17" hidden="1">0</definedName>
    <definedName name="solver_tol" localSheetId="7" hidden="1">0</definedName>
    <definedName name="solver_tol" localSheetId="0" hidden="1">0.05</definedName>
    <definedName name="solver_tol" localSheetId="11" hidden="1">0.05</definedName>
    <definedName name="solver_tol" localSheetId="6" hidden="1">0.05</definedName>
    <definedName name="solver_tol" localSheetId="10" hidden="1">0.05</definedName>
    <definedName name="solver_typ" localSheetId="3" hidden="1">2</definedName>
    <definedName name="solver_typ" localSheetId="5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7" hidden="1">2</definedName>
    <definedName name="solver_typ" localSheetId="0" hidden="1">2</definedName>
    <definedName name="solver_typ" localSheetId="11" hidden="1">2</definedName>
    <definedName name="solver_typ" localSheetId="6" hidden="1">2</definedName>
    <definedName name="solver_typ" localSheetId="10" hidden="1">1</definedName>
    <definedName name="solver_umod" localSheetId="3" hidden="1">1</definedName>
    <definedName name="solver_umod" localSheetId="5" hidden="1">1</definedName>
    <definedName name="solver_umod" localSheetId="14" hidden="1">1</definedName>
    <definedName name="solver_umod" localSheetId="15" hidden="1">1</definedName>
    <definedName name="solver_umod" localSheetId="16" hidden="1">1</definedName>
    <definedName name="solver_umod" localSheetId="17" hidden="1">1</definedName>
    <definedName name="solver_umod" localSheetId="7" hidden="1">1</definedName>
    <definedName name="solver_umod" localSheetId="0" hidden="1">1</definedName>
    <definedName name="solver_umod" localSheetId="10" hidden="1">1</definedName>
    <definedName name="solver_urs" localSheetId="3" hidden="1">0</definedName>
    <definedName name="solver_urs" localSheetId="5" hidden="1">0</definedName>
    <definedName name="solver_urs" localSheetId="14" hidden="1">0</definedName>
    <definedName name="solver_urs" localSheetId="15" hidden="1">0</definedName>
    <definedName name="solver_urs" localSheetId="16" hidden="1">0</definedName>
    <definedName name="solver_urs" localSheetId="17" hidden="1">0</definedName>
    <definedName name="solver_urs" localSheetId="7" hidden="1">0</definedName>
    <definedName name="solver_urs" localSheetId="0" hidden="1">0</definedName>
    <definedName name="solver_urs" localSheetId="10" hidden="1">0</definedName>
    <definedName name="solver_val" localSheetId="3" hidden="1">0</definedName>
    <definedName name="solver_val" localSheetId="5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7" hidden="1">0</definedName>
    <definedName name="solver_val" localSheetId="0" hidden="1">0</definedName>
    <definedName name="solver_val" localSheetId="11" hidden="1">0</definedName>
    <definedName name="solver_val" localSheetId="6" hidden="1">0</definedName>
    <definedName name="solver_val" localSheetId="10" hidden="1">0</definedName>
    <definedName name="solver_var" localSheetId="3" hidden="1">" "</definedName>
    <definedName name="solver_var" localSheetId="5" hidden="1">" "</definedName>
    <definedName name="solver_var" localSheetId="14" hidden="1">" "</definedName>
    <definedName name="solver_var" localSheetId="15" hidden="1">" "</definedName>
    <definedName name="solver_var" localSheetId="16" hidden="1">" "</definedName>
    <definedName name="solver_var" localSheetId="17" hidden="1">" "</definedName>
    <definedName name="solver_var" localSheetId="7" hidden="1">" "</definedName>
    <definedName name="solver_var" localSheetId="0" hidden="1">" "</definedName>
    <definedName name="solver_var" localSheetId="10" hidden="1">" "</definedName>
    <definedName name="solver_var1" localSheetId="15" hidden="1">" "</definedName>
    <definedName name="solver_var1" localSheetId="17" hidden="1">" "</definedName>
    <definedName name="solver_ver" localSheetId="3" hidden="1">9</definedName>
    <definedName name="solver_ver" localSheetId="5" hidden="1">9</definedName>
    <definedName name="solver_ver" localSheetId="14" hidden="1">9</definedName>
    <definedName name="solver_ver" localSheetId="15" hidden="1">9</definedName>
    <definedName name="solver_ver" localSheetId="16" hidden="1">9</definedName>
    <definedName name="solver_ver" localSheetId="17" hidden="1">9</definedName>
    <definedName name="solver_ver" localSheetId="7" hidden="1">9</definedName>
    <definedName name="solver_ver" localSheetId="0" hidden="1">3</definedName>
    <definedName name="solver_ver" localSheetId="11" hidden="1">2</definedName>
    <definedName name="solver_ver" localSheetId="6" hidden="1">2</definedName>
    <definedName name="solver_ver" localSheetId="10" hidden="1">9</definedName>
    <definedName name="solver_vir" localSheetId="3" hidden="1">1</definedName>
    <definedName name="solver_vir" localSheetId="5" hidden="1">1</definedName>
    <definedName name="solver_vir" localSheetId="14" hidden="1">1</definedName>
    <definedName name="solver_vir" localSheetId="15" hidden="1">1</definedName>
    <definedName name="solver_vir" localSheetId="16" hidden="1">1</definedName>
    <definedName name="solver_vir" localSheetId="17" hidden="1">1</definedName>
    <definedName name="solver_vir" localSheetId="7" hidden="1">1</definedName>
    <definedName name="solver_vir" localSheetId="0" hidden="1">1</definedName>
    <definedName name="solver_vir" localSheetId="6" hidden="1">1</definedName>
    <definedName name="solver_vir" localSheetId="10" hidden="1">1</definedName>
    <definedName name="solver_vir1" localSheetId="15" hidden="1">1</definedName>
    <definedName name="solver_vir1" localSheetId="17" hidden="1">1</definedName>
    <definedName name="solver_vol" localSheetId="3" hidden="1">0</definedName>
    <definedName name="solver_vol" localSheetId="5" hidden="1">0</definedName>
    <definedName name="solver_vol" localSheetId="14" hidden="1">0</definedName>
    <definedName name="solver_vol" localSheetId="15" hidden="1">0</definedName>
    <definedName name="solver_vol" localSheetId="16" hidden="1">0</definedName>
    <definedName name="solver_vol" localSheetId="17" hidden="1">0</definedName>
    <definedName name="solver_vol" localSheetId="7" hidden="1">0</definedName>
    <definedName name="solver_vol" localSheetId="0" hidden="1">0</definedName>
    <definedName name="solver_vol" localSheetId="10" hidden="1">0</definedName>
    <definedName name="solver_vst" localSheetId="3" hidden="1">0</definedName>
    <definedName name="solver_vst" localSheetId="5" hidden="1">0</definedName>
    <definedName name="solver_vst" localSheetId="14" hidden="1">0</definedName>
    <definedName name="solver_vst" localSheetId="15" hidden="1">0</definedName>
    <definedName name="solver_vst" localSheetId="16" hidden="1">0</definedName>
    <definedName name="solver_vst" localSheetId="17" hidden="1">0</definedName>
    <definedName name="solver_vst" localSheetId="7" hidden="1">0</definedName>
    <definedName name="solver_vst" localSheetId="0" hidden="1">0</definedName>
    <definedName name="solver_vst" localSheetId="10" hidden="1">0</definedName>
    <definedName name="solver_vst1" localSheetId="15" hidden="1">0</definedName>
    <definedName name="solver_vst1" localSheetId="17" hidden="1">0</definedName>
  </definedNames>
  <calcPr calcId="162913"/>
</workbook>
</file>

<file path=xl/calcChain.xml><?xml version="1.0" encoding="utf-8"?>
<calcChain xmlns="http://schemas.openxmlformats.org/spreadsheetml/2006/main">
  <c r="C16" i="4" l="1"/>
  <c r="J14" i="31"/>
  <c r="I11" i="35"/>
  <c r="H11" i="35"/>
  <c r="G11" i="35"/>
  <c r="F11" i="35"/>
  <c r="E11" i="35"/>
  <c r="D11" i="35"/>
  <c r="C11" i="35"/>
  <c r="B11" i="35"/>
  <c r="J10" i="35"/>
  <c r="J9" i="35"/>
  <c r="J8" i="35"/>
  <c r="J7" i="35"/>
  <c r="I11" i="31"/>
  <c r="H11" i="31"/>
  <c r="G11" i="31"/>
  <c r="F11" i="31"/>
  <c r="E11" i="31"/>
  <c r="D11" i="31"/>
  <c r="C11" i="31"/>
  <c r="B11" i="31"/>
  <c r="J10" i="31"/>
  <c r="J9" i="31"/>
  <c r="J8" i="31"/>
  <c r="C17" i="31" s="1"/>
  <c r="G17" i="31" s="1"/>
  <c r="J7" i="31"/>
  <c r="I11" i="27"/>
  <c r="H11" i="27"/>
  <c r="G11" i="27"/>
  <c r="F11" i="27"/>
  <c r="E11" i="27"/>
  <c r="D11" i="27"/>
  <c r="C11" i="27"/>
  <c r="B11" i="27"/>
  <c r="J10" i="27"/>
  <c r="J9" i="27"/>
  <c r="J8" i="27"/>
  <c r="J7" i="27"/>
  <c r="I11" i="26"/>
  <c r="H11" i="26"/>
  <c r="G11" i="26"/>
  <c r="F11" i="26"/>
  <c r="E11" i="26"/>
  <c r="D11" i="26"/>
  <c r="C11" i="26"/>
  <c r="B11" i="26"/>
  <c r="J10" i="26"/>
  <c r="J9" i="26"/>
  <c r="J8" i="26"/>
  <c r="J7" i="26"/>
  <c r="C15" i="31" l="1"/>
  <c r="G15" i="31" s="1"/>
  <c r="C19" i="31"/>
  <c r="G19" i="31" s="1"/>
  <c r="C14" i="31"/>
  <c r="G14" i="31" s="1"/>
  <c r="C16" i="31"/>
  <c r="G16" i="31" s="1"/>
  <c r="C18" i="31"/>
  <c r="G18" i="31" s="1"/>
  <c r="C18" i="35"/>
  <c r="E18" i="35" s="1"/>
  <c r="C16" i="35"/>
  <c r="E16" i="35" s="1"/>
  <c r="C19" i="35"/>
  <c r="E19" i="35" s="1"/>
  <c r="C14" i="35"/>
  <c r="C15" i="35"/>
  <c r="E15" i="35" s="1"/>
  <c r="C17" i="35"/>
  <c r="E17" i="35" s="1"/>
  <c r="J4" i="26"/>
  <c r="E11" i="6"/>
  <c r="E12" i="6"/>
  <c r="E13" i="6"/>
  <c r="E14" i="6"/>
  <c r="E15" i="6"/>
  <c r="E16" i="6"/>
  <c r="E17" i="6"/>
  <c r="E18" i="6"/>
  <c r="E19" i="6"/>
  <c r="E20" i="6"/>
  <c r="D9" i="12"/>
  <c r="E9" i="12" s="1"/>
  <c r="D10" i="12"/>
  <c r="E10" i="12" s="1"/>
  <c r="D11" i="12"/>
  <c r="E11" i="12" s="1"/>
  <c r="D12" i="12"/>
  <c r="E12" i="12" s="1"/>
  <c r="D13" i="12"/>
  <c r="E13" i="12" s="1"/>
  <c r="D14" i="12"/>
  <c r="E14" i="12" s="1"/>
  <c r="D15" i="12"/>
  <c r="E15" i="12" s="1"/>
  <c r="D16" i="12"/>
  <c r="E16" i="12" s="1"/>
  <c r="D17" i="12"/>
  <c r="E17" i="12" s="1"/>
  <c r="D18" i="12"/>
  <c r="E18" i="12" s="1"/>
  <c r="D19" i="12"/>
  <c r="E19" i="12" s="1"/>
  <c r="D20" i="12"/>
  <c r="E20" i="12" s="1"/>
  <c r="D9" i="7"/>
  <c r="E9" i="7" s="1"/>
  <c r="D10" i="7"/>
  <c r="E10" i="7" s="1"/>
  <c r="D11" i="7"/>
  <c r="E11" i="7" s="1"/>
  <c r="D12" i="7"/>
  <c r="E12" i="7" s="1"/>
  <c r="D13" i="7"/>
  <c r="E13" i="7" s="1"/>
  <c r="D14" i="7"/>
  <c r="E14" i="7" s="1"/>
  <c r="D15" i="7"/>
  <c r="E15" i="7" s="1"/>
  <c r="D16" i="7"/>
  <c r="E16" i="7" s="1"/>
  <c r="D17" i="7"/>
  <c r="E17" i="7" s="1"/>
  <c r="D18" i="7"/>
  <c r="E18" i="7" s="1"/>
  <c r="D19" i="7"/>
  <c r="E19" i="7" s="1"/>
  <c r="D20" i="7"/>
  <c r="E20" i="7" s="1"/>
  <c r="D6" i="8"/>
  <c r="D8" i="8" s="1"/>
  <c r="C11" i="5"/>
  <c r="C14" i="4"/>
  <c r="C10" i="4"/>
  <c r="C15" i="4" s="1"/>
  <c r="B8" i="10"/>
  <c r="G8" i="10"/>
  <c r="C8" i="10"/>
  <c r="D8" i="10"/>
  <c r="E8" i="10"/>
  <c r="F8" i="10"/>
  <c r="F18" i="10" s="1"/>
  <c r="B9" i="10"/>
  <c r="B19" i="10" s="1"/>
  <c r="G9" i="10"/>
  <c r="C9" i="10"/>
  <c r="C19" i="10" s="1"/>
  <c r="D9" i="10"/>
  <c r="E9" i="10"/>
  <c r="E19" i="10" s="1"/>
  <c r="F9" i="10"/>
  <c r="B10" i="10"/>
  <c r="G10" i="10"/>
  <c r="C10" i="10"/>
  <c r="D10" i="10"/>
  <c r="E10" i="10"/>
  <c r="F10" i="10"/>
  <c r="F20" i="10" s="1"/>
  <c r="B11" i="10"/>
  <c r="G11" i="10"/>
  <c r="C11" i="10"/>
  <c r="C21" i="10" s="1"/>
  <c r="D11" i="10"/>
  <c r="D21" i="10" s="1"/>
  <c r="E11" i="10"/>
  <c r="E21" i="10" s="1"/>
  <c r="F11" i="10"/>
  <c r="F21" i="10" s="1"/>
  <c r="B12" i="10"/>
  <c r="G12" i="10"/>
  <c r="C12" i="10"/>
  <c r="D12" i="10"/>
  <c r="E12" i="10"/>
  <c r="F12" i="10"/>
  <c r="F22" i="10" s="1"/>
  <c r="G15" i="10"/>
  <c r="F5" i="10"/>
  <c r="E5" i="10"/>
  <c r="D5" i="10"/>
  <c r="C5" i="10"/>
  <c r="B5" i="10"/>
  <c r="F4" i="10"/>
  <c r="E4" i="10"/>
  <c r="D4" i="10"/>
  <c r="C4" i="10"/>
  <c r="B4" i="10"/>
  <c r="N3" i="10"/>
  <c r="M3" i="10"/>
  <c r="L3" i="10"/>
  <c r="K3" i="10"/>
  <c r="J3" i="10"/>
  <c r="E12" i="8"/>
  <c r="E11" i="8"/>
  <c r="C6" i="8"/>
  <c r="C8" i="8" s="1"/>
  <c r="D18" i="10" l="1"/>
  <c r="B18" i="10"/>
  <c r="C22" i="10"/>
  <c r="C20" i="10"/>
  <c r="C18" i="10"/>
  <c r="B22" i="10"/>
  <c r="B20" i="10"/>
  <c r="D19" i="10"/>
  <c r="C26" i="10"/>
  <c r="D22" i="10"/>
  <c r="B21" i="10"/>
  <c r="D20" i="10"/>
  <c r="F19" i="10"/>
  <c r="E18" i="10"/>
  <c r="E8" i="6"/>
  <c r="E14" i="35"/>
  <c r="J14" i="35" s="1"/>
  <c r="E8" i="8"/>
  <c r="E22" i="10"/>
  <c r="E20" i="10"/>
  <c r="E5" i="7"/>
  <c r="C16" i="5"/>
  <c r="I4" i="4"/>
  <c r="E5" i="12"/>
  <c r="C24" i="10" l="1"/>
  <c r="C15" i="5"/>
  <c r="C17" i="5"/>
  <c r="C18" i="5" l="1"/>
  <c r="P2" i="5" s="1"/>
</calcChain>
</file>

<file path=xl/comments1.xml><?xml version="1.0" encoding="utf-8"?>
<comments xmlns="http://schemas.openxmlformats.org/spreadsheetml/2006/main">
  <authors>
    <author>Ken.Baker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Observed value of degree-days</t>
        </r>
      </text>
    </comment>
    <comment ref="C8" authorId="0" shapeId="0">
      <text>
        <r>
          <rPr>
            <sz val="8"/>
            <color indexed="81"/>
            <rFont val="Tahoma"/>
            <family val="2"/>
          </rPr>
          <t>Observed values of gas consumption</t>
        </r>
      </text>
    </comment>
    <comment ref="D8" authorId="0" shapeId="0">
      <text>
        <r>
          <rPr>
            <sz val="8"/>
            <color indexed="81"/>
            <rFont val="Tahoma"/>
            <family val="2"/>
          </rPr>
          <t>Predicted value of gas consumption, according the the model in column D</t>
        </r>
      </text>
    </comment>
    <comment ref="E8" authorId="0" shapeId="0">
      <text>
        <r>
          <rPr>
            <sz val="8"/>
            <color indexed="81"/>
            <rFont val="Tahoma"/>
            <family val="2"/>
          </rPr>
          <t xml:space="preserve">Difference between observed and predicted values of gas consumption
</t>
        </r>
      </text>
    </comment>
  </commentList>
</comments>
</file>

<file path=xl/sharedStrings.xml><?xml version="1.0" encoding="utf-8"?>
<sst xmlns="http://schemas.openxmlformats.org/spreadsheetml/2006/main" count="311" uniqueCount="163">
  <si>
    <t>Decisions</t>
  </si>
  <si>
    <t>Facility</t>
  </si>
  <si>
    <t>Location</t>
  </si>
  <si>
    <t>x</t>
  </si>
  <si>
    <t>y</t>
  </si>
  <si>
    <t>Objective</t>
  </si>
  <si>
    <t>Data</t>
  </si>
  <si>
    <t>Site</t>
  </si>
  <si>
    <t>x location</t>
  </si>
  <si>
    <t>y location</t>
  </si>
  <si>
    <t>distance</t>
  </si>
  <si>
    <t>Inventory Example</t>
  </si>
  <si>
    <t>Decision</t>
  </si>
  <si>
    <t>Lot size</t>
  </si>
  <si>
    <t>Order cost</t>
  </si>
  <si>
    <t>Carry cost</t>
  </si>
  <si>
    <t>Total</t>
  </si>
  <si>
    <t>Parameters</t>
  </si>
  <si>
    <t>Fixed cost/order</t>
  </si>
  <si>
    <t>Unit cost</t>
  </si>
  <si>
    <t>Carrying percent</t>
  </si>
  <si>
    <t>Carrying cost</t>
  </si>
  <si>
    <t>Annual demand</t>
  </si>
  <si>
    <t>Purchase cost</t>
  </si>
  <si>
    <t xml:space="preserve">   minimum quantity</t>
  </si>
  <si>
    <t>$C$4</t>
  </si>
  <si>
    <t>Curve Fitting</t>
  </si>
  <si>
    <t>Number</t>
  </si>
  <si>
    <t>Observed</t>
  </si>
  <si>
    <t>Predicted</t>
  </si>
  <si>
    <t>Difference</t>
  </si>
  <si>
    <t>a</t>
  </si>
  <si>
    <t>b</t>
  </si>
  <si>
    <t>Furniture Company</t>
  </si>
  <si>
    <t>Constraints</t>
  </si>
  <si>
    <t>Sofas</t>
  </si>
  <si>
    <t>Tables</t>
  </si>
  <si>
    <t>Price</t>
  </si>
  <si>
    <t>Cost</t>
  </si>
  <si>
    <t>Profit</t>
  </si>
  <si>
    <t>Volume</t>
  </si>
  <si>
    <t>Assembly</t>
  </si>
  <si>
    <t>Inspection</t>
  </si>
  <si>
    <t>&lt;=</t>
  </si>
  <si>
    <t>Cell</t>
  </si>
  <si>
    <t>Name</t>
  </si>
  <si>
    <t>Final</t>
  </si>
  <si>
    <t>Value</t>
  </si>
  <si>
    <t>Reduced</t>
  </si>
  <si>
    <t>Gradient</t>
  </si>
  <si>
    <t>Lagrange</t>
  </si>
  <si>
    <t>Multiplier</t>
  </si>
  <si>
    <t>Volume Sofas</t>
  </si>
  <si>
    <t>$D$4</t>
  </si>
  <si>
    <t>Volume Tables</t>
  </si>
  <si>
    <t>$E$11</t>
  </si>
  <si>
    <t>$E$12</t>
  </si>
  <si>
    <t>$G$11</t>
  </si>
  <si>
    <t>$E$8,$C$4:$D$4</t>
  </si>
  <si>
    <t>$B$32</t>
  </si>
  <si>
    <t>$E$8</t>
  </si>
  <si>
    <t>Portfolio Model</t>
  </si>
  <si>
    <t>Computer</t>
  </si>
  <si>
    <t>Chemical</t>
  </si>
  <si>
    <t>Power</t>
  </si>
  <si>
    <t>Auto</t>
  </si>
  <si>
    <t>Electronic</t>
  </si>
  <si>
    <t>Avg. Return</t>
  </si>
  <si>
    <t>St. Deviation</t>
  </si>
  <si>
    <t>Covariances</t>
  </si>
  <si>
    <t>Proportions</t>
  </si>
  <si>
    <t>Calculations</t>
  </si>
  <si>
    <t>Weighted Average</t>
  </si>
  <si>
    <t>Month</t>
  </si>
  <si>
    <t>Risk</t>
  </si>
  <si>
    <t>Return</t>
  </si>
  <si>
    <t>Data Summary</t>
  </si>
  <si>
    <t>Portfolio Variance</t>
  </si>
  <si>
    <t>Floor</t>
  </si>
  <si>
    <t>Model</t>
  </si>
  <si>
    <t>Sum of Squares</t>
  </si>
  <si>
    <t>Change</t>
  </si>
  <si>
    <t>Quantity</t>
  </si>
  <si>
    <t>Output</t>
  </si>
  <si>
    <t>Demand</t>
  </si>
  <si>
    <t>Power Model: y = ax^b</t>
  </si>
  <si>
    <t>Sum of squares</t>
  </si>
  <si>
    <t>Location in Two Dimensions</t>
  </si>
  <si>
    <t>Ceiling</t>
  </si>
  <si>
    <t>Total Distance</t>
  </si>
  <si>
    <t>D</t>
  </si>
  <si>
    <t>E</t>
  </si>
  <si>
    <t>F</t>
  </si>
  <si>
    <t xml:space="preserve">  G</t>
  </si>
  <si>
    <t xml:space="preserve"> B</t>
  </si>
  <si>
    <t xml:space="preserve"> C</t>
  </si>
  <si>
    <t xml:space="preserve">  A</t>
  </si>
  <si>
    <r>
      <t>f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)</t>
    </r>
  </si>
  <si>
    <t>Inventory: Crowley Foods</t>
  </si>
  <si>
    <r>
      <rPr>
        <i/>
        <sz val="10"/>
        <rFont val="Arial"/>
        <family val="2"/>
      </rPr>
      <t>f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x</t>
    </r>
    <r>
      <rPr>
        <sz val="10"/>
        <rFont val="Arial"/>
        <family val="2"/>
      </rPr>
      <t>)</t>
    </r>
  </si>
  <si>
    <t>s</t>
  </si>
  <si>
    <t>Microsoft Excel 12.0 Sensitivity Report</t>
  </si>
  <si>
    <t>Objective Cell (Max)</t>
  </si>
  <si>
    <t>Final Value</t>
  </si>
  <si>
    <t>Decision Variable Cells</t>
  </si>
  <si>
    <t>Loading</t>
  </si>
  <si>
    <t>Max Time</t>
  </si>
  <si>
    <t>Proj. 1</t>
  </si>
  <si>
    <t>Proj. 2</t>
  </si>
  <si>
    <t>Proj. 3</t>
  </si>
  <si>
    <t>Proj. 4</t>
  </si>
  <si>
    <t>Proj. 5</t>
  </si>
  <si>
    <t>Proj. 6</t>
  </si>
  <si>
    <t>Proj. 7</t>
  </si>
  <si>
    <t>Proj. 8</t>
  </si>
  <si>
    <t>Time</t>
  </si>
  <si>
    <t>Total Time</t>
  </si>
  <si>
    <t>Dept1</t>
  </si>
  <si>
    <t>Dept2</t>
  </si>
  <si>
    <t>Dept3</t>
  </si>
  <si>
    <t>Dept4</t>
  </si>
  <si>
    <t>(Linear)</t>
  </si>
  <si>
    <t>Pairs</t>
  </si>
  <si>
    <t>1,2</t>
  </si>
  <si>
    <t>1,3</t>
  </si>
  <si>
    <t>1,4</t>
  </si>
  <si>
    <t>2,3</t>
  </si>
  <si>
    <t>2,4</t>
  </si>
  <si>
    <t>3,4</t>
  </si>
  <si>
    <t>u-value</t>
  </si>
  <si>
    <t>v-value</t>
  </si>
  <si>
    <t>ABS</t>
  </si>
  <si>
    <t>Total Delta</t>
  </si>
  <si>
    <r>
      <t>Delta (</t>
    </r>
    <r>
      <rPr>
        <i/>
        <sz val="11"/>
        <rFont val="Symbol"/>
        <family val="1"/>
        <charset val="2"/>
      </rPr>
      <t>D</t>
    </r>
    <r>
      <rPr>
        <i/>
        <sz val="11"/>
        <rFont val="Calibri"/>
        <family val="2"/>
        <scheme val="minor"/>
      </rPr>
      <t>)</t>
    </r>
  </si>
  <si>
    <r>
      <t xml:space="preserve">Total </t>
    </r>
    <r>
      <rPr>
        <b/>
        <i/>
        <sz val="11"/>
        <rFont val="Symbol"/>
        <family val="1"/>
        <charset val="2"/>
      </rPr>
      <t>D</t>
    </r>
  </si>
  <si>
    <r>
      <rPr>
        <i/>
        <sz val="11"/>
        <rFont val="Symbol"/>
        <family val="1"/>
        <charset val="2"/>
      </rPr>
      <t>D</t>
    </r>
    <r>
      <rPr>
        <i/>
        <sz val="11"/>
        <rFont val="Calibri"/>
        <family val="2"/>
        <scheme val="minor"/>
      </rPr>
      <t>-u+v</t>
    </r>
  </si>
  <si>
    <t>Linear Solver</t>
  </si>
  <si>
    <t>Nonlinear Solver</t>
  </si>
  <si>
    <t>Suitable for linear models.</t>
  </si>
  <si>
    <t>Suitable for nonlinear models;</t>
  </si>
  <si>
    <t xml:space="preserve">   can also solve most linear models.</t>
  </si>
  <si>
    <t>Finds a global optimum each time.</t>
  </si>
  <si>
    <t>Finds a local optimum each time.</t>
  </si>
  <si>
    <t>No guarantee of global optimum,</t>
  </si>
  <si>
    <t xml:space="preserve">   except in special circumstances.</t>
  </si>
  <si>
    <t>Ignores initial decision variables.</t>
  </si>
  <si>
    <t>Uses initial decision variables in search;</t>
  </si>
  <si>
    <t xml:space="preserve">   result may depend on starting values.</t>
  </si>
  <si>
    <t>Finds a feasible solution if one exists.</t>
  </si>
  <si>
    <t xml:space="preserve">May not be able to find a feasible </t>
  </si>
  <si>
    <t xml:space="preserve">   solution when one exists.</t>
  </si>
  <si>
    <t>Always leads to an optimum, unless</t>
  </si>
  <si>
    <t>May generate "convergence" message;</t>
  </si>
  <si>
    <t xml:space="preserve">   problem is infeasible or unbounded.</t>
  </si>
  <si>
    <t xml:space="preserve">   re-run may be necessary.</t>
  </si>
  <si>
    <t>Comprehensive sensivity information</t>
  </si>
  <si>
    <t>Sensitivity Report does not include</t>
  </si>
  <si>
    <t xml:space="preserve">   from the Sensitivity Report.</t>
  </si>
  <si>
    <t xml:space="preserve">   allowable ranges.</t>
  </si>
  <si>
    <t>La quantité à commander est la variable de décision</t>
  </si>
  <si>
    <t>Graphique</t>
  </si>
  <si>
    <t>Le graphique représente bien une relation non linéaire, on utilise donc le solveur GRG</t>
  </si>
  <si>
    <t>Le total est le cout total de commande et de stockage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</si>
</sst>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0.000000"/>
    <numFmt numFmtId="168" formatCode="0.00000"/>
    <numFmt numFmtId="169" formatCode="0.0000"/>
    <numFmt numFmtId="170" formatCode="0.000"/>
    <numFmt numFmtId="171" formatCode="0.0"/>
    <numFmt numFmtId="172" formatCode="&quot;$&quot;#,##0"/>
    <numFmt numFmtId="173" formatCode="&quot;$&quot;#,##0.00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18"/>
      <name val="Arial"/>
      <family val="2"/>
    </font>
    <font>
      <b/>
      <i/>
      <sz val="11"/>
      <name val="Calibri"/>
      <family val="2"/>
      <scheme val="minor"/>
    </font>
    <font>
      <i/>
      <sz val="11"/>
      <name val="Symbol"/>
      <family val="1"/>
      <charset val="2"/>
    </font>
    <font>
      <b/>
      <i/>
      <sz val="11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10" xfId="0" applyFill="1" applyBorder="1" applyAlignment="1"/>
    <xf numFmtId="0" fontId="0" fillId="0" borderId="11" xfId="0" applyFill="1" applyBorder="1" applyAlignment="1"/>
    <xf numFmtId="2" fontId="0" fillId="0" borderId="10" xfId="0" applyNumberFormat="1" applyFill="1" applyBorder="1" applyAlignment="1"/>
    <xf numFmtId="0" fontId="6" fillId="0" borderId="0" xfId="0" applyFont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169" fontId="0" fillId="0" borderId="0" xfId="0" applyNumberFormat="1"/>
    <xf numFmtId="0" fontId="0" fillId="0" borderId="14" xfId="0" applyBorder="1" applyAlignment="1">
      <alignment horizontal="center"/>
    </xf>
    <xf numFmtId="168" fontId="0" fillId="0" borderId="4" xfId="0" applyNumberFormat="1" applyBorder="1" applyAlignment="1">
      <alignment horizontal="right"/>
    </xf>
    <xf numFmtId="168" fontId="0" fillId="0" borderId="15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68" fontId="0" fillId="0" borderId="0" xfId="0" applyNumberFormat="1" applyBorder="1" applyAlignment="1">
      <alignment horizontal="right"/>
    </xf>
    <xf numFmtId="168" fontId="0" fillId="0" borderId="16" xfId="0" applyNumberFormat="1" applyBorder="1" applyAlignment="1">
      <alignment horizontal="right"/>
    </xf>
    <xf numFmtId="170" fontId="0" fillId="0" borderId="5" xfId="0" applyNumberFormat="1" applyBorder="1"/>
    <xf numFmtId="170" fontId="0" fillId="0" borderId="18" xfId="0" applyNumberFormat="1" applyBorder="1"/>
    <xf numFmtId="170" fontId="0" fillId="0" borderId="6" xfId="0" applyNumberFormat="1" applyBorder="1"/>
    <xf numFmtId="0" fontId="8" fillId="0" borderId="0" xfId="0" applyFont="1"/>
    <xf numFmtId="170" fontId="0" fillId="2" borderId="8" xfId="0" applyNumberFormat="1" applyFill="1" applyBorder="1"/>
    <xf numFmtId="170" fontId="0" fillId="2" borderId="19" xfId="0" applyNumberFormat="1" applyFill="1" applyBorder="1"/>
    <xf numFmtId="170" fontId="0" fillId="2" borderId="9" xfId="0" applyNumberFormat="1" applyFill="1" applyBorder="1"/>
    <xf numFmtId="170" fontId="0" fillId="0" borderId="7" xfId="0" applyNumberFormat="1" applyBorder="1"/>
    <xf numFmtId="167" fontId="0" fillId="0" borderId="0" xfId="0" applyNumberFormat="1"/>
    <xf numFmtId="0" fontId="4" fillId="0" borderId="0" xfId="0" applyFont="1" applyFill="1"/>
    <xf numFmtId="168" fontId="0" fillId="3" borderId="7" xfId="0" applyNumberFormat="1" applyFill="1" applyBorder="1"/>
    <xf numFmtId="0" fontId="0" fillId="0" borderId="0" xfId="0" applyFill="1"/>
    <xf numFmtId="0" fontId="9" fillId="0" borderId="0" xfId="0" applyFont="1" applyFill="1"/>
    <xf numFmtId="169" fontId="0" fillId="4" borderId="7" xfId="0" applyNumberFormat="1" applyFill="1" applyBorder="1"/>
    <xf numFmtId="0" fontId="0" fillId="0" borderId="2" xfId="0" applyBorder="1" applyAlignment="1">
      <alignment horizontal="center"/>
    </xf>
    <xf numFmtId="168" fontId="0" fillId="0" borderId="3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Fill="1"/>
    <xf numFmtId="170" fontId="0" fillId="0" borderId="7" xfId="0" applyNumberFormat="1" applyFill="1" applyBorder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1" fontId="11" fillId="2" borderId="7" xfId="0" applyNumberFormat="1" applyFont="1" applyFill="1" applyBorder="1"/>
    <xf numFmtId="173" fontId="11" fillId="0" borderId="0" xfId="0" applyNumberFormat="1" applyFont="1"/>
    <xf numFmtId="171" fontId="11" fillId="0" borderId="0" xfId="0" applyNumberFormat="1" applyFont="1"/>
    <xf numFmtId="3" fontId="11" fillId="0" borderId="0" xfId="0" applyNumberFormat="1" applyFont="1"/>
    <xf numFmtId="9" fontId="11" fillId="0" borderId="0" xfId="3" applyFont="1"/>
    <xf numFmtId="2" fontId="11" fillId="0" borderId="0" xfId="2" applyNumberFormat="1" applyFont="1"/>
    <xf numFmtId="2" fontId="11" fillId="0" borderId="0" xfId="0" applyNumberFormat="1" applyFont="1"/>
    <xf numFmtId="2" fontId="11" fillId="3" borderId="7" xfId="0" applyNumberFormat="1" applyFont="1" applyFill="1" applyBorder="1"/>
    <xf numFmtId="172" fontId="11" fillId="0" borderId="0" xfId="0" applyNumberFormat="1" applyFont="1"/>
    <xf numFmtId="166" fontId="11" fillId="0" borderId="0" xfId="1" applyNumberFormat="1" applyFont="1"/>
    <xf numFmtId="4" fontId="11" fillId="0" borderId="0" xfId="2" applyNumberFormat="1" applyFont="1"/>
    <xf numFmtId="3" fontId="11" fillId="3" borderId="7" xfId="0" applyNumberFormat="1" applyFont="1" applyFill="1" applyBorder="1"/>
    <xf numFmtId="0" fontId="1" fillId="0" borderId="0" xfId="0" applyFont="1"/>
    <xf numFmtId="0" fontId="14" fillId="0" borderId="20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165" fontId="14" fillId="0" borderId="12" xfId="0" applyNumberFormat="1" applyFont="1" applyFill="1" applyBorder="1" applyAlignment="1">
      <alignment horizontal="center"/>
    </xf>
    <xf numFmtId="2" fontId="0" fillId="0" borderId="11" xfId="0" applyNumberFormat="1" applyFill="1" applyBorder="1" applyAlignment="1"/>
    <xf numFmtId="0" fontId="15" fillId="0" borderId="0" xfId="0" applyFont="1"/>
    <xf numFmtId="0" fontId="11" fillId="3" borderId="7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1" fillId="2" borderId="14" xfId="0" applyFont="1" applyFill="1" applyBorder="1"/>
    <xf numFmtId="0" fontId="11" fillId="2" borderId="4" xfId="0" applyFont="1" applyFill="1" applyBorder="1"/>
    <xf numFmtId="0" fontId="11" fillId="2" borderId="15" xfId="0" applyFont="1" applyFill="1" applyBorder="1"/>
    <xf numFmtId="0" fontId="11" fillId="2" borderId="1" xfId="0" applyFont="1" applyFill="1" applyBorder="1"/>
    <xf numFmtId="0" fontId="11" fillId="2" borderId="0" xfId="0" applyFont="1" applyFill="1" applyBorder="1"/>
    <xf numFmtId="0" fontId="11" fillId="2" borderId="16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2" borderId="17" xfId="0" applyFont="1" applyFill="1" applyBorder="1"/>
    <xf numFmtId="0" fontId="13" fillId="0" borderId="7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49" fontId="15" fillId="0" borderId="19" xfId="0" applyNumberFormat="1" applyFont="1" applyBorder="1" applyAlignment="1">
      <alignment horizontal="center"/>
    </xf>
    <xf numFmtId="49" fontId="15" fillId="0" borderId="9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170" fontId="13" fillId="0" borderId="18" xfId="0" applyNumberFormat="1" applyFont="1" applyBorder="1"/>
    <xf numFmtId="168" fontId="11" fillId="0" borderId="18" xfId="0" applyNumberFormat="1" applyFont="1" applyBorder="1" applyAlignment="1">
      <alignment horizontal="center"/>
    </xf>
    <xf numFmtId="0" fontId="11" fillId="0" borderId="0" xfId="0" applyFont="1" applyBorder="1"/>
    <xf numFmtId="170" fontId="11" fillId="0" borderId="0" xfId="0" applyNumberFormat="1" applyFont="1" applyBorder="1"/>
    <xf numFmtId="170" fontId="11" fillId="0" borderId="16" xfId="0" applyNumberFormat="1" applyFont="1" applyBorder="1"/>
    <xf numFmtId="170" fontId="13" fillId="0" borderId="6" xfId="0" applyNumberFormat="1" applyFont="1" applyBorder="1"/>
    <xf numFmtId="168" fontId="11" fillId="0" borderId="6" xfId="0" applyNumberFormat="1" applyFont="1" applyBorder="1" applyAlignment="1">
      <alignment horizontal="center"/>
    </xf>
    <xf numFmtId="170" fontId="11" fillId="0" borderId="3" xfId="0" applyNumberFormat="1" applyFont="1" applyBorder="1"/>
    <xf numFmtId="170" fontId="11" fillId="0" borderId="17" xfId="0" applyNumberFormat="1" applyFont="1" applyBorder="1"/>
    <xf numFmtId="169" fontId="13" fillId="0" borderId="18" xfId="0" applyNumberFormat="1" applyFont="1" applyBorder="1"/>
    <xf numFmtId="168" fontId="11" fillId="0" borderId="5" xfId="0" applyNumberFormat="1" applyFont="1" applyBorder="1" applyAlignment="1">
      <alignment horizontal="center"/>
    </xf>
    <xf numFmtId="0" fontId="11" fillId="0" borderId="4" xfId="0" applyFont="1" applyBorder="1"/>
    <xf numFmtId="170" fontId="11" fillId="0" borderId="4" xfId="0" applyNumberFormat="1" applyFont="1" applyBorder="1"/>
    <xf numFmtId="170" fontId="11" fillId="0" borderId="15" xfId="0" applyNumberFormat="1" applyFont="1" applyBorder="1"/>
    <xf numFmtId="169" fontId="13" fillId="0" borderId="6" xfId="0" applyNumberFormat="1" applyFont="1" applyBorder="1"/>
    <xf numFmtId="171" fontId="11" fillId="2" borderId="8" xfId="0" applyNumberFormat="1" applyFont="1" applyFill="1" applyBorder="1"/>
    <xf numFmtId="171" fontId="11" fillId="2" borderId="9" xfId="0" applyNumberFormat="1" applyFont="1" applyFill="1" applyBorder="1"/>
    <xf numFmtId="165" fontId="11" fillId="3" borderId="7" xfId="1" applyFont="1" applyFill="1" applyBorder="1"/>
    <xf numFmtId="0" fontId="11" fillId="0" borderId="5" xfId="0" applyFont="1" applyBorder="1"/>
    <xf numFmtId="0" fontId="11" fillId="0" borderId="6" xfId="0" applyFont="1" applyBorder="1"/>
    <xf numFmtId="2" fontId="11" fillId="2" borderId="5" xfId="0" applyNumberFormat="1" applyFont="1" applyFill="1" applyBorder="1"/>
    <xf numFmtId="2" fontId="11" fillId="2" borderId="6" xfId="0" applyNumberFormat="1" applyFont="1" applyFill="1" applyBorder="1"/>
    <xf numFmtId="0" fontId="15" fillId="0" borderId="0" xfId="0" applyFont="1" applyAlignment="1"/>
    <xf numFmtId="0" fontId="13" fillId="0" borderId="14" xfId="0" applyFont="1" applyBorder="1"/>
    <xf numFmtId="0" fontId="11" fillId="0" borderId="15" xfId="0" applyFont="1" applyBorder="1"/>
    <xf numFmtId="0" fontId="12" fillId="0" borderId="1" xfId="0" applyFont="1" applyBorder="1"/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6" xfId="0" applyFont="1" applyBorder="1"/>
    <xf numFmtId="0" fontId="11" fillId="0" borderId="2" xfId="0" applyFont="1" applyBorder="1" applyAlignment="1">
      <alignment horizontal="center"/>
    </xf>
    <xf numFmtId="0" fontId="11" fillId="0" borderId="3" xfId="0" applyFont="1" applyBorder="1"/>
    <xf numFmtId="0" fontId="11" fillId="0" borderId="17" xfId="0" applyFont="1" applyBorder="1"/>
    <xf numFmtId="171" fontId="11" fillId="2" borderId="5" xfId="0" applyNumberFormat="1" applyFont="1" applyFill="1" applyBorder="1"/>
    <xf numFmtId="171" fontId="11" fillId="2" borderId="6" xfId="0" applyNumberFormat="1" applyFont="1" applyFill="1" applyBorder="1"/>
    <xf numFmtId="0" fontId="12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4" fontId="11" fillId="0" borderId="0" xfId="0" applyNumberFormat="1" applyFont="1"/>
    <xf numFmtId="0" fontId="11" fillId="5" borderId="7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11" fillId="6" borderId="0" xfId="0" applyFont="1" applyFill="1"/>
    <xf numFmtId="0" fontId="11" fillId="7" borderId="0" xfId="0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819698385159484"/>
          <c:y val="8.93099300087489E-2"/>
          <c:w val="0.66433464986205759"/>
          <c:h val="0.65454593879168144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'Optimisation inventaire N.L'!$H$5:$H$11</c:f>
              <c:numCache>
                <c:formatCode>General</c:formatCode>
                <c:ptCount val="7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  <c:pt idx="5">
                  <c:v>375</c:v>
                </c:pt>
                <c:pt idx="6">
                  <c:v>400</c:v>
                </c:pt>
              </c:numCache>
            </c:numRef>
          </c:xVal>
          <c:yVal>
            <c:numRef>
              <c:f>'Optimisation inventaire N.L'!$I$5:$I$11</c:f>
              <c:numCache>
                <c:formatCode>0.0</c:formatCode>
                <c:ptCount val="7"/>
                <c:pt idx="0">
                  <c:v>1075</c:v>
                </c:pt>
                <c:pt idx="1">
                  <c:v>1048.8636363636365</c:v>
                </c:pt>
                <c:pt idx="2">
                  <c:v>1033.3333333333335</c:v>
                </c:pt>
                <c:pt idx="3">
                  <c:v>1025.9615384615386</c:v>
                </c:pt>
                <c:pt idx="4">
                  <c:v>1025</c:v>
                </c:pt>
                <c:pt idx="5">
                  <c:v>1029.1666666666667</c:v>
                </c:pt>
                <c:pt idx="6">
                  <c:v>1037.5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36-4899-9F9E-D0A140E31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12096"/>
        <c:axId val="196614784"/>
      </c:scatterChart>
      <c:valAx>
        <c:axId val="196612096"/>
        <c:scaling>
          <c:orientation val="minMax"/>
          <c:max val="450"/>
          <c:min val="200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>
                    <a:latin typeface="+mn-lt"/>
                  </a:rPr>
                  <a:t>Order Quantity</a:t>
                </a:r>
              </a:p>
            </c:rich>
          </c:tx>
          <c:layout>
            <c:manualLayout>
              <c:xMode val="edge"/>
              <c:yMode val="edge"/>
              <c:x val="0.45386210102304964"/>
              <c:y val="0.857576392027988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614784"/>
        <c:crosses val="autoZero"/>
        <c:crossBetween val="midCat"/>
      </c:valAx>
      <c:valAx>
        <c:axId val="196614784"/>
        <c:scaling>
          <c:orientation val="minMax"/>
          <c:max val="1100"/>
          <c:min val="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>
                    <a:latin typeface="+mn-lt"/>
                  </a:rPr>
                  <a:t>Annual</a:t>
                </a:r>
              </a:p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>
                    <a:latin typeface="+mn-lt"/>
                  </a:rPr>
                  <a:t>Cost</a:t>
                </a:r>
              </a:p>
            </c:rich>
          </c:tx>
          <c:layout>
            <c:manualLayout>
              <c:xMode val="edge"/>
              <c:yMode val="edge"/>
              <c:x val="3.5781699412174177E-2"/>
              <c:y val="0.3715489209682128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612096"/>
        <c:crosses val="autoZero"/>
        <c:crossBetween val="midCat"/>
        <c:majorUnit val="2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800453514739232"/>
          <c:y val="0.12593387623613064"/>
          <c:w val="0.67706874406656614"/>
          <c:h val="0.661637686940165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Discount!$P$2</c:f>
              <c:strCache>
                <c:ptCount val="1"/>
                <c:pt idx="0">
                  <c:v>$148 100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Discount!$O$3:$O$23</c:f>
              <c:numCache>
                <c:formatCode>General</c:formatCode>
                <c:ptCount val="21"/>
                <c:pt idx="0">
                  <c:v>200</c:v>
                </c:pt>
                <c:pt idx="1">
                  <c:v>225</c:v>
                </c:pt>
                <c:pt idx="2">
                  <c:v>250</c:v>
                </c:pt>
                <c:pt idx="3">
                  <c:v>275</c:v>
                </c:pt>
                <c:pt idx="4">
                  <c:v>300</c:v>
                </c:pt>
                <c:pt idx="5">
                  <c:v>325</c:v>
                </c:pt>
                <c:pt idx="6">
                  <c:v>350</c:v>
                </c:pt>
                <c:pt idx="7">
                  <c:v>375</c:v>
                </c:pt>
                <c:pt idx="8">
                  <c:v>400</c:v>
                </c:pt>
                <c:pt idx="9">
                  <c:v>425</c:v>
                </c:pt>
                <c:pt idx="10">
                  <c:v>450</c:v>
                </c:pt>
                <c:pt idx="11">
                  <c:v>475</c:v>
                </c:pt>
                <c:pt idx="12">
                  <c:v>500</c:v>
                </c:pt>
                <c:pt idx="13">
                  <c:v>525</c:v>
                </c:pt>
                <c:pt idx="14">
                  <c:v>550</c:v>
                </c:pt>
                <c:pt idx="15">
                  <c:v>575</c:v>
                </c:pt>
                <c:pt idx="16">
                  <c:v>600</c:v>
                </c:pt>
                <c:pt idx="17">
                  <c:v>625</c:v>
                </c:pt>
                <c:pt idx="18">
                  <c:v>650</c:v>
                </c:pt>
                <c:pt idx="19">
                  <c:v>675</c:v>
                </c:pt>
              </c:numCache>
            </c:numRef>
          </c:xVal>
          <c:yVal>
            <c:numRef>
              <c:f>Discount!$P$3:$P$23</c:f>
              <c:numCache>
                <c:formatCode>_(* #\ ##0_);_(* \(#\ ##0\);_(* "-"??_);_(@_)</c:formatCode>
                <c:ptCount val="21"/>
                <c:pt idx="0">
                  <c:v>148675</c:v>
                </c:pt>
                <c:pt idx="1">
                  <c:v>148615.27777777778</c:v>
                </c:pt>
                <c:pt idx="2">
                  <c:v>148575</c:v>
                </c:pt>
                <c:pt idx="3">
                  <c:v>148548.86363636365</c:v>
                </c:pt>
                <c:pt idx="4">
                  <c:v>148533.33333333334</c:v>
                </c:pt>
                <c:pt idx="5">
                  <c:v>148525.96153846153</c:v>
                </c:pt>
                <c:pt idx="6">
                  <c:v>148525</c:v>
                </c:pt>
                <c:pt idx="7">
                  <c:v>148529.16666666666</c:v>
                </c:pt>
                <c:pt idx="8">
                  <c:v>148537.5</c:v>
                </c:pt>
                <c:pt idx="9">
                  <c:v>148549.26470588235</c:v>
                </c:pt>
                <c:pt idx="10">
                  <c:v>148563.88888888888</c:v>
                </c:pt>
                <c:pt idx="11">
                  <c:v>148580.92105263157</c:v>
                </c:pt>
                <c:pt idx="12">
                  <c:v>148100</c:v>
                </c:pt>
                <c:pt idx="13">
                  <c:v>148120.83333333334</c:v>
                </c:pt>
                <c:pt idx="14">
                  <c:v>148143.18181818182</c:v>
                </c:pt>
                <c:pt idx="15">
                  <c:v>148166.84782608695</c:v>
                </c:pt>
                <c:pt idx="16">
                  <c:v>148191.66666666666</c:v>
                </c:pt>
                <c:pt idx="17">
                  <c:v>148217.5</c:v>
                </c:pt>
                <c:pt idx="18">
                  <c:v>148244.23076923078</c:v>
                </c:pt>
                <c:pt idx="19">
                  <c:v>148271.75925925927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E4-4FAB-8F70-F2FA182EE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39360"/>
        <c:axId val="196719744"/>
      </c:scatterChart>
      <c:valAx>
        <c:axId val="19663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50">
                    <a:latin typeface="+mn-lt"/>
                  </a:rPr>
                  <a:t>Order Quantity</a:t>
                </a:r>
              </a:p>
            </c:rich>
          </c:tx>
          <c:layout>
            <c:manualLayout>
              <c:xMode val="edge"/>
              <c:yMode val="edge"/>
              <c:x val="0.48226967055548758"/>
              <c:y val="0.901841616442618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719744"/>
        <c:crosses val="autoZero"/>
        <c:crossBetween val="midCat"/>
      </c:valAx>
      <c:valAx>
        <c:axId val="196719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</a:t>
                </a:r>
              </a:p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Cost</a:t>
                </a:r>
              </a:p>
            </c:rich>
          </c:tx>
          <c:layout>
            <c:manualLayout>
              <c:xMode val="edge"/>
              <c:yMode val="edge"/>
              <c:x val="2.6950354609929096E-2"/>
              <c:y val="0.413433592845922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\ ##0_);_(* \(#\ 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639360"/>
        <c:crosses val="autoZero"/>
        <c:crossBetween val="midCat"/>
        <c:maj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1" r="0.750000000000001" t="1" header="0.5" footer="0.5"/>
    <c:pageSetup orientation="landscape" horizontalDpi="-3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Efficient Frontier</a:t>
            </a:r>
          </a:p>
        </c:rich>
      </c:tx>
      <c:layout>
        <c:manualLayout>
          <c:xMode val="edge"/>
          <c:yMode val="edge"/>
          <c:x val="0.37857241883828924"/>
          <c:y val="4.2071280512206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2888906133789"/>
          <c:y val="0.15210386031336184"/>
          <c:w val="0.80893068742332463"/>
          <c:h val="0.7152117687075095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PortfolioSS!$A$2:$A$14</c:f>
              <c:numCache>
                <c:formatCode>0.000</c:formatCode>
                <c:ptCount val="13"/>
                <c:pt idx="0">
                  <c:v>0.01</c:v>
                </c:pt>
                <c:pt idx="1">
                  <c:v>1.0999999999999999E-2</c:v>
                </c:pt>
                <c:pt idx="2">
                  <c:v>1.2E-2</c:v>
                </c:pt>
                <c:pt idx="3">
                  <c:v>1.3000000000000001E-2</c:v>
                </c:pt>
                <c:pt idx="4">
                  <c:v>1.4000000000000002E-2</c:v>
                </c:pt>
                <c:pt idx="5">
                  <c:v>1.4999999999999999E-2</c:v>
                </c:pt>
                <c:pt idx="6">
                  <c:v>1.6000000000000004E-2</c:v>
                </c:pt>
                <c:pt idx="7">
                  <c:v>1.7000000000000005E-2</c:v>
                </c:pt>
                <c:pt idx="8">
                  <c:v>1.8000000000000006E-2</c:v>
                </c:pt>
                <c:pt idx="9">
                  <c:v>1.9000000000000006E-2</c:v>
                </c:pt>
                <c:pt idx="10">
                  <c:v>0.02</c:v>
                </c:pt>
                <c:pt idx="11">
                  <c:v>2.1000000000000008E-2</c:v>
                </c:pt>
                <c:pt idx="12">
                  <c:v>2.1999999999999999E-2</c:v>
                </c:pt>
              </c:numCache>
            </c:numRef>
          </c:xVal>
          <c:yVal>
            <c:numRef>
              <c:f>PortfolioSS!$B$2:$B$14</c:f>
              <c:numCache>
                <c:formatCode>0.00000</c:formatCode>
                <c:ptCount val="13"/>
                <c:pt idx="0">
                  <c:v>6.4170184760706705E-4</c:v>
                </c:pt>
                <c:pt idx="1">
                  <c:v>6.7464257710563263E-4</c:v>
                </c:pt>
                <c:pt idx="2">
                  <c:v>7.4924610767784252E-4</c:v>
                </c:pt>
                <c:pt idx="3">
                  <c:v>8.6522611975323237E-4</c:v>
                </c:pt>
                <c:pt idx="4">
                  <c:v>1.0225826113343978E-3</c:v>
                </c:pt>
                <c:pt idx="5">
                  <c:v>1.2213156096044905E-3</c:v>
                </c:pt>
                <c:pt idx="6">
                  <c:v>1.461425031517962E-3</c:v>
                </c:pt>
                <c:pt idx="7">
                  <c:v>1.7429109617977654E-3</c:v>
                </c:pt>
                <c:pt idx="8">
                  <c:v>2.0891102775347278E-3</c:v>
                </c:pt>
                <c:pt idx="9">
                  <c:v>2.5531273232393976E-3</c:v>
                </c:pt>
                <c:pt idx="10">
                  <c:v>3.1946260024769413E-3</c:v>
                </c:pt>
                <c:pt idx="11">
                  <c:v>4.0291675000192605E-3</c:v>
                </c:pt>
                <c:pt idx="12">
                  <c:v>5.0567515669613277E-3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23-4AF9-BDA3-1A814C511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185088"/>
        <c:axId val="216547328"/>
      </c:scatterChart>
      <c:valAx>
        <c:axId val="216185088"/>
        <c:scaling>
          <c:orientation val="minMax"/>
          <c:max val="2.4E-2"/>
          <c:min val="8.0000000000000158E-3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16547328"/>
        <c:crosses val="autoZero"/>
        <c:crossBetween val="midCat"/>
        <c:majorUnit val="4.000000000000007E-3"/>
      </c:valAx>
      <c:valAx>
        <c:axId val="216547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16185088"/>
        <c:crosses val="autoZero"/>
        <c:crossBetween val="midCat"/>
        <c:majorUnit val="2.1000000000000012E-3"/>
        <c:minorUnit val="2.1000000000000012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Efficient Frontier</a:t>
            </a:r>
          </a:p>
        </c:rich>
      </c:tx>
      <c:layout>
        <c:manualLayout>
          <c:xMode val="edge"/>
          <c:yMode val="edge"/>
          <c:x val="0.38928673257899532"/>
          <c:y val="4.24838973997283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57183028345675"/>
          <c:y val="0.16339960538357018"/>
          <c:w val="0.77857346515799009"/>
          <c:h val="0.7026183031493518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PortfolioSS!$A$17:$A$29</c:f>
              <c:numCache>
                <c:formatCode>0.0000</c:formatCode>
                <c:ptCount val="13"/>
                <c:pt idx="0">
                  <c:v>1E-3</c:v>
                </c:pt>
                <c:pt idx="1">
                  <c:v>1.5E-3</c:v>
                </c:pt>
                <c:pt idx="2">
                  <c:v>2E-3</c:v>
                </c:pt>
                <c:pt idx="3">
                  <c:v>2.5000000000000001E-3</c:v>
                </c:pt>
                <c:pt idx="4">
                  <c:v>3.0000000000000001E-3</c:v>
                </c:pt>
                <c:pt idx="5">
                  <c:v>3.5000000000000001E-3</c:v>
                </c:pt>
                <c:pt idx="6">
                  <c:v>4.0000000000000001E-3</c:v>
                </c:pt>
                <c:pt idx="7">
                  <c:v>4.5000000000000005E-3</c:v>
                </c:pt>
                <c:pt idx="8">
                  <c:v>5.0000000000000001E-3</c:v>
                </c:pt>
                <c:pt idx="9">
                  <c:v>5.5000000000000014E-3</c:v>
                </c:pt>
                <c:pt idx="10">
                  <c:v>6.0000000000000019E-3</c:v>
                </c:pt>
                <c:pt idx="11">
                  <c:v>6.5000000000000023E-3</c:v>
                </c:pt>
                <c:pt idx="12">
                  <c:v>7.0000000000000001E-3</c:v>
                </c:pt>
              </c:numCache>
            </c:numRef>
          </c:xVal>
          <c:yVal>
            <c:numRef>
              <c:f>PortfolioSS!$B$17:$B$29</c:f>
              <c:numCache>
                <c:formatCode>0.00000</c:formatCode>
                <c:ptCount val="13"/>
                <c:pt idx="0">
                  <c:v>1.3871253074942889E-2</c:v>
                </c:pt>
                <c:pt idx="1">
                  <c:v>1.6146225780488254E-2</c:v>
                </c:pt>
                <c:pt idx="2">
                  <c:v>1.7770698109220259E-2</c:v>
                </c:pt>
                <c:pt idx="3">
                  <c:v>1.8900771305240885E-2</c:v>
                </c:pt>
                <c:pt idx="4">
                  <c:v>1.9726500224376997E-2</c:v>
                </c:pt>
                <c:pt idx="5">
                  <c:v>2.0393523375246955E-2</c:v>
                </c:pt>
                <c:pt idx="6">
                  <c:v>2.0968572725928621E-2</c:v>
                </c:pt>
                <c:pt idx="7">
                  <c:v>2.1481644964200124E-2</c:v>
                </c:pt>
                <c:pt idx="8">
                  <c:v>2.1949296704381182E-2</c:v>
                </c:pt>
                <c:pt idx="9">
                  <c:v>2.2283298476910351E-2</c:v>
                </c:pt>
                <c:pt idx="10">
                  <c:v>2.2446632131279714E-2</c:v>
                </c:pt>
                <c:pt idx="11">
                  <c:v>2.2568596020227375E-2</c:v>
                </c:pt>
                <c:pt idx="12">
                  <c:v>2.2589791550681776E-2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15-49DD-85DF-8D8EB39A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575360"/>
        <c:axId val="216585344"/>
      </c:scatterChart>
      <c:valAx>
        <c:axId val="216575360"/>
        <c:scaling>
          <c:orientation val="minMax"/>
        </c:scaling>
        <c:delete val="0"/>
        <c:axPos val="b"/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16585344"/>
        <c:crosses val="autoZero"/>
        <c:crossBetween val="midCat"/>
      </c:valAx>
      <c:valAx>
        <c:axId val="216585344"/>
        <c:scaling>
          <c:orientation val="minMax"/>
          <c:min val="1.0000000000000005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16575360"/>
        <c:crosses val="autoZero"/>
        <c:crossBetween val="midCat"/>
        <c:majorUnit val="5.000000000000007E-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1" r="0.75000000000000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2</xdr:row>
      <xdr:rowOff>7620</xdr:rowOff>
    </xdr:from>
    <xdr:to>
      <xdr:col>11</xdr:col>
      <xdr:colOff>487680</xdr:colOff>
      <xdr:row>17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2</xdr:row>
      <xdr:rowOff>114300</xdr:rowOff>
    </xdr:from>
    <xdr:to>
      <xdr:col>20</xdr:col>
      <xdr:colOff>297180</xdr:colOff>
      <xdr:row>25</xdr:row>
      <xdr:rowOff>114300</xdr:rowOff>
    </xdr:to>
    <xdr:sp macro="" textlink="">
      <xdr:nvSpPr>
        <xdr:cNvPr id="2" name="TextBox 1"/>
        <xdr:cNvSpPr txBox="1"/>
      </xdr:nvSpPr>
      <xdr:spPr>
        <a:xfrm>
          <a:off x="8229600" y="480060"/>
          <a:ext cx="4099560" cy="420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/>
            <a:t>Chez le distributeur d'épicerie Crowley Foods, un article en stock particulier a une demande stable de 5000 cartons au cours de l'année. </a:t>
          </a:r>
        </a:p>
        <a:p>
          <a:endParaRPr lang="fr-FR"/>
        </a:p>
        <a:p>
          <a:r>
            <a:rPr lang="fr-FR"/>
            <a:t>Chaque fois que le distributeur passe une commande pour un lot de réapprovisionnement, un coût de 35 $ est engagé pour la réception, la manutention et l'inspection. </a:t>
          </a:r>
        </a:p>
        <a:p>
          <a:endParaRPr lang="fr-FR"/>
        </a:p>
        <a:p>
          <a:r>
            <a:rPr lang="fr-FR"/>
            <a:t>Ce coût fixe est encouru moins fréquemment à mesure que la quantité de commande augmente.</a:t>
          </a:r>
        </a:p>
        <a:p>
          <a:endParaRPr lang="fr-FR"/>
        </a:p>
        <a:p>
          <a:r>
            <a:rPr lang="fr-FR"/>
            <a:t>Le distributeur immobilise également le fonds de roulement dans les stocks et chiffre son coût d'opportunité à 10 % par an, évalué sur le niveau moyen de inventaire. </a:t>
          </a:r>
        </a:p>
        <a:p>
          <a:endParaRPr lang="fr-FR"/>
        </a:p>
        <a:p>
          <a:r>
            <a:rPr lang="fr-FR"/>
            <a:t>Chaque carton coûte 30 $, de sorte que le coût de transport encouru annuellement est de 3 $ par unité. </a:t>
          </a:r>
        </a:p>
        <a:p>
          <a:endParaRPr lang="fr-FR"/>
        </a:p>
        <a:p>
          <a:r>
            <a:rPr lang="fr-FR"/>
            <a:t>Le coût de possession annuel encouru augmente à mesure que la quantité de commande augmente.</a:t>
          </a:r>
        </a:p>
        <a:p>
          <a:endParaRPr lang="fr-FR"/>
        </a:p>
        <a:p>
          <a:r>
            <a:rPr lang="fr-FR" b="1">
              <a:solidFill>
                <a:schemeClr val="tx2">
                  <a:lumMod val="75000"/>
                </a:schemeClr>
              </a:solidFill>
            </a:rPr>
            <a:t> Crowley Foods souhaite sélectionner</a:t>
          </a:r>
          <a:r>
            <a:rPr lang="fr-FR" b="1" baseline="0">
              <a:solidFill>
                <a:schemeClr val="tx2">
                  <a:lumMod val="75000"/>
                </a:schemeClr>
              </a:solidFill>
            </a:rPr>
            <a:t> </a:t>
          </a:r>
          <a:r>
            <a:rPr lang="fr-FR" b="1">
              <a:solidFill>
                <a:schemeClr val="tx2">
                  <a:lumMod val="75000"/>
                </a:schemeClr>
              </a:solidFill>
            </a:rPr>
            <a:t>une quantité de commande qui minimise les coûts combinés de commande et d'inventaire.</a:t>
          </a:r>
          <a:endParaRPr lang="fr-FR" sz="11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1219200" y="167640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2290" name="Line 2"/>
        <xdr:cNvSpPr>
          <a:spLocks noChangeShapeType="1"/>
        </xdr:cNvSpPr>
      </xdr:nvSpPr>
      <xdr:spPr bwMode="auto">
        <a:xfrm>
          <a:off x="1219200" y="335280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 flipV="1">
          <a:off x="1219200" y="167640"/>
          <a:ext cx="0" cy="1508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2292" name="Line 4"/>
        <xdr:cNvSpPr>
          <a:spLocks noChangeShapeType="1"/>
        </xdr:cNvSpPr>
      </xdr:nvSpPr>
      <xdr:spPr bwMode="auto">
        <a:xfrm flipV="1">
          <a:off x="1219200" y="2011680"/>
          <a:ext cx="0" cy="13411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12293" name="Line 5"/>
        <xdr:cNvSpPr>
          <a:spLocks noChangeShapeType="1"/>
        </xdr:cNvSpPr>
      </xdr:nvSpPr>
      <xdr:spPr bwMode="auto">
        <a:xfrm flipV="1">
          <a:off x="1219200" y="502920"/>
          <a:ext cx="1219200" cy="11734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601980</xdr:colOff>
      <xdr:row>1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12294" name="Line 6"/>
        <xdr:cNvSpPr>
          <a:spLocks noChangeShapeType="1"/>
        </xdr:cNvSpPr>
      </xdr:nvSpPr>
      <xdr:spPr bwMode="auto">
        <a:xfrm flipV="1">
          <a:off x="2430780" y="167640"/>
          <a:ext cx="1226820" cy="6705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14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12295" name="Line 7"/>
        <xdr:cNvSpPr>
          <a:spLocks noChangeShapeType="1"/>
        </xdr:cNvSpPr>
      </xdr:nvSpPr>
      <xdr:spPr bwMode="auto">
        <a:xfrm flipV="1">
          <a:off x="1219200" y="2346960"/>
          <a:ext cx="1219200" cy="10058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2296" name="Line 8"/>
        <xdr:cNvSpPr>
          <a:spLocks noChangeShapeType="1"/>
        </xdr:cNvSpPr>
      </xdr:nvSpPr>
      <xdr:spPr bwMode="auto">
        <a:xfrm>
          <a:off x="2438400" y="234696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</xdr:row>
      <xdr:rowOff>125730</xdr:rowOff>
    </xdr:from>
    <xdr:to>
      <xdr:col>8</xdr:col>
      <xdr:colOff>251460</xdr:colOff>
      <xdr:row>13</xdr:row>
      <xdr:rowOff>7620</xdr:rowOff>
    </xdr:to>
    <xdr:sp macro="" textlink="">
      <xdr:nvSpPr>
        <xdr:cNvPr id="4" name="Freeform 3"/>
        <xdr:cNvSpPr/>
      </xdr:nvSpPr>
      <xdr:spPr bwMode="auto">
        <a:xfrm>
          <a:off x="1211580" y="461010"/>
          <a:ext cx="3916680" cy="1725930"/>
        </a:xfrm>
        <a:custGeom>
          <a:avLst/>
          <a:gdLst>
            <a:gd name="connsiteX0" fmla="*/ 0 w 3916680"/>
            <a:gd name="connsiteY0" fmla="*/ 1558290 h 1725930"/>
            <a:gd name="connsiteX1" fmla="*/ 906780 w 3916680"/>
            <a:gd name="connsiteY1" fmla="*/ 552450 h 1725930"/>
            <a:gd name="connsiteX2" fmla="*/ 1371600 w 3916680"/>
            <a:gd name="connsiteY2" fmla="*/ 1055370 h 1725930"/>
            <a:gd name="connsiteX3" fmla="*/ 2133600 w 3916680"/>
            <a:gd name="connsiteY3" fmla="*/ 57150 h 1725930"/>
            <a:gd name="connsiteX4" fmla="*/ 2720340 w 3916680"/>
            <a:gd name="connsiteY4" fmla="*/ 1398270 h 1725930"/>
            <a:gd name="connsiteX5" fmla="*/ 3337560 w 3916680"/>
            <a:gd name="connsiteY5" fmla="*/ 377190 h 1725930"/>
            <a:gd name="connsiteX6" fmla="*/ 3916680 w 3916680"/>
            <a:gd name="connsiteY6" fmla="*/ 1725930 h 1725930"/>
            <a:gd name="connsiteX7" fmla="*/ 3916680 w 3916680"/>
            <a:gd name="connsiteY7" fmla="*/ 1725930 h 1725930"/>
            <a:gd name="connsiteX8" fmla="*/ 3916680 w 3916680"/>
            <a:gd name="connsiteY8" fmla="*/ 1725930 h 1725930"/>
            <a:gd name="connsiteX9" fmla="*/ 3916680 w 3916680"/>
            <a:gd name="connsiteY9" fmla="*/ 1725930 h 17259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916680" h="1725930">
              <a:moveTo>
                <a:pt x="0" y="1558290"/>
              </a:moveTo>
              <a:cubicBezTo>
                <a:pt x="339090" y="1097280"/>
                <a:pt x="678180" y="636270"/>
                <a:pt x="906780" y="552450"/>
              </a:cubicBezTo>
              <a:cubicBezTo>
                <a:pt x="1135380" y="468630"/>
                <a:pt x="1167130" y="1137920"/>
                <a:pt x="1371600" y="1055370"/>
              </a:cubicBezTo>
              <a:cubicBezTo>
                <a:pt x="1576070" y="972820"/>
                <a:pt x="1908810" y="0"/>
                <a:pt x="2133600" y="57150"/>
              </a:cubicBezTo>
              <a:cubicBezTo>
                <a:pt x="2358390" y="114300"/>
                <a:pt x="2519680" y="1344930"/>
                <a:pt x="2720340" y="1398270"/>
              </a:cubicBezTo>
              <a:cubicBezTo>
                <a:pt x="2921000" y="1451610"/>
                <a:pt x="3138170" y="322580"/>
                <a:pt x="3337560" y="377190"/>
              </a:cubicBezTo>
              <a:cubicBezTo>
                <a:pt x="3536950" y="431800"/>
                <a:pt x="3916680" y="1725930"/>
                <a:pt x="3916680" y="1725930"/>
              </a:cubicBezTo>
              <a:lnTo>
                <a:pt x="3916680" y="1725930"/>
              </a:lnTo>
              <a:lnTo>
                <a:pt x="3916680" y="1725930"/>
              </a:lnTo>
              <a:lnTo>
                <a:pt x="3916680" y="172593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251460</xdr:colOff>
      <xdr:row>9</xdr:row>
      <xdr:rowOff>91440</xdr:rowOff>
    </xdr:from>
    <xdr:to>
      <xdr:col>2</xdr:col>
      <xdr:colOff>297180</xdr:colOff>
      <xdr:row>9</xdr:row>
      <xdr:rowOff>137160</xdr:rowOff>
    </xdr:to>
    <xdr:sp macro="" textlink="">
      <xdr:nvSpPr>
        <xdr:cNvPr id="5" name="Flowchart: Connector 4"/>
        <xdr:cNvSpPr/>
      </xdr:nvSpPr>
      <xdr:spPr bwMode="auto">
        <a:xfrm>
          <a:off x="1470660" y="1600200"/>
          <a:ext cx="45720" cy="45720"/>
        </a:xfrm>
        <a:prstGeom prst="flowChartConnector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312420</xdr:colOff>
      <xdr:row>5</xdr:row>
      <xdr:rowOff>160020</xdr:rowOff>
    </xdr:from>
    <xdr:to>
      <xdr:col>3</xdr:col>
      <xdr:colOff>358140</xdr:colOff>
      <xdr:row>6</xdr:row>
      <xdr:rowOff>38100</xdr:rowOff>
    </xdr:to>
    <xdr:sp macro="" textlink="">
      <xdr:nvSpPr>
        <xdr:cNvPr id="13" name="Flowchart: Connector 12"/>
        <xdr:cNvSpPr/>
      </xdr:nvSpPr>
      <xdr:spPr bwMode="auto">
        <a:xfrm>
          <a:off x="2141220" y="998220"/>
          <a:ext cx="45720" cy="45720"/>
        </a:xfrm>
        <a:prstGeom prst="flowChartConnector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99060</xdr:colOff>
      <xdr:row>9</xdr:row>
      <xdr:rowOff>0</xdr:rowOff>
    </xdr:from>
    <xdr:to>
      <xdr:col>4</xdr:col>
      <xdr:colOff>144780</xdr:colOff>
      <xdr:row>9</xdr:row>
      <xdr:rowOff>45720</xdr:rowOff>
    </xdr:to>
    <xdr:sp macro="" textlink="">
      <xdr:nvSpPr>
        <xdr:cNvPr id="14" name="Flowchart: Connector 13"/>
        <xdr:cNvSpPr/>
      </xdr:nvSpPr>
      <xdr:spPr bwMode="auto">
        <a:xfrm>
          <a:off x="2537460" y="1508760"/>
          <a:ext cx="45720" cy="45720"/>
        </a:xfrm>
        <a:prstGeom prst="flowChartConnector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243840</xdr:colOff>
      <xdr:row>2</xdr:row>
      <xdr:rowOff>160020</xdr:rowOff>
    </xdr:from>
    <xdr:to>
      <xdr:col>5</xdr:col>
      <xdr:colOff>289560</xdr:colOff>
      <xdr:row>3</xdr:row>
      <xdr:rowOff>38100</xdr:rowOff>
    </xdr:to>
    <xdr:sp macro="" textlink="">
      <xdr:nvSpPr>
        <xdr:cNvPr id="15" name="Flowchart: Connector 14"/>
        <xdr:cNvSpPr/>
      </xdr:nvSpPr>
      <xdr:spPr bwMode="auto">
        <a:xfrm>
          <a:off x="3291840" y="495300"/>
          <a:ext cx="45720" cy="45720"/>
        </a:xfrm>
        <a:prstGeom prst="flowChartConnector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274320</xdr:colOff>
      <xdr:row>10</xdr:row>
      <xdr:rowOff>160020</xdr:rowOff>
    </xdr:from>
    <xdr:to>
      <xdr:col>6</xdr:col>
      <xdr:colOff>320040</xdr:colOff>
      <xdr:row>11</xdr:row>
      <xdr:rowOff>38100</xdr:rowOff>
    </xdr:to>
    <xdr:sp macro="" textlink="">
      <xdr:nvSpPr>
        <xdr:cNvPr id="16" name="Flowchart: Connector 15"/>
        <xdr:cNvSpPr/>
      </xdr:nvSpPr>
      <xdr:spPr bwMode="auto">
        <a:xfrm>
          <a:off x="3931920" y="1836420"/>
          <a:ext cx="45720" cy="45720"/>
        </a:xfrm>
        <a:prstGeom prst="flowChartConnector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228600</xdr:colOff>
      <xdr:row>4</xdr:row>
      <xdr:rowOff>144780</xdr:rowOff>
    </xdr:from>
    <xdr:to>
      <xdr:col>7</xdr:col>
      <xdr:colOff>274320</xdr:colOff>
      <xdr:row>5</xdr:row>
      <xdr:rowOff>22860</xdr:rowOff>
    </xdr:to>
    <xdr:sp macro="" textlink="">
      <xdr:nvSpPr>
        <xdr:cNvPr id="17" name="Flowchart: Connector 16"/>
        <xdr:cNvSpPr/>
      </xdr:nvSpPr>
      <xdr:spPr bwMode="auto">
        <a:xfrm>
          <a:off x="4495800" y="815340"/>
          <a:ext cx="45720" cy="45720"/>
        </a:xfrm>
        <a:prstGeom prst="flowChartConnector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15240</xdr:colOff>
      <xdr:row>9</xdr:row>
      <xdr:rowOff>30480</xdr:rowOff>
    </xdr:from>
    <xdr:to>
      <xdr:col>8</xdr:col>
      <xdr:colOff>60960</xdr:colOff>
      <xdr:row>9</xdr:row>
      <xdr:rowOff>76200</xdr:rowOff>
    </xdr:to>
    <xdr:sp macro="" textlink="">
      <xdr:nvSpPr>
        <xdr:cNvPr id="20" name="Flowchart: Connector 19"/>
        <xdr:cNvSpPr/>
      </xdr:nvSpPr>
      <xdr:spPr bwMode="auto">
        <a:xfrm>
          <a:off x="4892040" y="1539240"/>
          <a:ext cx="45720" cy="45720"/>
        </a:xfrm>
        <a:prstGeom prst="flowChartConnector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</xdr:colOff>
      <xdr:row>15</xdr:row>
      <xdr:rowOff>0</xdr:rowOff>
    </xdr:from>
    <xdr:to>
      <xdr:col>9</xdr:col>
      <xdr:colOff>129540</xdr:colOff>
      <xdr:row>15</xdr:row>
      <xdr:rowOff>1588</xdr:rowOff>
    </xdr:to>
    <xdr:cxnSp macro="">
      <xdr:nvCxnSpPr>
        <xdr:cNvPr id="22" name="Straight Arrow Connector 21"/>
        <xdr:cNvCxnSpPr/>
      </xdr:nvCxnSpPr>
      <xdr:spPr bwMode="auto">
        <a:xfrm>
          <a:off x="960120" y="2712720"/>
          <a:ext cx="465582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</xdr:col>
      <xdr:colOff>364966</xdr:colOff>
      <xdr:row>1</xdr:row>
      <xdr:rowOff>145574</xdr:rowOff>
    </xdr:from>
    <xdr:to>
      <xdr:col>1</xdr:col>
      <xdr:colOff>366554</xdr:colOff>
      <xdr:row>15</xdr:row>
      <xdr:rowOff>794</xdr:rowOff>
    </xdr:to>
    <xdr:cxnSp macro="">
      <xdr:nvCxnSpPr>
        <xdr:cNvPr id="24" name="Straight Arrow Connector 23"/>
        <xdr:cNvCxnSpPr/>
      </xdr:nvCxnSpPr>
      <xdr:spPr bwMode="auto">
        <a:xfrm rot="5400000" flipH="1" flipV="1">
          <a:off x="-224790" y="1512570"/>
          <a:ext cx="240030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1</xdr:row>
      <xdr:rowOff>7620</xdr:rowOff>
    </xdr:from>
    <xdr:to>
      <xdr:col>12</xdr:col>
      <xdr:colOff>434340</xdr:colOff>
      <xdr:row>18</xdr:row>
      <xdr:rowOff>15240</xdr:rowOff>
    </xdr:to>
    <xdr:graphicFrame macro="">
      <xdr:nvGraphicFramePr>
        <xdr:cNvPr id="5345" name="Chart 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10</xdr:row>
      <xdr:rowOff>160020</xdr:rowOff>
    </xdr:from>
    <xdr:to>
      <xdr:col>5</xdr:col>
      <xdr:colOff>327660</xdr:colOff>
      <xdr:row>10</xdr:row>
      <xdr:rowOff>161608</xdr:rowOff>
    </xdr:to>
    <xdr:cxnSp macro="">
      <xdr:nvCxnSpPr>
        <xdr:cNvPr id="5" name="Straight Arrow Connector 4"/>
        <xdr:cNvCxnSpPr/>
      </xdr:nvCxnSpPr>
      <xdr:spPr bwMode="auto">
        <a:xfrm>
          <a:off x="922020" y="1836420"/>
          <a:ext cx="245364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</xdr:col>
      <xdr:colOff>327660</xdr:colOff>
      <xdr:row>26</xdr:row>
      <xdr:rowOff>7620</xdr:rowOff>
    </xdr:from>
    <xdr:to>
      <xdr:col>5</xdr:col>
      <xdr:colOff>342900</xdr:colOff>
      <xdr:row>26</xdr:row>
      <xdr:rowOff>9208</xdr:rowOff>
    </xdr:to>
    <xdr:cxnSp macro="">
      <xdr:nvCxnSpPr>
        <xdr:cNvPr id="6" name="Straight Arrow Connector 5"/>
        <xdr:cNvCxnSpPr/>
      </xdr:nvCxnSpPr>
      <xdr:spPr bwMode="auto">
        <a:xfrm>
          <a:off x="937260" y="4366260"/>
          <a:ext cx="245364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</xdr:col>
      <xdr:colOff>319246</xdr:colOff>
      <xdr:row>1</xdr:row>
      <xdr:rowOff>160814</xdr:rowOff>
    </xdr:from>
    <xdr:to>
      <xdr:col>1</xdr:col>
      <xdr:colOff>320834</xdr:colOff>
      <xdr:row>10</xdr:row>
      <xdr:rowOff>160814</xdr:rowOff>
    </xdr:to>
    <xdr:cxnSp macro="">
      <xdr:nvCxnSpPr>
        <xdr:cNvPr id="8" name="Straight Arrow Connector 7"/>
        <xdr:cNvCxnSpPr/>
      </xdr:nvCxnSpPr>
      <xdr:spPr bwMode="auto">
        <a:xfrm rot="5400000" flipH="1" flipV="1">
          <a:off x="175260" y="1082040"/>
          <a:ext cx="150876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334486</xdr:colOff>
      <xdr:row>17</xdr:row>
      <xdr:rowOff>8414</xdr:rowOff>
    </xdr:from>
    <xdr:to>
      <xdr:col>1</xdr:col>
      <xdr:colOff>336074</xdr:colOff>
      <xdr:row>26</xdr:row>
      <xdr:rowOff>8414</xdr:rowOff>
    </xdr:to>
    <xdr:cxnSp macro="">
      <xdr:nvCxnSpPr>
        <xdr:cNvPr id="9" name="Straight Arrow Connector 8"/>
        <xdr:cNvCxnSpPr/>
      </xdr:nvCxnSpPr>
      <xdr:spPr bwMode="auto">
        <a:xfrm rot="5400000" flipH="1" flipV="1">
          <a:off x="190500" y="3611880"/>
          <a:ext cx="150876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3</xdr:row>
      <xdr:rowOff>158750</xdr:rowOff>
    </xdr:from>
    <xdr:to>
      <xdr:col>5</xdr:col>
      <xdr:colOff>7620</xdr:colOff>
      <xdr:row>9</xdr:row>
      <xdr:rowOff>0</xdr:rowOff>
    </xdr:to>
    <xdr:sp macro="" textlink="">
      <xdr:nvSpPr>
        <xdr:cNvPr id="13" name="Freeform 12"/>
        <xdr:cNvSpPr/>
      </xdr:nvSpPr>
      <xdr:spPr bwMode="auto">
        <a:xfrm>
          <a:off x="1211580" y="661670"/>
          <a:ext cx="1844040" cy="847090"/>
        </a:xfrm>
        <a:custGeom>
          <a:avLst/>
          <a:gdLst>
            <a:gd name="connsiteX0" fmla="*/ 0 w 1844040"/>
            <a:gd name="connsiteY0" fmla="*/ 839470 h 847090"/>
            <a:gd name="connsiteX1" fmla="*/ 609600 w 1844040"/>
            <a:gd name="connsiteY1" fmla="*/ 1270 h 847090"/>
            <a:gd name="connsiteX2" fmla="*/ 1844040 w 1844040"/>
            <a:gd name="connsiteY2" fmla="*/ 847090 h 847090"/>
            <a:gd name="connsiteX3" fmla="*/ 1844040 w 1844040"/>
            <a:gd name="connsiteY3" fmla="*/ 847090 h 847090"/>
            <a:gd name="connsiteX4" fmla="*/ 1844040 w 1844040"/>
            <a:gd name="connsiteY4" fmla="*/ 847090 h 847090"/>
            <a:gd name="connsiteX5" fmla="*/ 1844040 w 1844040"/>
            <a:gd name="connsiteY5" fmla="*/ 847090 h 847090"/>
            <a:gd name="connsiteX6" fmla="*/ 1844040 w 1844040"/>
            <a:gd name="connsiteY6" fmla="*/ 847090 h 8470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44040" h="847090">
              <a:moveTo>
                <a:pt x="0" y="839470"/>
              </a:moveTo>
              <a:cubicBezTo>
                <a:pt x="151130" y="419735"/>
                <a:pt x="302260" y="0"/>
                <a:pt x="609600" y="1270"/>
              </a:cubicBezTo>
              <a:cubicBezTo>
                <a:pt x="916940" y="2540"/>
                <a:pt x="1844040" y="847090"/>
                <a:pt x="1844040" y="847090"/>
              </a:cubicBezTo>
              <a:lnTo>
                <a:pt x="1844040" y="847090"/>
              </a:lnTo>
              <a:lnTo>
                <a:pt x="1844040" y="847090"/>
              </a:lnTo>
              <a:lnTo>
                <a:pt x="1844040" y="847090"/>
              </a:lnTo>
              <a:lnTo>
                <a:pt x="1844040" y="84709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18</xdr:row>
      <xdr:rowOff>6350</xdr:rowOff>
    </xdr:from>
    <xdr:to>
      <xdr:col>5</xdr:col>
      <xdr:colOff>0</xdr:colOff>
      <xdr:row>23</xdr:row>
      <xdr:rowOff>27517</xdr:rowOff>
    </xdr:to>
    <xdr:sp macro="" textlink="">
      <xdr:nvSpPr>
        <xdr:cNvPr id="14" name="Freeform 13"/>
        <xdr:cNvSpPr/>
      </xdr:nvSpPr>
      <xdr:spPr bwMode="auto">
        <a:xfrm>
          <a:off x="1219200" y="2978150"/>
          <a:ext cx="1828800" cy="846667"/>
        </a:xfrm>
        <a:custGeom>
          <a:avLst/>
          <a:gdLst>
            <a:gd name="connsiteX0" fmla="*/ 0 w 1828800"/>
            <a:gd name="connsiteY0" fmla="*/ 0 h 846667"/>
            <a:gd name="connsiteX1" fmla="*/ 615950 w 1828800"/>
            <a:gd name="connsiteY1" fmla="*/ 819150 h 846667"/>
            <a:gd name="connsiteX2" fmla="*/ 1828800 w 1828800"/>
            <a:gd name="connsiteY2" fmla="*/ 165100 h 846667"/>
            <a:gd name="connsiteX3" fmla="*/ 1828800 w 1828800"/>
            <a:gd name="connsiteY3" fmla="*/ 165100 h 846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28800" h="846667">
              <a:moveTo>
                <a:pt x="0" y="0"/>
              </a:moveTo>
              <a:cubicBezTo>
                <a:pt x="155575" y="395816"/>
                <a:pt x="311150" y="791633"/>
                <a:pt x="615950" y="819150"/>
              </a:cubicBezTo>
              <a:cubicBezTo>
                <a:pt x="920750" y="846667"/>
                <a:pt x="1828800" y="165100"/>
                <a:pt x="1828800" y="165100"/>
              </a:cubicBezTo>
              <a:lnTo>
                <a:pt x="1828800" y="16510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312420</xdr:colOff>
      <xdr:row>10</xdr:row>
      <xdr:rowOff>160020</xdr:rowOff>
    </xdr:from>
    <xdr:to>
      <xdr:col>13</xdr:col>
      <xdr:colOff>327660</xdr:colOff>
      <xdr:row>10</xdr:row>
      <xdr:rowOff>161608</xdr:rowOff>
    </xdr:to>
    <xdr:cxnSp macro="">
      <xdr:nvCxnSpPr>
        <xdr:cNvPr id="15" name="Straight Arrow Connector 14"/>
        <xdr:cNvCxnSpPr/>
      </xdr:nvCxnSpPr>
      <xdr:spPr bwMode="auto">
        <a:xfrm>
          <a:off x="922020" y="1853353"/>
          <a:ext cx="245364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327660</xdr:colOff>
      <xdr:row>26</xdr:row>
      <xdr:rowOff>7620</xdr:rowOff>
    </xdr:from>
    <xdr:to>
      <xdr:col>13</xdr:col>
      <xdr:colOff>342900</xdr:colOff>
      <xdr:row>26</xdr:row>
      <xdr:rowOff>9208</xdr:rowOff>
    </xdr:to>
    <xdr:cxnSp macro="">
      <xdr:nvCxnSpPr>
        <xdr:cNvPr id="16" name="Straight Arrow Connector 15"/>
        <xdr:cNvCxnSpPr/>
      </xdr:nvCxnSpPr>
      <xdr:spPr bwMode="auto">
        <a:xfrm>
          <a:off x="937260" y="4410287"/>
          <a:ext cx="245364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319246</xdr:colOff>
      <xdr:row>1</xdr:row>
      <xdr:rowOff>160814</xdr:rowOff>
    </xdr:from>
    <xdr:to>
      <xdr:col>9</xdr:col>
      <xdr:colOff>320834</xdr:colOff>
      <xdr:row>10</xdr:row>
      <xdr:rowOff>160814</xdr:rowOff>
    </xdr:to>
    <xdr:cxnSp macro="">
      <xdr:nvCxnSpPr>
        <xdr:cNvPr id="17" name="Straight Arrow Connector 16"/>
        <xdr:cNvCxnSpPr/>
      </xdr:nvCxnSpPr>
      <xdr:spPr bwMode="auto">
        <a:xfrm rot="5400000" flipH="1" flipV="1">
          <a:off x="167640" y="1091353"/>
          <a:ext cx="152400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334486</xdr:colOff>
      <xdr:row>17</xdr:row>
      <xdr:rowOff>8414</xdr:rowOff>
    </xdr:from>
    <xdr:to>
      <xdr:col>9</xdr:col>
      <xdr:colOff>336074</xdr:colOff>
      <xdr:row>26</xdr:row>
      <xdr:rowOff>8414</xdr:rowOff>
    </xdr:to>
    <xdr:cxnSp macro="">
      <xdr:nvCxnSpPr>
        <xdr:cNvPr id="18" name="Straight Arrow Connector 17"/>
        <xdr:cNvCxnSpPr/>
      </xdr:nvCxnSpPr>
      <xdr:spPr bwMode="auto">
        <a:xfrm rot="5400000" flipH="1" flipV="1">
          <a:off x="182880" y="3648287"/>
          <a:ext cx="152400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23989</xdr:colOff>
      <xdr:row>3</xdr:row>
      <xdr:rowOff>0</xdr:rowOff>
    </xdr:from>
    <xdr:to>
      <xdr:col>13</xdr:col>
      <xdr:colOff>8467</xdr:colOff>
      <xdr:row>9</xdr:row>
      <xdr:rowOff>60678</xdr:rowOff>
    </xdr:to>
    <xdr:sp macro="" textlink="">
      <xdr:nvSpPr>
        <xdr:cNvPr id="21" name="Freeform 20"/>
        <xdr:cNvSpPr/>
      </xdr:nvSpPr>
      <xdr:spPr bwMode="auto">
        <a:xfrm>
          <a:off x="6119989" y="508000"/>
          <a:ext cx="1813278" cy="1076678"/>
        </a:xfrm>
        <a:custGeom>
          <a:avLst/>
          <a:gdLst>
            <a:gd name="connsiteX0" fmla="*/ 1804811 w 1813278"/>
            <a:gd name="connsiteY0" fmla="*/ 0 h 1076678"/>
            <a:gd name="connsiteX1" fmla="*/ 585611 w 1813278"/>
            <a:gd name="connsiteY1" fmla="*/ 0 h 1076678"/>
            <a:gd name="connsiteX2" fmla="*/ 585611 w 1813278"/>
            <a:gd name="connsiteY2" fmla="*/ 0 h 1076678"/>
            <a:gd name="connsiteX3" fmla="*/ 204611 w 1813278"/>
            <a:gd name="connsiteY3" fmla="*/ 965200 h 1076678"/>
            <a:gd name="connsiteX4" fmla="*/ 1813278 w 1813278"/>
            <a:gd name="connsiteY4" fmla="*/ 668867 h 1076678"/>
            <a:gd name="connsiteX5" fmla="*/ 1813278 w 1813278"/>
            <a:gd name="connsiteY5" fmla="*/ 668867 h 1076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13278" h="1076678">
              <a:moveTo>
                <a:pt x="1804811" y="0"/>
              </a:moveTo>
              <a:lnTo>
                <a:pt x="585611" y="0"/>
              </a:lnTo>
              <a:lnTo>
                <a:pt x="585611" y="0"/>
              </a:lnTo>
              <a:cubicBezTo>
                <a:pt x="522111" y="160867"/>
                <a:pt x="0" y="853722"/>
                <a:pt x="204611" y="965200"/>
              </a:cubicBezTo>
              <a:cubicBezTo>
                <a:pt x="409222" y="1076678"/>
                <a:pt x="1813278" y="668867"/>
                <a:pt x="1813278" y="668867"/>
              </a:cubicBezTo>
              <a:lnTo>
                <a:pt x="1813278" y="668867"/>
              </a:lnTo>
            </a:path>
          </a:pathLst>
        </a:custGeom>
        <a:solidFill>
          <a:schemeClr val="bg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8467</xdr:colOff>
      <xdr:row>6</xdr:row>
      <xdr:rowOff>160867</xdr:rowOff>
    </xdr:to>
    <xdr:cxnSp macro="">
      <xdr:nvCxnSpPr>
        <xdr:cNvPr id="23" name="Straight Connector 22"/>
        <xdr:cNvCxnSpPr>
          <a:stCxn id="21" idx="0"/>
          <a:endCxn id="21" idx="4"/>
        </xdr:cNvCxnSpPr>
      </xdr:nvCxnSpPr>
      <xdr:spPr bwMode="auto">
        <a:xfrm>
          <a:off x="7924800" y="508000"/>
          <a:ext cx="8467" cy="66886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25400</xdr:colOff>
      <xdr:row>17</xdr:row>
      <xdr:rowOff>160866</xdr:rowOff>
    </xdr:from>
    <xdr:to>
      <xdr:col>13</xdr:col>
      <xdr:colOff>9878</xdr:colOff>
      <xdr:row>24</xdr:row>
      <xdr:rowOff>52211</xdr:rowOff>
    </xdr:to>
    <xdr:sp macro="" textlink="">
      <xdr:nvSpPr>
        <xdr:cNvPr id="24" name="Freeform 23"/>
        <xdr:cNvSpPr/>
      </xdr:nvSpPr>
      <xdr:spPr bwMode="auto">
        <a:xfrm>
          <a:off x="6121400" y="3039533"/>
          <a:ext cx="1813278" cy="1076678"/>
        </a:xfrm>
        <a:custGeom>
          <a:avLst/>
          <a:gdLst>
            <a:gd name="connsiteX0" fmla="*/ 1804811 w 1813278"/>
            <a:gd name="connsiteY0" fmla="*/ 0 h 1076678"/>
            <a:gd name="connsiteX1" fmla="*/ 585611 w 1813278"/>
            <a:gd name="connsiteY1" fmla="*/ 0 h 1076678"/>
            <a:gd name="connsiteX2" fmla="*/ 585611 w 1813278"/>
            <a:gd name="connsiteY2" fmla="*/ 0 h 1076678"/>
            <a:gd name="connsiteX3" fmla="*/ 204611 w 1813278"/>
            <a:gd name="connsiteY3" fmla="*/ 965200 h 1076678"/>
            <a:gd name="connsiteX4" fmla="*/ 1813278 w 1813278"/>
            <a:gd name="connsiteY4" fmla="*/ 668867 h 1076678"/>
            <a:gd name="connsiteX5" fmla="*/ 1813278 w 1813278"/>
            <a:gd name="connsiteY5" fmla="*/ 668867 h 1076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13278" h="1076678">
              <a:moveTo>
                <a:pt x="1804811" y="0"/>
              </a:moveTo>
              <a:lnTo>
                <a:pt x="585611" y="0"/>
              </a:lnTo>
              <a:lnTo>
                <a:pt x="585611" y="0"/>
              </a:lnTo>
              <a:cubicBezTo>
                <a:pt x="522111" y="160867"/>
                <a:pt x="0" y="853722"/>
                <a:pt x="204611" y="965200"/>
              </a:cubicBezTo>
              <a:cubicBezTo>
                <a:pt x="409222" y="1076678"/>
                <a:pt x="1813278" y="668867"/>
                <a:pt x="1813278" y="668867"/>
              </a:cubicBezTo>
              <a:lnTo>
                <a:pt x="1813278" y="668867"/>
              </a:lnTo>
            </a:path>
          </a:pathLst>
        </a:custGeom>
        <a:solidFill>
          <a:schemeClr val="bg1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533400</xdr:colOff>
      <xdr:row>18</xdr:row>
      <xdr:rowOff>118533</xdr:rowOff>
    </xdr:from>
    <xdr:to>
      <xdr:col>12</xdr:col>
      <xdr:colOff>406400</xdr:colOff>
      <xdr:row>21</xdr:row>
      <xdr:rowOff>84667</xdr:rowOff>
    </xdr:to>
    <xdr:sp macro="" textlink="">
      <xdr:nvSpPr>
        <xdr:cNvPr id="37" name="Isosceles Triangle 36"/>
        <xdr:cNvSpPr/>
      </xdr:nvSpPr>
      <xdr:spPr bwMode="auto">
        <a:xfrm>
          <a:off x="6629400" y="3166533"/>
          <a:ext cx="1092200" cy="47413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9879</xdr:colOff>
      <xdr:row>17</xdr:row>
      <xdr:rowOff>160866</xdr:rowOff>
    </xdr:from>
    <xdr:to>
      <xdr:col>13</xdr:col>
      <xdr:colOff>16934</xdr:colOff>
      <xdr:row>21</xdr:row>
      <xdr:rowOff>152400</xdr:rowOff>
    </xdr:to>
    <xdr:cxnSp macro="">
      <xdr:nvCxnSpPr>
        <xdr:cNvPr id="39" name="Straight Connector 38"/>
        <xdr:cNvCxnSpPr>
          <a:endCxn id="24" idx="4"/>
        </xdr:cNvCxnSpPr>
      </xdr:nvCxnSpPr>
      <xdr:spPr bwMode="auto">
        <a:xfrm rot="5400000">
          <a:off x="7603773" y="3370439"/>
          <a:ext cx="668867" cy="705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10</xdr:row>
      <xdr:rowOff>160020</xdr:rowOff>
    </xdr:from>
    <xdr:to>
      <xdr:col>5</xdr:col>
      <xdr:colOff>327660</xdr:colOff>
      <xdr:row>10</xdr:row>
      <xdr:rowOff>161608</xdr:rowOff>
    </xdr:to>
    <xdr:cxnSp macro="">
      <xdr:nvCxnSpPr>
        <xdr:cNvPr id="2" name="Straight Arrow Connector 1"/>
        <xdr:cNvCxnSpPr/>
      </xdr:nvCxnSpPr>
      <xdr:spPr bwMode="auto">
        <a:xfrm>
          <a:off x="922020" y="1836420"/>
          <a:ext cx="245364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</xdr:col>
      <xdr:colOff>319246</xdr:colOff>
      <xdr:row>1</xdr:row>
      <xdr:rowOff>160814</xdr:rowOff>
    </xdr:from>
    <xdr:to>
      <xdr:col>1</xdr:col>
      <xdr:colOff>320834</xdr:colOff>
      <xdr:row>10</xdr:row>
      <xdr:rowOff>160814</xdr:rowOff>
    </xdr:to>
    <xdr:cxnSp macro="">
      <xdr:nvCxnSpPr>
        <xdr:cNvPr id="4" name="Straight Arrow Connector 3"/>
        <xdr:cNvCxnSpPr/>
      </xdr:nvCxnSpPr>
      <xdr:spPr bwMode="auto">
        <a:xfrm rot="5400000" flipH="1" flipV="1">
          <a:off x="175260" y="1082040"/>
          <a:ext cx="150876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</xdr:colOff>
      <xdr:row>4</xdr:row>
      <xdr:rowOff>6350</xdr:rowOff>
    </xdr:from>
    <xdr:to>
      <xdr:col>4</xdr:col>
      <xdr:colOff>50800</xdr:colOff>
      <xdr:row>8</xdr:row>
      <xdr:rowOff>82550</xdr:rowOff>
    </xdr:to>
    <xdr:cxnSp macro="">
      <xdr:nvCxnSpPr>
        <xdr:cNvPr id="19" name="Straight Connector 18"/>
        <xdr:cNvCxnSpPr/>
      </xdr:nvCxnSpPr>
      <xdr:spPr bwMode="auto">
        <a:xfrm flipV="1">
          <a:off x="1289050" y="666750"/>
          <a:ext cx="1200150" cy="736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73818</xdr:colOff>
      <xdr:row>10</xdr:row>
      <xdr:rowOff>45244</xdr:rowOff>
    </xdr:from>
    <xdr:to>
      <xdr:col>2</xdr:col>
      <xdr:colOff>75406</xdr:colOff>
      <xdr:row>11</xdr:row>
      <xdr:rowOff>2382</xdr:rowOff>
    </xdr:to>
    <xdr:cxnSp macro="">
      <xdr:nvCxnSpPr>
        <xdr:cNvPr id="21" name="Straight Connector 20"/>
        <xdr:cNvCxnSpPr/>
      </xdr:nvCxnSpPr>
      <xdr:spPr bwMode="auto">
        <a:xfrm rot="5400000">
          <a:off x="1232693" y="1756569"/>
          <a:ext cx="1222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67468</xdr:colOff>
      <xdr:row>10</xdr:row>
      <xdr:rowOff>45244</xdr:rowOff>
    </xdr:from>
    <xdr:to>
      <xdr:col>4</xdr:col>
      <xdr:colOff>69056</xdr:colOff>
      <xdr:row>11</xdr:row>
      <xdr:rowOff>2382</xdr:rowOff>
    </xdr:to>
    <xdr:cxnSp macro="">
      <xdr:nvCxnSpPr>
        <xdr:cNvPr id="24" name="Straight Connector 23"/>
        <xdr:cNvCxnSpPr/>
      </xdr:nvCxnSpPr>
      <xdr:spPr bwMode="auto">
        <a:xfrm rot="5400000">
          <a:off x="2445543" y="1756569"/>
          <a:ext cx="1222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327660</xdr:colOff>
      <xdr:row>11</xdr:row>
      <xdr:rowOff>7620</xdr:rowOff>
    </xdr:from>
    <xdr:to>
      <xdr:col>10</xdr:col>
      <xdr:colOff>342900</xdr:colOff>
      <xdr:row>11</xdr:row>
      <xdr:rowOff>9208</xdr:rowOff>
    </xdr:to>
    <xdr:cxnSp macro="">
      <xdr:nvCxnSpPr>
        <xdr:cNvPr id="38" name="Straight Arrow Connector 37"/>
        <xdr:cNvCxnSpPr/>
      </xdr:nvCxnSpPr>
      <xdr:spPr bwMode="auto">
        <a:xfrm>
          <a:off x="937260" y="4300220"/>
          <a:ext cx="2453640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334486</xdr:colOff>
      <xdr:row>2</xdr:row>
      <xdr:rowOff>8414</xdr:rowOff>
    </xdr:from>
    <xdr:to>
      <xdr:col>6</xdr:col>
      <xdr:colOff>336074</xdr:colOff>
      <xdr:row>11</xdr:row>
      <xdr:rowOff>8414</xdr:rowOff>
    </xdr:to>
    <xdr:cxnSp macro="">
      <xdr:nvCxnSpPr>
        <xdr:cNvPr id="39" name="Straight Arrow Connector 38"/>
        <xdr:cNvCxnSpPr/>
      </xdr:nvCxnSpPr>
      <xdr:spPr bwMode="auto">
        <a:xfrm rot="5400000" flipH="1" flipV="1">
          <a:off x="201930" y="3557270"/>
          <a:ext cx="148590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67468</xdr:colOff>
      <xdr:row>10</xdr:row>
      <xdr:rowOff>45244</xdr:rowOff>
    </xdr:from>
    <xdr:to>
      <xdr:col>7</xdr:col>
      <xdr:colOff>69056</xdr:colOff>
      <xdr:row>11</xdr:row>
      <xdr:rowOff>2382</xdr:rowOff>
    </xdr:to>
    <xdr:cxnSp macro="">
      <xdr:nvCxnSpPr>
        <xdr:cNvPr id="40" name="Straight Connector 39"/>
        <xdr:cNvCxnSpPr/>
      </xdr:nvCxnSpPr>
      <xdr:spPr bwMode="auto">
        <a:xfrm rot="5400000">
          <a:off x="1226343" y="4233069"/>
          <a:ext cx="1222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67468</xdr:colOff>
      <xdr:row>10</xdr:row>
      <xdr:rowOff>51594</xdr:rowOff>
    </xdr:from>
    <xdr:to>
      <xdr:col>8</xdr:col>
      <xdr:colOff>69056</xdr:colOff>
      <xdr:row>11</xdr:row>
      <xdr:rowOff>8732</xdr:rowOff>
    </xdr:to>
    <xdr:cxnSp macro="">
      <xdr:nvCxnSpPr>
        <xdr:cNvPr id="41" name="Straight Connector 40"/>
        <xdr:cNvCxnSpPr/>
      </xdr:nvCxnSpPr>
      <xdr:spPr bwMode="auto">
        <a:xfrm rot="5400000">
          <a:off x="1835943" y="4239419"/>
          <a:ext cx="1222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61118</xdr:colOff>
      <xdr:row>10</xdr:row>
      <xdr:rowOff>38894</xdr:rowOff>
    </xdr:from>
    <xdr:to>
      <xdr:col>9</xdr:col>
      <xdr:colOff>62706</xdr:colOff>
      <xdr:row>10</xdr:row>
      <xdr:rowOff>161132</xdr:rowOff>
    </xdr:to>
    <xdr:cxnSp macro="">
      <xdr:nvCxnSpPr>
        <xdr:cNvPr id="42" name="Straight Connector 41"/>
        <xdr:cNvCxnSpPr/>
      </xdr:nvCxnSpPr>
      <xdr:spPr bwMode="auto">
        <a:xfrm rot="5400000">
          <a:off x="2439193" y="4226719"/>
          <a:ext cx="122238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38100</xdr:colOff>
      <xdr:row>4</xdr:row>
      <xdr:rowOff>0</xdr:rowOff>
    </xdr:from>
    <xdr:to>
      <xdr:col>9</xdr:col>
      <xdr:colOff>63500</xdr:colOff>
      <xdr:row>9</xdr:row>
      <xdr:rowOff>1058</xdr:rowOff>
    </xdr:to>
    <xdr:sp macro="" textlink="">
      <xdr:nvSpPr>
        <xdr:cNvPr id="43" name="Freeform 42"/>
        <xdr:cNvSpPr/>
      </xdr:nvSpPr>
      <xdr:spPr bwMode="auto">
        <a:xfrm>
          <a:off x="1257300" y="3136900"/>
          <a:ext cx="1244600" cy="826558"/>
        </a:xfrm>
        <a:custGeom>
          <a:avLst/>
          <a:gdLst>
            <a:gd name="connsiteX0" fmla="*/ 0 w 1244600"/>
            <a:gd name="connsiteY0" fmla="*/ 0 h 826558"/>
            <a:gd name="connsiteX1" fmla="*/ 647700 w 1244600"/>
            <a:gd name="connsiteY1" fmla="*/ 825500 h 826558"/>
            <a:gd name="connsiteX2" fmla="*/ 1244600 w 1244600"/>
            <a:gd name="connsiteY2" fmla="*/ 6350 h 826558"/>
            <a:gd name="connsiteX3" fmla="*/ 1244600 w 1244600"/>
            <a:gd name="connsiteY3" fmla="*/ 6350 h 826558"/>
            <a:gd name="connsiteX4" fmla="*/ 1244600 w 1244600"/>
            <a:gd name="connsiteY4" fmla="*/ 6350 h 826558"/>
            <a:gd name="connsiteX5" fmla="*/ 1244600 w 1244600"/>
            <a:gd name="connsiteY5" fmla="*/ 6350 h 826558"/>
            <a:gd name="connsiteX6" fmla="*/ 1244600 w 1244600"/>
            <a:gd name="connsiteY6" fmla="*/ 6350 h 826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44600" h="826558">
              <a:moveTo>
                <a:pt x="0" y="0"/>
              </a:moveTo>
              <a:cubicBezTo>
                <a:pt x="220133" y="412221"/>
                <a:pt x="440267" y="824442"/>
                <a:pt x="647700" y="825500"/>
              </a:cubicBezTo>
              <a:cubicBezTo>
                <a:pt x="855133" y="826558"/>
                <a:pt x="1244600" y="6350"/>
                <a:pt x="1244600" y="6350"/>
              </a:cubicBezTo>
              <a:lnTo>
                <a:pt x="1244600" y="6350"/>
              </a:lnTo>
              <a:lnTo>
                <a:pt x="1244600" y="6350"/>
              </a:lnTo>
              <a:lnTo>
                <a:pt x="1244600" y="6350"/>
              </a:lnTo>
              <a:lnTo>
                <a:pt x="1244600" y="635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0</xdr:row>
      <xdr:rowOff>0</xdr:rowOff>
    </xdr:from>
    <xdr:to>
      <xdr:col>16</xdr:col>
      <xdr:colOff>0</xdr:colOff>
      <xdr:row>14</xdr:row>
      <xdr:rowOff>7620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7620</xdr:rowOff>
    </xdr:from>
    <xdr:to>
      <xdr:col>16</xdr:col>
      <xdr:colOff>0</xdr:colOff>
      <xdr:row>28</xdr:row>
      <xdr:rowOff>160020</xdr:rowOff>
    </xdr:to>
    <xdr:graphicFrame macro="">
      <xdr:nvGraphicFramePr>
        <xdr:cNvPr id="921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1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9.109375" style="42" customWidth="1"/>
    <col min="2" max="2" width="16.44140625" style="38" customWidth="1"/>
    <col min="3" max="3" width="9.6640625" style="38" customWidth="1"/>
    <col min="4" max="7" width="7.6640625" style="38" customWidth="1"/>
    <col min="8" max="8" width="9" style="38" customWidth="1"/>
    <col min="9" max="9" width="8.88671875" style="38"/>
    <col min="10" max="14" width="7.6640625" style="38" customWidth="1"/>
    <col min="15" max="16384" width="8.88671875" style="38"/>
  </cols>
  <sheetData>
    <row r="1" spans="1:9" x14ac:dyDescent="0.3">
      <c r="A1" s="42" t="s">
        <v>98</v>
      </c>
    </row>
    <row r="2" spans="1:9" x14ac:dyDescent="0.3">
      <c r="E2" s="133" t="s">
        <v>160</v>
      </c>
    </row>
    <row r="3" spans="1:9" x14ac:dyDescent="0.3">
      <c r="A3" s="42" t="s">
        <v>12</v>
      </c>
    </row>
    <row r="4" spans="1:9" x14ac:dyDescent="0.3">
      <c r="B4" s="38" t="s">
        <v>13</v>
      </c>
      <c r="C4" s="43">
        <v>341.56502231137745</v>
      </c>
      <c r="I4" s="44">
        <f>C16</f>
        <v>1024.6950765959598</v>
      </c>
    </row>
    <row r="5" spans="1:9" x14ac:dyDescent="0.3">
      <c r="H5" s="38">
        <v>250</v>
      </c>
      <c r="I5" s="45">
        <f t="dataTable" ref="I5:I11" dt2D="0" dtr="0" r1="C4"/>
        <v>1075</v>
      </c>
    </row>
    <row r="6" spans="1:9" x14ac:dyDescent="0.3">
      <c r="A6" s="42" t="s">
        <v>17</v>
      </c>
      <c r="H6" s="38">
        <v>275</v>
      </c>
      <c r="I6" s="45">
        <v>1048.8636363636365</v>
      </c>
    </row>
    <row r="7" spans="1:9" x14ac:dyDescent="0.3">
      <c r="B7" s="38" t="s">
        <v>18</v>
      </c>
      <c r="C7" s="46">
        <v>35</v>
      </c>
      <c r="H7" s="38">
        <v>300</v>
      </c>
      <c r="I7" s="45">
        <v>1033.3333333333335</v>
      </c>
    </row>
    <row r="8" spans="1:9" x14ac:dyDescent="0.3">
      <c r="B8" s="38" t="s">
        <v>19</v>
      </c>
      <c r="C8" s="46">
        <v>30</v>
      </c>
      <c r="H8" s="38">
        <v>325</v>
      </c>
      <c r="I8" s="45">
        <v>1025.9615384615386</v>
      </c>
    </row>
    <row r="9" spans="1:9" x14ac:dyDescent="0.3">
      <c r="B9" s="38" t="s">
        <v>20</v>
      </c>
      <c r="C9" s="47">
        <v>0.1</v>
      </c>
      <c r="H9" s="38">
        <v>350</v>
      </c>
      <c r="I9" s="45">
        <v>1025</v>
      </c>
    </row>
    <row r="10" spans="1:9" x14ac:dyDescent="0.3">
      <c r="B10" s="38" t="s">
        <v>21</v>
      </c>
      <c r="C10" s="48">
        <f>C9*C8</f>
        <v>3</v>
      </c>
      <c r="H10" s="38">
        <v>375</v>
      </c>
      <c r="I10" s="45">
        <v>1029.1666666666667</v>
      </c>
    </row>
    <row r="11" spans="1:9" x14ac:dyDescent="0.3">
      <c r="B11" s="38" t="s">
        <v>22</v>
      </c>
      <c r="C11" s="38">
        <v>5000</v>
      </c>
      <c r="H11" s="38">
        <v>400</v>
      </c>
      <c r="I11" s="45">
        <v>1037.5</v>
      </c>
    </row>
    <row r="13" spans="1:9" x14ac:dyDescent="0.3">
      <c r="A13" s="42" t="s">
        <v>5</v>
      </c>
    </row>
    <row r="14" spans="1:9" x14ac:dyDescent="0.3">
      <c r="B14" s="38" t="s">
        <v>14</v>
      </c>
      <c r="C14" s="49">
        <f>C7*C11/C4</f>
        <v>512.34754312889368</v>
      </c>
    </row>
    <row r="15" spans="1:9" x14ac:dyDescent="0.3">
      <c r="B15" s="38" t="s">
        <v>15</v>
      </c>
      <c r="C15" s="49">
        <f>C10*C4/2</f>
        <v>512.34753346706611</v>
      </c>
    </row>
    <row r="16" spans="1:9" x14ac:dyDescent="0.3">
      <c r="B16" s="38" t="s">
        <v>16</v>
      </c>
      <c r="C16" s="50">
        <f>C14+C15</f>
        <v>1024.6950765959598</v>
      </c>
    </row>
    <row r="19" spans="5:6" x14ac:dyDescent="0.3">
      <c r="E19" s="132"/>
      <c r="F19" s="38" t="s">
        <v>159</v>
      </c>
    </row>
    <row r="20" spans="5:6" x14ac:dyDescent="0.3">
      <c r="E20" s="133"/>
      <c r="F20" s="38" t="s">
        <v>161</v>
      </c>
    </row>
    <row r="21" spans="5:6" x14ac:dyDescent="0.3">
      <c r="E21" s="50"/>
      <c r="F21" s="38" t="s">
        <v>162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21"/>
  <sheetViews>
    <sheetView showGridLines="0" workbookViewId="0"/>
  </sheetViews>
  <sheetFormatPr defaultColWidth="8.88671875" defaultRowHeight="14.4" x14ac:dyDescent="0.3"/>
  <cols>
    <col min="1" max="16384" width="8.88671875" style="38"/>
  </cols>
  <sheetData>
    <row r="2" spans="2:6" x14ac:dyDescent="0.3">
      <c r="B2" s="38" t="s">
        <v>37</v>
      </c>
    </row>
    <row r="11" spans="2:6" x14ac:dyDescent="0.3">
      <c r="F11" s="38" t="s">
        <v>82</v>
      </c>
    </row>
    <row r="13" spans="2:6" x14ac:dyDescent="0.3">
      <c r="B13" s="38" t="s">
        <v>83</v>
      </c>
    </row>
    <row r="21" spans="6:6" x14ac:dyDescent="0.3">
      <c r="F21" s="38" t="s">
        <v>84</v>
      </c>
    </row>
  </sheetData>
  <phoneticPr fontId="1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J16"/>
  <sheetViews>
    <sheetView showGridLines="0" workbookViewId="0"/>
  </sheetViews>
  <sheetFormatPr defaultRowHeight="13.2" x14ac:dyDescent="0.25"/>
  <sheetData>
    <row r="2" spans="2:10" ht="14.4" x14ac:dyDescent="0.3">
      <c r="B2" s="39"/>
      <c r="C2" s="39"/>
      <c r="D2" s="39"/>
      <c r="E2" s="39"/>
      <c r="F2" s="39"/>
      <c r="G2" s="39"/>
      <c r="H2" s="39"/>
      <c r="I2" s="39"/>
      <c r="J2" s="39"/>
    </row>
    <row r="3" spans="2:10" ht="14.4" x14ac:dyDescent="0.3">
      <c r="B3" s="39"/>
      <c r="C3" s="39"/>
      <c r="D3" s="39"/>
      <c r="E3" s="39"/>
      <c r="F3" s="40" t="s">
        <v>90</v>
      </c>
      <c r="G3" s="39"/>
      <c r="H3" s="39"/>
      <c r="I3" s="39"/>
      <c r="J3" s="39"/>
    </row>
    <row r="4" spans="2:10" ht="14.4" x14ac:dyDescent="0.3">
      <c r="B4" s="39" t="s">
        <v>97</v>
      </c>
      <c r="C4" s="39"/>
      <c r="D4" s="39"/>
      <c r="E4" s="39"/>
      <c r="F4" s="39"/>
      <c r="G4" s="39"/>
      <c r="H4" s="39"/>
      <c r="I4" s="39"/>
      <c r="J4" s="39"/>
    </row>
    <row r="5" spans="2:10" ht="14.4" x14ac:dyDescent="0.3">
      <c r="B5" s="39"/>
      <c r="C5" s="39"/>
      <c r="D5" s="39"/>
      <c r="E5" s="39"/>
      <c r="F5" s="39"/>
      <c r="G5" s="39"/>
      <c r="H5" s="40" t="s">
        <v>92</v>
      </c>
      <c r="I5" s="39"/>
      <c r="J5" s="39"/>
    </row>
    <row r="6" spans="2:10" ht="14.4" x14ac:dyDescent="0.3">
      <c r="B6" s="39"/>
      <c r="C6" s="39"/>
      <c r="D6" s="40" t="s">
        <v>94</v>
      </c>
      <c r="E6" s="39"/>
      <c r="F6" s="39"/>
      <c r="G6" s="39"/>
      <c r="H6" s="39"/>
      <c r="I6" s="39"/>
      <c r="J6" s="39"/>
    </row>
    <row r="7" spans="2:10" ht="14.4" x14ac:dyDescent="0.3">
      <c r="B7" s="39"/>
      <c r="C7" s="39"/>
      <c r="D7" s="39"/>
      <c r="E7" s="39"/>
      <c r="F7" s="39"/>
      <c r="G7" s="39"/>
      <c r="H7" s="39"/>
      <c r="I7" s="39"/>
      <c r="J7" s="39"/>
    </row>
    <row r="8" spans="2:10" ht="14.4" x14ac:dyDescent="0.3">
      <c r="B8" s="39"/>
      <c r="C8" s="39"/>
      <c r="D8" s="39"/>
      <c r="E8" s="39"/>
      <c r="F8" s="39"/>
      <c r="G8" s="39"/>
      <c r="H8" s="39"/>
      <c r="I8" s="39"/>
      <c r="J8" s="39"/>
    </row>
    <row r="9" spans="2:10" ht="14.4" x14ac:dyDescent="0.3">
      <c r="B9" s="39"/>
      <c r="C9" s="39"/>
      <c r="D9" s="39"/>
      <c r="E9" s="39" t="s">
        <v>95</v>
      </c>
      <c r="F9" s="39"/>
      <c r="G9" s="39"/>
      <c r="H9" s="39"/>
      <c r="I9" s="39"/>
      <c r="J9" s="39"/>
    </row>
    <row r="10" spans="2:10" ht="14.4" x14ac:dyDescent="0.3">
      <c r="B10" s="39"/>
      <c r="C10" s="39" t="s">
        <v>96</v>
      </c>
      <c r="D10" s="39"/>
      <c r="E10" s="39"/>
      <c r="F10" s="39"/>
      <c r="G10" s="39"/>
      <c r="H10" s="39"/>
      <c r="I10" s="41" t="s">
        <v>93</v>
      </c>
      <c r="J10" s="39"/>
    </row>
    <row r="11" spans="2:10" ht="14.4" x14ac:dyDescent="0.3">
      <c r="B11" s="39"/>
      <c r="C11" s="39"/>
      <c r="D11" s="39"/>
      <c r="E11" s="39"/>
      <c r="F11" s="39"/>
      <c r="G11" s="40" t="s">
        <v>91</v>
      </c>
      <c r="H11" s="39"/>
      <c r="I11" s="39"/>
      <c r="J11" s="39"/>
    </row>
    <row r="12" spans="2:10" ht="14.4" x14ac:dyDescent="0.3">
      <c r="B12" s="39"/>
      <c r="C12" s="39"/>
      <c r="D12" s="39"/>
      <c r="E12" s="39"/>
      <c r="F12" s="39"/>
      <c r="G12" s="39"/>
      <c r="H12" s="39"/>
      <c r="I12" s="39"/>
      <c r="J12" s="39"/>
    </row>
    <row r="13" spans="2:10" ht="14.4" x14ac:dyDescent="0.3">
      <c r="B13" s="39"/>
      <c r="C13" s="39"/>
      <c r="D13" s="39"/>
      <c r="E13" s="39"/>
      <c r="F13" s="39"/>
      <c r="G13" s="39"/>
      <c r="H13" s="39"/>
      <c r="I13" s="39"/>
      <c r="J13" s="39"/>
    </row>
    <row r="14" spans="2:10" ht="14.4" x14ac:dyDescent="0.3">
      <c r="B14" s="39"/>
      <c r="C14" s="39"/>
      <c r="D14" s="39"/>
      <c r="E14" s="39"/>
      <c r="F14" s="39"/>
      <c r="G14" s="39"/>
      <c r="H14" s="39"/>
      <c r="I14" s="39"/>
      <c r="J14" s="39"/>
    </row>
    <row r="16" spans="2:10" ht="14.4" x14ac:dyDescent="0.3">
      <c r="I16" s="39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22"/>
  <sheetViews>
    <sheetView workbookViewId="0">
      <selection activeCell="C18" sqref="C18"/>
    </sheetView>
  </sheetViews>
  <sheetFormatPr defaultColWidth="8.88671875" defaultRowHeight="14.4" x14ac:dyDescent="0.3"/>
  <cols>
    <col min="1" max="1" width="9.109375" style="42" customWidth="1"/>
    <col min="2" max="2" width="16.44140625" style="38" customWidth="1"/>
    <col min="3" max="3" width="9.6640625" style="38" customWidth="1"/>
    <col min="4" max="15" width="8.88671875" style="38"/>
    <col min="16" max="16" width="11.33203125" style="38" bestFit="1" customWidth="1"/>
    <col min="17" max="16384" width="8.88671875" style="38"/>
  </cols>
  <sheetData>
    <row r="1" spans="1:16" x14ac:dyDescent="0.3">
      <c r="A1" s="42" t="s">
        <v>11</v>
      </c>
    </row>
    <row r="2" spans="1:16" x14ac:dyDescent="0.3">
      <c r="P2" s="51">
        <f>C18</f>
        <v>148100.00000005457</v>
      </c>
    </row>
    <row r="3" spans="1:16" x14ac:dyDescent="0.3">
      <c r="A3" s="42" t="s">
        <v>12</v>
      </c>
      <c r="O3" s="38">
        <v>200</v>
      </c>
      <c r="P3" s="52">
        <f t="dataTable" ref="P3:P22" dt2D="0" dtr="0" r1="C4"/>
        <v>148675</v>
      </c>
    </row>
    <row r="4" spans="1:16" x14ac:dyDescent="0.3">
      <c r="B4" s="38" t="s">
        <v>13</v>
      </c>
      <c r="C4" s="43">
        <v>500.00000006820932</v>
      </c>
      <c r="O4" s="38">
        <v>225</v>
      </c>
      <c r="P4" s="52">
        <v>148615.27777777778</v>
      </c>
    </row>
    <row r="5" spans="1:16" x14ac:dyDescent="0.3">
      <c r="O5" s="38">
        <v>250</v>
      </c>
      <c r="P5" s="52">
        <v>148575</v>
      </c>
    </row>
    <row r="6" spans="1:16" x14ac:dyDescent="0.3">
      <c r="A6" s="42" t="s">
        <v>17</v>
      </c>
      <c r="O6" s="38">
        <v>275</v>
      </c>
      <c r="P6" s="52">
        <v>148548.86363636365</v>
      </c>
    </row>
    <row r="7" spans="1:16" x14ac:dyDescent="0.3">
      <c r="B7" s="38" t="s">
        <v>18</v>
      </c>
      <c r="C7" s="46">
        <v>35</v>
      </c>
      <c r="O7" s="38">
        <v>300</v>
      </c>
      <c r="P7" s="52">
        <v>148533.33333333334</v>
      </c>
    </row>
    <row r="8" spans="1:16" x14ac:dyDescent="0.3">
      <c r="B8" s="38" t="s">
        <v>19</v>
      </c>
      <c r="C8" s="118">
        <v>30</v>
      </c>
      <c r="D8" s="118">
        <v>29.5</v>
      </c>
      <c r="E8" s="118">
        <v>29.4</v>
      </c>
      <c r="O8" s="38">
        <v>325</v>
      </c>
      <c r="P8" s="52">
        <v>148525.96153846153</v>
      </c>
    </row>
    <row r="9" spans="1:16" x14ac:dyDescent="0.3">
      <c r="B9" s="38" t="s">
        <v>24</v>
      </c>
      <c r="C9" s="51"/>
      <c r="D9" s="38">
        <v>100</v>
      </c>
      <c r="E9" s="38">
        <v>500</v>
      </c>
      <c r="O9" s="38">
        <v>350</v>
      </c>
      <c r="P9" s="52">
        <v>148525</v>
      </c>
    </row>
    <row r="10" spans="1:16" x14ac:dyDescent="0.3">
      <c r="B10" s="38" t="s">
        <v>20</v>
      </c>
      <c r="C10" s="47">
        <v>0.1</v>
      </c>
      <c r="O10" s="38">
        <v>375</v>
      </c>
      <c r="P10" s="52">
        <v>148529.16666666666</v>
      </c>
    </row>
    <row r="11" spans="1:16" x14ac:dyDescent="0.3">
      <c r="B11" s="38" t="s">
        <v>21</v>
      </c>
      <c r="C11" s="53">
        <f>C10*C8</f>
        <v>3</v>
      </c>
      <c r="O11" s="38">
        <v>400</v>
      </c>
      <c r="P11" s="52">
        <v>148537.5</v>
      </c>
    </row>
    <row r="12" spans="1:16" x14ac:dyDescent="0.3">
      <c r="B12" s="38" t="s">
        <v>22</v>
      </c>
      <c r="C12" s="38">
        <v>5000</v>
      </c>
      <c r="O12" s="38">
        <v>425</v>
      </c>
      <c r="P12" s="52">
        <v>148549.26470588235</v>
      </c>
    </row>
    <row r="13" spans="1:16" x14ac:dyDescent="0.3">
      <c r="O13" s="38">
        <v>450</v>
      </c>
      <c r="P13" s="52">
        <v>148563.88888888888</v>
      </c>
    </row>
    <row r="14" spans="1:16" x14ac:dyDescent="0.3">
      <c r="A14" s="42" t="s">
        <v>5</v>
      </c>
      <c r="O14" s="38">
        <v>475</v>
      </c>
      <c r="P14" s="52">
        <v>148580.92105263157</v>
      </c>
    </row>
    <row r="15" spans="1:16" x14ac:dyDescent="0.3">
      <c r="B15" s="38" t="s">
        <v>14</v>
      </c>
      <c r="C15" s="46">
        <f>C7*C12/C4</f>
        <v>349.99999995225346</v>
      </c>
      <c r="O15" s="38">
        <v>500</v>
      </c>
      <c r="P15" s="52">
        <v>148100</v>
      </c>
    </row>
    <row r="16" spans="1:16" x14ac:dyDescent="0.3">
      <c r="B16" s="38" t="s">
        <v>15</v>
      </c>
      <c r="C16" s="46">
        <f>C11*C4/2</f>
        <v>750.00000010231395</v>
      </c>
      <c r="O16" s="38">
        <v>525</v>
      </c>
      <c r="P16" s="52">
        <v>148120.83333333334</v>
      </c>
    </row>
    <row r="17" spans="2:16" x14ac:dyDescent="0.3">
      <c r="B17" s="38" t="s">
        <v>23</v>
      </c>
      <c r="C17" s="46">
        <f>C12*(IF(C4&lt;D9,C8,IF(C4&lt;E9,D8,E8)))</f>
        <v>147000</v>
      </c>
      <c r="O17" s="38">
        <v>550</v>
      </c>
      <c r="P17" s="52">
        <v>148143.18181818182</v>
      </c>
    </row>
    <row r="18" spans="2:16" x14ac:dyDescent="0.3">
      <c r="B18" s="38" t="s">
        <v>16</v>
      </c>
      <c r="C18" s="54">
        <f>C15+C16+C17</f>
        <v>148100.00000005457</v>
      </c>
      <c r="O18" s="38">
        <v>575</v>
      </c>
      <c r="P18" s="52">
        <v>148166.84782608695</v>
      </c>
    </row>
    <row r="19" spans="2:16" x14ac:dyDescent="0.3">
      <c r="O19" s="38">
        <v>600</v>
      </c>
      <c r="P19" s="52">
        <v>148191.66666666666</v>
      </c>
    </row>
    <row r="20" spans="2:16" x14ac:dyDescent="0.3">
      <c r="O20" s="38">
        <v>625</v>
      </c>
      <c r="P20" s="52">
        <v>148217.5</v>
      </c>
    </row>
    <row r="21" spans="2:16" x14ac:dyDescent="0.3">
      <c r="O21" s="38">
        <v>650</v>
      </c>
      <c r="P21" s="52">
        <v>148244.23076923078</v>
      </c>
    </row>
    <row r="22" spans="2:16" x14ac:dyDescent="0.3">
      <c r="O22" s="38">
        <v>675</v>
      </c>
      <c r="P22" s="52">
        <v>148271.75925925927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N29"/>
  <sheetViews>
    <sheetView showGridLines="0" zoomScale="120" zoomScaleNormal="120" workbookViewId="0"/>
  </sheetViews>
  <sheetFormatPr defaultRowHeight="13.2" x14ac:dyDescent="0.25"/>
  <cols>
    <col min="6" max="6" width="8.88671875" style="3"/>
  </cols>
  <sheetData>
    <row r="1" spans="2:14" x14ac:dyDescent="0.25">
      <c r="N1" s="3"/>
    </row>
    <row r="2" spans="2:14" x14ac:dyDescent="0.25">
      <c r="N2" s="3"/>
    </row>
    <row r="3" spans="2:14" x14ac:dyDescent="0.25">
      <c r="N3" s="3"/>
    </row>
    <row r="4" spans="2:14" x14ac:dyDescent="0.25">
      <c r="B4" s="55" t="s">
        <v>99</v>
      </c>
      <c r="J4" s="55" t="s">
        <v>99</v>
      </c>
      <c r="N4" s="3"/>
    </row>
    <row r="5" spans="2:14" x14ac:dyDescent="0.25">
      <c r="N5" s="3"/>
    </row>
    <row r="6" spans="2:14" x14ac:dyDescent="0.25">
      <c r="N6" s="3"/>
    </row>
    <row r="7" spans="2:14" x14ac:dyDescent="0.25">
      <c r="N7" s="3"/>
    </row>
    <row r="8" spans="2:14" x14ac:dyDescent="0.25">
      <c r="N8" s="3"/>
    </row>
    <row r="9" spans="2:14" x14ac:dyDescent="0.25">
      <c r="N9" s="3"/>
    </row>
    <row r="10" spans="2:14" x14ac:dyDescent="0.25">
      <c r="N10" s="3"/>
    </row>
    <row r="11" spans="2:14" x14ac:dyDescent="0.25">
      <c r="N11" s="3"/>
    </row>
    <row r="12" spans="2:14" x14ac:dyDescent="0.25">
      <c r="F12" s="3" t="s">
        <v>3</v>
      </c>
      <c r="N12" s="3" t="s">
        <v>3</v>
      </c>
    </row>
    <row r="13" spans="2:14" x14ac:dyDescent="0.25">
      <c r="N13" s="3"/>
    </row>
    <row r="14" spans="2:14" x14ac:dyDescent="0.25">
      <c r="N14" s="3"/>
    </row>
    <row r="15" spans="2:14" x14ac:dyDescent="0.25">
      <c r="N15" s="3"/>
    </row>
    <row r="16" spans="2:14" x14ac:dyDescent="0.25">
      <c r="N16" s="3"/>
    </row>
    <row r="17" spans="2:14" x14ac:dyDescent="0.25">
      <c r="N17" s="3"/>
    </row>
    <row r="18" spans="2:14" x14ac:dyDescent="0.25">
      <c r="N18" s="3"/>
    </row>
    <row r="19" spans="2:14" x14ac:dyDescent="0.25">
      <c r="B19" s="55" t="s">
        <v>99</v>
      </c>
      <c r="J19" s="55" t="s">
        <v>99</v>
      </c>
      <c r="N19" s="3"/>
    </row>
    <row r="20" spans="2:14" x14ac:dyDescent="0.25">
      <c r="N20" s="3"/>
    </row>
    <row r="21" spans="2:14" x14ac:dyDescent="0.25">
      <c r="N21" s="3"/>
    </row>
    <row r="22" spans="2:14" x14ac:dyDescent="0.25">
      <c r="N22" s="3"/>
    </row>
    <row r="23" spans="2:14" x14ac:dyDescent="0.25">
      <c r="N23" s="3"/>
    </row>
    <row r="24" spans="2:14" x14ac:dyDescent="0.25">
      <c r="N24" s="3"/>
    </row>
    <row r="25" spans="2:14" x14ac:dyDescent="0.25">
      <c r="N25" s="3"/>
    </row>
    <row r="26" spans="2:14" x14ac:dyDescent="0.25">
      <c r="N26" s="3"/>
    </row>
    <row r="27" spans="2:14" x14ac:dyDescent="0.25">
      <c r="F27" s="3" t="s">
        <v>3</v>
      </c>
      <c r="N27" s="3" t="s">
        <v>3</v>
      </c>
    </row>
    <row r="28" spans="2:14" x14ac:dyDescent="0.25">
      <c r="N28" s="3"/>
    </row>
    <row r="29" spans="2:14" x14ac:dyDescent="0.25">
      <c r="N29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E20"/>
  <sheetViews>
    <sheetView workbookViewId="0">
      <selection activeCell="E5" sqref="E5"/>
    </sheetView>
  </sheetViews>
  <sheetFormatPr defaultColWidth="9.6640625" defaultRowHeight="14.4" x14ac:dyDescent="0.3"/>
  <cols>
    <col min="1" max="2" width="8.6640625" style="38" customWidth="1"/>
    <col min="3" max="3" width="10.5546875" style="38" bestFit="1" customWidth="1"/>
    <col min="4" max="4" width="9.6640625" style="38"/>
    <col min="5" max="5" width="10.33203125" style="38" bestFit="1" customWidth="1"/>
    <col min="6" max="16384" width="9.6640625" style="38"/>
  </cols>
  <sheetData>
    <row r="1" spans="1:5" x14ac:dyDescent="0.3">
      <c r="A1" s="42" t="s">
        <v>26</v>
      </c>
    </row>
    <row r="2" spans="1:5" x14ac:dyDescent="0.3">
      <c r="A2" s="42"/>
    </row>
    <row r="3" spans="1:5" x14ac:dyDescent="0.3">
      <c r="A3" s="42" t="s">
        <v>0</v>
      </c>
      <c r="C3" s="40" t="s">
        <v>79</v>
      </c>
      <c r="D3" s="40" t="s">
        <v>31</v>
      </c>
      <c r="E3" s="114">
        <v>18.513221802456911</v>
      </c>
    </row>
    <row r="4" spans="1:5" x14ac:dyDescent="0.3">
      <c r="C4" s="40" t="s">
        <v>17</v>
      </c>
      <c r="D4" s="40" t="s">
        <v>32</v>
      </c>
      <c r="E4" s="115">
        <v>5.5348084185176498</v>
      </c>
    </row>
    <row r="5" spans="1:5" x14ac:dyDescent="0.3">
      <c r="A5" s="42" t="s">
        <v>5</v>
      </c>
      <c r="D5" s="63" t="s">
        <v>86</v>
      </c>
      <c r="E5" s="50">
        <f>SUMSQ(E9:E20)</f>
        <v>3053.0016189962216</v>
      </c>
    </row>
    <row r="7" spans="1:5" x14ac:dyDescent="0.3">
      <c r="A7" s="104" t="s">
        <v>6</v>
      </c>
      <c r="B7" s="92"/>
      <c r="C7" s="105"/>
      <c r="D7" s="42" t="s">
        <v>71</v>
      </c>
    </row>
    <row r="8" spans="1:5" x14ac:dyDescent="0.3">
      <c r="A8" s="116" t="s">
        <v>27</v>
      </c>
      <c r="B8" s="107" t="s">
        <v>28</v>
      </c>
      <c r="C8" s="108" t="s">
        <v>28</v>
      </c>
      <c r="D8" s="40" t="s">
        <v>29</v>
      </c>
      <c r="E8" s="40" t="s">
        <v>30</v>
      </c>
    </row>
    <row r="9" spans="1:5" x14ac:dyDescent="0.3">
      <c r="A9" s="109">
        <v>1</v>
      </c>
      <c r="B9" s="83">
        <v>10</v>
      </c>
      <c r="C9" s="110">
        <v>51</v>
      </c>
      <c r="D9" s="49">
        <f>$E$3+$E$4*B9</f>
        <v>73.861305987633415</v>
      </c>
      <c r="E9" s="49">
        <f>D9-C9</f>
        <v>22.861305987633415</v>
      </c>
    </row>
    <row r="10" spans="1:5" x14ac:dyDescent="0.3">
      <c r="A10" s="109">
        <v>2</v>
      </c>
      <c r="B10" s="83">
        <v>11</v>
      </c>
      <c r="C10" s="110">
        <v>63</v>
      </c>
      <c r="D10" s="49">
        <f t="shared" ref="D10:D20" si="0">$E$3+$E$4*B10</f>
        <v>79.396114406151057</v>
      </c>
      <c r="E10" s="49">
        <f t="shared" ref="E10:E20" si="1">D10-C10</f>
        <v>16.396114406151057</v>
      </c>
    </row>
    <row r="11" spans="1:5" x14ac:dyDescent="0.3">
      <c r="A11" s="109">
        <v>3</v>
      </c>
      <c r="B11" s="83">
        <v>13</v>
      </c>
      <c r="C11" s="110">
        <v>89</v>
      </c>
      <c r="D11" s="49">
        <f t="shared" si="0"/>
        <v>90.465731243186355</v>
      </c>
      <c r="E11" s="49">
        <f t="shared" si="1"/>
        <v>1.4657312431863545</v>
      </c>
    </row>
    <row r="12" spans="1:5" x14ac:dyDescent="0.3">
      <c r="A12" s="109">
        <v>4</v>
      </c>
      <c r="B12" s="83">
        <v>15</v>
      </c>
      <c r="C12" s="110">
        <v>123</v>
      </c>
      <c r="D12" s="49">
        <f t="shared" si="0"/>
        <v>101.53534808022165</v>
      </c>
      <c r="E12" s="49">
        <f t="shared" si="1"/>
        <v>-21.464651919778348</v>
      </c>
    </row>
    <row r="13" spans="1:5" x14ac:dyDescent="0.3">
      <c r="A13" s="109">
        <v>5</v>
      </c>
      <c r="B13" s="83">
        <v>19</v>
      </c>
      <c r="C13" s="110">
        <v>146</v>
      </c>
      <c r="D13" s="49">
        <f t="shared" si="0"/>
        <v>123.67458175429226</v>
      </c>
      <c r="E13" s="49">
        <f t="shared" si="1"/>
        <v>-22.325418245707738</v>
      </c>
    </row>
    <row r="14" spans="1:5" x14ac:dyDescent="0.3">
      <c r="A14" s="109">
        <v>6</v>
      </c>
      <c r="B14" s="83">
        <v>22</v>
      </c>
      <c r="C14" s="110">
        <v>157</v>
      </c>
      <c r="D14" s="49">
        <f t="shared" si="0"/>
        <v>140.2790070098452</v>
      </c>
      <c r="E14" s="49">
        <f t="shared" si="1"/>
        <v>-16.720992990154798</v>
      </c>
    </row>
    <row r="15" spans="1:5" x14ac:dyDescent="0.3">
      <c r="A15" s="109">
        <v>7</v>
      </c>
      <c r="B15" s="83">
        <v>24</v>
      </c>
      <c r="C15" s="110">
        <v>141</v>
      </c>
      <c r="D15" s="49">
        <f t="shared" si="0"/>
        <v>151.34862384688051</v>
      </c>
      <c r="E15" s="49">
        <f t="shared" si="1"/>
        <v>10.348623846880514</v>
      </c>
    </row>
    <row r="16" spans="1:5" x14ac:dyDescent="0.3">
      <c r="A16" s="109">
        <v>8</v>
      </c>
      <c r="B16" s="83">
        <v>25</v>
      </c>
      <c r="C16" s="110">
        <v>169</v>
      </c>
      <c r="D16" s="49">
        <f t="shared" si="0"/>
        <v>156.88343226539817</v>
      </c>
      <c r="E16" s="49">
        <f t="shared" si="1"/>
        <v>-12.11656773460183</v>
      </c>
    </row>
    <row r="17" spans="1:5" x14ac:dyDescent="0.3">
      <c r="A17" s="109">
        <v>9</v>
      </c>
      <c r="B17" s="83">
        <v>25</v>
      </c>
      <c r="C17" s="110">
        <v>172</v>
      </c>
      <c r="D17" s="49">
        <f t="shared" si="0"/>
        <v>156.88343226539817</v>
      </c>
      <c r="E17" s="49">
        <f t="shared" si="1"/>
        <v>-15.11656773460183</v>
      </c>
    </row>
    <row r="18" spans="1:5" x14ac:dyDescent="0.3">
      <c r="A18" s="109">
        <v>10</v>
      </c>
      <c r="B18" s="83">
        <v>28</v>
      </c>
      <c r="C18" s="110">
        <v>163</v>
      </c>
      <c r="D18" s="49">
        <f t="shared" si="0"/>
        <v>173.48785752095111</v>
      </c>
      <c r="E18" s="49">
        <f t="shared" si="1"/>
        <v>10.48785752095111</v>
      </c>
    </row>
    <row r="19" spans="1:5" x14ac:dyDescent="0.3">
      <c r="A19" s="109">
        <v>11</v>
      </c>
      <c r="B19" s="83">
        <v>30</v>
      </c>
      <c r="C19" s="110">
        <v>178</v>
      </c>
      <c r="D19" s="49">
        <f t="shared" si="0"/>
        <v>184.55747435798639</v>
      </c>
      <c r="E19" s="49">
        <f t="shared" si="1"/>
        <v>6.5574743579863934</v>
      </c>
    </row>
    <row r="20" spans="1:5" x14ac:dyDescent="0.3">
      <c r="A20" s="111">
        <v>12</v>
      </c>
      <c r="B20" s="112">
        <v>32</v>
      </c>
      <c r="C20" s="113">
        <v>176</v>
      </c>
      <c r="D20" s="49">
        <f t="shared" si="0"/>
        <v>195.62709119502171</v>
      </c>
      <c r="E20" s="49">
        <f t="shared" si="1"/>
        <v>19.627091195021706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0"/>
  <sheetViews>
    <sheetView workbookViewId="0">
      <selection activeCell="E5" sqref="E5"/>
    </sheetView>
  </sheetViews>
  <sheetFormatPr defaultColWidth="8.88671875" defaultRowHeight="14.4" x14ac:dyDescent="0.3"/>
  <cols>
    <col min="1" max="2" width="8.6640625" style="38" customWidth="1"/>
    <col min="3" max="3" width="10.5546875" style="38" customWidth="1"/>
    <col min="4" max="4" width="9.6640625" style="38" customWidth="1"/>
    <col min="5" max="5" width="10.109375" style="38" bestFit="1" customWidth="1"/>
    <col min="6" max="16384" width="8.88671875" style="38"/>
  </cols>
  <sheetData>
    <row r="1" spans="1:5" x14ac:dyDescent="0.3">
      <c r="A1" s="42" t="s">
        <v>26</v>
      </c>
      <c r="D1" s="103" t="s">
        <v>85</v>
      </c>
    </row>
    <row r="2" spans="1:5" x14ac:dyDescent="0.3">
      <c r="A2" s="42"/>
    </row>
    <row r="3" spans="1:5" x14ac:dyDescent="0.3">
      <c r="A3" s="42" t="s">
        <v>0</v>
      </c>
      <c r="C3" s="40" t="s">
        <v>79</v>
      </c>
      <c r="D3" s="40" t="s">
        <v>31</v>
      </c>
      <c r="E3" s="101">
        <v>11.523154425389304</v>
      </c>
    </row>
    <row r="4" spans="1:5" x14ac:dyDescent="0.3">
      <c r="C4" s="40" t="s">
        <v>17</v>
      </c>
      <c r="D4" s="40" t="s">
        <v>32</v>
      </c>
      <c r="E4" s="102">
        <v>0.81207877322073052</v>
      </c>
    </row>
    <row r="5" spans="1:5" x14ac:dyDescent="0.3">
      <c r="A5" s="42" t="s">
        <v>5</v>
      </c>
      <c r="D5" s="63" t="s">
        <v>80</v>
      </c>
      <c r="E5" s="50">
        <f>SUMSQ(E9:E20)</f>
        <v>2742.5370070049639</v>
      </c>
    </row>
    <row r="7" spans="1:5" x14ac:dyDescent="0.3">
      <c r="A7" s="104" t="s">
        <v>6</v>
      </c>
      <c r="B7" s="92"/>
      <c r="C7" s="105"/>
      <c r="D7" s="42" t="s">
        <v>71</v>
      </c>
    </row>
    <row r="8" spans="1:5" x14ac:dyDescent="0.3">
      <c r="A8" s="106" t="s">
        <v>27</v>
      </c>
      <c r="B8" s="107" t="s">
        <v>28</v>
      </c>
      <c r="C8" s="108" t="s">
        <v>28</v>
      </c>
      <c r="D8" s="40" t="s">
        <v>29</v>
      </c>
      <c r="E8" s="40" t="s">
        <v>30</v>
      </c>
    </row>
    <row r="9" spans="1:5" x14ac:dyDescent="0.3">
      <c r="A9" s="109">
        <v>1</v>
      </c>
      <c r="B9" s="83">
        <v>10</v>
      </c>
      <c r="C9" s="110">
        <v>51</v>
      </c>
      <c r="D9" s="45">
        <f t="shared" ref="D9:D14" si="0">$E$3*B9^$E$4</f>
        <v>74.756705728431314</v>
      </c>
      <c r="E9" s="45">
        <f t="shared" ref="E9:E14" si="1">D9-C9</f>
        <v>23.756705728431314</v>
      </c>
    </row>
    <row r="10" spans="1:5" x14ac:dyDescent="0.3">
      <c r="A10" s="109">
        <v>2</v>
      </c>
      <c r="B10" s="83">
        <v>11</v>
      </c>
      <c r="C10" s="110">
        <v>63</v>
      </c>
      <c r="D10" s="45">
        <f t="shared" si="0"/>
        <v>80.77263972187248</v>
      </c>
      <c r="E10" s="45">
        <f t="shared" si="1"/>
        <v>17.77263972187248</v>
      </c>
    </row>
    <row r="11" spans="1:5" x14ac:dyDescent="0.3">
      <c r="A11" s="109">
        <v>3</v>
      </c>
      <c r="B11" s="83">
        <v>13</v>
      </c>
      <c r="C11" s="110">
        <v>89</v>
      </c>
      <c r="D11" s="45">
        <f t="shared" si="0"/>
        <v>92.508392211564981</v>
      </c>
      <c r="E11" s="45">
        <f t="shared" si="1"/>
        <v>3.5083922115649813</v>
      </c>
    </row>
    <row r="12" spans="1:5" x14ac:dyDescent="0.3">
      <c r="A12" s="109">
        <v>4</v>
      </c>
      <c r="B12" s="83">
        <v>15</v>
      </c>
      <c r="C12" s="110">
        <v>123</v>
      </c>
      <c r="D12" s="45">
        <f t="shared" si="0"/>
        <v>103.90827351857168</v>
      </c>
      <c r="E12" s="45">
        <f t="shared" si="1"/>
        <v>-19.091726481428324</v>
      </c>
    </row>
    <row r="13" spans="1:5" x14ac:dyDescent="0.3">
      <c r="A13" s="109">
        <v>5</v>
      </c>
      <c r="B13" s="83">
        <v>19</v>
      </c>
      <c r="C13" s="110">
        <v>146</v>
      </c>
      <c r="D13" s="45">
        <f t="shared" si="0"/>
        <v>125.89834976502007</v>
      </c>
      <c r="E13" s="45">
        <f t="shared" si="1"/>
        <v>-20.101650234979928</v>
      </c>
    </row>
    <row r="14" spans="1:5" x14ac:dyDescent="0.3">
      <c r="A14" s="109">
        <v>6</v>
      </c>
      <c r="B14" s="83">
        <v>22</v>
      </c>
      <c r="C14" s="110">
        <v>157</v>
      </c>
      <c r="D14" s="45">
        <f t="shared" si="0"/>
        <v>141.81571072667759</v>
      </c>
      <c r="E14" s="45">
        <f t="shared" si="1"/>
        <v>-15.184289273322406</v>
      </c>
    </row>
    <row r="15" spans="1:5" x14ac:dyDescent="0.3">
      <c r="A15" s="109">
        <v>7</v>
      </c>
      <c r="B15" s="83">
        <v>24</v>
      </c>
      <c r="C15" s="110">
        <v>141</v>
      </c>
      <c r="D15" s="45">
        <f t="shared" ref="D15:D20" si="2">$E$3*B15^$E$4</f>
        <v>152.19894218089746</v>
      </c>
      <c r="E15" s="45">
        <f t="shared" ref="E15:E20" si="3">D15-C15</f>
        <v>11.198942180897461</v>
      </c>
    </row>
    <row r="16" spans="1:5" x14ac:dyDescent="0.3">
      <c r="A16" s="109">
        <v>8</v>
      </c>
      <c r="B16" s="83">
        <v>25</v>
      </c>
      <c r="C16" s="110">
        <v>169</v>
      </c>
      <c r="D16" s="45">
        <f t="shared" si="2"/>
        <v>157.32900256090491</v>
      </c>
      <c r="E16" s="45">
        <f t="shared" si="3"/>
        <v>-11.670997439095089</v>
      </c>
    </row>
    <row r="17" spans="1:5" x14ac:dyDescent="0.3">
      <c r="A17" s="109">
        <v>9</v>
      </c>
      <c r="B17" s="83">
        <v>25</v>
      </c>
      <c r="C17" s="110">
        <v>172</v>
      </c>
      <c r="D17" s="45">
        <f t="shared" si="2"/>
        <v>157.32900256090491</v>
      </c>
      <c r="E17" s="45">
        <f t="shared" si="3"/>
        <v>-14.670997439095089</v>
      </c>
    </row>
    <row r="18" spans="1:5" x14ac:dyDescent="0.3">
      <c r="A18" s="109">
        <v>10</v>
      </c>
      <c r="B18" s="83">
        <v>28</v>
      </c>
      <c r="C18" s="110">
        <v>163</v>
      </c>
      <c r="D18" s="45">
        <f t="shared" si="2"/>
        <v>172.49547257371094</v>
      </c>
      <c r="E18" s="45">
        <f t="shared" si="3"/>
        <v>9.4954725737109413</v>
      </c>
    </row>
    <row r="19" spans="1:5" x14ac:dyDescent="0.3">
      <c r="A19" s="109">
        <v>11</v>
      </c>
      <c r="B19" s="83">
        <v>30</v>
      </c>
      <c r="C19" s="110">
        <v>178</v>
      </c>
      <c r="D19" s="45">
        <f t="shared" si="2"/>
        <v>182.43585588088598</v>
      </c>
      <c r="E19" s="45">
        <f t="shared" si="3"/>
        <v>4.4358558808859812</v>
      </c>
    </row>
    <row r="20" spans="1:5" x14ac:dyDescent="0.3">
      <c r="A20" s="111">
        <v>12</v>
      </c>
      <c r="B20" s="112">
        <v>32</v>
      </c>
      <c r="C20" s="113">
        <v>176</v>
      </c>
      <c r="D20" s="45">
        <f t="shared" si="2"/>
        <v>192.25238224232032</v>
      </c>
      <c r="E20" s="45">
        <f t="shared" si="3"/>
        <v>16.252382242320323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0"/>
  <sheetViews>
    <sheetView workbookViewId="0">
      <selection activeCell="E8" sqref="E8"/>
    </sheetView>
  </sheetViews>
  <sheetFormatPr defaultColWidth="9.6640625" defaultRowHeight="14.4" x14ac:dyDescent="0.3"/>
  <cols>
    <col min="1" max="1" width="9.6640625" style="42" customWidth="1"/>
    <col min="2" max="16384" width="9.6640625" style="38"/>
  </cols>
  <sheetData>
    <row r="1" spans="1:5" x14ac:dyDescent="0.3">
      <c r="A1" s="42" t="s">
        <v>87</v>
      </c>
    </row>
    <row r="3" spans="1:5" x14ac:dyDescent="0.3">
      <c r="A3" s="42" t="s">
        <v>0</v>
      </c>
    </row>
    <row r="4" spans="1:5" x14ac:dyDescent="0.3">
      <c r="B4" s="61" t="s">
        <v>1</v>
      </c>
      <c r="D4" s="40" t="s">
        <v>3</v>
      </c>
      <c r="E4" s="101">
        <v>39.585894958194736</v>
      </c>
    </row>
    <row r="5" spans="1:5" x14ac:dyDescent="0.3">
      <c r="B5" s="61" t="s">
        <v>2</v>
      </c>
      <c r="D5" s="40" t="s">
        <v>4</v>
      </c>
      <c r="E5" s="102">
        <v>58.43412689384968</v>
      </c>
    </row>
    <row r="6" spans="1:5" x14ac:dyDescent="0.3">
      <c r="B6" s="61"/>
    </row>
    <row r="7" spans="1:5" x14ac:dyDescent="0.3">
      <c r="A7" s="42" t="s">
        <v>5</v>
      </c>
      <c r="B7" s="61"/>
    </row>
    <row r="8" spans="1:5" x14ac:dyDescent="0.3">
      <c r="B8" s="61" t="s">
        <v>89</v>
      </c>
      <c r="E8" s="50">
        <f>SUM(E11:E20)</f>
        <v>301.71817724909414</v>
      </c>
    </row>
    <row r="9" spans="1:5" x14ac:dyDescent="0.3">
      <c r="B9" s="61"/>
    </row>
    <row r="10" spans="1:5" x14ac:dyDescent="0.3">
      <c r="A10" s="42" t="s">
        <v>6</v>
      </c>
      <c r="B10" s="40" t="s">
        <v>7</v>
      </c>
      <c r="C10" s="40" t="s">
        <v>8</v>
      </c>
      <c r="D10" s="40" t="s">
        <v>9</v>
      </c>
      <c r="E10" s="40" t="s">
        <v>10</v>
      </c>
    </row>
    <row r="11" spans="1:5" x14ac:dyDescent="0.3">
      <c r="B11" s="64">
        <v>1</v>
      </c>
      <c r="C11" s="38">
        <v>9</v>
      </c>
      <c r="D11" s="38">
        <v>29</v>
      </c>
      <c r="E11" s="49">
        <f t="shared" ref="E11:E20" si="0">SQRT((C11-$E$4)^2 + (D11-$E$5)^2)</f>
        <v>42.44837801844691</v>
      </c>
    </row>
    <row r="12" spans="1:5" x14ac:dyDescent="0.3">
      <c r="B12" s="64">
        <v>2</v>
      </c>
      <c r="C12" s="38">
        <v>5</v>
      </c>
      <c r="D12" s="38">
        <v>50</v>
      </c>
      <c r="E12" s="49">
        <f t="shared" si="0"/>
        <v>35.59941890706699</v>
      </c>
    </row>
    <row r="13" spans="1:5" x14ac:dyDescent="0.3">
      <c r="B13" s="64">
        <v>3</v>
      </c>
      <c r="C13" s="38">
        <v>26</v>
      </c>
      <c r="D13" s="38">
        <v>68</v>
      </c>
      <c r="E13" s="49">
        <f t="shared" si="0"/>
        <v>16.615729598728763</v>
      </c>
    </row>
    <row r="14" spans="1:5" x14ac:dyDescent="0.3">
      <c r="B14" s="64">
        <v>4</v>
      </c>
      <c r="C14" s="38">
        <v>39</v>
      </c>
      <c r="D14" s="38">
        <v>79</v>
      </c>
      <c r="E14" s="49">
        <f t="shared" si="0"/>
        <v>20.574217105890447</v>
      </c>
    </row>
    <row r="15" spans="1:5" x14ac:dyDescent="0.3">
      <c r="B15" s="64">
        <v>5</v>
      </c>
      <c r="C15" s="38">
        <v>41</v>
      </c>
      <c r="D15" s="38">
        <v>54</v>
      </c>
      <c r="E15" s="49">
        <f t="shared" si="0"/>
        <v>4.654156677639901</v>
      </c>
    </row>
    <row r="16" spans="1:5" x14ac:dyDescent="0.3">
      <c r="B16" s="64">
        <v>6</v>
      </c>
      <c r="C16" s="38">
        <v>38</v>
      </c>
      <c r="D16" s="38">
        <v>59</v>
      </c>
      <c r="E16" s="49">
        <f t="shared" si="0"/>
        <v>1.683827541849727</v>
      </c>
    </row>
    <row r="17" spans="2:5" x14ac:dyDescent="0.3">
      <c r="B17" s="64">
        <v>7</v>
      </c>
      <c r="C17" s="38">
        <v>63</v>
      </c>
      <c r="D17" s="38">
        <v>6</v>
      </c>
      <c r="E17" s="49">
        <f t="shared" si="0"/>
        <v>57.424367458675775</v>
      </c>
    </row>
    <row r="18" spans="2:5" x14ac:dyDescent="0.3">
      <c r="B18" s="64">
        <v>8</v>
      </c>
      <c r="C18" s="38">
        <v>52</v>
      </c>
      <c r="D18" s="38">
        <v>58</v>
      </c>
      <c r="E18" s="49">
        <f t="shared" si="0"/>
        <v>12.421693529826699</v>
      </c>
    </row>
    <row r="19" spans="2:5" x14ac:dyDescent="0.3">
      <c r="B19" s="64">
        <v>9</v>
      </c>
      <c r="C19" s="38">
        <v>81</v>
      </c>
      <c r="D19" s="38">
        <v>76</v>
      </c>
      <c r="E19" s="49">
        <f t="shared" si="0"/>
        <v>44.985419797919583</v>
      </c>
    </row>
    <row r="20" spans="2:5" x14ac:dyDescent="0.3">
      <c r="B20" s="64">
        <v>10</v>
      </c>
      <c r="C20" s="38">
        <v>95</v>
      </c>
      <c r="D20" s="38">
        <v>93</v>
      </c>
      <c r="E20" s="49">
        <f t="shared" si="0"/>
        <v>65.310968613049326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K12"/>
  <sheetViews>
    <sheetView showGridLines="0" zoomScale="120" zoomScaleNormal="120" workbookViewId="0"/>
  </sheetViews>
  <sheetFormatPr defaultRowHeight="13.2" x14ac:dyDescent="0.25"/>
  <cols>
    <col min="6" max="6" width="8.88671875" style="3"/>
  </cols>
  <sheetData>
    <row r="2" spans="2:11" x14ac:dyDescent="0.25">
      <c r="K2" s="3"/>
    </row>
    <row r="3" spans="2:11" x14ac:dyDescent="0.25">
      <c r="K3" s="3"/>
    </row>
    <row r="4" spans="2:11" x14ac:dyDescent="0.25">
      <c r="B4" s="55" t="s">
        <v>99</v>
      </c>
      <c r="G4" s="55" t="s">
        <v>99</v>
      </c>
      <c r="K4" s="3"/>
    </row>
    <row r="5" spans="2:11" x14ac:dyDescent="0.25">
      <c r="K5" s="3"/>
    </row>
    <row r="6" spans="2:11" x14ac:dyDescent="0.25">
      <c r="K6" s="3"/>
    </row>
    <row r="7" spans="2:11" x14ac:dyDescent="0.25">
      <c r="K7" s="3"/>
    </row>
    <row r="8" spans="2:11" x14ac:dyDescent="0.25">
      <c r="K8" s="3"/>
    </row>
    <row r="9" spans="2:11" x14ac:dyDescent="0.25">
      <c r="K9" s="3"/>
    </row>
    <row r="10" spans="2:11" x14ac:dyDescent="0.25">
      <c r="K10" s="3"/>
    </row>
    <row r="11" spans="2:11" x14ac:dyDescent="0.25">
      <c r="K11" s="3"/>
    </row>
    <row r="12" spans="2:11" x14ac:dyDescent="0.25">
      <c r="C12" s="3" t="s">
        <v>31</v>
      </c>
      <c r="D12" s="3"/>
      <c r="E12" s="3" t="s">
        <v>32</v>
      </c>
      <c r="F12" s="3" t="s">
        <v>3</v>
      </c>
      <c r="H12" s="55" t="s">
        <v>31</v>
      </c>
      <c r="I12" s="55" t="s">
        <v>100</v>
      </c>
      <c r="J12" s="55" t="s">
        <v>32</v>
      </c>
      <c r="K12" s="3" t="s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7"/>
  <sheetViews>
    <sheetView showGridLines="0" workbookViewId="0">
      <selection activeCell="A2" sqref="A2"/>
    </sheetView>
  </sheetViews>
  <sheetFormatPr defaultRowHeight="13.2" x14ac:dyDescent="0.25"/>
  <cols>
    <col min="1" max="1" width="2.33203125" customWidth="1"/>
    <col min="2" max="2" width="6.33203125" customWidth="1"/>
    <col min="3" max="3" width="12.6640625" bestFit="1" customWidth="1"/>
    <col min="4" max="4" width="12" bestFit="1" customWidth="1"/>
    <col min="5" max="5" width="10" bestFit="1" customWidth="1"/>
  </cols>
  <sheetData>
    <row r="1" spans="1:5" x14ac:dyDescent="0.25">
      <c r="A1" s="1" t="s">
        <v>101</v>
      </c>
    </row>
    <row r="3" spans="1:5" ht="13.8" thickBot="1" x14ac:dyDescent="0.3">
      <c r="A3" t="s">
        <v>102</v>
      </c>
    </row>
    <row r="4" spans="1:5" ht="13.8" thickBot="1" x14ac:dyDescent="0.3">
      <c r="B4" s="56" t="s">
        <v>44</v>
      </c>
      <c r="C4" s="56" t="s">
        <v>45</v>
      </c>
      <c r="D4" s="56" t="s">
        <v>103</v>
      </c>
      <c r="E4" s="56"/>
    </row>
    <row r="5" spans="1:5" ht="13.8" thickBot="1" x14ac:dyDescent="0.3">
      <c r="B5" s="5" t="s">
        <v>60</v>
      </c>
      <c r="C5" s="5" t="s">
        <v>39</v>
      </c>
      <c r="D5" s="60">
        <v>31960.227272727272</v>
      </c>
      <c r="E5" s="5"/>
    </row>
    <row r="7" spans="1:5" ht="13.8" thickBot="1" x14ac:dyDescent="0.3">
      <c r="A7" t="s">
        <v>104</v>
      </c>
    </row>
    <row r="8" spans="1:5" x14ac:dyDescent="0.25">
      <c r="B8" s="57"/>
      <c r="C8" s="57"/>
      <c r="D8" s="59" t="s">
        <v>46</v>
      </c>
      <c r="E8" s="59" t="s">
        <v>48</v>
      </c>
    </row>
    <row r="9" spans="1:5" ht="13.8" thickBot="1" x14ac:dyDescent="0.3">
      <c r="B9" s="58" t="s">
        <v>44</v>
      </c>
      <c r="C9" s="58" t="s">
        <v>45</v>
      </c>
      <c r="D9" s="58" t="s">
        <v>47</v>
      </c>
      <c r="E9" s="58" t="s">
        <v>49</v>
      </c>
    </row>
    <row r="10" spans="1:5" x14ac:dyDescent="0.25">
      <c r="B10" s="4" t="s">
        <v>25</v>
      </c>
      <c r="C10" s="4" t="s">
        <v>52</v>
      </c>
      <c r="D10" s="6">
        <v>144.3181786170374</v>
      </c>
      <c r="E10" s="6">
        <v>0</v>
      </c>
    </row>
    <row r="11" spans="1:5" ht="13.8" thickBot="1" x14ac:dyDescent="0.3">
      <c r="B11" s="5" t="s">
        <v>53</v>
      </c>
      <c r="C11" s="5" t="s">
        <v>54</v>
      </c>
      <c r="D11" s="60">
        <v>170.45454758864173</v>
      </c>
      <c r="E11" s="60">
        <v>0</v>
      </c>
    </row>
    <row r="13" spans="1:5" ht="13.8" thickBot="1" x14ac:dyDescent="0.3">
      <c r="A13" t="s">
        <v>34</v>
      </c>
    </row>
    <row r="14" spans="1:5" x14ac:dyDescent="0.25">
      <c r="B14" s="57"/>
      <c r="C14" s="57"/>
      <c r="D14" s="57" t="s">
        <v>46</v>
      </c>
      <c r="E14" s="57" t="s">
        <v>50</v>
      </c>
    </row>
    <row r="15" spans="1:5" ht="13.8" thickBot="1" x14ac:dyDescent="0.3">
      <c r="B15" s="58" t="s">
        <v>44</v>
      </c>
      <c r="C15" s="58" t="s">
        <v>45</v>
      </c>
      <c r="D15" s="58" t="s">
        <v>47</v>
      </c>
      <c r="E15" s="58" t="s">
        <v>51</v>
      </c>
    </row>
    <row r="16" spans="1:5" x14ac:dyDescent="0.25">
      <c r="B16" s="4" t="s">
        <v>55</v>
      </c>
      <c r="C16" s="4" t="s">
        <v>41</v>
      </c>
      <c r="D16" s="6">
        <v>800</v>
      </c>
      <c r="E16" s="6">
        <v>22.272727966308594</v>
      </c>
    </row>
    <row r="17" spans="2:5" ht="13.8" thickBot="1" x14ac:dyDescent="0.3">
      <c r="B17" s="5" t="s">
        <v>56</v>
      </c>
      <c r="C17" s="5" t="s">
        <v>42</v>
      </c>
      <c r="D17" s="60">
        <v>459.09090482271654</v>
      </c>
      <c r="E17" s="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2"/>
  <sheetViews>
    <sheetView workbookViewId="0">
      <selection activeCell="E8" sqref="E8"/>
    </sheetView>
  </sheetViews>
  <sheetFormatPr defaultColWidth="8.88671875" defaultRowHeight="14.4" x14ac:dyDescent="0.3"/>
  <cols>
    <col min="1" max="1" width="12.88671875" style="42" customWidth="1"/>
    <col min="2" max="4" width="8.88671875" style="38"/>
    <col min="5" max="5" width="10.33203125" style="38" bestFit="1" customWidth="1"/>
    <col min="6" max="6" width="6" style="38" customWidth="1"/>
    <col min="7" max="16384" width="8.88671875" style="38"/>
  </cols>
  <sheetData>
    <row r="1" spans="1:7" x14ac:dyDescent="0.3">
      <c r="A1" s="42" t="s">
        <v>33</v>
      </c>
    </row>
    <row r="3" spans="1:7" x14ac:dyDescent="0.3">
      <c r="A3" s="42" t="s">
        <v>0</v>
      </c>
      <c r="C3" s="38" t="s">
        <v>35</v>
      </c>
      <c r="D3" s="38" t="s">
        <v>36</v>
      </c>
    </row>
    <row r="4" spans="1:7" x14ac:dyDescent="0.3">
      <c r="B4" s="38" t="s">
        <v>40</v>
      </c>
      <c r="C4" s="96">
        <v>175</v>
      </c>
      <c r="D4" s="97">
        <v>100</v>
      </c>
    </row>
    <row r="6" spans="1:7" x14ac:dyDescent="0.3">
      <c r="A6" s="42" t="s">
        <v>5</v>
      </c>
      <c r="B6" s="38" t="s">
        <v>37</v>
      </c>
      <c r="C6" s="49">
        <f>220 - 0.4*C4</f>
        <v>150</v>
      </c>
      <c r="D6" s="49">
        <f>180 - 0.2*D4</f>
        <v>160</v>
      </c>
    </row>
    <row r="7" spans="1:7" x14ac:dyDescent="0.3">
      <c r="B7" s="38" t="s">
        <v>38</v>
      </c>
      <c r="C7" s="38">
        <v>60</v>
      </c>
      <c r="D7" s="38">
        <v>45</v>
      </c>
    </row>
    <row r="8" spans="1:7" x14ac:dyDescent="0.3">
      <c r="B8" s="38" t="s">
        <v>39</v>
      </c>
      <c r="C8" s="49">
        <f>C6-C7</f>
        <v>90</v>
      </c>
      <c r="D8" s="49">
        <f>D6-D7</f>
        <v>115</v>
      </c>
      <c r="E8" s="98">
        <f>SUMPRODUCT(C4:D4,C8:D8)</f>
        <v>27250</v>
      </c>
    </row>
    <row r="10" spans="1:7" x14ac:dyDescent="0.3">
      <c r="A10" s="42" t="s">
        <v>34</v>
      </c>
    </row>
    <row r="11" spans="1:7" x14ac:dyDescent="0.3">
      <c r="B11" s="38" t="s">
        <v>41</v>
      </c>
      <c r="C11" s="38">
        <v>2</v>
      </c>
      <c r="D11" s="38">
        <v>3</v>
      </c>
      <c r="E11" s="45">
        <f>SUMPRODUCT($C$4:$D$4,C11:D11)</f>
        <v>650</v>
      </c>
      <c r="F11" s="64" t="s">
        <v>43</v>
      </c>
      <c r="G11" s="99">
        <v>800</v>
      </c>
    </row>
    <row r="12" spans="1:7" x14ac:dyDescent="0.3">
      <c r="B12" s="38" t="s">
        <v>42</v>
      </c>
      <c r="C12" s="38">
        <v>2</v>
      </c>
      <c r="D12" s="38">
        <v>1</v>
      </c>
      <c r="E12" s="45">
        <f>SUMPRODUCT($C$4:$D$4,C12:D12)</f>
        <v>450</v>
      </c>
      <c r="F12" s="64" t="s">
        <v>43</v>
      </c>
      <c r="G12" s="100">
        <v>500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7"/>
  <sheetViews>
    <sheetView zoomScale="85" workbookViewId="0">
      <selection activeCell="C24" sqref="C24"/>
    </sheetView>
  </sheetViews>
  <sheetFormatPr defaultRowHeight="13.2" x14ac:dyDescent="0.25"/>
  <cols>
    <col min="1" max="1" width="19" customWidth="1"/>
    <col min="2" max="6" width="9.6640625" customWidth="1"/>
    <col min="7" max="7" width="11.33203125" bestFit="1" customWidth="1"/>
    <col min="8" max="8" width="5.6640625" customWidth="1"/>
  </cols>
  <sheetData>
    <row r="1" spans="1:14" x14ac:dyDescent="0.25">
      <c r="A1" s="7" t="s">
        <v>61</v>
      </c>
    </row>
    <row r="2" spans="1:14" x14ac:dyDescent="0.25">
      <c r="I2" s="1" t="s">
        <v>6</v>
      </c>
    </row>
    <row r="3" spans="1:14" x14ac:dyDescent="0.25">
      <c r="A3" s="1" t="s">
        <v>76</v>
      </c>
      <c r="B3" s="8" t="s">
        <v>62</v>
      </c>
      <c r="C3" s="8" t="s">
        <v>63</v>
      </c>
      <c r="D3" s="8" t="s">
        <v>64</v>
      </c>
      <c r="E3" s="8" t="s">
        <v>65</v>
      </c>
      <c r="F3" s="8" t="s">
        <v>66</v>
      </c>
      <c r="I3" t="s">
        <v>73</v>
      </c>
      <c r="J3" s="9" t="str">
        <f>B3</f>
        <v>Computer</v>
      </c>
      <c r="K3" s="9" t="str">
        <f>C3</f>
        <v>Chemical</v>
      </c>
      <c r="L3" s="9" t="str">
        <f>D3</f>
        <v>Power</v>
      </c>
      <c r="M3" s="9" t="str">
        <f>E3</f>
        <v>Auto</v>
      </c>
      <c r="N3" s="9" t="str">
        <f>F3</f>
        <v>Electronic</v>
      </c>
    </row>
    <row r="4" spans="1:14" x14ac:dyDescent="0.25">
      <c r="A4" s="10" t="s">
        <v>67</v>
      </c>
      <c r="B4" s="11">
        <f>AVERAGE(J4:J27)</f>
        <v>2.0878250000000004E-2</v>
      </c>
      <c r="C4" s="11">
        <f>AVERAGE(K4:K27)</f>
        <v>1.2053833333333333E-2</v>
      </c>
      <c r="D4" s="11">
        <f>AVERAGE(L4:L27)</f>
        <v>6.853874999999998E-3</v>
      </c>
      <c r="E4" s="11">
        <f>AVERAGE(M4:M27)</f>
        <v>2.2589791666666675E-2</v>
      </c>
      <c r="F4" s="11">
        <f>AVERAGE(N4:N27)</f>
        <v>1.3352333333333334E-2</v>
      </c>
      <c r="I4" s="12">
        <v>1</v>
      </c>
      <c r="J4" s="13">
        <v>0.228161</v>
      </c>
      <c r="K4" s="13">
        <v>-7.2052000000000005E-2</v>
      </c>
      <c r="L4" s="13">
        <v>1.7301E-2</v>
      </c>
      <c r="M4" s="13">
        <v>0.22265599999999999</v>
      </c>
      <c r="N4" s="14">
        <v>8.2018999999999995E-2</v>
      </c>
    </row>
    <row r="5" spans="1:14" x14ac:dyDescent="0.25">
      <c r="A5" s="10" t="s">
        <v>68</v>
      </c>
      <c r="B5" s="11">
        <f>STDEV(J4:J27)</f>
        <v>9.8082472751583993E-2</v>
      </c>
      <c r="C5" s="11">
        <f>STDEV(K4:K27)</f>
        <v>6.0261980653798966E-2</v>
      </c>
      <c r="D5" s="11">
        <f>STDEV(L4:L27)</f>
        <v>3.640693605477862E-2</v>
      </c>
      <c r="E5" s="11">
        <f>STDEV(M4:M27)</f>
        <v>8.2974716493210296E-2</v>
      </c>
      <c r="F5" s="11">
        <f>STDEV(N4:N27)</f>
        <v>4.9928023907174227E-2</v>
      </c>
      <c r="I5" s="15">
        <v>2</v>
      </c>
      <c r="J5" s="16">
        <v>9.1335E-2</v>
      </c>
      <c r="K5" s="16">
        <v>2.5881999999999999E-2</v>
      </c>
      <c r="L5" s="16">
        <v>5.6462999999999999E-2</v>
      </c>
      <c r="M5" s="16">
        <v>1.278E-2</v>
      </c>
      <c r="N5" s="17">
        <v>-3.4985000000000002E-2</v>
      </c>
    </row>
    <row r="6" spans="1:14" x14ac:dyDescent="0.25">
      <c r="I6" s="15">
        <v>3</v>
      </c>
      <c r="J6" s="16">
        <v>-1.2876E-2</v>
      </c>
      <c r="K6" s="16">
        <v>-4.7705999999999998E-2</v>
      </c>
      <c r="L6" s="16">
        <v>2.2800999999999998E-2</v>
      </c>
      <c r="M6" s="16">
        <v>3.7850000000000002E-3</v>
      </c>
      <c r="N6" s="17">
        <v>1.6615999999999999E-2</v>
      </c>
    </row>
    <row r="7" spans="1:14" x14ac:dyDescent="0.25">
      <c r="A7" s="35" t="s">
        <v>69</v>
      </c>
      <c r="G7" s="3" t="s">
        <v>70</v>
      </c>
      <c r="I7" s="15">
        <v>4</v>
      </c>
      <c r="J7" s="16">
        <v>-0.171957</v>
      </c>
      <c r="K7" s="16">
        <v>6.3414999999999999E-2</v>
      </c>
      <c r="L7" s="16">
        <v>0</v>
      </c>
      <c r="M7" s="16">
        <v>4.1008999999999997E-2</v>
      </c>
      <c r="N7" s="17">
        <v>-7.4963000000000002E-2</v>
      </c>
    </row>
    <row r="8" spans="1:14" x14ac:dyDescent="0.25">
      <c r="A8" s="8" t="s">
        <v>62</v>
      </c>
      <c r="B8" s="11">
        <f>COVAR($J4:$J27,J$4:J$27)</f>
        <v>9.2193309835208338E-3</v>
      </c>
      <c r="C8" s="11">
        <f>COVAR($J4:$J27,K$4:K$27)</f>
        <v>-6.2951649883333325E-4</v>
      </c>
      <c r="D8" s="11">
        <f>COVAR($J4:$J27,L$4:L$27)</f>
        <v>2.9668648569791656E-4</v>
      </c>
      <c r="E8" s="11">
        <f>COVAR($J4:$J27,M$4:M$27)</f>
        <v>2.5777142163854161E-3</v>
      </c>
      <c r="F8" s="11">
        <f>COVAR($J4:$J27,N$4:N$27)</f>
        <v>1.1726945438749997E-3</v>
      </c>
      <c r="G8" s="18">
        <f>B15</f>
        <v>0.13231221218998557</v>
      </c>
      <c r="I8" s="15">
        <v>5</v>
      </c>
      <c r="J8" s="16">
        <v>0.165572</v>
      </c>
      <c r="K8" s="16">
        <v>3.6697E-2</v>
      </c>
      <c r="L8" s="16">
        <v>5.0959999999999998E-3</v>
      </c>
      <c r="M8" s="16">
        <v>7.5758000000000006E-2</v>
      </c>
      <c r="N8" s="17">
        <v>-8.1040000000000001E-3</v>
      </c>
    </row>
    <row r="9" spans="1:14" x14ac:dyDescent="0.25">
      <c r="A9" s="8" t="s">
        <v>63</v>
      </c>
      <c r="B9" s="11">
        <f>COVAR($K4:$K27,J$4:J$27)</f>
        <v>-6.2951649883333325E-4</v>
      </c>
      <c r="C9" s="11">
        <f>COVAR($K4:$K27,K$4:K$27)</f>
        <v>3.4801935493055558E-3</v>
      </c>
      <c r="D9" s="11">
        <f>COVAR($K4:$K27,L$4:L$27)</f>
        <v>-4.0692131145833304E-5</v>
      </c>
      <c r="E9" s="11">
        <f>COVAR($K4:$K27,M$4:M$27)</f>
        <v>-5.5174346586805566E-4</v>
      </c>
      <c r="F9" s="11">
        <f>COVAR($K4:$K27,N$4:N$27)</f>
        <v>2.9442938638888874E-4</v>
      </c>
      <c r="G9" s="19">
        <f>C15</f>
        <v>0.3041503598376431</v>
      </c>
      <c r="I9" s="15">
        <v>6</v>
      </c>
      <c r="J9" s="16">
        <v>-7.8919999999999997E-3</v>
      </c>
      <c r="K9" s="16">
        <v>1.3717E-2</v>
      </c>
      <c r="L9" s="16">
        <v>2.2436000000000001E-2</v>
      </c>
      <c r="M9" s="16">
        <v>6.8168999999999993E-2</v>
      </c>
      <c r="N9" s="17">
        <v>5.4455000000000003E-2</v>
      </c>
    </row>
    <row r="10" spans="1:14" x14ac:dyDescent="0.25">
      <c r="A10" s="8" t="s">
        <v>64</v>
      </c>
      <c r="B10" s="11">
        <f>COVAR($L4:$L27,J$4:J$27)</f>
        <v>2.9668648569791656E-4</v>
      </c>
      <c r="C10" s="11">
        <f>COVAR($L4:$L27,K$4:K$27)</f>
        <v>-4.0692131145833304E-5</v>
      </c>
      <c r="D10" s="11">
        <f>COVAR($L4:$L27,L$4:L$27)</f>
        <v>1.2702372848593753E-3</v>
      </c>
      <c r="E10" s="11">
        <f>COVAR($L4:$L27,M$4:M$27)</f>
        <v>5.5722903634895825E-4</v>
      </c>
      <c r="F10" s="11">
        <f>COVAR($L4:$L27,N$4:N$27)</f>
        <v>-1.4007737970833341E-4</v>
      </c>
      <c r="G10" s="19">
        <f>D15</f>
        <v>0.15815816154984413</v>
      </c>
      <c r="I10" s="15">
        <v>7</v>
      </c>
      <c r="J10" s="16">
        <v>-4.9091000000000003E-2</v>
      </c>
      <c r="K10" s="16">
        <v>5.9603000000000003E-2</v>
      </c>
      <c r="L10" s="16">
        <v>6.5831000000000001E-2</v>
      </c>
      <c r="M10" s="16">
        <v>-7.1429000000000006E-2</v>
      </c>
      <c r="N10" s="17">
        <v>-8.6071999999999996E-2</v>
      </c>
    </row>
    <row r="11" spans="1:14" x14ac:dyDescent="0.25">
      <c r="A11" s="8" t="s">
        <v>65</v>
      </c>
      <c r="B11" s="11">
        <f>COVAR($M4:$M27,J$4:J$27)</f>
        <v>2.5777142163854161E-3</v>
      </c>
      <c r="C11" s="11">
        <f>COVAR($M4:$M27,K$4:K$27)</f>
        <v>-5.5174346586805566E-4</v>
      </c>
      <c r="D11" s="11">
        <f>COVAR($M4:$M27,L$4:L$27)</f>
        <v>5.5722903634895825E-4</v>
      </c>
      <c r="E11" s="11">
        <f>COVAR($M4:$M27,M$4:M$27)</f>
        <v>6.5979367614149324E-3</v>
      </c>
      <c r="F11" s="11">
        <f>COVAR($M4:$M27,N$4:N$27)</f>
        <v>1.7191114982361103E-3</v>
      </c>
      <c r="G11" s="19">
        <f>E15</f>
        <v>0.22458768230698337</v>
      </c>
      <c r="I11" s="15">
        <v>8</v>
      </c>
      <c r="J11" s="16">
        <v>0.22966500000000001</v>
      </c>
      <c r="K11" s="16">
        <v>-2.0833000000000001E-2</v>
      </c>
      <c r="L11" s="16">
        <v>8.1180000000000002E-3</v>
      </c>
      <c r="M11" s="16">
        <v>-2.5641000000000001E-2</v>
      </c>
      <c r="N11" s="17">
        <v>1.7122999999999999E-2</v>
      </c>
    </row>
    <row r="12" spans="1:14" x14ac:dyDescent="0.25">
      <c r="A12" s="8" t="s">
        <v>66</v>
      </c>
      <c r="B12" s="11">
        <f>COVAR($N4:$N27,J$4:J$27)</f>
        <v>1.1726945438749997E-3</v>
      </c>
      <c r="C12" s="11">
        <f>COVAR($N4:$N27,K$4:K$27)</f>
        <v>2.9442938638888874E-4</v>
      </c>
      <c r="D12" s="11">
        <f>COVAR($N4:$N27,L$4:L$27)</f>
        <v>-1.4007737970833341E-4</v>
      </c>
      <c r="E12" s="11">
        <f>COVAR($N4:$N27,M$4:M$27)</f>
        <v>1.7191114982361103E-3</v>
      </c>
      <c r="F12" s="11">
        <f>COVAR($N4:$N27,N$4:N$27)</f>
        <v>2.3889405891388891E-3</v>
      </c>
      <c r="G12" s="20">
        <f>F15</f>
        <v>0.18079158412430352</v>
      </c>
      <c r="I12" s="15">
        <v>9</v>
      </c>
      <c r="J12" s="16">
        <v>0.10116700000000001</v>
      </c>
      <c r="K12" s="16">
        <v>6.8089999999999999E-3</v>
      </c>
      <c r="L12" s="16">
        <v>2.3598999999999998E-2</v>
      </c>
      <c r="M12" s="16">
        <v>0.12631600000000001</v>
      </c>
      <c r="N12" s="17">
        <v>-5.1019999999999998E-3</v>
      </c>
    </row>
    <row r="13" spans="1:14" x14ac:dyDescent="0.25">
      <c r="I13" s="15">
        <v>10</v>
      </c>
      <c r="J13" s="16">
        <v>-0.1053</v>
      </c>
      <c r="K13" s="16">
        <v>-5.1282000000000001E-2</v>
      </c>
      <c r="L13" s="16">
        <v>8.6459999999999992E-3</v>
      </c>
      <c r="M13" s="16">
        <v>0.16406200000000001</v>
      </c>
      <c r="N13" s="17">
        <v>8.3761000000000002E-2</v>
      </c>
    </row>
    <row r="14" spans="1:14" x14ac:dyDescent="0.25">
      <c r="A14" s="21" t="s">
        <v>70</v>
      </c>
      <c r="I14" s="15">
        <v>11</v>
      </c>
      <c r="J14" s="16">
        <v>-2.7668000000000002E-2</v>
      </c>
      <c r="K14" s="16">
        <v>4.7296999999999999E-2</v>
      </c>
      <c r="L14" s="16">
        <v>-2.9256999999999998E-2</v>
      </c>
      <c r="M14" s="16">
        <v>-5.5927999999999999E-2</v>
      </c>
      <c r="N14" s="17">
        <v>4.8896000000000002E-2</v>
      </c>
    </row>
    <row r="15" spans="1:14" x14ac:dyDescent="0.25">
      <c r="B15" s="22">
        <v>0.13231221218998557</v>
      </c>
      <c r="C15" s="23">
        <v>0.3041503598376431</v>
      </c>
      <c r="D15" s="23">
        <v>0.15815816154984413</v>
      </c>
      <c r="E15" s="23">
        <v>0.22458768230698337</v>
      </c>
      <c r="F15" s="24">
        <v>0.18079158412430352</v>
      </c>
      <c r="G15" s="25">
        <f>SUM(B15:F15)</f>
        <v>1.0000000000087597</v>
      </c>
      <c r="I15" s="15">
        <v>12</v>
      </c>
      <c r="J15" s="16">
        <v>8.1300000000000001E-3</v>
      </c>
      <c r="K15" s="16">
        <v>-1.2473E-2</v>
      </c>
      <c r="L15" s="16">
        <v>8.9289999999999994E-3</v>
      </c>
      <c r="M15" s="16">
        <v>1.3270000000000001E-2</v>
      </c>
      <c r="N15" s="17">
        <v>8.4976999999999997E-2</v>
      </c>
    </row>
    <row r="16" spans="1:14" x14ac:dyDescent="0.25">
      <c r="I16" s="15">
        <v>13</v>
      </c>
      <c r="J16" s="16">
        <v>5.3226000000000002E-2</v>
      </c>
      <c r="K16" s="16">
        <v>0.11894299999999999</v>
      </c>
      <c r="L16" s="16">
        <v>-8.8500000000000002E-3</v>
      </c>
      <c r="M16" s="16">
        <v>0.15493000000000001</v>
      </c>
      <c r="N16" s="17">
        <v>9.7902000000000003E-2</v>
      </c>
    </row>
    <row r="17" spans="1:14" x14ac:dyDescent="0.25">
      <c r="A17" s="21" t="s">
        <v>71</v>
      </c>
      <c r="I17" s="15">
        <v>14</v>
      </c>
      <c r="J17" s="16">
        <v>5.364E-2</v>
      </c>
      <c r="K17" s="16">
        <v>1.9689999999999998E-3</v>
      </c>
      <c r="L17" s="16">
        <v>-6.9167000000000006E-2</v>
      </c>
      <c r="M17" s="16">
        <v>-7.3171E-2</v>
      </c>
      <c r="N17" s="17">
        <v>-3.8219999999999999E-3</v>
      </c>
    </row>
    <row r="18" spans="1:14" x14ac:dyDescent="0.25">
      <c r="B18" s="26">
        <f t="shared" ref="B18:F21" si="0">B$15*B8*$G8</f>
        <v>1.6139841602891083E-4</v>
      </c>
      <c r="C18" s="26">
        <f t="shared" si="0"/>
        <v>-2.5333510933444638E-5</v>
      </c>
      <c r="D18" s="26">
        <f t="shared" si="0"/>
        <v>6.2085374198592711E-6</v>
      </c>
      <c r="E18" s="26">
        <f t="shared" si="0"/>
        <v>7.659856449344869E-5</v>
      </c>
      <c r="F18" s="26">
        <f t="shared" si="0"/>
        <v>2.8051949303139389E-5</v>
      </c>
      <c r="I18" s="15">
        <v>15</v>
      </c>
      <c r="J18" s="16">
        <v>-1.8182E-2</v>
      </c>
      <c r="K18" s="16">
        <v>-4.4794E-2</v>
      </c>
      <c r="L18" s="16">
        <v>-6.4725000000000005E-2</v>
      </c>
      <c r="M18" s="16">
        <v>-8.6403999999999995E-2</v>
      </c>
      <c r="N18" s="17">
        <v>-1.5464E-2</v>
      </c>
    </row>
    <row r="19" spans="1:14" x14ac:dyDescent="0.25">
      <c r="B19" s="26">
        <f t="shared" si="0"/>
        <v>-2.5333510933444634E-5</v>
      </c>
      <c r="C19" s="26">
        <f t="shared" si="0"/>
        <v>3.2194380078603952E-4</v>
      </c>
      <c r="D19" s="26">
        <f t="shared" si="0"/>
        <v>-1.9574486508155197E-6</v>
      </c>
      <c r="E19" s="26">
        <f t="shared" si="0"/>
        <v>-3.7688726820246677E-5</v>
      </c>
      <c r="F19" s="26">
        <f t="shared" si="0"/>
        <v>1.6190031681672377E-5</v>
      </c>
      <c r="I19" s="15">
        <v>16</v>
      </c>
      <c r="J19" s="16">
        <v>-9.5556000000000002E-2</v>
      </c>
      <c r="K19" s="16">
        <v>4.3659000000000003E-2</v>
      </c>
      <c r="L19" s="16">
        <v>1.3840999999999999E-2</v>
      </c>
      <c r="M19" s="16">
        <v>-7.9518000000000005E-2</v>
      </c>
      <c r="N19" s="17">
        <v>3.5340000000000003E-2</v>
      </c>
    </row>
    <row r="20" spans="1:14" x14ac:dyDescent="0.25">
      <c r="B20" s="26">
        <f t="shared" si="0"/>
        <v>6.208537419859272E-6</v>
      </c>
      <c r="C20" s="26">
        <f t="shared" si="0"/>
        <v>-1.9574486508155197E-6</v>
      </c>
      <c r="D20" s="26">
        <f t="shared" si="0"/>
        <v>3.177372060676671E-5</v>
      </c>
      <c r="E20" s="26">
        <f t="shared" si="0"/>
        <v>1.9792984298799991E-5</v>
      </c>
      <c r="F20" s="26">
        <f t="shared" si="0"/>
        <v>-4.0053256090542529E-6</v>
      </c>
      <c r="I20" s="15">
        <v>17</v>
      </c>
      <c r="J20" s="16">
        <v>2.4590000000000001E-2</v>
      </c>
      <c r="K20" s="16">
        <v>8.7649000000000005E-2</v>
      </c>
      <c r="L20" s="16">
        <v>2.594E-3</v>
      </c>
      <c r="M20" s="16">
        <v>3.6649000000000001E-2</v>
      </c>
      <c r="N20" s="17">
        <v>2.402E-2</v>
      </c>
    </row>
    <row r="21" spans="1:14" x14ac:dyDescent="0.25">
      <c r="B21" s="26">
        <f t="shared" si="0"/>
        <v>7.659856449344869E-5</v>
      </c>
      <c r="C21" s="26">
        <f t="shared" si="0"/>
        <v>-3.7688726820246677E-5</v>
      </c>
      <c r="D21" s="26">
        <f t="shared" si="0"/>
        <v>1.9792984298799991E-5</v>
      </c>
      <c r="E21" s="26">
        <f t="shared" si="0"/>
        <v>3.3279746950581478E-4</v>
      </c>
      <c r="F21" s="26">
        <f t="shared" si="0"/>
        <v>6.9802051780406277E-5</v>
      </c>
      <c r="I21" s="15">
        <v>18</v>
      </c>
      <c r="J21" s="16">
        <v>-6.4000000000000001E-2</v>
      </c>
      <c r="K21" s="16">
        <v>-3.2600999999999998E-2</v>
      </c>
      <c r="L21" s="16">
        <v>-1.3793E-2</v>
      </c>
      <c r="M21" s="16">
        <v>-3.5353999999999997E-2</v>
      </c>
      <c r="N21" s="17">
        <v>-2.7362999999999998E-2</v>
      </c>
    </row>
    <row r="22" spans="1:14" x14ac:dyDescent="0.25">
      <c r="B22" s="26">
        <f>B$15*B12*$G12</f>
        <v>2.8051949303139389E-5</v>
      </c>
      <c r="C22" s="26">
        <f>C$15*C12*$G12</f>
        <v>1.6190031681672377E-5</v>
      </c>
      <c r="D22" s="26">
        <f>D$15*D12*$G12</f>
        <v>-4.0053256090542521E-6</v>
      </c>
      <c r="E22" s="26">
        <f>E$15*E12*$G12</f>
        <v>6.9802051780406277E-5</v>
      </c>
      <c r="F22" s="26">
        <f>F$15*F12*$G12</f>
        <v>7.8083949091171191E-5</v>
      </c>
      <c r="I22" s="15">
        <v>19</v>
      </c>
      <c r="J22" s="16">
        <v>1.3932E-2</v>
      </c>
      <c r="K22" s="16">
        <v>5.7361000000000002E-2</v>
      </c>
      <c r="L22" s="16">
        <v>6.9930000000000006E-2</v>
      </c>
      <c r="M22" s="16">
        <v>1.3158E-2</v>
      </c>
      <c r="N22" s="17">
        <v>4.6036000000000001E-2</v>
      </c>
    </row>
    <row r="23" spans="1:14" x14ac:dyDescent="0.25">
      <c r="I23" s="15">
        <v>20</v>
      </c>
      <c r="J23" s="16">
        <v>0.109705</v>
      </c>
      <c r="K23" s="16">
        <v>8.6799000000000001E-2</v>
      </c>
      <c r="L23" s="16">
        <v>2.5881999999999999E-2</v>
      </c>
      <c r="M23" s="16">
        <v>-2.5969999999999999E-3</v>
      </c>
      <c r="N23" s="17">
        <v>5.5011999999999998E-2</v>
      </c>
    </row>
    <row r="24" spans="1:14" x14ac:dyDescent="0.25">
      <c r="A24" s="27" t="s">
        <v>77</v>
      </c>
      <c r="B24" s="36" t="s">
        <v>74</v>
      </c>
      <c r="C24" s="28">
        <f>SUM(B18:F22)</f>
        <v>1.2213155699462327E-3</v>
      </c>
      <c r="D24" s="29"/>
      <c r="E24" s="29"/>
      <c r="F24" s="29"/>
      <c r="I24" s="15">
        <v>21</v>
      </c>
      <c r="J24" s="16">
        <v>-6.4639000000000002E-2</v>
      </c>
      <c r="K24" s="16">
        <v>5.0250000000000003E-2</v>
      </c>
      <c r="L24" s="16">
        <v>6.4520000000000003E-3</v>
      </c>
      <c r="M24" s="16">
        <v>-5.9895999999999998E-2</v>
      </c>
      <c r="N24" s="17">
        <v>-3.5010000000000002E-3</v>
      </c>
    </row>
    <row r="25" spans="1:14" x14ac:dyDescent="0.25">
      <c r="A25" s="30"/>
      <c r="B25" s="29"/>
      <c r="C25" s="29"/>
      <c r="D25" s="29"/>
      <c r="E25" s="29"/>
      <c r="F25" s="29"/>
      <c r="I25" s="15">
        <v>22</v>
      </c>
      <c r="J25" s="16">
        <v>1.1138E-2</v>
      </c>
      <c r="K25" s="16">
        <v>-6.0703E-2</v>
      </c>
      <c r="L25" s="16">
        <v>1.6025999999999999E-2</v>
      </c>
      <c r="M25" s="16">
        <v>8.3565E-2</v>
      </c>
      <c r="N25" s="17">
        <v>-3.9813000000000001E-2</v>
      </c>
    </row>
    <row r="26" spans="1:14" x14ac:dyDescent="0.25">
      <c r="A26" s="27" t="s">
        <v>72</v>
      </c>
      <c r="B26" s="36" t="s">
        <v>75</v>
      </c>
      <c r="C26" s="31">
        <f>SUMPRODUCT(B15:F15,B4:F4)</f>
        <v>1.4999999908707665E-2</v>
      </c>
      <c r="D26" s="29"/>
      <c r="E26" s="29" t="s">
        <v>78</v>
      </c>
      <c r="F26" s="37">
        <v>1.4999999999999999E-2</v>
      </c>
      <c r="I26" s="15">
        <v>23</v>
      </c>
      <c r="J26" s="16">
        <v>1.6097E-2</v>
      </c>
      <c r="K26" s="16">
        <v>-0.12925200000000001</v>
      </c>
      <c r="L26" s="16">
        <v>4.0757000000000002E-2</v>
      </c>
      <c r="M26" s="16">
        <v>-2.5709999999999999E-3</v>
      </c>
      <c r="N26" s="17">
        <v>-3.4146000000000003E-2</v>
      </c>
    </row>
    <row r="27" spans="1:14" x14ac:dyDescent="0.25">
      <c r="I27" s="32">
        <v>24</v>
      </c>
      <c r="J27" s="33">
        <v>1.1880999999999999E-2</v>
      </c>
      <c r="K27" s="33">
        <v>6.0937999999999999E-2</v>
      </c>
      <c r="L27" s="33">
        <v>-6.4417000000000002E-2</v>
      </c>
      <c r="M27" s="33">
        <v>1.8557000000000001E-2</v>
      </c>
      <c r="N27" s="34">
        <v>7.6340000000000002E-3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9"/>
  <sheetViews>
    <sheetView zoomScale="93" workbookViewId="0">
      <selection activeCell="I1" sqref="I1"/>
    </sheetView>
  </sheetViews>
  <sheetFormatPr defaultColWidth="8.88671875" defaultRowHeight="14.4" x14ac:dyDescent="0.3"/>
  <cols>
    <col min="1" max="1" width="7.6640625" style="38" customWidth="1"/>
    <col min="2" max="2" width="11.5546875" style="64" customWidth="1"/>
    <col min="3" max="3" width="7.6640625" style="38" customWidth="1"/>
    <col min="4" max="7" width="8.88671875" style="38"/>
    <col min="8" max="8" width="9.88671875" style="38" customWidth="1"/>
    <col min="9" max="9" width="3.6640625" style="38" customWidth="1"/>
    <col min="10" max="16384" width="8.88671875" style="38"/>
  </cols>
  <sheetData>
    <row r="1" spans="1:8" s="80" customFormat="1" x14ac:dyDescent="0.3">
      <c r="A1" s="76" t="s">
        <v>78</v>
      </c>
      <c r="B1" s="76" t="s">
        <v>74</v>
      </c>
      <c r="C1" s="77" t="s">
        <v>81</v>
      </c>
      <c r="D1" s="78" t="s">
        <v>62</v>
      </c>
      <c r="E1" s="78" t="s">
        <v>63</v>
      </c>
      <c r="F1" s="78" t="s">
        <v>64</v>
      </c>
      <c r="G1" s="78" t="s">
        <v>65</v>
      </c>
      <c r="H1" s="79" t="s">
        <v>66</v>
      </c>
    </row>
    <row r="2" spans="1:8" x14ac:dyDescent="0.3">
      <c r="A2" s="81">
        <v>0.01</v>
      </c>
      <c r="B2" s="82">
        <v>6.4170184760706705E-4</v>
      </c>
      <c r="C2" s="83"/>
      <c r="D2" s="84">
        <v>3.5784090583245817E-2</v>
      </c>
      <c r="E2" s="84">
        <v>0.17684086713746525</v>
      </c>
      <c r="F2" s="84">
        <v>0.52197205092083809</v>
      </c>
      <c r="G2" s="84">
        <v>0</v>
      </c>
      <c r="H2" s="85">
        <v>0.2654029970745011</v>
      </c>
    </row>
    <row r="3" spans="1:8" x14ac:dyDescent="0.3">
      <c r="A3" s="81">
        <v>1.0999999999999999E-2</v>
      </c>
      <c r="B3" s="82">
        <v>6.7464257710563263E-4</v>
      </c>
      <c r="C3" s="84">
        <v>3.2940729498565607E-2</v>
      </c>
      <c r="D3" s="84">
        <v>5.814139617806683E-2</v>
      </c>
      <c r="E3" s="84">
        <v>0.20278459270188762</v>
      </c>
      <c r="F3" s="84">
        <v>0.44617960728056255</v>
      </c>
      <c r="G3" s="84">
        <v>4.0367671904899982E-2</v>
      </c>
      <c r="H3" s="85">
        <v>0.25252673863576269</v>
      </c>
    </row>
    <row r="4" spans="1:8" x14ac:dyDescent="0.3">
      <c r="A4" s="81">
        <v>1.2E-2</v>
      </c>
      <c r="B4" s="82">
        <v>7.4924610767784252E-4</v>
      </c>
      <c r="C4" s="84">
        <v>7.4603530572209822E-2</v>
      </c>
      <c r="D4" s="84">
        <v>7.6684116463438493E-2</v>
      </c>
      <c r="E4" s="84">
        <v>0.22812609498740963</v>
      </c>
      <c r="F4" s="84">
        <v>0.37417424802116123</v>
      </c>
      <c r="G4" s="84">
        <v>8.6422670943309965E-2</v>
      </c>
      <c r="H4" s="85">
        <v>0.23459287715274857</v>
      </c>
    </row>
    <row r="5" spans="1:8" x14ac:dyDescent="0.3">
      <c r="A5" s="81">
        <v>1.3000000000000001E-2</v>
      </c>
      <c r="B5" s="82">
        <v>8.6522611975323237E-4</v>
      </c>
      <c r="C5" s="84">
        <v>0.11598001207538974</v>
      </c>
      <c r="D5" s="84">
        <v>9.5226833320961726E-2</v>
      </c>
      <c r="E5" s="84">
        <v>0.25346758580026474</v>
      </c>
      <c r="F5" s="84">
        <v>0.3021688789434</v>
      </c>
      <c r="G5" s="84">
        <v>0.13247766425462973</v>
      </c>
      <c r="H5" s="85">
        <v>0.21665904611569922</v>
      </c>
    </row>
    <row r="6" spans="1:8" x14ac:dyDescent="0.3">
      <c r="A6" s="81">
        <v>1.4000000000000002E-2</v>
      </c>
      <c r="B6" s="82">
        <v>1.0225826113343978E-3</v>
      </c>
      <c r="C6" s="84">
        <v>0.15735649158116527</v>
      </c>
      <c r="D6" s="84">
        <v>0.1137695416681825</v>
      </c>
      <c r="E6" s="84">
        <v>0.27880908320627346</v>
      </c>
      <c r="F6" s="84">
        <v>0.23016351231872836</v>
      </c>
      <c r="G6" s="84">
        <v>0.17853266593750314</v>
      </c>
      <c r="H6" s="85">
        <v>0.19872520617115527</v>
      </c>
    </row>
    <row r="7" spans="1:8" x14ac:dyDescent="0.3">
      <c r="A7" s="81">
        <v>1.4999999999999999E-2</v>
      </c>
      <c r="B7" s="82">
        <v>1.2213156096044905E-3</v>
      </c>
      <c r="C7" s="84">
        <v>0.19873299827009258</v>
      </c>
      <c r="D7" s="84">
        <v>0.13231250796248883</v>
      </c>
      <c r="E7" s="84">
        <v>0.3041506255343091</v>
      </c>
      <c r="F7" s="84">
        <v>0.15815800418613188</v>
      </c>
      <c r="G7" s="84">
        <v>0.22458737711499391</v>
      </c>
      <c r="H7" s="85">
        <v>0.18079149537081529</v>
      </c>
    </row>
    <row r="8" spans="1:8" x14ac:dyDescent="0.3">
      <c r="A8" s="81">
        <v>1.6000000000000004E-2</v>
      </c>
      <c r="B8" s="82">
        <v>1.461425031517962E-3</v>
      </c>
      <c r="C8" s="84">
        <v>0.24010942191347126</v>
      </c>
      <c r="D8" s="84">
        <v>0.15085484853125042</v>
      </c>
      <c r="E8" s="84">
        <v>0.32949448747949839</v>
      </c>
      <c r="F8" s="84">
        <v>8.6151366197337556E-2</v>
      </c>
      <c r="G8" s="84">
        <v>0.27064210157445423</v>
      </c>
      <c r="H8" s="85">
        <v>0.16285720725320388</v>
      </c>
    </row>
    <row r="9" spans="1:8" x14ac:dyDescent="0.3">
      <c r="A9" s="81">
        <v>1.7000000000000005E-2</v>
      </c>
      <c r="B9" s="82">
        <v>1.7429109617977654E-3</v>
      </c>
      <c r="C9" s="84">
        <v>0.28148593027980318</v>
      </c>
      <c r="D9" s="84">
        <v>0.16939772259550612</v>
      </c>
      <c r="E9" s="84">
        <v>0.35483335971995117</v>
      </c>
      <c r="F9" s="84">
        <v>1.4147655417428911E-2</v>
      </c>
      <c r="G9" s="84">
        <v>0.31669776329365651</v>
      </c>
      <c r="H9" s="85">
        <v>0.14492351087595323</v>
      </c>
    </row>
    <row r="10" spans="1:8" x14ac:dyDescent="0.3">
      <c r="A10" s="81">
        <v>1.8000000000000006E-2</v>
      </c>
      <c r="B10" s="82">
        <v>2.0891102775347278E-3</v>
      </c>
      <c r="C10" s="84">
        <v>0.34619931573696205</v>
      </c>
      <c r="D10" s="84">
        <v>0.19538110753964627</v>
      </c>
      <c r="E10" s="84">
        <v>0.34959504861070989</v>
      </c>
      <c r="F10" s="84">
        <v>0</v>
      </c>
      <c r="G10" s="84">
        <v>0.39309446354868116</v>
      </c>
      <c r="H10" s="85">
        <v>6.1929391835122374E-2</v>
      </c>
    </row>
    <row r="11" spans="1:8" x14ac:dyDescent="0.3">
      <c r="A11" s="81">
        <v>1.9000000000000006E-2</v>
      </c>
      <c r="B11" s="82">
        <v>2.5531273232393976E-3</v>
      </c>
      <c r="C11" s="84">
        <v>0.4640170457046694</v>
      </c>
      <c r="D11" s="84">
        <v>0.22058630263907961</v>
      </c>
      <c r="E11" s="84">
        <v>0.30488438934448725</v>
      </c>
      <c r="F11" s="84">
        <v>0</v>
      </c>
      <c r="G11" s="84">
        <v>0.47452931699806206</v>
      </c>
      <c r="H11" s="85">
        <v>0</v>
      </c>
    </row>
    <row r="12" spans="1:8" x14ac:dyDescent="0.3">
      <c r="A12" s="81">
        <v>0.02</v>
      </c>
      <c r="B12" s="82">
        <v>3.1946260024769413E-3</v>
      </c>
      <c r="C12" s="84">
        <v>0.64149867923754311</v>
      </c>
      <c r="D12" s="84">
        <v>0.24144065126677827</v>
      </c>
      <c r="E12" s="84">
        <v>0.20658359815834929</v>
      </c>
      <c r="F12" s="84">
        <v>0</v>
      </c>
      <c r="G12" s="84">
        <v>0.55197576186696173</v>
      </c>
      <c r="H12" s="85">
        <v>0</v>
      </c>
    </row>
    <row r="13" spans="1:8" x14ac:dyDescent="0.3">
      <c r="A13" s="81">
        <v>2.1000000000000008E-2</v>
      </c>
      <c r="B13" s="82">
        <v>4.0291675000192605E-3</v>
      </c>
      <c r="C13" s="84">
        <v>0.83454149754231854</v>
      </c>
      <c r="D13" s="84">
        <v>0.2622950055129975</v>
      </c>
      <c r="E13" s="84">
        <v>0.10828277224044711</v>
      </c>
      <c r="F13" s="84">
        <v>0</v>
      </c>
      <c r="G13" s="84">
        <v>0.62942221981805757</v>
      </c>
      <c r="H13" s="85">
        <v>0</v>
      </c>
    </row>
    <row r="14" spans="1:8" x14ac:dyDescent="0.3">
      <c r="A14" s="86">
        <v>2.1999999999999999E-2</v>
      </c>
      <c r="B14" s="87">
        <v>5.0567515669613277E-3</v>
      </c>
      <c r="C14" s="88">
        <v>1.0275840669420768</v>
      </c>
      <c r="D14" s="88">
        <v>0.28314935756135201</v>
      </c>
      <c r="E14" s="88">
        <v>9.9819681530068979E-3</v>
      </c>
      <c r="F14" s="88">
        <v>0</v>
      </c>
      <c r="G14" s="88">
        <v>0.70686866615208033</v>
      </c>
      <c r="H14" s="89">
        <v>0</v>
      </c>
    </row>
    <row r="16" spans="1:8" x14ac:dyDescent="0.3">
      <c r="A16" s="76" t="s">
        <v>88</v>
      </c>
      <c r="B16" s="76" t="s">
        <v>75</v>
      </c>
      <c r="C16" s="77" t="s">
        <v>81</v>
      </c>
      <c r="D16" s="78" t="s">
        <v>62</v>
      </c>
      <c r="E16" s="78" t="s">
        <v>63</v>
      </c>
      <c r="F16" s="78" t="s">
        <v>64</v>
      </c>
      <c r="G16" s="78" t="s">
        <v>65</v>
      </c>
      <c r="H16" s="79" t="s">
        <v>66</v>
      </c>
    </row>
    <row r="17" spans="1:8" x14ac:dyDescent="0.3">
      <c r="A17" s="90">
        <v>1E-3</v>
      </c>
      <c r="B17" s="91">
        <v>1.3871253074942889E-2</v>
      </c>
      <c r="C17" s="92"/>
      <c r="D17" s="93">
        <v>0.11149735949441855</v>
      </c>
      <c r="E17" s="93">
        <v>0.27542546056139477</v>
      </c>
      <c r="F17" s="93">
        <v>0.2394144797759466</v>
      </c>
      <c r="G17" s="93">
        <v>0.1724787089441214</v>
      </c>
      <c r="H17" s="94">
        <v>0.20118399122429623</v>
      </c>
    </row>
    <row r="18" spans="1:8" x14ac:dyDescent="0.3">
      <c r="A18" s="90">
        <v>1.5E-3</v>
      </c>
      <c r="B18" s="82">
        <v>1.6146225780488254E-2</v>
      </c>
      <c r="C18" s="84">
        <v>4.5499454110907305</v>
      </c>
      <c r="D18" s="84">
        <v>0.15357758405422192</v>
      </c>
      <c r="E18" s="84">
        <v>0.333158171642363</v>
      </c>
      <c r="F18" s="84">
        <v>7.5595720828576421E-2</v>
      </c>
      <c r="G18" s="84">
        <v>0.27734272600681614</v>
      </c>
      <c r="H18" s="85">
        <v>0.16032579746908701</v>
      </c>
    </row>
    <row r="19" spans="1:8" x14ac:dyDescent="0.3">
      <c r="A19" s="90">
        <v>2E-3</v>
      </c>
      <c r="B19" s="82">
        <v>1.7770698109220259E-2</v>
      </c>
      <c r="C19" s="84">
        <v>3.2489446574640102</v>
      </c>
      <c r="D19" s="84">
        <v>0.18918526501620625</v>
      </c>
      <c r="E19" s="84">
        <v>0.35297275129904887</v>
      </c>
      <c r="F19" s="84">
        <v>0</v>
      </c>
      <c r="G19" s="84">
        <v>0.37379409246063122</v>
      </c>
      <c r="H19" s="85">
        <v>8.4047891225932952E-2</v>
      </c>
    </row>
    <row r="20" spans="1:8" x14ac:dyDescent="0.3">
      <c r="A20" s="90">
        <v>2.5000000000000001E-3</v>
      </c>
      <c r="B20" s="82">
        <v>1.8900771305240885E-2</v>
      </c>
      <c r="C20" s="84">
        <v>2.2601463920412512</v>
      </c>
      <c r="D20" s="84">
        <v>0.21804366395709979</v>
      </c>
      <c r="E20" s="84">
        <v>0.31471551429086553</v>
      </c>
      <c r="F20" s="84">
        <v>0</v>
      </c>
      <c r="G20" s="84">
        <v>0.46724082175254761</v>
      </c>
      <c r="H20" s="85">
        <v>0</v>
      </c>
    </row>
    <row r="21" spans="1:8" x14ac:dyDescent="0.3">
      <c r="A21" s="90">
        <v>3.0000000000000001E-3</v>
      </c>
      <c r="B21" s="82">
        <v>1.9726500224376997E-2</v>
      </c>
      <c r="C21" s="84">
        <v>1.6514578382722245</v>
      </c>
      <c r="D21" s="84">
        <v>0.2358772755044711</v>
      </c>
      <c r="E21" s="84">
        <v>0.23344603112560244</v>
      </c>
      <c r="F21" s="84">
        <v>0</v>
      </c>
      <c r="G21" s="84">
        <v>0.5306766933689272</v>
      </c>
      <c r="H21" s="85">
        <v>0</v>
      </c>
    </row>
    <row r="22" spans="1:8" x14ac:dyDescent="0.3">
      <c r="A22" s="90">
        <v>3.5000000000000001E-3</v>
      </c>
      <c r="B22" s="82">
        <v>2.0393523375246955E-2</v>
      </c>
      <c r="C22" s="84">
        <v>1.3340463017399162</v>
      </c>
      <c r="D22" s="84">
        <v>0.24975399618328473</v>
      </c>
      <c r="E22" s="84">
        <v>0.16788258500761125</v>
      </c>
      <c r="F22" s="84">
        <v>0</v>
      </c>
      <c r="G22" s="84">
        <v>0.58236341880896969</v>
      </c>
      <c r="H22" s="85">
        <v>0</v>
      </c>
    </row>
    <row r="23" spans="1:8" x14ac:dyDescent="0.3">
      <c r="A23" s="90">
        <v>4.0000000000000001E-3</v>
      </c>
      <c r="B23" s="82">
        <v>2.0968572725928621E-2</v>
      </c>
      <c r="C23" s="84">
        <v>1.1500987013633306</v>
      </c>
      <c r="D23" s="84">
        <v>0.26207970984486789</v>
      </c>
      <c r="E23" s="84">
        <v>0.11130061077011907</v>
      </c>
      <c r="F23" s="84">
        <v>0</v>
      </c>
      <c r="G23" s="84">
        <v>0.6266196793937725</v>
      </c>
      <c r="H23" s="85">
        <v>0</v>
      </c>
    </row>
    <row r="24" spans="1:8" x14ac:dyDescent="0.3">
      <c r="A24" s="90">
        <v>4.5000000000000005E-3</v>
      </c>
      <c r="B24" s="82">
        <v>2.1481644964200124E-2</v>
      </c>
      <c r="C24" s="84">
        <v>1.0261444765430052</v>
      </c>
      <c r="D24" s="84">
        <v>0.27257693766152119</v>
      </c>
      <c r="E24" s="84">
        <v>6.0898106842858353E-2</v>
      </c>
      <c r="F24" s="84">
        <v>0</v>
      </c>
      <c r="G24" s="84">
        <v>0.66652495549512403</v>
      </c>
      <c r="H24" s="85">
        <v>0</v>
      </c>
    </row>
    <row r="25" spans="1:8" x14ac:dyDescent="0.3">
      <c r="A25" s="90">
        <v>5.0000000000000001E-3</v>
      </c>
      <c r="B25" s="82">
        <v>2.1949296704381182E-2</v>
      </c>
      <c r="C25" s="84">
        <v>0.93530348036211575</v>
      </c>
      <c r="D25" s="84">
        <v>0.28195110093788928</v>
      </c>
      <c r="E25" s="84">
        <v>1.4989040395198742E-2</v>
      </c>
      <c r="F25" s="84">
        <v>0</v>
      </c>
      <c r="G25" s="84">
        <v>0.70305985866658915</v>
      </c>
      <c r="H25" s="85">
        <v>0</v>
      </c>
    </row>
    <row r="26" spans="1:8" x14ac:dyDescent="0.3">
      <c r="A26" s="90">
        <v>5.5000000000000014E-3</v>
      </c>
      <c r="B26" s="82">
        <v>2.2283298476910351E-2</v>
      </c>
      <c r="C26" s="84">
        <v>0.66800354505833848</v>
      </c>
      <c r="D26" s="84">
        <v>0.17907433732119113</v>
      </c>
      <c r="E26" s="84">
        <v>0</v>
      </c>
      <c r="F26" s="84">
        <v>0</v>
      </c>
      <c r="G26" s="84">
        <v>0.82092566267879208</v>
      </c>
      <c r="H26" s="85">
        <v>0</v>
      </c>
    </row>
    <row r="27" spans="1:8" x14ac:dyDescent="0.3">
      <c r="A27" s="90">
        <v>6.0000000000000019E-3</v>
      </c>
      <c r="B27" s="82">
        <v>2.2446632131279714E-2</v>
      </c>
      <c r="C27" s="84">
        <v>0.32666730873872452</v>
      </c>
      <c r="D27" s="84">
        <v>8.3643616848617056E-2</v>
      </c>
      <c r="E27" s="84">
        <v>0</v>
      </c>
      <c r="F27" s="84">
        <v>0</v>
      </c>
      <c r="G27" s="84">
        <v>0.91635638315138968</v>
      </c>
      <c r="H27" s="85">
        <v>0</v>
      </c>
    </row>
    <row r="28" spans="1:8" x14ac:dyDescent="0.3">
      <c r="A28" s="90">
        <v>6.5000000000000023E-3</v>
      </c>
      <c r="B28" s="82">
        <v>2.2568596020227375E-2</v>
      </c>
      <c r="C28" s="84">
        <v>0.24392777789532227</v>
      </c>
      <c r="D28" s="84">
        <v>1.2383950009613703E-2</v>
      </c>
      <c r="E28" s="84">
        <v>0</v>
      </c>
      <c r="F28" s="84">
        <v>0</v>
      </c>
      <c r="G28" s="84">
        <v>0.98761604999038932</v>
      </c>
      <c r="H28" s="85">
        <v>0</v>
      </c>
    </row>
    <row r="29" spans="1:8" x14ac:dyDescent="0.3">
      <c r="A29" s="95">
        <v>7.0000000000000001E-3</v>
      </c>
      <c r="B29" s="87">
        <v>2.2589791550681776E-2</v>
      </c>
      <c r="C29" s="88">
        <v>4.239106090880175E-2</v>
      </c>
      <c r="D29" s="88">
        <v>0</v>
      </c>
      <c r="E29" s="88">
        <v>0</v>
      </c>
      <c r="F29" s="88">
        <v>0</v>
      </c>
      <c r="G29" s="88">
        <v>0.99999999486560565</v>
      </c>
      <c r="H29" s="89">
        <v>0</v>
      </c>
    </row>
  </sheetData>
  <phoneticPr fontId="10" type="noConversion"/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3"/>
  <sheetViews>
    <sheetView workbookViewId="0"/>
  </sheetViews>
  <sheetFormatPr defaultRowHeight="13.2" x14ac:dyDescent="0.25"/>
  <sheetData>
    <row r="1" spans="1:2" x14ac:dyDescent="0.25">
      <c r="A1">
        <v>1</v>
      </c>
    </row>
    <row r="2" spans="1:2" x14ac:dyDescent="0.25">
      <c r="A2" t="s">
        <v>57</v>
      </c>
    </row>
    <row r="3" spans="1:2" x14ac:dyDescent="0.25">
      <c r="A3">
        <v>1</v>
      </c>
    </row>
    <row r="4" spans="1:2" x14ac:dyDescent="0.25">
      <c r="A4">
        <v>795</v>
      </c>
    </row>
    <row r="5" spans="1:2" x14ac:dyDescent="0.25">
      <c r="A5">
        <v>805</v>
      </c>
    </row>
    <row r="6" spans="1:2" x14ac:dyDescent="0.25">
      <c r="A6">
        <v>1</v>
      </c>
    </row>
    <row r="7" spans="1:2" x14ac:dyDescent="0.25">
      <c r="A7" s="2"/>
      <c r="B7" s="2"/>
    </row>
    <row r="8" spans="1:2" x14ac:dyDescent="0.25">
      <c r="A8" t="s">
        <v>58</v>
      </c>
    </row>
    <row r="9" spans="1:2" x14ac:dyDescent="0.25">
      <c r="A9" t="s">
        <v>59</v>
      </c>
    </row>
    <row r="13" spans="1:2" x14ac:dyDescent="0.25">
      <c r="B13" s="2"/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1"/>
  <sheetViews>
    <sheetView workbookViewId="0">
      <selection activeCell="J4" sqref="J4"/>
    </sheetView>
  </sheetViews>
  <sheetFormatPr defaultColWidth="8.88671875" defaultRowHeight="14.4" x14ac:dyDescent="0.3"/>
  <cols>
    <col min="1" max="1" width="8.88671875" style="38"/>
    <col min="2" max="9" width="6.6640625" style="38" bestFit="1" customWidth="1"/>
    <col min="10" max="10" width="10.5546875" style="38" bestFit="1" customWidth="1"/>
    <col min="11" max="16384" width="8.88671875" style="38"/>
  </cols>
  <sheetData>
    <row r="1" spans="1:10" x14ac:dyDescent="0.3">
      <c r="A1" s="42" t="s">
        <v>105</v>
      </c>
    </row>
    <row r="2" spans="1:10" x14ac:dyDescent="0.3">
      <c r="A2" s="42"/>
    </row>
    <row r="3" spans="1:10" x14ac:dyDescent="0.3">
      <c r="A3" s="42" t="s">
        <v>6</v>
      </c>
      <c r="J3" s="61" t="s">
        <v>106</v>
      </c>
    </row>
    <row r="4" spans="1:10" x14ac:dyDescent="0.3">
      <c r="B4" s="40" t="s">
        <v>107</v>
      </c>
      <c r="C4" s="40" t="s">
        <v>108</v>
      </c>
      <c r="D4" s="40" t="s">
        <v>109</v>
      </c>
      <c r="E4" s="40" t="s">
        <v>110</v>
      </c>
      <c r="F4" s="40" t="s">
        <v>111</v>
      </c>
      <c r="G4" s="40" t="s">
        <v>112</v>
      </c>
      <c r="H4" s="40" t="s">
        <v>113</v>
      </c>
      <c r="I4" s="40" t="s">
        <v>114</v>
      </c>
      <c r="J4" s="62">
        <f>MAX(J7:J10)</f>
        <v>153</v>
      </c>
    </row>
    <row r="5" spans="1:10" x14ac:dyDescent="0.3">
      <c r="A5" s="63" t="s">
        <v>115</v>
      </c>
      <c r="B5" s="38">
        <v>10</v>
      </c>
      <c r="C5" s="38">
        <v>21</v>
      </c>
      <c r="D5" s="38">
        <v>32</v>
      </c>
      <c r="E5" s="38">
        <v>53</v>
      </c>
      <c r="F5" s="38">
        <v>65</v>
      </c>
      <c r="G5" s="38">
        <v>77</v>
      </c>
      <c r="H5" s="38">
        <v>89</v>
      </c>
      <c r="I5" s="38">
        <v>100</v>
      </c>
      <c r="J5" s="64"/>
    </row>
    <row r="6" spans="1:10" x14ac:dyDescent="0.3">
      <c r="A6" s="65" t="s">
        <v>0</v>
      </c>
      <c r="J6" s="66" t="s">
        <v>116</v>
      </c>
    </row>
    <row r="7" spans="1:10" x14ac:dyDescent="0.3">
      <c r="A7" s="40" t="s">
        <v>117</v>
      </c>
      <c r="B7" s="67">
        <v>1</v>
      </c>
      <c r="C7" s="68">
        <v>0</v>
      </c>
      <c r="D7" s="68">
        <v>0</v>
      </c>
      <c r="E7" s="68">
        <v>0</v>
      </c>
      <c r="F7" s="68">
        <v>1</v>
      </c>
      <c r="G7" s="68">
        <v>0</v>
      </c>
      <c r="H7" s="68">
        <v>0</v>
      </c>
      <c r="I7" s="69">
        <v>0</v>
      </c>
      <c r="J7" s="64">
        <f>SUMPRODUCT($B$5:$I$5,B7:I7)</f>
        <v>75</v>
      </c>
    </row>
    <row r="8" spans="1:10" x14ac:dyDescent="0.3">
      <c r="A8" s="40" t="s">
        <v>118</v>
      </c>
      <c r="B8" s="70">
        <v>0</v>
      </c>
      <c r="C8" s="71">
        <v>1</v>
      </c>
      <c r="D8" s="71">
        <v>0</v>
      </c>
      <c r="E8" s="71">
        <v>0</v>
      </c>
      <c r="F8" s="71">
        <v>0</v>
      </c>
      <c r="G8" s="71">
        <v>1</v>
      </c>
      <c r="H8" s="71">
        <v>0</v>
      </c>
      <c r="I8" s="72">
        <v>0</v>
      </c>
      <c r="J8" s="64">
        <f>SUMPRODUCT($B$5:$I$5,B8:I8)</f>
        <v>98</v>
      </c>
    </row>
    <row r="9" spans="1:10" x14ac:dyDescent="0.3">
      <c r="A9" s="40" t="s">
        <v>119</v>
      </c>
      <c r="B9" s="70">
        <v>0</v>
      </c>
      <c r="C9" s="71">
        <v>0</v>
      </c>
      <c r="D9" s="71">
        <v>1</v>
      </c>
      <c r="E9" s="71">
        <v>0</v>
      </c>
      <c r="F9" s="71">
        <v>0</v>
      </c>
      <c r="G9" s="71">
        <v>0</v>
      </c>
      <c r="H9" s="71">
        <v>1</v>
      </c>
      <c r="I9" s="72">
        <v>0</v>
      </c>
      <c r="J9" s="64">
        <f>SUMPRODUCT($B$5:$I$5,B9:I9)</f>
        <v>121</v>
      </c>
    </row>
    <row r="10" spans="1:10" x14ac:dyDescent="0.3">
      <c r="A10" s="40" t="s">
        <v>120</v>
      </c>
      <c r="B10" s="73">
        <v>0</v>
      </c>
      <c r="C10" s="74">
        <v>0</v>
      </c>
      <c r="D10" s="74">
        <v>0</v>
      </c>
      <c r="E10" s="74">
        <v>1</v>
      </c>
      <c r="F10" s="74">
        <v>0</v>
      </c>
      <c r="G10" s="74">
        <v>0</v>
      </c>
      <c r="H10" s="74">
        <v>0</v>
      </c>
      <c r="I10" s="75">
        <v>1</v>
      </c>
      <c r="J10" s="64">
        <f>SUMPRODUCT($B$5:$I$5,B10:I10)</f>
        <v>153</v>
      </c>
    </row>
    <row r="11" spans="1:10" x14ac:dyDescent="0.3">
      <c r="B11" s="38">
        <f t="shared" ref="B11:I11" si="0">SUM(B7:B10)</f>
        <v>1</v>
      </c>
      <c r="C11" s="38">
        <f t="shared" si="0"/>
        <v>1</v>
      </c>
      <c r="D11" s="38">
        <f t="shared" si="0"/>
        <v>1</v>
      </c>
      <c r="E11" s="38">
        <f t="shared" si="0"/>
        <v>1</v>
      </c>
      <c r="F11" s="38">
        <f t="shared" si="0"/>
        <v>1</v>
      </c>
      <c r="G11" s="38">
        <f t="shared" si="0"/>
        <v>1</v>
      </c>
      <c r="H11" s="38">
        <f t="shared" si="0"/>
        <v>1</v>
      </c>
      <c r="I11" s="38">
        <f t="shared" si="0"/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11"/>
  <sheetViews>
    <sheetView workbookViewId="0">
      <selection activeCell="J4" sqref="J4"/>
    </sheetView>
  </sheetViews>
  <sheetFormatPr defaultColWidth="8.88671875" defaultRowHeight="14.4" x14ac:dyDescent="0.3"/>
  <cols>
    <col min="1" max="1" width="8.88671875" style="38"/>
    <col min="2" max="9" width="6.6640625" style="38" customWidth="1"/>
    <col min="10" max="10" width="10.5546875" style="38" bestFit="1" customWidth="1"/>
    <col min="11" max="16384" width="8.88671875" style="38"/>
  </cols>
  <sheetData>
    <row r="1" spans="1:10" x14ac:dyDescent="0.3">
      <c r="A1" s="42" t="s">
        <v>105</v>
      </c>
      <c r="B1" s="61" t="s">
        <v>121</v>
      </c>
    </row>
    <row r="2" spans="1:10" x14ac:dyDescent="0.3">
      <c r="A2" s="42"/>
      <c r="B2" s="61"/>
    </row>
    <row r="3" spans="1:10" x14ac:dyDescent="0.3">
      <c r="A3" s="42" t="s">
        <v>6</v>
      </c>
      <c r="J3" s="61" t="s">
        <v>106</v>
      </c>
    </row>
    <row r="4" spans="1:10" x14ac:dyDescent="0.3">
      <c r="B4" s="40" t="s">
        <v>107</v>
      </c>
      <c r="C4" s="40" t="s">
        <v>108</v>
      </c>
      <c r="D4" s="40" t="s">
        <v>109</v>
      </c>
      <c r="E4" s="40" t="s">
        <v>110</v>
      </c>
      <c r="F4" s="40" t="s">
        <v>111</v>
      </c>
      <c r="G4" s="40" t="s">
        <v>112</v>
      </c>
      <c r="H4" s="40" t="s">
        <v>113</v>
      </c>
      <c r="I4" s="40" t="s">
        <v>114</v>
      </c>
      <c r="J4" s="117">
        <v>118</v>
      </c>
    </row>
    <row r="5" spans="1:10" x14ac:dyDescent="0.3">
      <c r="A5" s="63" t="s">
        <v>115</v>
      </c>
      <c r="B5" s="38">
        <v>10</v>
      </c>
      <c r="C5" s="38">
        <v>21</v>
      </c>
      <c r="D5" s="38">
        <v>32</v>
      </c>
      <c r="E5" s="38">
        <v>53</v>
      </c>
      <c r="F5" s="38">
        <v>65</v>
      </c>
      <c r="G5" s="38">
        <v>77</v>
      </c>
      <c r="H5" s="38">
        <v>89</v>
      </c>
      <c r="I5" s="38">
        <v>100</v>
      </c>
      <c r="J5" s="64"/>
    </row>
    <row r="6" spans="1:10" x14ac:dyDescent="0.3">
      <c r="A6" s="42" t="s">
        <v>0</v>
      </c>
      <c r="J6" s="66" t="s">
        <v>116</v>
      </c>
    </row>
    <row r="7" spans="1:10" x14ac:dyDescent="0.3">
      <c r="A7" s="40" t="s">
        <v>117</v>
      </c>
      <c r="B7" s="67">
        <v>0</v>
      </c>
      <c r="C7" s="68">
        <v>1</v>
      </c>
      <c r="D7" s="68">
        <v>0</v>
      </c>
      <c r="E7" s="68">
        <v>0</v>
      </c>
      <c r="F7" s="68">
        <v>0</v>
      </c>
      <c r="G7" s="68">
        <v>0</v>
      </c>
      <c r="H7" s="68">
        <v>1</v>
      </c>
      <c r="I7" s="69">
        <v>0</v>
      </c>
      <c r="J7" s="64">
        <f>SUMPRODUCT($B$5:$I$5,B7:I7)</f>
        <v>110</v>
      </c>
    </row>
    <row r="8" spans="1:10" x14ac:dyDescent="0.3">
      <c r="A8" s="40" t="s">
        <v>118</v>
      </c>
      <c r="B8" s="70">
        <v>0</v>
      </c>
      <c r="C8" s="71">
        <v>0</v>
      </c>
      <c r="D8" s="71">
        <v>1</v>
      </c>
      <c r="E8" s="71">
        <v>0</v>
      </c>
      <c r="F8" s="71">
        <v>0</v>
      </c>
      <c r="G8" s="71">
        <v>1</v>
      </c>
      <c r="H8" s="71">
        <v>0</v>
      </c>
      <c r="I8" s="72">
        <v>0</v>
      </c>
      <c r="J8" s="64">
        <f>SUMPRODUCT($B$5:$I$5,B8:I8)</f>
        <v>109</v>
      </c>
    </row>
    <row r="9" spans="1:10" x14ac:dyDescent="0.3">
      <c r="A9" s="40" t="s">
        <v>119</v>
      </c>
      <c r="B9" s="70">
        <v>0</v>
      </c>
      <c r="C9" s="71">
        <v>0</v>
      </c>
      <c r="D9" s="71">
        <v>0</v>
      </c>
      <c r="E9" s="71">
        <v>1</v>
      </c>
      <c r="F9" s="71">
        <v>1</v>
      </c>
      <c r="G9" s="71">
        <v>0</v>
      </c>
      <c r="H9" s="71">
        <v>0</v>
      </c>
      <c r="I9" s="72">
        <v>0</v>
      </c>
      <c r="J9" s="64">
        <f>SUMPRODUCT($B$5:$I$5,B9:I9)</f>
        <v>118</v>
      </c>
    </row>
    <row r="10" spans="1:10" x14ac:dyDescent="0.3">
      <c r="A10" s="40" t="s">
        <v>120</v>
      </c>
      <c r="B10" s="73">
        <v>1</v>
      </c>
      <c r="C10" s="74">
        <v>0</v>
      </c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5">
        <v>1</v>
      </c>
      <c r="J10" s="64">
        <f>SUMPRODUCT($B$5:$I$5,B10:I10)</f>
        <v>110</v>
      </c>
    </row>
    <row r="11" spans="1:10" x14ac:dyDescent="0.3">
      <c r="B11" s="38">
        <f t="shared" ref="B11:I11" si="0">SUM(B7:B10)</f>
        <v>1</v>
      </c>
      <c r="C11" s="38">
        <f t="shared" si="0"/>
        <v>1</v>
      </c>
      <c r="D11" s="38">
        <f t="shared" si="0"/>
        <v>1</v>
      </c>
      <c r="E11" s="38">
        <f t="shared" si="0"/>
        <v>1</v>
      </c>
      <c r="F11" s="38">
        <f t="shared" si="0"/>
        <v>1</v>
      </c>
      <c r="G11" s="38">
        <f t="shared" si="0"/>
        <v>1</v>
      </c>
      <c r="H11" s="38">
        <f t="shared" si="0"/>
        <v>1</v>
      </c>
      <c r="I11" s="38">
        <f t="shared" si="0"/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9"/>
  <sheetViews>
    <sheetView workbookViewId="0">
      <selection activeCell="J14" sqref="J14"/>
    </sheetView>
  </sheetViews>
  <sheetFormatPr defaultColWidth="8.88671875" defaultRowHeight="14.4" x14ac:dyDescent="0.3"/>
  <cols>
    <col min="1" max="1" width="8.88671875" style="38"/>
    <col min="2" max="9" width="8.6640625" style="38" customWidth="1"/>
    <col min="10" max="10" width="10.5546875" style="38" bestFit="1" customWidth="1"/>
    <col min="11" max="11" width="8.6640625" style="38" customWidth="1"/>
    <col min="12" max="16384" width="8.88671875" style="38"/>
  </cols>
  <sheetData>
    <row r="1" spans="1:10" x14ac:dyDescent="0.3">
      <c r="A1" s="42" t="s">
        <v>105</v>
      </c>
      <c r="B1" s="61"/>
    </row>
    <row r="2" spans="1:10" x14ac:dyDescent="0.3">
      <c r="A2" s="42"/>
      <c r="B2" s="61"/>
    </row>
    <row r="3" spans="1:10" x14ac:dyDescent="0.3">
      <c r="A3" s="42" t="s">
        <v>6</v>
      </c>
    </row>
    <row r="4" spans="1:10" x14ac:dyDescent="0.3">
      <c r="B4" s="40" t="s">
        <v>107</v>
      </c>
      <c r="C4" s="40" t="s">
        <v>108</v>
      </c>
      <c r="D4" s="40" t="s">
        <v>109</v>
      </c>
      <c r="E4" s="40" t="s">
        <v>110</v>
      </c>
      <c r="F4" s="40" t="s">
        <v>111</v>
      </c>
      <c r="G4" s="40" t="s">
        <v>112</v>
      </c>
      <c r="H4" s="40" t="s">
        <v>113</v>
      </c>
      <c r="I4" s="40" t="s">
        <v>114</v>
      </c>
    </row>
    <row r="5" spans="1:10" x14ac:dyDescent="0.3">
      <c r="A5" s="63" t="s">
        <v>115</v>
      </c>
      <c r="B5" s="38">
        <v>10</v>
      </c>
      <c r="C5" s="38">
        <v>21</v>
      </c>
      <c r="D5" s="38">
        <v>32</v>
      </c>
      <c r="E5" s="38">
        <v>53</v>
      </c>
      <c r="F5" s="38">
        <v>65</v>
      </c>
      <c r="G5" s="38">
        <v>77</v>
      </c>
      <c r="H5" s="38">
        <v>89</v>
      </c>
      <c r="I5" s="38">
        <v>100</v>
      </c>
      <c r="J5" s="64"/>
    </row>
    <row r="6" spans="1:10" x14ac:dyDescent="0.3">
      <c r="A6" s="42" t="s">
        <v>0</v>
      </c>
      <c r="J6" s="66" t="s">
        <v>116</v>
      </c>
    </row>
    <row r="7" spans="1:10" x14ac:dyDescent="0.3">
      <c r="A7" s="40" t="s">
        <v>117</v>
      </c>
      <c r="B7" s="67">
        <v>1</v>
      </c>
      <c r="C7" s="68">
        <v>0</v>
      </c>
      <c r="D7" s="68">
        <v>0</v>
      </c>
      <c r="E7" s="68">
        <v>0</v>
      </c>
      <c r="F7" s="68">
        <v>1</v>
      </c>
      <c r="G7" s="68">
        <v>0</v>
      </c>
      <c r="H7" s="68">
        <v>0</v>
      </c>
      <c r="I7" s="69">
        <v>0</v>
      </c>
      <c r="J7" s="64">
        <f>SUMPRODUCT($B$5:$I$5,B7:I7)</f>
        <v>75</v>
      </c>
    </row>
    <row r="8" spans="1:10" x14ac:dyDescent="0.3">
      <c r="A8" s="40" t="s">
        <v>118</v>
      </c>
      <c r="B8" s="70">
        <v>0</v>
      </c>
      <c r="C8" s="71">
        <v>1</v>
      </c>
      <c r="D8" s="71">
        <v>0</v>
      </c>
      <c r="E8" s="71">
        <v>0</v>
      </c>
      <c r="F8" s="71">
        <v>0</v>
      </c>
      <c r="G8" s="71">
        <v>1</v>
      </c>
      <c r="H8" s="71">
        <v>0</v>
      </c>
      <c r="I8" s="72">
        <v>0</v>
      </c>
      <c r="J8" s="64">
        <f>SUMPRODUCT($B$5:$I$5,B8:I8)</f>
        <v>98</v>
      </c>
    </row>
    <row r="9" spans="1:10" x14ac:dyDescent="0.3">
      <c r="A9" s="40" t="s">
        <v>119</v>
      </c>
      <c r="B9" s="70">
        <v>0</v>
      </c>
      <c r="C9" s="71">
        <v>0</v>
      </c>
      <c r="D9" s="71">
        <v>1</v>
      </c>
      <c r="E9" s="71">
        <v>0</v>
      </c>
      <c r="F9" s="71">
        <v>0</v>
      </c>
      <c r="G9" s="71">
        <v>0</v>
      </c>
      <c r="H9" s="71">
        <v>1</v>
      </c>
      <c r="I9" s="72">
        <v>0</v>
      </c>
      <c r="J9" s="64">
        <f>SUMPRODUCT($B$5:$I$5,B9:I9)</f>
        <v>121</v>
      </c>
    </row>
    <row r="10" spans="1:10" x14ac:dyDescent="0.3">
      <c r="A10" s="40" t="s">
        <v>120</v>
      </c>
      <c r="B10" s="73">
        <v>0</v>
      </c>
      <c r="C10" s="74">
        <v>0</v>
      </c>
      <c r="D10" s="74">
        <v>0</v>
      </c>
      <c r="E10" s="74">
        <v>1</v>
      </c>
      <c r="F10" s="74">
        <v>0</v>
      </c>
      <c r="G10" s="74">
        <v>0</v>
      </c>
      <c r="H10" s="74">
        <v>0</v>
      </c>
      <c r="I10" s="75">
        <v>1</v>
      </c>
      <c r="J10" s="64">
        <f>SUMPRODUCT($B$5:$I$5,B10:I10)</f>
        <v>153</v>
      </c>
    </row>
    <row r="11" spans="1:10" x14ac:dyDescent="0.3">
      <c r="B11" s="38">
        <f t="shared" ref="B11:I11" si="0">SUM(B7:B10)</f>
        <v>1</v>
      </c>
      <c r="C11" s="38">
        <f t="shared" si="0"/>
        <v>1</v>
      </c>
      <c r="D11" s="38">
        <f t="shared" si="0"/>
        <v>1</v>
      </c>
      <c r="E11" s="38">
        <f t="shared" si="0"/>
        <v>1</v>
      </c>
      <c r="F11" s="38">
        <f t="shared" si="0"/>
        <v>1</v>
      </c>
      <c r="G11" s="38">
        <f t="shared" si="0"/>
        <v>1</v>
      </c>
      <c r="H11" s="38">
        <f t="shared" si="0"/>
        <v>1</v>
      </c>
      <c r="I11" s="38">
        <f t="shared" si="0"/>
        <v>1</v>
      </c>
    </row>
    <row r="13" spans="1:10" x14ac:dyDescent="0.3">
      <c r="B13" s="40" t="s">
        <v>122</v>
      </c>
      <c r="C13" s="40" t="s">
        <v>133</v>
      </c>
      <c r="D13" s="40"/>
      <c r="E13" s="40" t="s">
        <v>131</v>
      </c>
      <c r="J13" s="61" t="s">
        <v>132</v>
      </c>
    </row>
    <row r="14" spans="1:10" x14ac:dyDescent="0.3">
      <c r="B14" s="40" t="s">
        <v>123</v>
      </c>
      <c r="C14" s="64">
        <f>J7-J8</f>
        <v>-23</v>
      </c>
      <c r="D14" s="64"/>
      <c r="E14" s="64">
        <f t="shared" ref="E14:E19" si="1">ABS(C14)</f>
        <v>23</v>
      </c>
      <c r="J14" s="119">
        <f>SUM(E14:E19)</f>
        <v>257</v>
      </c>
    </row>
    <row r="15" spans="1:10" x14ac:dyDescent="0.3">
      <c r="B15" s="40" t="s">
        <v>124</v>
      </c>
      <c r="C15" s="64">
        <f>J7-J9</f>
        <v>-46</v>
      </c>
      <c r="D15" s="64"/>
      <c r="E15" s="64">
        <f t="shared" si="1"/>
        <v>46</v>
      </c>
    </row>
    <row r="16" spans="1:10" x14ac:dyDescent="0.3">
      <c r="B16" s="40" t="s">
        <v>125</v>
      </c>
      <c r="C16" s="64">
        <f>J7-J10</f>
        <v>-78</v>
      </c>
      <c r="D16" s="64"/>
      <c r="E16" s="64">
        <f t="shared" si="1"/>
        <v>78</v>
      </c>
    </row>
    <row r="17" spans="2:5" x14ac:dyDescent="0.3">
      <c r="B17" s="40" t="s">
        <v>126</v>
      </c>
      <c r="C17" s="64">
        <f>J8-J9</f>
        <v>-23</v>
      </c>
      <c r="D17" s="64"/>
      <c r="E17" s="64">
        <f t="shared" si="1"/>
        <v>23</v>
      </c>
    </row>
    <row r="18" spans="2:5" x14ac:dyDescent="0.3">
      <c r="B18" s="40" t="s">
        <v>127</v>
      </c>
      <c r="C18" s="64">
        <f>J8-J10</f>
        <v>-55</v>
      </c>
      <c r="D18" s="64"/>
      <c r="E18" s="64">
        <f t="shared" si="1"/>
        <v>55</v>
      </c>
    </row>
    <row r="19" spans="2:5" x14ac:dyDescent="0.3">
      <c r="B19" s="40" t="s">
        <v>128</v>
      </c>
      <c r="C19" s="64">
        <f>J9-J10</f>
        <v>-32</v>
      </c>
      <c r="D19" s="64"/>
      <c r="E19" s="64">
        <f t="shared" si="1"/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19"/>
  <sheetViews>
    <sheetView workbookViewId="0">
      <selection activeCell="J14" sqref="J14"/>
    </sheetView>
  </sheetViews>
  <sheetFormatPr defaultColWidth="8.88671875" defaultRowHeight="14.4" x14ac:dyDescent="0.3"/>
  <cols>
    <col min="1" max="1" width="8.88671875" style="38"/>
    <col min="2" max="9" width="8.6640625" style="38" customWidth="1"/>
    <col min="10" max="10" width="10.5546875" style="38" bestFit="1" customWidth="1"/>
    <col min="11" max="11" width="8.6640625" style="38" customWidth="1"/>
    <col min="12" max="13" width="5.6640625" style="38" customWidth="1"/>
    <col min="14" max="16384" width="8.88671875" style="38"/>
  </cols>
  <sheetData>
    <row r="1" spans="1:10" x14ac:dyDescent="0.3">
      <c r="A1" s="42" t="s">
        <v>105</v>
      </c>
      <c r="B1" s="61" t="s">
        <v>121</v>
      </c>
    </row>
    <row r="2" spans="1:10" x14ac:dyDescent="0.3">
      <c r="A2" s="42"/>
      <c r="B2" s="61"/>
    </row>
    <row r="3" spans="1:10" x14ac:dyDescent="0.3">
      <c r="A3" s="42" t="s">
        <v>6</v>
      </c>
    </row>
    <row r="4" spans="1:10" x14ac:dyDescent="0.3">
      <c r="B4" s="40" t="s">
        <v>107</v>
      </c>
      <c r="C4" s="40" t="s">
        <v>108</v>
      </c>
      <c r="D4" s="40" t="s">
        <v>109</v>
      </c>
      <c r="E4" s="40" t="s">
        <v>110</v>
      </c>
      <c r="F4" s="40" t="s">
        <v>111</v>
      </c>
      <c r="G4" s="40" t="s">
        <v>112</v>
      </c>
      <c r="H4" s="40" t="s">
        <v>113</v>
      </c>
      <c r="I4" s="40" t="s">
        <v>114</v>
      </c>
    </row>
    <row r="5" spans="1:10" x14ac:dyDescent="0.3">
      <c r="A5" s="63" t="s">
        <v>115</v>
      </c>
      <c r="B5" s="38">
        <v>10</v>
      </c>
      <c r="C5" s="38">
        <v>21</v>
      </c>
      <c r="D5" s="38">
        <v>32</v>
      </c>
      <c r="E5" s="38">
        <v>53</v>
      </c>
      <c r="F5" s="38">
        <v>65</v>
      </c>
      <c r="G5" s="38">
        <v>77</v>
      </c>
      <c r="H5" s="38">
        <v>89</v>
      </c>
      <c r="I5" s="38">
        <v>100</v>
      </c>
      <c r="J5" s="64"/>
    </row>
    <row r="6" spans="1:10" x14ac:dyDescent="0.3">
      <c r="A6" s="42" t="s">
        <v>0</v>
      </c>
      <c r="J6" s="66" t="s">
        <v>116</v>
      </c>
    </row>
    <row r="7" spans="1:10" x14ac:dyDescent="0.3">
      <c r="A7" s="40" t="s">
        <v>117</v>
      </c>
      <c r="B7" s="67">
        <v>0</v>
      </c>
      <c r="C7" s="68">
        <v>1</v>
      </c>
      <c r="D7" s="68">
        <v>0</v>
      </c>
      <c r="E7" s="68">
        <v>0</v>
      </c>
      <c r="F7" s="68">
        <v>0</v>
      </c>
      <c r="G7" s="68">
        <v>0</v>
      </c>
      <c r="H7" s="68">
        <v>1</v>
      </c>
      <c r="I7" s="69">
        <v>0</v>
      </c>
      <c r="J7" s="64">
        <f>SUMPRODUCT($B$5:$I$5,B7:I7)</f>
        <v>110</v>
      </c>
    </row>
    <row r="8" spans="1:10" x14ac:dyDescent="0.3">
      <c r="A8" s="40" t="s">
        <v>118</v>
      </c>
      <c r="B8" s="70">
        <v>1</v>
      </c>
      <c r="C8" s="71">
        <v>0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2">
        <v>1</v>
      </c>
      <c r="J8" s="64">
        <f>SUMPRODUCT($B$5:$I$5,B8:I8)</f>
        <v>110</v>
      </c>
    </row>
    <row r="9" spans="1:10" x14ac:dyDescent="0.3">
      <c r="A9" s="40" t="s">
        <v>119</v>
      </c>
      <c r="B9" s="70">
        <v>0</v>
      </c>
      <c r="C9" s="71">
        <v>0</v>
      </c>
      <c r="D9" s="71">
        <v>0</v>
      </c>
      <c r="E9" s="71">
        <v>1</v>
      </c>
      <c r="F9" s="71">
        <v>1</v>
      </c>
      <c r="G9" s="71">
        <v>0</v>
      </c>
      <c r="H9" s="71">
        <v>0</v>
      </c>
      <c r="I9" s="72">
        <v>0</v>
      </c>
      <c r="J9" s="64">
        <f>SUMPRODUCT($B$5:$I$5,B9:I9)</f>
        <v>118</v>
      </c>
    </row>
    <row r="10" spans="1:10" x14ac:dyDescent="0.3">
      <c r="A10" s="40" t="s">
        <v>120</v>
      </c>
      <c r="B10" s="73">
        <v>0</v>
      </c>
      <c r="C10" s="74">
        <v>0</v>
      </c>
      <c r="D10" s="74">
        <v>1</v>
      </c>
      <c r="E10" s="74">
        <v>0</v>
      </c>
      <c r="F10" s="74">
        <v>0</v>
      </c>
      <c r="G10" s="74">
        <v>1</v>
      </c>
      <c r="H10" s="74">
        <v>0</v>
      </c>
      <c r="I10" s="75">
        <v>0</v>
      </c>
      <c r="J10" s="64">
        <f>SUMPRODUCT($B$5:$I$5,B10:I10)</f>
        <v>109</v>
      </c>
    </row>
    <row r="11" spans="1:10" x14ac:dyDescent="0.3">
      <c r="B11" s="38">
        <f t="shared" ref="B11:I11" si="0">SUM(B7:B10)</f>
        <v>1</v>
      </c>
      <c r="C11" s="38">
        <f t="shared" si="0"/>
        <v>1</v>
      </c>
      <c r="D11" s="38">
        <f t="shared" si="0"/>
        <v>1</v>
      </c>
      <c r="E11" s="38">
        <f t="shared" si="0"/>
        <v>1</v>
      </c>
      <c r="F11" s="38">
        <f t="shared" si="0"/>
        <v>1</v>
      </c>
      <c r="G11" s="38">
        <f t="shared" si="0"/>
        <v>1</v>
      </c>
      <c r="H11" s="38">
        <f t="shared" si="0"/>
        <v>1</v>
      </c>
      <c r="I11" s="38">
        <f t="shared" si="0"/>
        <v>1</v>
      </c>
    </row>
    <row r="12" spans="1:10" x14ac:dyDescent="0.3">
      <c r="A12" s="42" t="s">
        <v>5</v>
      </c>
    </row>
    <row r="13" spans="1:10" x14ac:dyDescent="0.3">
      <c r="B13" s="40" t="s">
        <v>122</v>
      </c>
      <c r="C13" s="40" t="s">
        <v>133</v>
      </c>
      <c r="D13" s="39"/>
      <c r="E13" s="40" t="s">
        <v>129</v>
      </c>
      <c r="F13" s="40" t="s">
        <v>130</v>
      </c>
      <c r="G13" s="40" t="s">
        <v>135</v>
      </c>
      <c r="J13" s="66" t="s">
        <v>134</v>
      </c>
    </row>
    <row r="14" spans="1:10" x14ac:dyDescent="0.3">
      <c r="B14" s="40" t="s">
        <v>123</v>
      </c>
      <c r="C14" s="64">
        <f>J7-J8</f>
        <v>0</v>
      </c>
      <c r="D14" s="64"/>
      <c r="E14" s="120">
        <v>0</v>
      </c>
      <c r="F14" s="121">
        <v>0</v>
      </c>
      <c r="G14" s="64">
        <f t="shared" ref="G14:G19" si="1">C14-E14+F14</f>
        <v>0</v>
      </c>
      <c r="J14" s="119">
        <f>SUM(E14:F19)</f>
        <v>27</v>
      </c>
    </row>
    <row r="15" spans="1:10" x14ac:dyDescent="0.3">
      <c r="B15" s="40" t="s">
        <v>124</v>
      </c>
      <c r="C15" s="64">
        <f>J7-J9</f>
        <v>-8</v>
      </c>
      <c r="D15" s="64"/>
      <c r="E15" s="122">
        <v>0</v>
      </c>
      <c r="F15" s="123">
        <v>8</v>
      </c>
      <c r="G15" s="64">
        <f t="shared" si="1"/>
        <v>0</v>
      </c>
    </row>
    <row r="16" spans="1:10" x14ac:dyDescent="0.3">
      <c r="B16" s="40" t="s">
        <v>125</v>
      </c>
      <c r="C16" s="64">
        <f>J7-J10</f>
        <v>1</v>
      </c>
      <c r="D16" s="64"/>
      <c r="E16" s="122">
        <v>1</v>
      </c>
      <c r="F16" s="123">
        <v>0</v>
      </c>
      <c r="G16" s="64">
        <f t="shared" si="1"/>
        <v>0</v>
      </c>
    </row>
    <row r="17" spans="2:7" x14ac:dyDescent="0.3">
      <c r="B17" s="40" t="s">
        <v>126</v>
      </c>
      <c r="C17" s="64">
        <f>J8-J9</f>
        <v>-8</v>
      </c>
      <c r="D17" s="64"/>
      <c r="E17" s="122">
        <v>0</v>
      </c>
      <c r="F17" s="123">
        <v>8</v>
      </c>
      <c r="G17" s="64">
        <f t="shared" si="1"/>
        <v>0</v>
      </c>
    </row>
    <row r="18" spans="2:7" x14ac:dyDescent="0.3">
      <c r="B18" s="40" t="s">
        <v>127</v>
      </c>
      <c r="C18" s="64">
        <f>J8-J10</f>
        <v>1</v>
      </c>
      <c r="D18" s="64"/>
      <c r="E18" s="122">
        <v>1</v>
      </c>
      <c r="F18" s="123">
        <v>0</v>
      </c>
      <c r="G18" s="64">
        <f t="shared" si="1"/>
        <v>0</v>
      </c>
    </row>
    <row r="19" spans="2:7" x14ac:dyDescent="0.3">
      <c r="B19" s="40" t="s">
        <v>128</v>
      </c>
      <c r="C19" s="64">
        <f>J9-J10</f>
        <v>9</v>
      </c>
      <c r="D19" s="64"/>
      <c r="E19" s="124">
        <v>9</v>
      </c>
      <c r="F19" s="125">
        <v>0</v>
      </c>
      <c r="G19" s="64">
        <f t="shared" si="1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0"/>
  <sheetViews>
    <sheetView workbookViewId="0">
      <selection activeCell="C1" sqref="C1"/>
    </sheetView>
  </sheetViews>
  <sheetFormatPr defaultRowHeight="13.2" x14ac:dyDescent="0.25"/>
  <cols>
    <col min="1" max="2" width="33.6640625" customWidth="1"/>
  </cols>
  <sheetData>
    <row r="1" spans="1:2" x14ac:dyDescent="0.25">
      <c r="A1" s="126" t="s">
        <v>136</v>
      </c>
      <c r="B1" s="127" t="s">
        <v>137</v>
      </c>
    </row>
    <row r="2" spans="1:2" x14ac:dyDescent="0.25">
      <c r="A2" s="128"/>
      <c r="B2" s="129"/>
    </row>
    <row r="3" spans="1:2" x14ac:dyDescent="0.25">
      <c r="A3" s="128" t="s">
        <v>138</v>
      </c>
      <c r="B3" s="129" t="s">
        <v>139</v>
      </c>
    </row>
    <row r="4" spans="1:2" x14ac:dyDescent="0.25">
      <c r="A4" s="128"/>
      <c r="B4" s="129" t="s">
        <v>140</v>
      </c>
    </row>
    <row r="5" spans="1:2" x14ac:dyDescent="0.25">
      <c r="A5" s="128"/>
      <c r="B5" s="129"/>
    </row>
    <row r="6" spans="1:2" x14ac:dyDescent="0.25">
      <c r="A6" s="128" t="s">
        <v>141</v>
      </c>
      <c r="B6" s="129" t="s">
        <v>142</v>
      </c>
    </row>
    <row r="7" spans="1:2" x14ac:dyDescent="0.25">
      <c r="A7" s="128"/>
      <c r="B7" s="129" t="s">
        <v>143</v>
      </c>
    </row>
    <row r="8" spans="1:2" x14ac:dyDescent="0.25">
      <c r="A8" s="128"/>
      <c r="B8" s="129" t="s">
        <v>144</v>
      </c>
    </row>
    <row r="9" spans="1:2" x14ac:dyDescent="0.25">
      <c r="A9" s="128"/>
      <c r="B9" s="129"/>
    </row>
    <row r="10" spans="1:2" x14ac:dyDescent="0.25">
      <c r="A10" s="128" t="s">
        <v>145</v>
      </c>
      <c r="B10" s="129" t="s">
        <v>146</v>
      </c>
    </row>
    <row r="11" spans="1:2" x14ac:dyDescent="0.25">
      <c r="A11" s="128"/>
      <c r="B11" s="129" t="s">
        <v>147</v>
      </c>
    </row>
    <row r="12" spans="1:2" x14ac:dyDescent="0.25">
      <c r="A12" s="128"/>
      <c r="B12" s="129"/>
    </row>
    <row r="13" spans="1:2" x14ac:dyDescent="0.25">
      <c r="A13" s="128" t="s">
        <v>148</v>
      </c>
      <c r="B13" s="129" t="s">
        <v>149</v>
      </c>
    </row>
    <row r="14" spans="1:2" x14ac:dyDescent="0.25">
      <c r="A14" s="128"/>
      <c r="B14" s="129" t="s">
        <v>150</v>
      </c>
    </row>
    <row r="15" spans="1:2" x14ac:dyDescent="0.25">
      <c r="A15" s="128"/>
      <c r="B15" s="129"/>
    </row>
    <row r="16" spans="1:2" x14ac:dyDescent="0.25">
      <c r="A16" s="128" t="s">
        <v>151</v>
      </c>
      <c r="B16" s="129" t="s">
        <v>152</v>
      </c>
    </row>
    <row r="17" spans="1:2" x14ac:dyDescent="0.25">
      <c r="A17" s="128" t="s">
        <v>153</v>
      </c>
      <c r="B17" s="129" t="s">
        <v>154</v>
      </c>
    </row>
    <row r="18" spans="1:2" x14ac:dyDescent="0.25">
      <c r="A18" s="128"/>
      <c r="B18" s="129"/>
    </row>
    <row r="19" spans="1:2" x14ac:dyDescent="0.25">
      <c r="A19" s="128" t="s">
        <v>155</v>
      </c>
      <c r="B19" s="129" t="s">
        <v>156</v>
      </c>
    </row>
    <row r="20" spans="1:2" x14ac:dyDescent="0.25">
      <c r="A20" s="130" t="s">
        <v>157</v>
      </c>
      <c r="B20" s="1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Optimisation inventaire N.L</vt:lpstr>
      <vt:lpstr>Nonsmooth</vt:lpstr>
      <vt:lpstr>Local</vt:lpstr>
      <vt:lpstr>Discount</vt:lpstr>
      <vt:lpstr>Functions</vt:lpstr>
      <vt:lpstr>LineFit</vt:lpstr>
      <vt:lpstr>PowerFit</vt:lpstr>
      <vt:lpstr>Location</vt:lpstr>
      <vt:lpstr>Objectives</vt:lpstr>
      <vt:lpstr>Sensitivity Report 1</vt:lpstr>
      <vt:lpstr>Pricing</vt:lpstr>
      <vt:lpstr>Portfolio</vt:lpstr>
      <vt:lpstr>PortfolioSS</vt:lpstr>
      <vt:lpstr>Loading</vt:lpstr>
      <vt:lpstr>Loading2</vt:lpstr>
      <vt:lpstr>Loading3</vt:lpstr>
      <vt:lpstr>Loading4</vt:lpstr>
      <vt:lpstr>Compare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Baker</dc:creator>
  <cp:lastModifiedBy>estelle</cp:lastModifiedBy>
  <dcterms:created xsi:type="dcterms:W3CDTF">2002-01-28T21:32:45Z</dcterms:created>
  <dcterms:modified xsi:type="dcterms:W3CDTF">2022-06-08T18:18:42Z</dcterms:modified>
</cp:coreProperties>
</file>