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C:\Users\estelle\Desktop\"/>
    </mc:Choice>
  </mc:AlternateContent>
  <bookViews>
    <workbookView xWindow="0" yWindow="0" windowWidth="19368" windowHeight="9192" activeTab="6"/>
  </bookViews>
  <sheets>
    <sheet name="Lec-Contents" sheetId="1" r:id="rId1"/>
    <sheet name="1" sheetId="2" r:id="rId2"/>
    <sheet name="2" sheetId="4" r:id="rId3"/>
    <sheet name="3" sheetId="5" r:id="rId4"/>
    <sheet name="4" sheetId="6" r:id="rId5"/>
    <sheet name="5" sheetId="7" r:id="rId6"/>
    <sheet name="6" sheetId="8" r:id="rId7"/>
    <sheet name="7" sheetId="9" r:id="rId8"/>
    <sheet name="7b" sheetId="12" r:id="rId9"/>
  </sheets>
  <definedNames>
    <definedName name="solver_adj" localSheetId="1" hidden="1">'1'!$H$14:$I$14</definedName>
    <definedName name="solver_adj" localSheetId="2" hidden="1">'2'!$E$7:$G$8</definedName>
    <definedName name="solver_adj" localSheetId="3" hidden="1">'3'!$E$13:$E$18</definedName>
    <definedName name="solver_adj" localSheetId="4" hidden="1">'4'!$F$16:$H$18</definedName>
    <definedName name="solver_adj" localSheetId="5" hidden="1">'5'!$E$12:$H$12</definedName>
    <definedName name="solver_adj" localSheetId="6" hidden="1">'6'!$F$9:$K$9</definedName>
    <definedName name="solver_adj" localSheetId="7" hidden="1">'7'!$H$15:$H$26</definedName>
    <definedName name="solver_adj" localSheetId="8" hidden="1">'7b'!$H$15:$H$26</definedName>
    <definedName name="solver_cvg" localSheetId="1" hidden="1">0.0001</definedName>
    <definedName name="solver_cvg" localSheetId="2" hidden="1">0.0001</definedName>
    <definedName name="solver_cvg" localSheetId="3" hidden="1">0.0001</definedName>
    <definedName name="solver_cvg" localSheetId="4" hidden="1">0.0001</definedName>
    <definedName name="solver_cvg" localSheetId="5" hidden="1">0.0001</definedName>
    <definedName name="solver_cvg" localSheetId="6" hidden="1">0.0001</definedName>
    <definedName name="solver_cvg" localSheetId="7" hidden="1">0.0001</definedName>
    <definedName name="solver_cvg" localSheetId="8" hidden="1">0.0001</definedName>
    <definedName name="solver_drv" localSheetId="1" hidden="1">1</definedName>
    <definedName name="solver_drv" localSheetId="2" hidden="1">1</definedName>
    <definedName name="solver_drv" localSheetId="3" hidden="1">1</definedName>
    <definedName name="solver_drv" localSheetId="4" hidden="1">1</definedName>
    <definedName name="solver_drv" localSheetId="5" hidden="1">1</definedName>
    <definedName name="solver_drv" localSheetId="6" hidden="1">1</definedName>
    <definedName name="solver_drv" localSheetId="7" hidden="1">1</definedName>
    <definedName name="solver_drv" localSheetId="8" hidden="1">1</definedName>
    <definedName name="solver_eng" localSheetId="1" hidden="1">2</definedName>
    <definedName name="solver_eng" localSheetId="2" hidden="1">2</definedName>
    <definedName name="solver_eng" localSheetId="3" hidden="1">2</definedName>
    <definedName name="solver_eng" localSheetId="4" hidden="1">2</definedName>
    <definedName name="solver_eng" localSheetId="5" hidden="1">2</definedName>
    <definedName name="solver_eng" localSheetId="6" hidden="1">2</definedName>
    <definedName name="solver_eng" localSheetId="7" hidden="1">2</definedName>
    <definedName name="solver_eng" localSheetId="8" hidden="1">2</definedName>
    <definedName name="solver_est" localSheetId="1" hidden="1">1</definedName>
    <definedName name="solver_est" localSheetId="2" hidden="1">1</definedName>
    <definedName name="solver_est" localSheetId="3" hidden="1">1</definedName>
    <definedName name="solver_est" localSheetId="4" hidden="1">1</definedName>
    <definedName name="solver_est" localSheetId="5" hidden="1">1</definedName>
    <definedName name="solver_est" localSheetId="6" hidden="1">1</definedName>
    <definedName name="solver_est" localSheetId="7" hidden="1">1</definedName>
    <definedName name="solver_est" localSheetId="8" hidden="1">1</definedName>
    <definedName name="solver_itr" localSheetId="1" hidden="1">2147483647</definedName>
    <definedName name="solver_itr" localSheetId="2" hidden="1">2147483647</definedName>
    <definedName name="solver_itr" localSheetId="3" hidden="1">2147483647</definedName>
    <definedName name="solver_itr" localSheetId="4" hidden="1">2147483647</definedName>
    <definedName name="solver_itr" localSheetId="5" hidden="1">2147483647</definedName>
    <definedName name="solver_itr" localSheetId="6" hidden="1">2147483647</definedName>
    <definedName name="solver_itr" localSheetId="7" hidden="1">2147483647</definedName>
    <definedName name="solver_itr" localSheetId="8" hidden="1">2147483647</definedName>
    <definedName name="solver_lhs1" localSheetId="1" hidden="1">'1'!$J$17:$J$19</definedName>
    <definedName name="solver_lhs1" localSheetId="2" hidden="1">'2'!$E$12:$G$12</definedName>
    <definedName name="solver_lhs1" localSheetId="3" hidden="1">'3'!$E$13:$E$18</definedName>
    <definedName name="solver_lhs1" localSheetId="4" hidden="1">'4'!$F$19:$H$19</definedName>
    <definedName name="solver_lhs1" localSheetId="5" hidden="1">'5'!$I$12</definedName>
    <definedName name="solver_lhs1" localSheetId="6" hidden="1">'6'!$F$11:$K$11</definedName>
    <definedName name="solver_lhs1" localSheetId="7" hidden="1">'7'!$H$15:$H$26</definedName>
    <definedName name="solver_lhs1" localSheetId="8" hidden="1">'7b'!$H$15:$H$26</definedName>
    <definedName name="solver_lhs2" localSheetId="2" hidden="1">'2'!$H$15:$H$16</definedName>
    <definedName name="solver_lhs2" localSheetId="3" hidden="1">'3'!$E$19</definedName>
    <definedName name="solver_lhs2" localSheetId="4" hidden="1">'4'!$I$16:$I$18</definedName>
    <definedName name="solver_lhs2" localSheetId="5" hidden="1">'5'!$J$8:$J$10</definedName>
    <definedName name="solver_lhs2" localSheetId="6" hidden="1">'6'!$F$11:$K$11</definedName>
    <definedName name="solver_lhs2" localSheetId="7" hidden="1">'7'!$J$28:$O$28</definedName>
    <definedName name="solver_lhs2" localSheetId="8" hidden="1">'7b'!$J$28:$O$28</definedName>
    <definedName name="solver_lhs3" localSheetId="3" hidden="1">'3'!$I$19</definedName>
    <definedName name="solver_lhs3" localSheetId="4" hidden="1">'4'!$I$16:$I$18</definedName>
    <definedName name="solver_lhs3" localSheetId="5" hidden="1">'5'!$J$20</definedName>
    <definedName name="solver_lhs3" localSheetId="6" hidden="1">'6'!$F$9:$K$9</definedName>
    <definedName name="solver_lhs3" localSheetId="7" hidden="1">'7'!$E$16:$J$16</definedName>
    <definedName name="solver_lhs3" localSheetId="8" hidden="1">'7b'!$P$28:$U$28</definedName>
    <definedName name="solver_lhs4" localSheetId="3" hidden="1">'3'!$K$19</definedName>
    <definedName name="solver_lhs4" localSheetId="4" hidden="1">'4'!$J$20</definedName>
    <definedName name="solver_lhs4" localSheetId="5" hidden="1">'5'!$J$20</definedName>
    <definedName name="solver_lhs4" localSheetId="6" hidden="1">'6'!$F$9:$K$9</definedName>
    <definedName name="solver_lhs4" localSheetId="7" hidden="1">'7'!$E$16:$J$16</definedName>
    <definedName name="solver_lhs4" localSheetId="8" hidden="1">'7b'!$E$16:$J$16</definedName>
    <definedName name="solver_mip" localSheetId="1" hidden="1">2147483647</definedName>
    <definedName name="solver_mip" localSheetId="2" hidden="1">2147483647</definedName>
    <definedName name="solver_mip" localSheetId="3" hidden="1">2147483647</definedName>
    <definedName name="solver_mip" localSheetId="4" hidden="1">2147483647</definedName>
    <definedName name="solver_mip" localSheetId="5" hidden="1">2147483647</definedName>
    <definedName name="solver_mip" localSheetId="6" hidden="1">2147483647</definedName>
    <definedName name="solver_mip" localSheetId="7" hidden="1">2147483647</definedName>
    <definedName name="solver_mip" localSheetId="8" hidden="1">2147483647</definedName>
    <definedName name="solver_mni" localSheetId="1" hidden="1">30</definedName>
    <definedName name="solver_mni" localSheetId="2" hidden="1">30</definedName>
    <definedName name="solver_mni" localSheetId="3" hidden="1">30</definedName>
    <definedName name="solver_mni" localSheetId="4" hidden="1">30</definedName>
    <definedName name="solver_mni" localSheetId="5" hidden="1">30</definedName>
    <definedName name="solver_mni" localSheetId="6" hidden="1">30</definedName>
    <definedName name="solver_mni" localSheetId="7" hidden="1">30</definedName>
    <definedName name="solver_mni" localSheetId="8" hidden="1">30</definedName>
    <definedName name="solver_mrt" localSheetId="1" hidden="1">0.075</definedName>
    <definedName name="solver_mrt" localSheetId="2" hidden="1">0.075</definedName>
    <definedName name="solver_mrt" localSheetId="3" hidden="1">0.075</definedName>
    <definedName name="solver_mrt" localSheetId="4" hidden="1">0.075</definedName>
    <definedName name="solver_mrt" localSheetId="5" hidden="1">0.075</definedName>
    <definedName name="solver_mrt" localSheetId="6" hidden="1">0.075</definedName>
    <definedName name="solver_mrt" localSheetId="7" hidden="1">0.075</definedName>
    <definedName name="solver_mrt" localSheetId="8" hidden="1">0.075</definedName>
    <definedName name="solver_msl" localSheetId="1" hidden="1">2</definedName>
    <definedName name="solver_msl" localSheetId="2" hidden="1">2</definedName>
    <definedName name="solver_msl" localSheetId="3" hidden="1">2</definedName>
    <definedName name="solver_msl" localSheetId="4" hidden="1">2</definedName>
    <definedName name="solver_msl" localSheetId="5" hidden="1">2</definedName>
    <definedName name="solver_msl" localSheetId="6" hidden="1">2</definedName>
    <definedName name="solver_msl" localSheetId="7" hidden="1">2</definedName>
    <definedName name="solver_msl" localSheetId="8" hidden="1">2</definedName>
    <definedName name="solver_neg" localSheetId="1" hidden="1">1</definedName>
    <definedName name="solver_neg" localSheetId="2" hidden="1">1</definedName>
    <definedName name="solver_neg" localSheetId="3" hidden="1">1</definedName>
    <definedName name="solver_neg" localSheetId="4" hidden="1">1</definedName>
    <definedName name="solver_neg" localSheetId="5" hidden="1">1</definedName>
    <definedName name="solver_neg" localSheetId="6" hidden="1">1</definedName>
    <definedName name="solver_neg" localSheetId="7" hidden="1">1</definedName>
    <definedName name="solver_neg" localSheetId="8" hidden="1">1</definedName>
    <definedName name="solver_nod" localSheetId="1" hidden="1">2147483647</definedName>
    <definedName name="solver_nod" localSheetId="2" hidden="1">2147483647</definedName>
    <definedName name="solver_nod" localSheetId="3" hidden="1">2147483647</definedName>
    <definedName name="solver_nod" localSheetId="4" hidden="1">2147483647</definedName>
    <definedName name="solver_nod" localSheetId="5" hidden="1">2147483647</definedName>
    <definedName name="solver_nod" localSheetId="6" hidden="1">2147483647</definedName>
    <definedName name="solver_nod" localSheetId="7" hidden="1">2147483647</definedName>
    <definedName name="solver_nod" localSheetId="8" hidden="1">2147483647</definedName>
    <definedName name="solver_num" localSheetId="1" hidden="1">1</definedName>
    <definedName name="solver_num" localSheetId="2" hidden="1">2</definedName>
    <definedName name="solver_num" localSheetId="3" hidden="1">4</definedName>
    <definedName name="solver_num" localSheetId="4" hidden="1">2</definedName>
    <definedName name="solver_num" localSheetId="5" hidden="1">2</definedName>
    <definedName name="solver_num" localSheetId="6" hidden="1">4</definedName>
    <definedName name="solver_num" localSheetId="7" hidden="1">2</definedName>
    <definedName name="solver_num" localSheetId="8" hidden="1">3</definedName>
    <definedName name="solver_nwt" localSheetId="1" hidden="1">1</definedName>
    <definedName name="solver_nwt" localSheetId="2" hidden="1">1</definedName>
    <definedName name="solver_nwt" localSheetId="3" hidden="1">1</definedName>
    <definedName name="solver_nwt" localSheetId="4" hidden="1">1</definedName>
    <definedName name="solver_nwt" localSheetId="5" hidden="1">1</definedName>
    <definedName name="solver_nwt" localSheetId="6" hidden="1">1</definedName>
    <definedName name="solver_nwt" localSheetId="7" hidden="1">1</definedName>
    <definedName name="solver_nwt" localSheetId="8" hidden="1">1</definedName>
    <definedName name="solver_opt" localSheetId="1" hidden="1">'1'!$J$15</definedName>
    <definedName name="solver_opt" localSheetId="2" hidden="1">'2'!$H$11</definedName>
    <definedName name="solver_opt" localSheetId="3" hidden="1">'3'!$G$19</definedName>
    <definedName name="solver_opt" localSheetId="4" hidden="1">'4'!$I$19</definedName>
    <definedName name="solver_opt" localSheetId="5" hidden="1">'5'!$J$12</definedName>
    <definedName name="solver_opt" localSheetId="6" hidden="1">'6'!$K$26</definedName>
    <definedName name="solver_opt" localSheetId="7" hidden="1">'7'!$I$28</definedName>
    <definedName name="solver_opt" localSheetId="8" hidden="1">'7b'!$I$28</definedName>
    <definedName name="solver_pre" localSheetId="1" hidden="1">0.000001</definedName>
    <definedName name="solver_pre" localSheetId="2" hidden="1">0.000001</definedName>
    <definedName name="solver_pre" localSheetId="3" hidden="1">0.000001</definedName>
    <definedName name="solver_pre" localSheetId="4" hidden="1">0.000001</definedName>
    <definedName name="solver_pre" localSheetId="5" hidden="1">0.000001</definedName>
    <definedName name="solver_pre" localSheetId="6" hidden="1">0.000001</definedName>
    <definedName name="solver_pre" localSheetId="7" hidden="1">0.000001</definedName>
    <definedName name="solver_pre" localSheetId="8" hidden="1">0.000001</definedName>
    <definedName name="solver_rbv" localSheetId="1" hidden="1">1</definedName>
    <definedName name="solver_rbv" localSheetId="2" hidden="1">1</definedName>
    <definedName name="solver_rbv" localSheetId="3" hidden="1">1</definedName>
    <definedName name="solver_rbv" localSheetId="4" hidden="1">1</definedName>
    <definedName name="solver_rbv" localSheetId="5" hidden="1">1</definedName>
    <definedName name="solver_rbv" localSheetId="6" hidden="1">1</definedName>
    <definedName name="solver_rbv" localSheetId="7" hidden="1">1</definedName>
    <definedName name="solver_rbv" localSheetId="8" hidden="1">1</definedName>
    <definedName name="solver_rel1" localSheetId="1" hidden="1">1</definedName>
    <definedName name="solver_rel1" localSheetId="2" hidden="1">2</definedName>
    <definedName name="solver_rel1" localSheetId="3" hidden="1">1</definedName>
    <definedName name="solver_rel1" localSheetId="4" hidden="1">1</definedName>
    <definedName name="solver_rel1" localSheetId="5" hidden="1">2</definedName>
    <definedName name="solver_rel1" localSheetId="6" hidden="1">3</definedName>
    <definedName name="solver_rel1" localSheetId="7" hidden="1">3</definedName>
    <definedName name="solver_rel1" localSheetId="8" hidden="1">3</definedName>
    <definedName name="solver_rel2" localSheetId="2" hidden="1">1</definedName>
    <definedName name="solver_rel2" localSheetId="3" hidden="1">2</definedName>
    <definedName name="solver_rel2" localSheetId="4" hidden="1">2</definedName>
    <definedName name="solver_rel2" localSheetId="5" hidden="1">3</definedName>
    <definedName name="solver_rel2" localSheetId="6" hidden="1">1</definedName>
    <definedName name="solver_rel2" localSheetId="7" hidden="1">2</definedName>
    <definedName name="solver_rel2" localSheetId="8" hidden="1">2</definedName>
    <definedName name="solver_rel3" localSheetId="3" hidden="1">3</definedName>
    <definedName name="solver_rel3" localSheetId="4" hidden="1">2</definedName>
    <definedName name="solver_rel3" localSheetId="5" hidden="1">1</definedName>
    <definedName name="solver_rel3" localSheetId="6" hidden="1">1</definedName>
    <definedName name="solver_rel3" localSheetId="7" hidden="1">1</definedName>
    <definedName name="solver_rel3" localSheetId="8" hidden="1">1</definedName>
    <definedName name="solver_rel4" localSheetId="3" hidden="1">1</definedName>
    <definedName name="solver_rel4" localSheetId="4" hidden="1">1</definedName>
    <definedName name="solver_rel4" localSheetId="5" hidden="1">1</definedName>
    <definedName name="solver_rel4" localSheetId="6" hidden="1">3</definedName>
    <definedName name="solver_rel4" localSheetId="7" hidden="1">3</definedName>
    <definedName name="solver_rel4" localSheetId="8" hidden="1">3</definedName>
    <definedName name="solver_rhs1" localSheetId="1" hidden="1">'1'!$L$17:$L$19</definedName>
    <definedName name="solver_rhs1" localSheetId="2" hidden="1">'2'!$E$13:$G$13</definedName>
    <definedName name="solver_rhs1" localSheetId="3" hidden="1">'3'!$F$13:$F$18</definedName>
    <definedName name="solver_rhs1" localSheetId="4" hidden="1">'4'!$F$11:$H$11</definedName>
    <definedName name="solver_rhs1" localSheetId="5" hidden="1">'5'!$L$12</definedName>
    <definedName name="solver_rhs1" localSheetId="6" hidden="1">'6'!$F$17:$K$17</definedName>
    <definedName name="solver_rhs1" localSheetId="7" hidden="1">0</definedName>
    <definedName name="solver_rhs1" localSheetId="8" hidden="1">0</definedName>
    <definedName name="solver_rhs2" localSheetId="2" hidden="1">'2'!$I$15:$I$16</definedName>
    <definedName name="solver_rhs2" localSheetId="3" hidden="1">'3'!$E$21</definedName>
    <definedName name="solver_rhs2" localSheetId="4" hidden="1">'4'!$I$8:$I$10</definedName>
    <definedName name="solver_rhs2" localSheetId="5" hidden="1">'5'!$I$8:$I$10</definedName>
    <definedName name="solver_rhs2" localSheetId="6" hidden="1">'6'!$F$18:$K$18</definedName>
    <definedName name="solver_rhs2" localSheetId="7" hidden="1">'7'!$J$29:$O$29</definedName>
    <definedName name="solver_rhs2" localSheetId="8" hidden="1">'7b'!$J$29:$O$29</definedName>
    <definedName name="solver_rhs3" localSheetId="3" hidden="1">'3'!$I$21</definedName>
    <definedName name="solver_rhs3" localSheetId="4" hidden="1">'4'!$I$8:$I$10</definedName>
    <definedName name="solver_rhs3" localSheetId="5" hidden="1">'5'!$J$22</definedName>
    <definedName name="solver_rhs3" localSheetId="6" hidden="1">'6'!$F$15:$K$15</definedName>
    <definedName name="solver_rhs3" localSheetId="7" hidden="1">'7'!$E$22:$J$22</definedName>
    <definedName name="solver_rhs3" localSheetId="8" hidden="1">0</definedName>
    <definedName name="solver_rhs4" localSheetId="3" hidden="1">'3'!$K$21</definedName>
    <definedName name="solver_rhs4" localSheetId="4" hidden="1">'4'!#REF!</definedName>
    <definedName name="solver_rhs4" localSheetId="5" hidden="1">'5'!$J$22</definedName>
    <definedName name="solver_rhs4" localSheetId="6" hidden="1">'6'!$F$14:$K$14</definedName>
    <definedName name="solver_rhs4" localSheetId="7" hidden="1">'7'!$E$21:$J$21</definedName>
    <definedName name="solver_rhs4" localSheetId="8" hidden="1">'7b'!$E$21:$J$21</definedName>
    <definedName name="solver_rlx" localSheetId="1" hidden="1">2</definedName>
    <definedName name="solver_rlx" localSheetId="2" hidden="1">2</definedName>
    <definedName name="solver_rlx" localSheetId="3" hidden="1">2</definedName>
    <definedName name="solver_rlx" localSheetId="4" hidden="1">2</definedName>
    <definedName name="solver_rlx" localSheetId="5" hidden="1">2</definedName>
    <definedName name="solver_rlx" localSheetId="6" hidden="1">2</definedName>
    <definedName name="solver_rlx" localSheetId="7" hidden="1">2</definedName>
    <definedName name="solver_rlx" localSheetId="8" hidden="1">2</definedName>
    <definedName name="solver_rsd" localSheetId="1" hidden="1">0</definedName>
    <definedName name="solver_rsd" localSheetId="2" hidden="1">0</definedName>
    <definedName name="solver_rsd" localSheetId="3" hidden="1">0</definedName>
    <definedName name="solver_rsd" localSheetId="4" hidden="1">0</definedName>
    <definedName name="solver_rsd" localSheetId="5" hidden="1">0</definedName>
    <definedName name="solver_rsd" localSheetId="6" hidden="1">0</definedName>
    <definedName name="solver_rsd" localSheetId="7" hidden="1">0</definedName>
    <definedName name="solver_rsd" localSheetId="8" hidden="1">0</definedName>
    <definedName name="solver_scl" localSheetId="1" hidden="1">1</definedName>
    <definedName name="solver_scl" localSheetId="2" hidden="1">1</definedName>
    <definedName name="solver_scl" localSheetId="3" hidden="1">1</definedName>
    <definedName name="solver_scl" localSheetId="4" hidden="1">1</definedName>
    <definedName name="solver_scl" localSheetId="5" hidden="1">1</definedName>
    <definedName name="solver_scl" localSheetId="6" hidden="1">1</definedName>
    <definedName name="solver_scl" localSheetId="7" hidden="1">1</definedName>
    <definedName name="solver_scl" localSheetId="8" hidden="1">1</definedName>
    <definedName name="solver_sho" localSheetId="1" hidden="1">2</definedName>
    <definedName name="solver_sho" localSheetId="2" hidden="1">2</definedName>
    <definedName name="solver_sho" localSheetId="3" hidden="1">2</definedName>
    <definedName name="solver_sho" localSheetId="4" hidden="1">2</definedName>
    <definedName name="solver_sho" localSheetId="5" hidden="1">2</definedName>
    <definedName name="solver_sho" localSheetId="6" hidden="1">2</definedName>
    <definedName name="solver_sho" localSheetId="7" hidden="1">2</definedName>
    <definedName name="solver_sho" localSheetId="8" hidden="1">2</definedName>
    <definedName name="solver_ssz" localSheetId="1" hidden="1">100</definedName>
    <definedName name="solver_ssz" localSheetId="2" hidden="1">100</definedName>
    <definedName name="solver_ssz" localSheetId="3" hidden="1">100</definedName>
    <definedName name="solver_ssz" localSheetId="4" hidden="1">100</definedName>
    <definedName name="solver_ssz" localSheetId="5" hidden="1">100</definedName>
    <definedName name="solver_ssz" localSheetId="6" hidden="1">100</definedName>
    <definedName name="solver_ssz" localSheetId="7" hidden="1">100</definedName>
    <definedName name="solver_ssz" localSheetId="8" hidden="1">100</definedName>
    <definedName name="solver_tim" localSheetId="1" hidden="1">2147483647</definedName>
    <definedName name="solver_tim" localSheetId="2" hidden="1">2147483647</definedName>
    <definedName name="solver_tim" localSheetId="3" hidden="1">2147483647</definedName>
    <definedName name="solver_tim" localSheetId="4" hidden="1">2147483647</definedName>
    <definedName name="solver_tim" localSheetId="5" hidden="1">2147483647</definedName>
    <definedName name="solver_tim" localSheetId="6" hidden="1">2147483647</definedName>
    <definedName name="solver_tim" localSheetId="7" hidden="1">2147483647</definedName>
    <definedName name="solver_tim" localSheetId="8" hidden="1">2147483647</definedName>
    <definedName name="solver_tol" localSheetId="1" hidden="1">0.01</definedName>
    <definedName name="solver_tol" localSheetId="2" hidden="1">0.01</definedName>
    <definedName name="solver_tol" localSheetId="3" hidden="1">0.01</definedName>
    <definedName name="solver_tol" localSheetId="4" hidden="1">0.01</definedName>
    <definedName name="solver_tol" localSheetId="5" hidden="1">0.01</definedName>
    <definedName name="solver_tol" localSheetId="6" hidden="1">0.01</definedName>
    <definedName name="solver_tol" localSheetId="7" hidden="1">0.01</definedName>
    <definedName name="solver_tol" localSheetId="8" hidden="1">0.01</definedName>
    <definedName name="solver_typ" localSheetId="1" hidden="1">1</definedName>
    <definedName name="solver_typ" localSheetId="2" hidden="1">2</definedName>
    <definedName name="solver_typ" localSheetId="3" hidden="1">1</definedName>
    <definedName name="solver_typ" localSheetId="4" hidden="1">2</definedName>
    <definedName name="solver_typ" localSheetId="5" hidden="1">2</definedName>
    <definedName name="solver_typ" localSheetId="6" hidden="1">2</definedName>
    <definedName name="solver_typ" localSheetId="7" hidden="1">1</definedName>
    <definedName name="solver_typ" localSheetId="8" hidden="1">1</definedName>
    <definedName name="solver_val" localSheetId="1" hidden="1">0</definedName>
    <definedName name="solver_val" localSheetId="2" hidden="1">0</definedName>
    <definedName name="solver_val" localSheetId="3" hidden="1">0</definedName>
    <definedName name="solver_val" localSheetId="4" hidden="1">0</definedName>
    <definedName name="solver_val" localSheetId="5" hidden="1">0</definedName>
    <definedName name="solver_val" localSheetId="6" hidden="1">0</definedName>
    <definedName name="solver_val" localSheetId="7" hidden="1">0</definedName>
    <definedName name="solver_val" localSheetId="8" hidden="1">0</definedName>
    <definedName name="solver_ver" localSheetId="1" hidden="1">3</definedName>
    <definedName name="solver_ver" localSheetId="2" hidden="1">3</definedName>
    <definedName name="solver_ver" localSheetId="3" hidden="1">3</definedName>
    <definedName name="solver_ver" localSheetId="4" hidden="1">3</definedName>
    <definedName name="solver_ver" localSheetId="5" hidden="1">3</definedName>
    <definedName name="solver_ver" localSheetId="6" hidden="1">3</definedName>
    <definedName name="solver_ver" localSheetId="7" hidden="1">3</definedName>
    <definedName name="solver_ver" localSheetId="8" hidden="1">3</definedName>
  </definedNames>
  <calcPr calcId="162913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U25" i="12" l="1"/>
  <c r="O28" i="12"/>
  <c r="J28" i="12"/>
  <c r="U26" i="12"/>
  <c r="T26" i="12"/>
  <c r="S26" i="12"/>
  <c r="R26" i="12"/>
  <c r="Q26" i="12"/>
  <c r="P26" i="12"/>
  <c r="T25" i="12"/>
  <c r="S25" i="12"/>
  <c r="Q24" i="12"/>
  <c r="R24" i="12"/>
  <c r="P24" i="12"/>
  <c r="U23" i="12"/>
  <c r="T23" i="12"/>
  <c r="S22" i="12"/>
  <c r="R22" i="12"/>
  <c r="Q21" i="12"/>
  <c r="P21" i="12"/>
  <c r="U20" i="12"/>
  <c r="T19" i="12"/>
  <c r="S18" i="12"/>
  <c r="R17" i="12"/>
  <c r="Q16" i="12"/>
  <c r="P15" i="12"/>
  <c r="N28" i="12"/>
  <c r="M28" i="12"/>
  <c r="L28" i="12"/>
  <c r="K28" i="12"/>
  <c r="I28" i="12"/>
  <c r="H27" i="12"/>
  <c r="I10" i="12"/>
  <c r="I9" i="12"/>
  <c r="I8" i="12"/>
  <c r="I7" i="12"/>
  <c r="I10" i="9"/>
  <c r="I9" i="9"/>
  <c r="I8" i="9"/>
  <c r="I7" i="9"/>
  <c r="O28" i="9"/>
  <c r="N28" i="9"/>
  <c r="M28" i="9"/>
  <c r="L28" i="9"/>
  <c r="K28" i="9"/>
  <c r="J28" i="9"/>
  <c r="I28" i="9"/>
  <c r="H27" i="9"/>
  <c r="K14" i="8"/>
  <c r="J14" i="8"/>
  <c r="I14" i="8"/>
  <c r="H14" i="8"/>
  <c r="G14" i="8"/>
  <c r="F14" i="8"/>
  <c r="J7" i="7"/>
  <c r="J12" i="7"/>
  <c r="J10" i="7"/>
  <c r="K10" i="7" s="1"/>
  <c r="J9" i="7"/>
  <c r="K9" i="7" s="1"/>
  <c r="J8" i="7"/>
  <c r="K8" i="7" s="1"/>
  <c r="I12" i="7"/>
  <c r="I10" i="7"/>
  <c r="I9" i="7"/>
  <c r="I8" i="7"/>
  <c r="E17" i="6"/>
  <c r="E18" i="6"/>
  <c r="E16" i="6"/>
  <c r="K19" i="5"/>
  <c r="I19" i="5"/>
  <c r="R28" i="12" l="1"/>
  <c r="T28" i="12"/>
  <c r="I11" i="9"/>
  <c r="U28" i="12"/>
  <c r="P28" i="12"/>
  <c r="Q28" i="12"/>
  <c r="S28" i="12"/>
  <c r="I11" i="12"/>
  <c r="G26" i="2"/>
  <c r="G24" i="2"/>
  <c r="G22" i="2"/>
  <c r="I27" i="2"/>
  <c r="H26" i="2"/>
  <c r="I25" i="2"/>
  <c r="H24" i="2"/>
  <c r="I23" i="2"/>
  <c r="H22" i="2"/>
  <c r="G23" i="8" l="1"/>
  <c r="H23" i="8"/>
  <c r="I23" i="8"/>
  <c r="J23" i="8"/>
  <c r="K23" i="8"/>
  <c r="F23" i="8"/>
  <c r="K21" i="8"/>
  <c r="J21" i="8"/>
  <c r="I21" i="8"/>
  <c r="H21" i="8"/>
  <c r="G21" i="8"/>
  <c r="F21" i="8"/>
  <c r="F11" i="8"/>
  <c r="G18" i="8"/>
  <c r="H18" i="8" s="1"/>
  <c r="I18" i="8" s="1"/>
  <c r="J18" i="8" s="1"/>
  <c r="K18" i="8" s="1"/>
  <c r="G17" i="8"/>
  <c r="H17" i="8" s="1"/>
  <c r="I17" i="8" s="1"/>
  <c r="J17" i="8" s="1"/>
  <c r="K17" i="8" s="1"/>
  <c r="I19" i="6"/>
  <c r="G19" i="6"/>
  <c r="H19" i="6"/>
  <c r="F19" i="6"/>
  <c r="I17" i="6"/>
  <c r="I18" i="6"/>
  <c r="I16" i="6"/>
  <c r="G19" i="5"/>
  <c r="E19" i="5"/>
  <c r="E21" i="5"/>
  <c r="D9" i="5"/>
  <c r="K21" i="5" s="1"/>
  <c r="D8" i="5"/>
  <c r="I21" i="5" s="1"/>
  <c r="D7" i="5"/>
  <c r="H16" i="4"/>
  <c r="H15" i="4"/>
  <c r="H11" i="4"/>
  <c r="F12" i="4"/>
  <c r="G12" i="4"/>
  <c r="E12" i="4"/>
  <c r="J19" i="2"/>
  <c r="J18" i="2"/>
  <c r="J17" i="2"/>
  <c r="J15" i="2"/>
  <c r="F13" i="5" l="1"/>
  <c r="F14" i="5" s="1"/>
  <c r="F15" i="5" s="1"/>
  <c r="F16" i="5" s="1"/>
  <c r="F17" i="5" s="1"/>
  <c r="F18" i="5" s="1"/>
  <c r="F21" i="5"/>
  <c r="G8" i="8"/>
  <c r="G11" i="8" s="1"/>
  <c r="H8" i="8" s="1"/>
  <c r="F12" i="8"/>
  <c r="F24" i="8"/>
  <c r="G24" i="8" l="1"/>
  <c r="G12" i="8"/>
  <c r="H11" i="8"/>
  <c r="I8" i="8" s="1"/>
  <c r="H12" i="8" l="1"/>
  <c r="H24" i="8"/>
  <c r="I11" i="8"/>
  <c r="J8" i="8" s="1"/>
  <c r="I12" i="8" l="1"/>
  <c r="I24" i="8"/>
  <c r="J11" i="8"/>
  <c r="K8" i="8" s="1"/>
  <c r="J12" i="8" l="1"/>
  <c r="J24" i="8"/>
  <c r="K11" i="8"/>
  <c r="K24" i="8" s="1"/>
  <c r="K26" i="8" l="1"/>
  <c r="K12" i="8"/>
</calcChain>
</file>

<file path=xl/sharedStrings.xml><?xml version="1.0" encoding="utf-8"?>
<sst xmlns="http://schemas.openxmlformats.org/spreadsheetml/2006/main" count="313" uniqueCount="216">
  <si>
    <t>Chapter 2 &amp; 3. Ragsdale Textbook</t>
  </si>
  <si>
    <t>Product Mix</t>
  </si>
  <si>
    <t>Make vs. Buy Decision</t>
  </si>
  <si>
    <t>Investment Problem</t>
  </si>
  <si>
    <t>Transportation Problem</t>
  </si>
  <si>
    <t>Blending Problem</t>
  </si>
  <si>
    <t>Production and Inventory Planning Problem</t>
  </si>
  <si>
    <t>Multiperiod Cash Flow Problem</t>
  </si>
  <si>
    <t>Data Envelopment Analysis (DEA)</t>
  </si>
  <si>
    <t>Section 3.9</t>
  </si>
  <si>
    <t>Page 67</t>
  </si>
  <si>
    <t>Section 3.10</t>
  </si>
  <si>
    <t>Page 72</t>
  </si>
  <si>
    <t>Section 3.11</t>
  </si>
  <si>
    <t>Page 76</t>
  </si>
  <si>
    <t>Section 3.12</t>
  </si>
  <si>
    <t>Page 82</t>
  </si>
  <si>
    <t>Section 3.13</t>
  </si>
  <si>
    <t>Page 89</t>
  </si>
  <si>
    <t>Section 3.14</t>
  </si>
  <si>
    <t>Page 94</t>
  </si>
  <si>
    <t>Section 3.15</t>
  </si>
  <si>
    <t>Page 106</t>
  </si>
  <si>
    <t>Problem Solving Process</t>
  </si>
  <si>
    <t>1. Definition</t>
  </si>
  <si>
    <t>2. Formulation</t>
  </si>
  <si>
    <t>3. Solution</t>
  </si>
  <si>
    <t>4. Interpretation</t>
  </si>
  <si>
    <t>5. Application</t>
  </si>
  <si>
    <t>Variables</t>
  </si>
  <si>
    <t>Values</t>
  </si>
  <si>
    <t>Objective Function</t>
  </si>
  <si>
    <t>Constraints</t>
  </si>
  <si>
    <t>X1</t>
  </si>
  <si>
    <t>X2</t>
  </si>
  <si>
    <t>Value</t>
  </si>
  <si>
    <t>Dir</t>
  </si>
  <si>
    <t>RHS</t>
  </si>
  <si>
    <t>LHS</t>
  </si>
  <si>
    <t>Max</t>
  </si>
  <si>
    <t>&lt;</t>
  </si>
  <si>
    <t>Make vs. Buy Decisions</t>
  </si>
  <si>
    <t>Model1</t>
  </si>
  <si>
    <t>Model2</t>
  </si>
  <si>
    <t>Model3</t>
  </si>
  <si>
    <t>Make</t>
  </si>
  <si>
    <t>Buy</t>
  </si>
  <si>
    <t>#Available</t>
  </si>
  <si>
    <t>#Needed</t>
  </si>
  <si>
    <t>Hours Req</t>
  </si>
  <si>
    <t>Wiring</t>
  </si>
  <si>
    <t>Harnessing</t>
  </si>
  <si>
    <t>Used</t>
  </si>
  <si>
    <t>Cost</t>
  </si>
  <si>
    <t>Available</t>
  </si>
  <si>
    <t>Bond</t>
  </si>
  <si>
    <t>Invested</t>
  </si>
  <si>
    <t>Return</t>
  </si>
  <si>
    <t>Maturity</t>
  </si>
  <si>
    <t>(1=Yes,0=No)</t>
  </si>
  <si>
    <t>Rating</t>
  </si>
  <si>
    <t>Amount</t>
  </si>
  <si>
    <t>Maximum</t>
  </si>
  <si>
    <t>Years to</t>
  </si>
  <si>
    <t>10+ Yrs?</t>
  </si>
  <si>
    <t>1-Excellent</t>
  </si>
  <si>
    <t>3-Good</t>
  </si>
  <si>
    <t>4-Fair</t>
  </si>
  <si>
    <t>2-VeryGood</t>
  </si>
  <si>
    <t>B1</t>
  </si>
  <si>
    <t>B2</t>
  </si>
  <si>
    <t>B3</t>
  </si>
  <si>
    <t>B4</t>
  </si>
  <si>
    <t>B5</t>
  </si>
  <si>
    <t>B6</t>
  </si>
  <si>
    <t>Total Available</t>
  </si>
  <si>
    <t>25% of Total Available</t>
  </si>
  <si>
    <t>50% or more in Long-term(10+ Yrs)</t>
  </si>
  <si>
    <t>35% of Total Available in less than "VeryGood"</t>
  </si>
  <si>
    <t>Sum</t>
  </si>
  <si>
    <t>Available=</t>
  </si>
  <si>
    <t>Required=</t>
  </si>
  <si>
    <t>Allowed=</t>
  </si>
  <si>
    <t>Total=</t>
  </si>
  <si>
    <t>Direction=</t>
  </si>
  <si>
    <t>=</t>
  </si>
  <si>
    <t>&gt;=</t>
  </si>
  <si>
    <t>&lt;=</t>
  </si>
  <si>
    <t>Invested=</t>
  </si>
  <si>
    <t>Source1</t>
  </si>
  <si>
    <t>Source2</t>
  </si>
  <si>
    <t>Source3</t>
  </si>
  <si>
    <t>Destination1</t>
  </si>
  <si>
    <t>Destination3</t>
  </si>
  <si>
    <t>Destination2</t>
  </si>
  <si>
    <t>Capacity</t>
  </si>
  <si>
    <t>Ocala Plant</t>
  </si>
  <si>
    <t>Orlando Plant</t>
  </si>
  <si>
    <t>Leesburg Plant</t>
  </si>
  <si>
    <t>Supply</t>
  </si>
  <si>
    <t>Shipped</t>
  </si>
  <si>
    <t>Received</t>
  </si>
  <si>
    <t>Nutrient</t>
  </si>
  <si>
    <t>Corn</t>
  </si>
  <si>
    <t>Grain</t>
  </si>
  <si>
    <t>Mineral</t>
  </si>
  <si>
    <t>Cost/lb</t>
  </si>
  <si>
    <t>Feed1</t>
  </si>
  <si>
    <t>Feed2</t>
  </si>
  <si>
    <t>Feed4</t>
  </si>
  <si>
    <t>Feed3</t>
  </si>
  <si>
    <t>Required%</t>
  </si>
  <si>
    <t>Required lbs</t>
  </si>
  <si>
    <t>Requirement</t>
  </si>
  <si>
    <t>Minimum</t>
  </si>
  <si>
    <t>Percent</t>
  </si>
  <si>
    <t>Value in lbs</t>
  </si>
  <si>
    <t>Production and Inventory Problem</t>
  </si>
  <si>
    <t>Month</t>
  </si>
  <si>
    <t>Beginning Inventory</t>
  </si>
  <si>
    <t>Units Produced</t>
  </si>
  <si>
    <t>Units Demanded</t>
  </si>
  <si>
    <t>Ending Inventory</t>
  </si>
  <si>
    <t>Max Inventory</t>
  </si>
  <si>
    <t>Monthly Production Cost</t>
  </si>
  <si>
    <t>Monthly Carrying Cost</t>
  </si>
  <si>
    <t>Total Cost=</t>
  </si>
  <si>
    <t>=Decision Variables</t>
  </si>
  <si>
    <t>=Objective Function</t>
  </si>
  <si>
    <t>X1=</t>
  </si>
  <si>
    <t>Aqua-Spa model of Hot Tub</t>
  </si>
  <si>
    <t>Hydro-Lux model of Hot Tub</t>
  </si>
  <si>
    <t>X2=</t>
  </si>
  <si>
    <t>C1=</t>
  </si>
  <si>
    <t>C2=</t>
  </si>
  <si>
    <t>C3=</t>
  </si>
  <si>
    <t>Constraint 1. Pumps</t>
  </si>
  <si>
    <t>Constraint 2. Labor hours</t>
  </si>
  <si>
    <t>Constraint 3. Feet of tubing.</t>
  </si>
  <si>
    <t>Objective=</t>
  </si>
  <si>
    <t>Profit from sale of Hot Tubs</t>
  </si>
  <si>
    <t>Agenda</t>
  </si>
  <si>
    <t>Solver</t>
  </si>
  <si>
    <t>Plot</t>
  </si>
  <si>
    <t>Multiple Solutions</t>
  </si>
  <si>
    <t>Redundant Constraints</t>
  </si>
  <si>
    <t>Infeasible LP</t>
  </si>
  <si>
    <t>Unbounded LP</t>
  </si>
  <si>
    <t>Let Profit be 450 &amp; 300</t>
  </si>
  <si>
    <t>Let Constraints be "&gt;"</t>
  </si>
  <si>
    <t>Let Pump be "=225"</t>
  </si>
  <si>
    <t>C1. Pumps)</t>
  </si>
  <si>
    <t>C2. Labor)</t>
  </si>
  <si>
    <t>C3. Tubing)</t>
  </si>
  <si>
    <t>Let Pump Max be 225</t>
  </si>
  <si>
    <t>Unit Cost to</t>
  </si>
  <si>
    <t>Total Cost</t>
  </si>
  <si>
    <t>High Risk?</t>
  </si>
  <si>
    <t>Mt.Dora Grove</t>
  </si>
  <si>
    <t>Eustic Grove</t>
  </si>
  <si>
    <t>Clermont Grove</t>
  </si>
  <si>
    <t>Distance (Miles)</t>
  </si>
  <si>
    <t>Current</t>
  </si>
  <si>
    <t>Section 2.5</t>
  </si>
  <si>
    <t>Page 21</t>
  </si>
  <si>
    <t>Min Inventory (Safety Stock)</t>
  </si>
  <si>
    <t>Max Production Capacity</t>
  </si>
  <si>
    <t>Min Production (50% Max)</t>
  </si>
  <si>
    <t>Unit Production Cost (Cp)</t>
  </si>
  <si>
    <t>Unit Carrying Cost (1.5% Cp)</t>
  </si>
  <si>
    <t>Average Inventory</t>
  </si>
  <si>
    <t>Investment</t>
  </si>
  <si>
    <t>A</t>
  </si>
  <si>
    <t>B</t>
  </si>
  <si>
    <t>C</t>
  </si>
  <si>
    <t>D</t>
  </si>
  <si>
    <t>Inflow</t>
  </si>
  <si>
    <t>Outflow</t>
  </si>
  <si>
    <t>Cash</t>
  </si>
  <si>
    <t>1,2,3,4,5,6</t>
  </si>
  <si>
    <t>1,3,5</t>
  </si>
  <si>
    <t>1,4</t>
  </si>
  <si>
    <t>Yield</t>
  </si>
  <si>
    <t>Sum=</t>
  </si>
  <si>
    <t>SumProduct=</t>
  </si>
  <si>
    <t>Payments=</t>
  </si>
  <si>
    <t>Initial Investment</t>
  </si>
  <si>
    <t>Risk</t>
  </si>
  <si>
    <t>5-1=</t>
  </si>
  <si>
    <t>5-3=</t>
  </si>
  <si>
    <t>5-8=</t>
  </si>
  <si>
    <t>5-6=</t>
  </si>
  <si>
    <t>Factor</t>
  </si>
  <si>
    <t xml:space="preserve">Risk   </t>
  </si>
  <si>
    <t>Multiperiod Cash Flow Problem - Risk Ratings</t>
  </si>
  <si>
    <t>7b</t>
  </si>
  <si>
    <t>Section 3.14.7</t>
  </si>
  <si>
    <t>Page 102</t>
  </si>
  <si>
    <t>Multiperiod Cash Flow Problem, Risk Rating</t>
  </si>
  <si>
    <t>1, Section 2.5, Page 21, Product Mix</t>
  </si>
  <si>
    <t>2, Section 3.9, Page 67, Make vs. Buy Decision</t>
  </si>
  <si>
    <t>3, Section 3.10, Page 72, Investment Problem</t>
  </si>
  <si>
    <t>4, Section 3.11, Page 76, Transportation Problem</t>
  </si>
  <si>
    <t>5, Section 3.12, Page 82, Blending Problem</t>
  </si>
  <si>
    <t>6, Section 3.13, Page 89, Production and Inventory Planning Problem</t>
  </si>
  <si>
    <t>7, Section 3.14, Page 94, Multiperiod Cash Flow Problem</t>
  </si>
  <si>
    <t>7b, Section 3.14.7, Page 102, Multiperiod Cash Flow Problem, Risk Rating</t>
  </si>
  <si>
    <t>→</t>
  </si>
  <si>
    <t>Linear Programming - Lecture</t>
  </si>
  <si>
    <t>Linear Programming - Homework</t>
  </si>
  <si>
    <t>Questions</t>
  </si>
  <si>
    <t>Product Mix - Question 15, Page 118</t>
  </si>
  <si>
    <t>Ingredient Mix - Question 16, Page 118</t>
  </si>
  <si>
    <t>Transportation Problem - Question 23, Page 121</t>
  </si>
  <si>
    <t>Investment Problem - Question 43, Page 130 &amp; Question 44, Page 131</t>
  </si>
  <si>
    <t>Chapter 3. Ragsdale Textbook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</si>
</sst>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1">
    <numFmt numFmtId="164" formatCode="&quot;$&quot;#,##0.00"/>
  </numFmts>
  <fonts count="10" x14ac:knownFonts="1">
    <font>
      <sz val="12"/>
      <color theme="1"/>
      <name val="Arial"/>
      <family val="2"/>
    </font>
    <font>
      <b/>
      <u/>
      <sz val="12"/>
      <color theme="1"/>
      <name val="Arial"/>
      <family val="2"/>
    </font>
    <font>
      <u/>
      <sz val="12"/>
      <color theme="1"/>
      <name val="Arial"/>
      <family val="2"/>
    </font>
    <font>
      <sz val="12"/>
      <color rgb="FF000000"/>
      <name val="Arial"/>
      <family val="2"/>
    </font>
    <font>
      <b/>
      <sz val="12"/>
      <color rgb="FF000000"/>
      <name val="Arial"/>
      <family val="2"/>
    </font>
    <font>
      <b/>
      <sz val="10"/>
      <color theme="1"/>
      <name val="Arial"/>
      <family val="2"/>
    </font>
    <font>
      <sz val="10"/>
      <color theme="1"/>
      <name val="Arial"/>
      <family val="2"/>
    </font>
    <font>
      <u/>
      <sz val="10"/>
      <color theme="1"/>
      <name val="Arial"/>
      <family val="2"/>
    </font>
    <font>
      <b/>
      <u/>
      <sz val="10"/>
      <color theme="1"/>
      <name val="Arial"/>
      <family val="2"/>
    </font>
    <font>
      <b/>
      <sz val="10"/>
      <color theme="1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1">
    <xf numFmtId="0" fontId="0" fillId="0" borderId="0"/>
  </cellStyleXfs>
  <cellXfs count="131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2" fillId="0" borderId="0" xfId="0" applyFont="1"/>
    <xf numFmtId="0" fontId="0" fillId="0" borderId="0" xfId="0" applyAlignment="1">
      <alignment horizontal="center"/>
    </xf>
    <xf numFmtId="0" fontId="0" fillId="0" borderId="0" xfId="0" applyAlignment="1">
      <alignment horizontal="right"/>
    </xf>
    <xf numFmtId="0" fontId="1" fillId="0" borderId="0" xfId="0" applyFont="1"/>
    <xf numFmtId="9" fontId="0" fillId="0" borderId="0" xfId="0" applyNumberFormat="1" applyAlignment="1">
      <alignment horizontal="center"/>
    </xf>
    <xf numFmtId="0" fontId="0" fillId="0" borderId="1" xfId="0" applyBorder="1" applyAlignment="1">
      <alignment horizontal="center"/>
    </xf>
    <xf numFmtId="0" fontId="0" fillId="0" borderId="2" xfId="0" applyBorder="1" applyAlignment="1">
      <alignment horizontal="center"/>
    </xf>
    <xf numFmtId="0" fontId="0" fillId="0" borderId="3" xfId="0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5" xfId="0" applyBorder="1" applyAlignment="1">
      <alignment horizontal="center"/>
    </xf>
    <xf numFmtId="0" fontId="0" fillId="0" borderId="6" xfId="0" applyBorder="1" applyAlignment="1">
      <alignment horizontal="center"/>
    </xf>
    <xf numFmtId="0" fontId="0" fillId="0" borderId="7" xfId="0" applyBorder="1" applyAlignment="1">
      <alignment horizontal="center"/>
    </xf>
    <xf numFmtId="0" fontId="0" fillId="0" borderId="8" xfId="0" applyBorder="1" applyAlignment="1">
      <alignment horizontal="center"/>
    </xf>
    <xf numFmtId="10" fontId="0" fillId="0" borderId="2" xfId="0" applyNumberFormat="1" applyBorder="1" applyAlignment="1">
      <alignment horizontal="center"/>
    </xf>
    <xf numFmtId="10" fontId="0" fillId="0" borderId="0" xfId="0" applyNumberFormat="1" applyAlignment="1">
      <alignment horizontal="center"/>
    </xf>
    <xf numFmtId="10" fontId="0" fillId="0" borderId="7" xfId="0" applyNumberFormat="1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1" xfId="0" applyBorder="1" applyAlignment="1">
      <alignment horizontal="right"/>
    </xf>
    <xf numFmtId="0" fontId="0" fillId="0" borderId="6" xfId="0" applyBorder="1" applyAlignment="1">
      <alignment horizontal="right"/>
    </xf>
    <xf numFmtId="2" fontId="0" fillId="0" borderId="0" xfId="0" applyNumberFormat="1" applyAlignment="1">
      <alignment horizontal="center"/>
    </xf>
    <xf numFmtId="0" fontId="0" fillId="0" borderId="0" xfId="0" quotePrefix="1" applyAlignment="1">
      <alignment horizontal="center"/>
    </xf>
    <xf numFmtId="0" fontId="0" fillId="0" borderId="2" xfId="0" quotePrefix="1" applyBorder="1" applyAlignment="1">
      <alignment horizontal="center"/>
    </xf>
    <xf numFmtId="0" fontId="0" fillId="0" borderId="3" xfId="0" quotePrefix="1" applyBorder="1" applyAlignment="1">
      <alignment horizontal="center"/>
    </xf>
    <xf numFmtId="0" fontId="0" fillId="0" borderId="7" xfId="0" applyBorder="1" applyAlignment="1">
      <alignment horizontal="right"/>
    </xf>
    <xf numFmtId="49" fontId="0" fillId="0" borderId="0" xfId="0" applyNumberFormat="1" applyAlignment="1">
      <alignment horizontal="center"/>
    </xf>
    <xf numFmtId="1" fontId="0" fillId="0" borderId="1" xfId="0" applyNumberFormat="1" applyBorder="1" applyAlignment="1">
      <alignment horizontal="center"/>
    </xf>
    <xf numFmtId="1" fontId="0" fillId="0" borderId="2" xfId="0" applyNumberFormat="1" applyBorder="1" applyAlignment="1">
      <alignment horizontal="center"/>
    </xf>
    <xf numFmtId="1" fontId="0" fillId="0" borderId="3" xfId="0" applyNumberFormat="1" applyBorder="1" applyAlignment="1">
      <alignment horizontal="center"/>
    </xf>
    <xf numFmtId="1" fontId="0" fillId="0" borderId="0" xfId="0" applyNumberFormat="1" applyAlignment="1">
      <alignment horizontal="center"/>
    </xf>
    <xf numFmtId="1" fontId="0" fillId="0" borderId="4" xfId="0" applyNumberFormat="1" applyBorder="1" applyAlignment="1">
      <alignment horizontal="center"/>
    </xf>
    <xf numFmtId="1" fontId="0" fillId="0" borderId="5" xfId="0" applyNumberFormat="1" applyBorder="1" applyAlignment="1">
      <alignment horizontal="center"/>
    </xf>
    <xf numFmtId="1" fontId="0" fillId="0" borderId="6" xfId="0" applyNumberFormat="1" applyBorder="1" applyAlignment="1">
      <alignment horizontal="center"/>
    </xf>
    <xf numFmtId="1" fontId="0" fillId="0" borderId="7" xfId="0" applyNumberFormat="1" applyBorder="1" applyAlignment="1">
      <alignment horizontal="center"/>
    </xf>
    <xf numFmtId="1" fontId="0" fillId="0" borderId="8" xfId="0" applyNumberFormat="1" applyBorder="1" applyAlignment="1">
      <alignment horizontal="center"/>
    </xf>
    <xf numFmtId="4" fontId="0" fillId="0" borderId="0" xfId="0" applyNumberFormat="1" applyAlignment="1">
      <alignment horizontal="center"/>
    </xf>
    <xf numFmtId="3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10" fontId="0" fillId="0" borderId="3" xfId="0" applyNumberFormat="1" applyBorder="1" applyAlignment="1">
      <alignment horizontal="center"/>
    </xf>
    <xf numFmtId="10" fontId="0" fillId="0" borderId="5" xfId="0" applyNumberFormat="1" applyBorder="1" applyAlignment="1">
      <alignment horizontal="center"/>
    </xf>
    <xf numFmtId="10" fontId="0" fillId="0" borderId="8" xfId="0" applyNumberFormat="1" applyBorder="1" applyAlignment="1">
      <alignment horizontal="center"/>
    </xf>
    <xf numFmtId="0" fontId="0" fillId="0" borderId="11" xfId="0" applyBorder="1" applyAlignment="1">
      <alignment horizontal="center"/>
    </xf>
    <xf numFmtId="0" fontId="0" fillId="0" borderId="12" xfId="0" applyBorder="1" applyAlignment="1">
      <alignment horizontal="center"/>
    </xf>
    <xf numFmtId="0" fontId="0" fillId="0" borderId="13" xfId="0" applyBorder="1" applyAlignment="1">
      <alignment horizontal="center"/>
    </xf>
    <xf numFmtId="0" fontId="0" fillId="0" borderId="2" xfId="0" applyBorder="1"/>
    <xf numFmtId="0" fontId="0" fillId="0" borderId="9" xfId="0" applyBorder="1" applyAlignment="1">
      <alignment horizontal="center"/>
    </xf>
    <xf numFmtId="1" fontId="0" fillId="0" borderId="0" xfId="0" quotePrefix="1" applyNumberFormat="1" applyAlignment="1">
      <alignment horizontal="center"/>
    </xf>
    <xf numFmtId="10" fontId="0" fillId="0" borderId="12" xfId="0" applyNumberFormat="1" applyBorder="1" applyAlignment="1">
      <alignment horizontal="center"/>
    </xf>
    <xf numFmtId="10" fontId="0" fillId="0" borderId="12" xfId="0" quotePrefix="1" applyNumberFormat="1" applyBorder="1" applyAlignment="1">
      <alignment horizontal="left"/>
    </xf>
    <xf numFmtId="1" fontId="0" fillId="0" borderId="11" xfId="0" applyNumberFormat="1" applyBorder="1" applyAlignment="1">
      <alignment horizontal="center"/>
    </xf>
    <xf numFmtId="0" fontId="0" fillId="0" borderId="12" xfId="0" quotePrefix="1" applyBorder="1" applyAlignment="1">
      <alignment horizontal="left"/>
    </xf>
    <xf numFmtId="0" fontId="0" fillId="0" borderId="1" xfId="0" quotePrefix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4" fontId="0" fillId="0" borderId="3" xfId="0" applyNumberFormat="1" applyBorder="1" applyAlignment="1">
      <alignment horizontal="center"/>
    </xf>
    <xf numFmtId="164" fontId="0" fillId="0" borderId="7" xfId="0" applyNumberFormat="1" applyBorder="1" applyAlignment="1">
      <alignment horizontal="center"/>
    </xf>
    <xf numFmtId="164" fontId="0" fillId="0" borderId="8" xfId="0" applyNumberFormat="1" applyBorder="1" applyAlignment="1">
      <alignment horizontal="center"/>
    </xf>
    <xf numFmtId="0" fontId="0" fillId="2" borderId="0" xfId="0" applyFill="1" applyAlignment="1">
      <alignment horizontal="center"/>
    </xf>
    <xf numFmtId="0" fontId="0" fillId="2" borderId="2" xfId="0" applyFill="1" applyBorder="1" applyAlignment="1">
      <alignment horizontal="center"/>
    </xf>
    <xf numFmtId="0" fontId="0" fillId="2" borderId="7" xfId="0" applyFill="1" applyBorder="1" applyAlignment="1">
      <alignment horizontal="center"/>
    </xf>
    <xf numFmtId="4" fontId="0" fillId="0" borderId="0" xfId="0" applyNumberFormat="1" applyBorder="1" applyAlignment="1">
      <alignment horizontal="center"/>
    </xf>
    <xf numFmtId="2" fontId="0" fillId="2" borderId="1" xfId="0" applyNumberFormat="1" applyFill="1" applyBorder="1" applyAlignment="1">
      <alignment horizontal="center"/>
    </xf>
    <xf numFmtId="2" fontId="0" fillId="2" borderId="2" xfId="0" applyNumberFormat="1" applyFill="1" applyBorder="1" applyAlignment="1">
      <alignment horizontal="center"/>
    </xf>
    <xf numFmtId="2" fontId="0" fillId="2" borderId="4" xfId="0" applyNumberFormat="1" applyFill="1" applyBorder="1" applyAlignment="1">
      <alignment horizontal="center"/>
    </xf>
    <xf numFmtId="2" fontId="0" fillId="2" borderId="0" xfId="0" applyNumberFormat="1" applyFill="1" applyBorder="1" applyAlignment="1">
      <alignment horizontal="center"/>
    </xf>
    <xf numFmtId="2" fontId="0" fillId="2" borderId="6" xfId="0" applyNumberFormat="1" applyFill="1" applyBorder="1" applyAlignment="1">
      <alignment horizontal="center"/>
    </xf>
    <xf numFmtId="2" fontId="0" fillId="2" borderId="7" xfId="0" applyNumberFormat="1" applyFill="1" applyBorder="1" applyAlignment="1">
      <alignment horizontal="center"/>
    </xf>
    <xf numFmtId="2" fontId="0" fillId="2" borderId="3" xfId="0" applyNumberFormat="1" applyFill="1" applyBorder="1" applyAlignment="1">
      <alignment horizontal="center"/>
    </xf>
    <xf numFmtId="2" fontId="0" fillId="2" borderId="5" xfId="0" applyNumberFormat="1" applyFill="1" applyBorder="1" applyAlignment="1">
      <alignment horizontal="center"/>
    </xf>
    <xf numFmtId="2" fontId="0" fillId="2" borderId="8" xfId="0" applyNumberFormat="1" applyFill="1" applyBorder="1" applyAlignment="1">
      <alignment horizontal="center"/>
    </xf>
    <xf numFmtId="4" fontId="0" fillId="0" borderId="14" xfId="0" applyNumberFormat="1" applyBorder="1" applyAlignment="1">
      <alignment horizontal="center"/>
    </xf>
    <xf numFmtId="0" fontId="0" fillId="2" borderId="12" xfId="0" applyFill="1" applyBorder="1" applyAlignment="1">
      <alignment horizontal="center"/>
    </xf>
    <xf numFmtId="164" fontId="0" fillId="0" borderId="14" xfId="0" applyNumberFormat="1" applyBorder="1" applyAlignment="1">
      <alignment horizontal="center"/>
    </xf>
    <xf numFmtId="0" fontId="0" fillId="0" borderId="14" xfId="0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0" fillId="0" borderId="0" xfId="0" applyBorder="1" applyAlignment="1">
      <alignment horizontal="center"/>
    </xf>
    <xf numFmtId="2" fontId="0" fillId="0" borderId="14" xfId="0" applyNumberFormat="1" applyBorder="1" applyAlignment="1">
      <alignment horizontal="center"/>
    </xf>
    <xf numFmtId="9" fontId="0" fillId="0" borderId="2" xfId="0" applyNumberFormat="1" applyBorder="1" applyAlignment="1">
      <alignment horizontal="center"/>
    </xf>
    <xf numFmtId="1" fontId="0" fillId="2" borderId="12" xfId="0" applyNumberFormat="1" applyFill="1" applyBorder="1" applyAlignment="1">
      <alignment horizontal="center"/>
    </xf>
    <xf numFmtId="164" fontId="0" fillId="0" borderId="15" xfId="0" applyNumberFormat="1" applyBorder="1" applyAlignment="1">
      <alignment horizontal="center"/>
    </xf>
    <xf numFmtId="164" fontId="0" fillId="0" borderId="16" xfId="0" applyNumberFormat="1" applyBorder="1" applyAlignment="1">
      <alignment horizontal="center"/>
    </xf>
    <xf numFmtId="164" fontId="0" fillId="0" borderId="17" xfId="0" applyNumberFormat="1" applyBorder="1" applyAlignment="1">
      <alignment horizontal="center"/>
    </xf>
    <xf numFmtId="164" fontId="0" fillId="0" borderId="18" xfId="0" applyNumberFormat="1" applyBorder="1" applyAlignment="1">
      <alignment horizontal="center"/>
    </xf>
    <xf numFmtId="164" fontId="0" fillId="0" borderId="19" xfId="0" applyNumberFormat="1" applyBorder="1" applyAlignment="1">
      <alignment horizontal="center"/>
    </xf>
    <xf numFmtId="164" fontId="0" fillId="0" borderId="20" xfId="0" applyNumberFormat="1" applyBorder="1" applyAlignment="1">
      <alignment horizontal="center"/>
    </xf>
    <xf numFmtId="0" fontId="1" fillId="0" borderId="0" xfId="0" applyNumberFormat="1" applyFont="1"/>
    <xf numFmtId="0" fontId="0" fillId="0" borderId="0" xfId="0" applyNumberFormat="1" applyAlignment="1">
      <alignment horizontal="center"/>
    </xf>
    <xf numFmtId="0" fontId="0" fillId="0" borderId="0" xfId="0" applyNumberFormat="1"/>
    <xf numFmtId="0" fontId="0" fillId="0" borderId="0" xfId="0" quotePrefix="1" applyNumberFormat="1" applyAlignment="1">
      <alignment horizontal="center"/>
    </xf>
    <xf numFmtId="0" fontId="3" fillId="0" borderId="0" xfId="0" applyFont="1" applyAlignment="1">
      <alignment horizontal="center"/>
    </xf>
    <xf numFmtId="0" fontId="0" fillId="2" borderId="0" xfId="0" applyNumberFormat="1" applyFill="1" applyAlignment="1">
      <alignment horizontal="center"/>
    </xf>
    <xf numFmtId="0" fontId="0" fillId="0" borderId="1" xfId="0" applyNumberFormat="1" applyBorder="1" applyAlignment="1">
      <alignment horizontal="center"/>
    </xf>
    <xf numFmtId="0" fontId="3" fillId="0" borderId="2" xfId="0" applyFont="1" applyBorder="1" applyAlignment="1">
      <alignment horizontal="center"/>
    </xf>
    <xf numFmtId="0" fontId="0" fillId="0" borderId="2" xfId="0" applyNumberFormat="1" applyBorder="1" applyAlignment="1">
      <alignment horizontal="center"/>
    </xf>
    <xf numFmtId="0" fontId="0" fillId="0" borderId="3" xfId="0" applyNumberFormat="1" applyBorder="1" applyAlignment="1">
      <alignment horizontal="center"/>
    </xf>
    <xf numFmtId="0" fontId="0" fillId="0" borderId="4" xfId="0" applyNumberFormat="1" applyBorder="1" applyAlignment="1">
      <alignment horizontal="center"/>
    </xf>
    <xf numFmtId="0" fontId="0" fillId="0" borderId="0" xfId="0" applyNumberFormat="1" applyBorder="1" applyAlignment="1">
      <alignment horizontal="center"/>
    </xf>
    <xf numFmtId="0" fontId="3" fillId="0" borderId="0" xfId="0" applyFont="1" applyBorder="1" applyAlignment="1">
      <alignment horizontal="center"/>
    </xf>
    <xf numFmtId="0" fontId="0" fillId="0" borderId="5" xfId="0" applyNumberFormat="1" applyBorder="1" applyAlignment="1">
      <alignment horizontal="center"/>
    </xf>
    <xf numFmtId="0" fontId="3" fillId="0" borderId="5" xfId="0" applyFont="1" applyBorder="1" applyAlignment="1">
      <alignment horizontal="center"/>
    </xf>
    <xf numFmtId="0" fontId="0" fillId="0" borderId="6" xfId="0" applyNumberFormat="1" applyBorder="1" applyAlignment="1">
      <alignment horizontal="center"/>
    </xf>
    <xf numFmtId="0" fontId="0" fillId="0" borderId="7" xfId="0" applyNumberFormat="1" applyBorder="1" applyAlignment="1">
      <alignment horizontal="center"/>
    </xf>
    <xf numFmtId="0" fontId="0" fillId="0" borderId="8" xfId="0" applyNumberFormat="1" applyBorder="1" applyAlignment="1">
      <alignment horizontal="center"/>
    </xf>
    <xf numFmtId="0" fontId="0" fillId="0" borderId="14" xfId="0" applyNumberFormat="1" applyBorder="1" applyAlignment="1">
      <alignment horizontal="center"/>
    </xf>
    <xf numFmtId="0" fontId="0" fillId="0" borderId="9" xfId="0" applyNumberFormat="1" applyBorder="1" applyAlignment="1">
      <alignment horizontal="center"/>
    </xf>
    <xf numFmtId="0" fontId="0" fillId="0" borderId="21" xfId="0" applyNumberFormat="1" applyBorder="1" applyAlignment="1">
      <alignment horizontal="center"/>
    </xf>
    <xf numFmtId="0" fontId="0" fillId="0" borderId="10" xfId="0" applyNumberFormat="1" applyBorder="1" applyAlignment="1">
      <alignment horizontal="center"/>
    </xf>
    <xf numFmtId="0" fontId="0" fillId="0" borderId="0" xfId="0" applyNumberFormat="1" applyAlignment="1">
      <alignment horizontal="right"/>
    </xf>
    <xf numFmtId="16" fontId="0" fillId="0" borderId="1" xfId="0" quotePrefix="1" applyNumberFormat="1" applyBorder="1" applyAlignment="1">
      <alignment horizontal="right"/>
    </xf>
    <xf numFmtId="0" fontId="0" fillId="0" borderId="3" xfId="0" applyNumberFormat="1" applyBorder="1" applyAlignment="1">
      <alignment horizontal="left"/>
    </xf>
    <xf numFmtId="0" fontId="0" fillId="0" borderId="4" xfId="0" quotePrefix="1" applyNumberFormat="1" applyBorder="1" applyAlignment="1">
      <alignment horizontal="right"/>
    </xf>
    <xf numFmtId="0" fontId="0" fillId="0" borderId="5" xfId="0" applyNumberFormat="1" applyBorder="1" applyAlignment="1">
      <alignment horizontal="left"/>
    </xf>
    <xf numFmtId="0" fontId="0" fillId="0" borderId="6" xfId="0" quotePrefix="1" applyNumberFormat="1" applyBorder="1" applyAlignment="1">
      <alignment horizontal="right"/>
    </xf>
    <xf numFmtId="0" fontId="0" fillId="0" borderId="8" xfId="0" applyNumberFormat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4" fillId="0" borderId="0" xfId="0" applyFont="1" applyAlignment="1">
      <alignment vertical="center"/>
    </xf>
    <xf numFmtId="0" fontId="6" fillId="0" borderId="0" xfId="0" applyFont="1" applyAlignment="1">
      <alignment horizontal="left"/>
    </xf>
    <xf numFmtId="0" fontId="6" fillId="0" borderId="0" xfId="0" applyFont="1"/>
    <xf numFmtId="0" fontId="7" fillId="0" borderId="0" xfId="0" applyFont="1" applyAlignment="1">
      <alignment horizontal="left"/>
    </xf>
    <xf numFmtId="0" fontId="6" fillId="0" borderId="0" xfId="0" applyFont="1" applyAlignment="1">
      <alignment horizontal="left" vertical="center"/>
    </xf>
    <xf numFmtId="0" fontId="8" fillId="0" borderId="0" xfId="0" applyFont="1" applyAlignment="1">
      <alignment horizontal="left"/>
    </xf>
    <xf numFmtId="0" fontId="6" fillId="0" borderId="22" xfId="0" applyFont="1" applyBorder="1"/>
    <xf numFmtId="0" fontId="6" fillId="0" borderId="23" xfId="0" applyFont="1" applyBorder="1"/>
    <xf numFmtId="0" fontId="9" fillId="0" borderId="0" xfId="0" applyFont="1"/>
    <xf numFmtId="0" fontId="6" fillId="0" borderId="0" xfId="0" applyFont="1" applyAlignment="1">
      <alignment horizontal="center"/>
    </xf>
    <xf numFmtId="0" fontId="6" fillId="0" borderId="24" xfId="0" applyFont="1" applyBorder="1"/>
    <xf numFmtId="0" fontId="5" fillId="0" borderId="0" xfId="0" applyFont="1"/>
    <xf numFmtId="0" fontId="8" fillId="0" borderId="0" xfId="0" applyFont="1"/>
    <xf numFmtId="0" fontId="5" fillId="0" borderId="0" xfId="0" applyFont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styles" Target="styles.xml"/><Relationship Id="rId5" Type="http://schemas.openxmlformats.org/officeDocument/2006/relationships/worksheet" Target="worksheets/sheet5.xml"/><Relationship Id="rId10" Type="http://schemas.openxmlformats.org/officeDocument/2006/relationships/theme" Target="theme/theme1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40" b="0" i="0" u="none" strike="noStrike" kern="1200" spc="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r>
              <a:rPr lang="en-US" b="1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+mn-cs"/>
              </a:rPr>
              <a:t>Product Mix LP Problem</a:t>
            </a:r>
            <a:endParaRPr lang="en-US" b="1" baseline="0">
              <a:latin typeface="Times New Roman" panose="02020603050405020304" pitchFamily="18" charset="0"/>
            </a:endParaRPr>
          </a:p>
        </c:rich>
      </c:tx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40" b="0" i="0" u="none" strike="noStrike" kern="1200" spc="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fr-FR"/>
        </a:p>
      </c:txPr>
    </c:title>
    <c:autoTitleDeleted val="0"/>
    <c:plotArea>
      <c:layout>
        <c:manualLayout>
          <c:layoutTarget val="inner"/>
          <c:xMode val="edge"/>
          <c:yMode val="edge"/>
          <c:x val="0.13808333333333334"/>
          <c:y val="0.14351851851851852"/>
          <c:w val="0.81934908136482942"/>
          <c:h val="0.67500801983085446"/>
        </c:manualLayout>
      </c:layout>
      <c:scatterChart>
        <c:scatterStyle val="lineMarker"/>
        <c:varyColors val="0"/>
        <c:ser>
          <c:idx val="0"/>
          <c:order val="0"/>
          <c:tx>
            <c:strRef>
              <c:f>'1'!$G$22</c:f>
              <c:strCache>
                <c:ptCount val="1"/>
                <c:pt idx="0">
                  <c:v>C1. Pumps)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'1'!$H$22:$H$23</c:f>
              <c:numCache>
                <c:formatCode>General</c:formatCode>
                <c:ptCount val="2"/>
                <c:pt idx="0">
                  <c:v>200</c:v>
                </c:pt>
                <c:pt idx="1">
                  <c:v>0</c:v>
                </c:pt>
              </c:numCache>
            </c:numRef>
          </c:xVal>
          <c:yVal>
            <c:numRef>
              <c:f>'1'!$I$22:$I$23</c:f>
              <c:numCache>
                <c:formatCode>General</c:formatCode>
                <c:ptCount val="2"/>
                <c:pt idx="0">
                  <c:v>0</c:v>
                </c:pt>
                <c:pt idx="1">
                  <c:v>200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3DDD-4427-8FC6-6DF1A8585F5C}"/>
            </c:ext>
          </c:extLst>
        </c:ser>
        <c:ser>
          <c:idx val="1"/>
          <c:order val="1"/>
          <c:tx>
            <c:strRef>
              <c:f>'1'!$G$24</c:f>
              <c:strCache>
                <c:ptCount val="1"/>
                <c:pt idx="0">
                  <c:v>C2. Labor)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'1'!$H$24:$H$25</c:f>
              <c:numCache>
                <c:formatCode>General</c:formatCode>
                <c:ptCount val="2"/>
                <c:pt idx="0">
                  <c:v>174</c:v>
                </c:pt>
                <c:pt idx="1">
                  <c:v>0</c:v>
                </c:pt>
              </c:numCache>
            </c:numRef>
          </c:xVal>
          <c:yVal>
            <c:numRef>
              <c:f>'1'!$I$24:$I$25</c:f>
              <c:numCache>
                <c:formatCode>General</c:formatCode>
                <c:ptCount val="2"/>
                <c:pt idx="0">
                  <c:v>0</c:v>
                </c:pt>
                <c:pt idx="1">
                  <c:v>261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1-3DDD-4427-8FC6-6DF1A8585F5C}"/>
            </c:ext>
          </c:extLst>
        </c:ser>
        <c:ser>
          <c:idx val="2"/>
          <c:order val="2"/>
          <c:tx>
            <c:strRef>
              <c:f>'1'!$G$26</c:f>
              <c:strCache>
                <c:ptCount val="1"/>
                <c:pt idx="0">
                  <c:v>C3. Tubing)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'1'!$H$26:$H$27</c:f>
              <c:numCache>
                <c:formatCode>General</c:formatCode>
                <c:ptCount val="2"/>
                <c:pt idx="0">
                  <c:v>240</c:v>
                </c:pt>
                <c:pt idx="1">
                  <c:v>0</c:v>
                </c:pt>
              </c:numCache>
            </c:numRef>
          </c:xVal>
          <c:yVal>
            <c:numRef>
              <c:f>'1'!$I$26:$I$27</c:f>
              <c:numCache>
                <c:formatCode>General</c:formatCode>
                <c:ptCount val="2"/>
                <c:pt idx="0">
                  <c:v>0</c:v>
                </c:pt>
                <c:pt idx="1">
                  <c:v>180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2-3DDD-4427-8FC6-6DF1A8585F5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507168264"/>
        <c:axId val="507168920"/>
      </c:scatterChart>
      <c:valAx>
        <c:axId val="50716826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X1=Aqua-Spa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r-FR"/>
          </a:p>
        </c:txPr>
        <c:crossAx val="507168920"/>
        <c:crosses val="autoZero"/>
        <c:crossBetween val="midCat"/>
      </c:valAx>
      <c:valAx>
        <c:axId val="507168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200" b="0" i="0" u="none" strike="noStrike" kern="1200" baseline="0">
                    <a:solidFill>
                      <a:schemeClr val="dk1"/>
                    </a:solidFill>
                    <a:latin typeface="Times New Roman" panose="02020603050405020304" pitchFamily="18" charset="0"/>
                    <a:ea typeface="+mn-ea"/>
                    <a:cs typeface="+mn-cs"/>
                  </a:defRPr>
                </a:pPr>
                <a:r>
                  <a:rPr lang="en-US"/>
                  <a:t>X2=Hydro-Lux model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200" b="0" i="0" u="none" strike="noStrike" kern="1200" baseline="0">
                  <a:solidFill>
                    <a:schemeClr val="dk1"/>
                  </a:solidFill>
                  <a:latin typeface="Times New Roman" panose="02020603050405020304" pitchFamily="18" charset="0"/>
                  <a:ea typeface="+mn-ea"/>
                  <a:cs typeface="+mn-cs"/>
                </a:defRPr>
              </a:pPr>
              <a:endParaRPr lang="fr-FR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1200" b="0" i="0" u="none" strike="noStrike" kern="1200" baseline="0">
                <a:solidFill>
                  <a:schemeClr val="dk1"/>
                </a:solidFill>
                <a:latin typeface="Times New Roman" panose="02020603050405020304" pitchFamily="18" charset="0"/>
                <a:ea typeface="+mn-ea"/>
                <a:cs typeface="+mn-cs"/>
              </a:defRPr>
            </a:pPr>
            <a:endParaRPr lang="fr-FR"/>
          </a:p>
        </c:txPr>
        <c:crossAx val="507168264"/>
        <c:crosses val="autoZero"/>
        <c:crossBetween val="midCat"/>
      </c:valAx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</c:plotArea>
    <c:legend>
      <c:legendPos val="r"/>
      <c:layout>
        <c:manualLayout>
          <c:xMode val="edge"/>
          <c:yMode val="edge"/>
          <c:x val="0.6314855643044619"/>
          <c:y val="0.40595982793817442"/>
          <c:w val="0.24629199475065616"/>
          <c:h val="0.2660706474190726"/>
        </c:manualLayout>
      </c:layout>
      <c:overlay val="0"/>
      <c:spPr>
        <a:solidFill>
          <a:schemeClr val="lt1"/>
        </a:solidFill>
        <a:ln w="12700" cap="flat" cmpd="sng" algn="ctr">
          <a:solidFill>
            <a:schemeClr val="dk1"/>
          </a:solidFill>
          <a:prstDash val="solid"/>
          <a:miter lim="800000"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200" b="0" i="0" u="none" strike="noStrike" kern="1200" baseline="0">
              <a:solidFill>
                <a:schemeClr val="dk1"/>
              </a:solidFill>
              <a:latin typeface="Times New Roman" panose="02020603050405020304" pitchFamily="18" charset="0"/>
              <a:ea typeface="+mn-ea"/>
              <a:cs typeface="+mn-cs"/>
            </a:defRPr>
          </a:pPr>
          <a:endParaRPr lang="fr-FR"/>
        </a:p>
      </c:txPr>
    </c:legend>
    <c:plotVisOnly val="1"/>
    <c:dispBlanksAs val="gap"/>
    <c:showDLblsOverMax val="0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</c:chart>
  <c:spPr>
    <a:solidFill>
      <a:schemeClr val="lt1"/>
    </a:solidFill>
    <a:ln w="12700" cap="flat" cmpd="sng" algn="ctr">
      <a:solidFill>
        <a:schemeClr val="dk1"/>
      </a:solidFill>
      <a:prstDash val="solid"/>
      <a:miter lim="800000"/>
    </a:ln>
    <a:effectLst/>
  </c:spPr>
  <c:txPr>
    <a:bodyPr/>
    <a:lstStyle/>
    <a:p>
      <a:pPr>
        <a:defRPr sz="1200" baseline="0">
          <a:solidFill>
            <a:schemeClr val="dk1"/>
          </a:solidFill>
          <a:latin typeface="Times New Roman" panose="02020603050405020304" pitchFamily="18" charset="0"/>
          <a:ea typeface="+mn-ea"/>
          <a:cs typeface="+mn-cs"/>
        </a:defRPr>
      </a:pPr>
      <a:endParaRPr lang="fr-F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99060</xdr:colOff>
      <xdr:row>19</xdr:row>
      <xdr:rowOff>125730</xdr:rowOff>
    </xdr:from>
    <xdr:to>
      <xdr:col>15</xdr:col>
      <xdr:colOff>563880</xdr:colOff>
      <xdr:row>34</xdr:row>
      <xdr:rowOff>11430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906D82A8-4AB6-46D3-BF05-035691839D1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P16"/>
  <sheetViews>
    <sheetView workbookViewId="0">
      <selection activeCell="G12" sqref="G12"/>
    </sheetView>
  </sheetViews>
  <sheetFormatPr defaultColWidth="8.90625" defaultRowHeight="13.2" x14ac:dyDescent="0.25"/>
  <cols>
    <col min="1" max="1" width="2.81640625" style="119" customWidth="1"/>
    <col min="2" max="2" width="2.6328125" style="119" customWidth="1"/>
    <col min="3" max="4" width="2.81640625" style="119" customWidth="1"/>
    <col min="5" max="5" width="10.08984375" style="119" bestFit="1" customWidth="1"/>
    <col min="6" max="6" width="6.90625" style="119" bestFit="1" customWidth="1"/>
    <col min="7" max="7" width="32.36328125" style="119" bestFit="1" customWidth="1"/>
    <col min="8" max="8" width="2.81640625" style="119" customWidth="1"/>
    <col min="9" max="9" width="17.08984375" style="119" bestFit="1" customWidth="1"/>
    <col min="10" max="17" width="2.81640625" style="119" customWidth="1"/>
    <col min="18" max="16384" width="8.90625" style="119"/>
  </cols>
  <sheetData>
    <row r="1" spans="2:16" ht="13.8" thickBot="1" x14ac:dyDescent="0.3">
      <c r="L1" s="118"/>
      <c r="M1" s="118"/>
      <c r="N1" s="118"/>
      <c r="O1" s="118"/>
      <c r="P1" s="118"/>
    </row>
    <row r="2" spans="2:16" x14ac:dyDescent="0.25">
      <c r="B2" s="122" t="s">
        <v>208</v>
      </c>
      <c r="C2" s="128"/>
      <c r="D2" s="128"/>
      <c r="E2" s="128"/>
      <c r="F2" s="128"/>
      <c r="G2" s="128"/>
      <c r="K2" s="123"/>
      <c r="L2" s="118"/>
      <c r="M2" s="122" t="s">
        <v>209</v>
      </c>
      <c r="N2" s="118"/>
      <c r="O2" s="118"/>
      <c r="P2" s="118"/>
    </row>
    <row r="3" spans="2:16" x14ac:dyDescent="0.25">
      <c r="B3" s="128"/>
      <c r="C3" s="129"/>
      <c r="D3" s="129"/>
      <c r="E3" s="128"/>
      <c r="F3" s="128"/>
      <c r="G3" s="128"/>
      <c r="K3" s="124"/>
      <c r="L3" s="118"/>
      <c r="M3" s="118"/>
      <c r="N3" s="120"/>
      <c r="O3" s="118"/>
      <c r="P3" s="118"/>
    </row>
    <row r="4" spans="2:16" x14ac:dyDescent="0.25">
      <c r="B4" s="128"/>
      <c r="C4" s="122" t="s">
        <v>0</v>
      </c>
      <c r="D4" s="122"/>
      <c r="E4" s="128"/>
      <c r="F4" s="128"/>
      <c r="G4" s="128"/>
      <c r="K4" s="124"/>
      <c r="L4" s="118"/>
      <c r="M4" s="118"/>
      <c r="N4" s="120" t="s">
        <v>215</v>
      </c>
      <c r="O4" s="118"/>
      <c r="P4" s="118"/>
    </row>
    <row r="5" spans="2:16" x14ac:dyDescent="0.25">
      <c r="B5" s="128"/>
      <c r="C5" s="128"/>
      <c r="D5" s="128"/>
      <c r="E5" s="128"/>
      <c r="F5" s="128"/>
      <c r="G5" s="128"/>
      <c r="K5" s="124"/>
      <c r="L5" s="118"/>
      <c r="M5" s="118"/>
      <c r="N5" s="118"/>
      <c r="O5" s="118"/>
      <c r="P5" s="118"/>
    </row>
    <row r="6" spans="2:16" ht="13.8" x14ac:dyDescent="0.3">
      <c r="B6" s="128"/>
      <c r="C6" s="125" t="s">
        <v>207</v>
      </c>
      <c r="D6" s="130">
        <v>1</v>
      </c>
      <c r="E6" s="128" t="s">
        <v>163</v>
      </c>
      <c r="F6" s="128" t="s">
        <v>164</v>
      </c>
      <c r="G6" s="128" t="s">
        <v>1</v>
      </c>
      <c r="I6" s="120" t="s">
        <v>23</v>
      </c>
      <c r="K6" s="124"/>
      <c r="L6" s="118"/>
      <c r="M6" s="118"/>
      <c r="N6" s="118"/>
      <c r="O6" s="120" t="s">
        <v>210</v>
      </c>
      <c r="P6" s="118"/>
    </row>
    <row r="7" spans="2:16" x14ac:dyDescent="0.25">
      <c r="B7" s="128"/>
      <c r="C7" s="128"/>
      <c r="D7" s="130">
        <v>2</v>
      </c>
      <c r="E7" s="128" t="s">
        <v>9</v>
      </c>
      <c r="F7" s="128" t="s">
        <v>10</v>
      </c>
      <c r="G7" s="128" t="s">
        <v>2</v>
      </c>
      <c r="I7" s="118" t="s">
        <v>24</v>
      </c>
      <c r="K7" s="124"/>
      <c r="L7" s="118"/>
      <c r="M7" s="118"/>
      <c r="N7" s="118"/>
      <c r="O7" s="126">
        <v>1</v>
      </c>
      <c r="P7" s="121" t="s">
        <v>211</v>
      </c>
    </row>
    <row r="8" spans="2:16" x14ac:dyDescent="0.25">
      <c r="B8" s="128"/>
      <c r="C8" s="128"/>
      <c r="D8" s="130">
        <v>3</v>
      </c>
      <c r="E8" s="128" t="s">
        <v>11</v>
      </c>
      <c r="F8" s="128" t="s">
        <v>12</v>
      </c>
      <c r="G8" s="128" t="s">
        <v>3</v>
      </c>
      <c r="I8" s="118" t="s">
        <v>25</v>
      </c>
      <c r="K8" s="124"/>
      <c r="L8" s="118"/>
      <c r="M8" s="118"/>
      <c r="N8" s="118"/>
      <c r="O8" s="126">
        <v>2</v>
      </c>
      <c r="P8" s="118" t="s">
        <v>212</v>
      </c>
    </row>
    <row r="9" spans="2:16" ht="13.8" x14ac:dyDescent="0.3">
      <c r="B9" s="128"/>
      <c r="C9" s="125" t="s">
        <v>207</v>
      </c>
      <c r="D9" s="130">
        <v>4</v>
      </c>
      <c r="E9" s="128" t="s">
        <v>13</v>
      </c>
      <c r="F9" s="128" t="s">
        <v>14</v>
      </c>
      <c r="G9" s="128" t="s">
        <v>4</v>
      </c>
      <c r="I9" s="118" t="s">
        <v>26</v>
      </c>
      <c r="K9" s="124"/>
      <c r="L9" s="118"/>
      <c r="M9" s="118"/>
      <c r="N9" s="118"/>
      <c r="O9" s="126">
        <v>3</v>
      </c>
      <c r="P9" s="118" t="s">
        <v>213</v>
      </c>
    </row>
    <row r="10" spans="2:16" ht="13.8" x14ac:dyDescent="0.3">
      <c r="B10" s="128"/>
      <c r="C10" s="125" t="s">
        <v>207</v>
      </c>
      <c r="D10" s="130">
        <v>5</v>
      </c>
      <c r="E10" s="128" t="s">
        <v>15</v>
      </c>
      <c r="F10" s="128" t="s">
        <v>16</v>
      </c>
      <c r="G10" s="128" t="s">
        <v>5</v>
      </c>
      <c r="I10" s="118" t="s">
        <v>27</v>
      </c>
      <c r="K10" s="124"/>
      <c r="L10" s="118"/>
      <c r="M10" s="118"/>
      <c r="N10" s="118"/>
      <c r="O10" s="126">
        <v>4</v>
      </c>
      <c r="P10" s="118" t="s">
        <v>214</v>
      </c>
    </row>
    <row r="11" spans="2:16" x14ac:dyDescent="0.25">
      <c r="B11" s="128"/>
      <c r="C11" s="128"/>
      <c r="D11" s="130">
        <v>6</v>
      </c>
      <c r="E11" s="128" t="s">
        <v>17</v>
      </c>
      <c r="F11" s="128" t="s">
        <v>18</v>
      </c>
      <c r="G11" s="128" t="s">
        <v>6</v>
      </c>
      <c r="I11" s="118" t="s">
        <v>28</v>
      </c>
      <c r="K11" s="124"/>
      <c r="L11" s="118"/>
      <c r="M11" s="118"/>
      <c r="N11" s="118"/>
      <c r="O11" s="118"/>
      <c r="P11" s="118"/>
    </row>
    <row r="12" spans="2:16" ht="13.8" x14ac:dyDescent="0.3">
      <c r="B12" s="128"/>
      <c r="C12" s="125" t="s">
        <v>207</v>
      </c>
      <c r="D12" s="130">
        <v>7</v>
      </c>
      <c r="E12" s="128" t="s">
        <v>19</v>
      </c>
      <c r="F12" s="128" t="s">
        <v>20</v>
      </c>
      <c r="G12" s="128" t="s">
        <v>7</v>
      </c>
      <c r="K12" s="124"/>
    </row>
    <row r="13" spans="2:16" ht="13.8" x14ac:dyDescent="0.3">
      <c r="B13" s="128"/>
      <c r="C13" s="125" t="s">
        <v>207</v>
      </c>
      <c r="D13" s="128" t="s">
        <v>195</v>
      </c>
      <c r="E13" s="128" t="s">
        <v>196</v>
      </c>
      <c r="F13" s="128" t="s">
        <v>197</v>
      </c>
      <c r="G13" s="128" t="s">
        <v>198</v>
      </c>
      <c r="K13" s="124"/>
    </row>
    <row r="14" spans="2:16" x14ac:dyDescent="0.25">
      <c r="K14" s="124"/>
    </row>
    <row r="15" spans="2:16" x14ac:dyDescent="0.25">
      <c r="D15" s="126">
        <v>8</v>
      </c>
      <c r="E15" s="119" t="s">
        <v>21</v>
      </c>
      <c r="F15" s="119" t="s">
        <v>22</v>
      </c>
      <c r="G15" s="119" t="s">
        <v>8</v>
      </c>
      <c r="K15" s="124"/>
    </row>
    <row r="16" spans="2:16" ht="13.8" thickBot="1" x14ac:dyDescent="0.3">
      <c r="K16" s="127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R27"/>
  <sheetViews>
    <sheetView workbookViewId="0">
      <selection activeCell="A2" sqref="A2"/>
    </sheetView>
  </sheetViews>
  <sheetFormatPr defaultRowHeight="15" x14ac:dyDescent="0.25"/>
  <cols>
    <col min="1" max="3" width="2.81640625" customWidth="1"/>
    <col min="4" max="4" width="2.6328125" customWidth="1"/>
    <col min="5" max="5" width="19.08984375" bestFit="1" customWidth="1"/>
    <col min="6" max="6" width="2.6328125" customWidth="1"/>
    <col min="7" max="7" width="15.90625" customWidth="1"/>
    <col min="8" max="12" width="9.6328125" style="4" customWidth="1"/>
    <col min="14" max="14" width="2.6328125" style="4" customWidth="1"/>
  </cols>
  <sheetData>
    <row r="1" spans="1:18" ht="15.6" x14ac:dyDescent="0.3">
      <c r="A1" s="6" t="s">
        <v>1</v>
      </c>
      <c r="B1" s="6"/>
      <c r="C1" s="6"/>
      <c r="D1" s="6"/>
      <c r="E1" s="6"/>
      <c r="F1" s="6"/>
    </row>
    <row r="2" spans="1:18" ht="15.6" x14ac:dyDescent="0.3">
      <c r="A2" s="6"/>
      <c r="B2" s="6"/>
      <c r="C2" s="6"/>
      <c r="D2" s="6"/>
      <c r="E2" s="6"/>
      <c r="F2" s="6"/>
    </row>
    <row r="3" spans="1:18" ht="15.6" x14ac:dyDescent="0.3">
      <c r="A3" s="6"/>
      <c r="B3" s="2" t="s">
        <v>0</v>
      </c>
      <c r="C3" s="6"/>
      <c r="E3" s="6"/>
      <c r="F3" s="6"/>
    </row>
    <row r="4" spans="1:18" ht="15.6" x14ac:dyDescent="0.3">
      <c r="A4" s="6"/>
      <c r="B4" s="117" t="s">
        <v>199</v>
      </c>
      <c r="C4" s="4"/>
      <c r="D4" s="6"/>
      <c r="E4" s="6"/>
      <c r="F4" s="6"/>
    </row>
    <row r="6" spans="1:18" ht="15.6" x14ac:dyDescent="0.3">
      <c r="D6" s="3" t="s">
        <v>141</v>
      </c>
      <c r="G6" s="5" t="s">
        <v>129</v>
      </c>
      <c r="H6" s="1" t="s">
        <v>130</v>
      </c>
      <c r="P6" s="2"/>
      <c r="Q6" s="2"/>
      <c r="R6" s="2"/>
    </row>
    <row r="7" spans="1:18" x14ac:dyDescent="0.25">
      <c r="D7" s="4">
        <v>1</v>
      </c>
      <c r="E7" t="s">
        <v>142</v>
      </c>
      <c r="G7" s="5" t="s">
        <v>132</v>
      </c>
      <c r="H7" s="1" t="s">
        <v>131</v>
      </c>
    </row>
    <row r="8" spans="1:18" x14ac:dyDescent="0.25">
      <c r="D8" s="4">
        <v>2</v>
      </c>
      <c r="E8" t="s">
        <v>143</v>
      </c>
      <c r="G8" s="5" t="s">
        <v>139</v>
      </c>
      <c r="H8" s="1" t="s">
        <v>140</v>
      </c>
    </row>
    <row r="9" spans="1:18" x14ac:dyDescent="0.25">
      <c r="D9" s="4">
        <v>3</v>
      </c>
      <c r="E9" t="s">
        <v>144</v>
      </c>
      <c r="G9" s="5" t="s">
        <v>133</v>
      </c>
      <c r="H9" s="1" t="s">
        <v>136</v>
      </c>
    </row>
    <row r="10" spans="1:18" x14ac:dyDescent="0.25">
      <c r="E10" t="s">
        <v>148</v>
      </c>
      <c r="G10" s="5" t="s">
        <v>134</v>
      </c>
      <c r="H10" s="1" t="s">
        <v>137</v>
      </c>
    </row>
    <row r="11" spans="1:18" x14ac:dyDescent="0.25">
      <c r="D11" s="4">
        <v>4</v>
      </c>
      <c r="E11" t="s">
        <v>145</v>
      </c>
      <c r="G11" s="5" t="s">
        <v>135</v>
      </c>
      <c r="H11" s="1" t="s">
        <v>138</v>
      </c>
    </row>
    <row r="12" spans="1:18" x14ac:dyDescent="0.25">
      <c r="E12" t="s">
        <v>154</v>
      </c>
    </row>
    <row r="13" spans="1:18" x14ac:dyDescent="0.25">
      <c r="D13" s="4">
        <v>5</v>
      </c>
      <c r="E13" t="s">
        <v>147</v>
      </c>
      <c r="G13" s="5" t="s">
        <v>29</v>
      </c>
      <c r="H13" s="4" t="s">
        <v>33</v>
      </c>
      <c r="I13" s="4" t="s">
        <v>34</v>
      </c>
      <c r="J13" s="4" t="s">
        <v>35</v>
      </c>
    </row>
    <row r="14" spans="1:18" ht="15.6" thickBot="1" x14ac:dyDescent="0.3">
      <c r="E14" t="s">
        <v>149</v>
      </c>
      <c r="G14" s="5" t="s">
        <v>30</v>
      </c>
      <c r="H14" s="59">
        <v>122.00000000000001</v>
      </c>
      <c r="I14" s="59">
        <v>77.999999999999986</v>
      </c>
      <c r="J14" s="4" t="s">
        <v>39</v>
      </c>
    </row>
    <row r="15" spans="1:18" ht="15.6" thickBot="1" x14ac:dyDescent="0.3">
      <c r="D15" s="4">
        <v>6</v>
      </c>
      <c r="E15" t="s">
        <v>146</v>
      </c>
      <c r="G15" s="5" t="s">
        <v>31</v>
      </c>
      <c r="H15" s="4">
        <v>350</v>
      </c>
      <c r="I15" s="4">
        <v>300</v>
      </c>
      <c r="J15" s="75">
        <f>SUMPRODUCT(H14:I14,H15:I15)</f>
        <v>66100</v>
      </c>
    </row>
    <row r="16" spans="1:18" x14ac:dyDescent="0.25">
      <c r="E16" t="s">
        <v>150</v>
      </c>
      <c r="G16" s="5" t="s">
        <v>32</v>
      </c>
      <c r="J16" s="4" t="s">
        <v>38</v>
      </c>
      <c r="K16" s="4" t="s">
        <v>36</v>
      </c>
      <c r="L16" s="4" t="s">
        <v>37</v>
      </c>
    </row>
    <row r="17" spans="7:12" x14ac:dyDescent="0.25">
      <c r="G17" s="5" t="s">
        <v>151</v>
      </c>
      <c r="H17" s="4">
        <v>1</v>
      </c>
      <c r="I17" s="4">
        <v>1</v>
      </c>
      <c r="J17" s="4">
        <f>SUMPRODUCT(H14:I14,H17:I17)</f>
        <v>200</v>
      </c>
      <c r="K17" s="4" t="s">
        <v>40</v>
      </c>
      <c r="L17" s="4">
        <v>200</v>
      </c>
    </row>
    <row r="18" spans="7:12" x14ac:dyDescent="0.25">
      <c r="G18" s="5" t="s">
        <v>152</v>
      </c>
      <c r="H18" s="4">
        <v>9</v>
      </c>
      <c r="I18" s="4">
        <v>6</v>
      </c>
      <c r="J18" s="4">
        <f>SUMPRODUCT(H14:I14,H18:I18)</f>
        <v>1566</v>
      </c>
      <c r="K18" s="4" t="s">
        <v>40</v>
      </c>
      <c r="L18" s="4">
        <v>1566</v>
      </c>
    </row>
    <row r="19" spans="7:12" x14ac:dyDescent="0.25">
      <c r="G19" s="5" t="s">
        <v>153</v>
      </c>
      <c r="H19" s="4">
        <v>12</v>
      </c>
      <c r="I19" s="4">
        <v>16</v>
      </c>
      <c r="J19" s="4">
        <f>SUMPRODUCT(H14:I14,H19:I19)</f>
        <v>2712</v>
      </c>
      <c r="K19" s="4" t="s">
        <v>40</v>
      </c>
      <c r="L19" s="4">
        <v>2880</v>
      </c>
    </row>
    <row r="21" spans="7:12" x14ac:dyDescent="0.25">
      <c r="H21" s="4" t="s">
        <v>33</v>
      </c>
      <c r="I21" s="4" t="s">
        <v>34</v>
      </c>
    </row>
    <row r="22" spans="7:12" x14ac:dyDescent="0.25">
      <c r="G22" s="5" t="str">
        <f>G17</f>
        <v>C1. Pumps)</v>
      </c>
      <c r="H22" s="4">
        <f>L17/H17</f>
        <v>200</v>
      </c>
      <c r="I22" s="4">
        <v>0</v>
      </c>
    </row>
    <row r="23" spans="7:12" x14ac:dyDescent="0.25">
      <c r="H23" s="4">
        <v>0</v>
      </c>
      <c r="I23" s="4">
        <f>L17/I17</f>
        <v>200</v>
      </c>
    </row>
    <row r="24" spans="7:12" x14ac:dyDescent="0.25">
      <c r="G24" s="5" t="str">
        <f>G18</f>
        <v>C2. Labor)</v>
      </c>
      <c r="H24" s="4">
        <f>L18/H18</f>
        <v>174</v>
      </c>
      <c r="I24" s="4">
        <v>0</v>
      </c>
    </row>
    <row r="25" spans="7:12" x14ac:dyDescent="0.25">
      <c r="H25" s="4">
        <v>0</v>
      </c>
      <c r="I25" s="4">
        <f>L18/I18</f>
        <v>261</v>
      </c>
    </row>
    <row r="26" spans="7:12" x14ac:dyDescent="0.25">
      <c r="G26" s="5" t="str">
        <f>G19</f>
        <v>C3. Tubing)</v>
      </c>
      <c r="H26" s="4">
        <f>L19/H19</f>
        <v>240</v>
      </c>
      <c r="I26" s="4">
        <v>0</v>
      </c>
    </row>
    <row r="27" spans="7:12" x14ac:dyDescent="0.25">
      <c r="H27" s="4">
        <v>0</v>
      </c>
      <c r="I27" s="4">
        <f>L19/I19</f>
        <v>180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6"/>
  <sheetViews>
    <sheetView workbookViewId="0">
      <selection activeCell="A2" sqref="A2"/>
    </sheetView>
  </sheetViews>
  <sheetFormatPr defaultRowHeight="15" x14ac:dyDescent="0.25"/>
  <cols>
    <col min="1" max="3" width="2.81640625" customWidth="1"/>
    <col min="4" max="4" width="10.54296875" customWidth="1"/>
    <col min="5" max="9" width="9.6328125" style="4" customWidth="1"/>
    <col min="10" max="10" width="9.6328125" customWidth="1"/>
  </cols>
  <sheetData>
    <row r="1" spans="1:10" ht="15.6" x14ac:dyDescent="0.3">
      <c r="A1" s="6" t="s">
        <v>41</v>
      </c>
      <c r="B1" s="6"/>
      <c r="C1" s="6"/>
    </row>
    <row r="2" spans="1:10" ht="15.6" x14ac:dyDescent="0.3">
      <c r="A2" s="6"/>
      <c r="B2" s="6"/>
      <c r="C2" s="6"/>
    </row>
    <row r="3" spans="1:10" ht="15.6" x14ac:dyDescent="0.3">
      <c r="A3" s="6"/>
      <c r="B3" s="2" t="s">
        <v>0</v>
      </c>
      <c r="C3" s="6"/>
    </row>
    <row r="4" spans="1:10" ht="15.6" x14ac:dyDescent="0.3">
      <c r="A4" s="6"/>
      <c r="B4" s="117" t="s">
        <v>200</v>
      </c>
      <c r="C4" s="6"/>
    </row>
    <row r="6" spans="1:10" x14ac:dyDescent="0.25">
      <c r="D6" s="5" t="s">
        <v>29</v>
      </c>
      <c r="E6" s="4" t="s">
        <v>42</v>
      </c>
      <c r="F6" s="4" t="s">
        <v>43</v>
      </c>
      <c r="G6" s="4" t="s">
        <v>44</v>
      </c>
      <c r="H6" s="4" t="s">
        <v>35</v>
      </c>
      <c r="J6" s="4"/>
    </row>
    <row r="7" spans="1:10" x14ac:dyDescent="0.25">
      <c r="D7" s="5" t="s">
        <v>45</v>
      </c>
      <c r="E7" s="59">
        <v>3000</v>
      </c>
      <c r="F7" s="59">
        <v>550</v>
      </c>
      <c r="G7" s="59">
        <v>900</v>
      </c>
      <c r="J7" s="4"/>
    </row>
    <row r="8" spans="1:10" x14ac:dyDescent="0.25">
      <c r="D8" s="5" t="s">
        <v>46</v>
      </c>
      <c r="E8" s="59">
        <v>0</v>
      </c>
      <c r="F8" s="59">
        <v>1450</v>
      </c>
      <c r="G8" s="59">
        <v>0</v>
      </c>
    </row>
    <row r="9" spans="1:10" x14ac:dyDescent="0.25">
      <c r="D9" s="5" t="s">
        <v>155</v>
      </c>
      <c r="J9" s="4"/>
    </row>
    <row r="10" spans="1:10" ht="15.6" thickBot="1" x14ac:dyDescent="0.3">
      <c r="D10" s="5" t="s">
        <v>45</v>
      </c>
      <c r="E10" s="4">
        <v>50</v>
      </c>
      <c r="F10" s="4">
        <v>83</v>
      </c>
      <c r="G10" s="4">
        <v>130</v>
      </c>
      <c r="H10" s="4" t="s">
        <v>156</v>
      </c>
      <c r="J10" s="4"/>
    </row>
    <row r="11" spans="1:10" ht="15.6" thickBot="1" x14ac:dyDescent="0.3">
      <c r="D11" s="5" t="s">
        <v>46</v>
      </c>
      <c r="E11" s="4">
        <v>61</v>
      </c>
      <c r="F11" s="4">
        <v>97</v>
      </c>
      <c r="G11" s="4">
        <v>145</v>
      </c>
      <c r="H11" s="75">
        <f>SUMPRODUCT(E7:G8,E10:G11)</f>
        <v>453300</v>
      </c>
      <c r="J11" s="4"/>
    </row>
    <row r="12" spans="1:10" x14ac:dyDescent="0.25">
      <c r="D12" s="5" t="s">
        <v>47</v>
      </c>
      <c r="E12" s="4">
        <f>E7+E8</f>
        <v>3000</v>
      </c>
      <c r="F12" s="4">
        <f>F7+F8</f>
        <v>2000</v>
      </c>
      <c r="G12" s="4">
        <f>G7+G8</f>
        <v>900</v>
      </c>
      <c r="J12" s="4"/>
    </row>
    <row r="13" spans="1:10" x14ac:dyDescent="0.25">
      <c r="D13" s="5" t="s">
        <v>48</v>
      </c>
      <c r="E13" s="4">
        <v>3000</v>
      </c>
      <c r="F13" s="4">
        <v>2000</v>
      </c>
      <c r="G13" s="4">
        <v>900</v>
      </c>
      <c r="J13" s="4"/>
    </row>
    <row r="14" spans="1:10" x14ac:dyDescent="0.25">
      <c r="D14" s="5" t="s">
        <v>49</v>
      </c>
      <c r="H14" s="4" t="s">
        <v>52</v>
      </c>
      <c r="I14" s="4" t="s">
        <v>54</v>
      </c>
    </row>
    <row r="15" spans="1:10" x14ac:dyDescent="0.25">
      <c r="D15" s="5" t="s">
        <v>50</v>
      </c>
      <c r="E15" s="4">
        <v>2</v>
      </c>
      <c r="F15" s="4">
        <v>1.5</v>
      </c>
      <c r="G15" s="4">
        <v>3</v>
      </c>
      <c r="H15" s="4">
        <f>SUMPRODUCT(E7:G7,E15:G15)</f>
        <v>9525</v>
      </c>
      <c r="I15" s="4">
        <v>10000</v>
      </c>
    </row>
    <row r="16" spans="1:10" x14ac:dyDescent="0.25">
      <c r="D16" s="5" t="s">
        <v>51</v>
      </c>
      <c r="E16" s="4">
        <v>1</v>
      </c>
      <c r="F16" s="4">
        <v>2</v>
      </c>
      <c r="G16" s="4">
        <v>1</v>
      </c>
      <c r="H16" s="4">
        <f>SUMPRODUCT(E7:G7,E16:G16)</f>
        <v>5000</v>
      </c>
      <c r="I16" s="4">
        <v>5000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4"/>
  <sheetViews>
    <sheetView workbookViewId="0">
      <selection activeCell="K19" sqref="K19"/>
    </sheetView>
  </sheetViews>
  <sheetFormatPr defaultRowHeight="15" x14ac:dyDescent="0.25"/>
  <cols>
    <col min="1" max="3" width="2.81640625" customWidth="1"/>
    <col min="4" max="4" width="9.6328125" customWidth="1"/>
    <col min="5" max="6" width="9.6328125" style="4" customWidth="1"/>
    <col min="7" max="7" width="15.90625" style="4" customWidth="1"/>
    <col min="8" max="8" width="9.6328125" style="4" customWidth="1"/>
    <col min="9" max="9" width="14.6328125" style="4" customWidth="1"/>
    <col min="10" max="10" width="10.6328125" customWidth="1"/>
    <col min="11" max="11" width="14.6328125" customWidth="1"/>
  </cols>
  <sheetData>
    <row r="1" spans="1:13" ht="15.6" x14ac:dyDescent="0.3">
      <c r="A1" s="6" t="s">
        <v>3</v>
      </c>
    </row>
    <row r="3" spans="1:13" ht="15.6" x14ac:dyDescent="0.3">
      <c r="B3" s="2" t="s">
        <v>0</v>
      </c>
    </row>
    <row r="4" spans="1:13" ht="15.6" x14ac:dyDescent="0.25">
      <c r="B4" s="117" t="s">
        <v>201</v>
      </c>
    </row>
    <row r="6" spans="1:13" x14ac:dyDescent="0.25">
      <c r="D6">
        <v>750000</v>
      </c>
      <c r="E6" s="1" t="s">
        <v>75</v>
      </c>
    </row>
    <row r="7" spans="1:13" x14ac:dyDescent="0.25">
      <c r="D7">
        <f>0.25*D6</f>
        <v>187500</v>
      </c>
      <c r="E7" s="1" t="s">
        <v>76</v>
      </c>
    </row>
    <row r="8" spans="1:13" x14ac:dyDescent="0.25">
      <c r="D8">
        <f>0.5*D6</f>
        <v>375000</v>
      </c>
      <c r="E8" s="1" t="s">
        <v>77</v>
      </c>
    </row>
    <row r="9" spans="1:13" x14ac:dyDescent="0.25">
      <c r="D9">
        <f>0.35*D6</f>
        <v>262500</v>
      </c>
      <c r="E9" s="1" t="s">
        <v>78</v>
      </c>
    </row>
    <row r="10" spans="1:13" x14ac:dyDescent="0.25">
      <c r="D10" s="4"/>
      <c r="J10" s="4"/>
      <c r="K10" s="4"/>
      <c r="L10" s="4"/>
      <c r="M10" s="4"/>
    </row>
    <row r="11" spans="1:13" x14ac:dyDescent="0.25">
      <c r="D11" s="4"/>
      <c r="E11" s="4" t="s">
        <v>61</v>
      </c>
      <c r="F11" s="4" t="s">
        <v>62</v>
      </c>
      <c r="H11" s="4" t="s">
        <v>63</v>
      </c>
      <c r="I11" s="4" t="s">
        <v>64</v>
      </c>
      <c r="J11" s="4"/>
      <c r="K11" s="4" t="s">
        <v>157</v>
      </c>
      <c r="L11" s="4"/>
      <c r="M11" s="4"/>
    </row>
    <row r="12" spans="1:13" x14ac:dyDescent="0.25">
      <c r="D12" s="4" t="s">
        <v>55</v>
      </c>
      <c r="E12" s="4" t="s">
        <v>56</v>
      </c>
      <c r="F12" s="7">
        <v>0.25</v>
      </c>
      <c r="G12" s="4" t="s">
        <v>57</v>
      </c>
      <c r="H12" s="4" t="s">
        <v>58</v>
      </c>
      <c r="I12" s="4" t="s">
        <v>59</v>
      </c>
      <c r="J12" s="4" t="s">
        <v>60</v>
      </c>
      <c r="K12" s="4" t="s">
        <v>59</v>
      </c>
      <c r="L12" s="4"/>
      <c r="M12" s="4"/>
    </row>
    <row r="13" spans="1:13" x14ac:dyDescent="0.25">
      <c r="D13" s="8" t="s">
        <v>69</v>
      </c>
      <c r="E13" s="60">
        <v>112500</v>
      </c>
      <c r="F13" s="9">
        <f>D7</f>
        <v>187500</v>
      </c>
      <c r="G13" s="16">
        <v>8.6499999999999994E-2</v>
      </c>
      <c r="H13" s="9">
        <v>11</v>
      </c>
      <c r="I13" s="9">
        <v>1</v>
      </c>
      <c r="J13" s="19" t="s">
        <v>65</v>
      </c>
      <c r="K13" s="10">
        <v>0</v>
      </c>
      <c r="L13" s="4"/>
      <c r="M13" s="4"/>
    </row>
    <row r="14" spans="1:13" x14ac:dyDescent="0.25">
      <c r="D14" s="11" t="s">
        <v>70</v>
      </c>
      <c r="E14" s="59">
        <v>75000</v>
      </c>
      <c r="F14" s="4">
        <f>F13</f>
        <v>187500</v>
      </c>
      <c r="G14" s="17">
        <v>9.5000000000000001E-2</v>
      </c>
      <c r="H14" s="4">
        <v>10</v>
      </c>
      <c r="I14" s="4">
        <v>1</v>
      </c>
      <c r="J14" s="1" t="s">
        <v>66</v>
      </c>
      <c r="K14" s="12">
        <v>1</v>
      </c>
      <c r="L14" s="4"/>
      <c r="M14" s="4"/>
    </row>
    <row r="15" spans="1:13" x14ac:dyDescent="0.25">
      <c r="D15" s="11" t="s">
        <v>71</v>
      </c>
      <c r="E15" s="59">
        <v>187500</v>
      </c>
      <c r="F15" s="4">
        <f>F14</f>
        <v>187500</v>
      </c>
      <c r="G15" s="17">
        <v>0.1</v>
      </c>
      <c r="H15" s="4">
        <v>6</v>
      </c>
      <c r="I15" s="4">
        <v>0</v>
      </c>
      <c r="J15" s="1" t="s">
        <v>67</v>
      </c>
      <c r="K15" s="12">
        <v>1</v>
      </c>
      <c r="L15" s="4"/>
      <c r="M15" s="4"/>
    </row>
    <row r="16" spans="1:13" x14ac:dyDescent="0.25">
      <c r="D16" s="11" t="s">
        <v>72</v>
      </c>
      <c r="E16" s="59">
        <v>187500</v>
      </c>
      <c r="F16" s="4">
        <f>F15</f>
        <v>187500</v>
      </c>
      <c r="G16" s="17">
        <v>8.7499999999999994E-2</v>
      </c>
      <c r="H16" s="4">
        <v>10</v>
      </c>
      <c r="I16" s="4">
        <v>1</v>
      </c>
      <c r="J16" s="1" t="s">
        <v>65</v>
      </c>
      <c r="K16" s="12">
        <v>0</v>
      </c>
      <c r="L16" s="4"/>
      <c r="M16" s="4"/>
    </row>
    <row r="17" spans="4:13" x14ac:dyDescent="0.25">
      <c r="D17" s="11" t="s">
        <v>73</v>
      </c>
      <c r="E17" s="59">
        <v>0</v>
      </c>
      <c r="F17" s="4">
        <f>F16</f>
        <v>187500</v>
      </c>
      <c r="G17" s="17">
        <v>9.2499999999999999E-2</v>
      </c>
      <c r="H17" s="4">
        <v>7</v>
      </c>
      <c r="I17" s="4">
        <v>0</v>
      </c>
      <c r="J17" s="1" t="s">
        <v>66</v>
      </c>
      <c r="K17" s="12">
        <v>1</v>
      </c>
      <c r="L17" s="4"/>
      <c r="M17" s="4"/>
    </row>
    <row r="18" spans="4:13" ht="15.6" thickBot="1" x14ac:dyDescent="0.3">
      <c r="D18" s="13" t="s">
        <v>74</v>
      </c>
      <c r="E18" s="61">
        <v>187500</v>
      </c>
      <c r="F18" s="14">
        <f>F17</f>
        <v>187500</v>
      </c>
      <c r="G18" s="76">
        <v>0.09</v>
      </c>
      <c r="H18" s="14">
        <v>13</v>
      </c>
      <c r="I18" s="14">
        <v>1</v>
      </c>
      <c r="J18" s="20" t="s">
        <v>68</v>
      </c>
      <c r="K18" s="15">
        <v>0</v>
      </c>
      <c r="L18" s="4"/>
      <c r="M18" s="4"/>
    </row>
    <row r="19" spans="4:13" ht="15.6" thickBot="1" x14ac:dyDescent="0.3">
      <c r="D19" s="5" t="s">
        <v>88</v>
      </c>
      <c r="E19" s="4">
        <f>SUM(E13:E18)</f>
        <v>750000</v>
      </c>
      <c r="F19" s="5" t="s">
        <v>83</v>
      </c>
      <c r="G19" s="78">
        <f>SUMPRODUCT(E13:E18,G13:G18)</f>
        <v>68887.5</v>
      </c>
      <c r="H19" s="5" t="s">
        <v>83</v>
      </c>
      <c r="I19" s="4">
        <f>SUMPRODUCT(E13:E18,I13:I18)</f>
        <v>562500</v>
      </c>
      <c r="J19" s="5" t="s">
        <v>83</v>
      </c>
      <c r="K19" s="4">
        <f>SUMPRODUCT(E13:E18,K13:K18)</f>
        <v>262500</v>
      </c>
      <c r="L19" s="4"/>
      <c r="M19" s="4"/>
    </row>
    <row r="20" spans="4:13" x14ac:dyDescent="0.25">
      <c r="D20" s="21" t="s">
        <v>84</v>
      </c>
      <c r="E20" s="25" t="s">
        <v>85</v>
      </c>
      <c r="F20" s="25" t="s">
        <v>87</v>
      </c>
      <c r="G20" s="77"/>
      <c r="H20" s="9"/>
      <c r="I20" s="25" t="s">
        <v>86</v>
      </c>
      <c r="J20" s="9"/>
      <c r="K20" s="26" t="s">
        <v>87</v>
      </c>
      <c r="L20" s="4"/>
      <c r="M20" s="4"/>
    </row>
    <row r="21" spans="4:13" x14ac:dyDescent="0.25">
      <c r="D21" s="22" t="s">
        <v>80</v>
      </c>
      <c r="E21" s="14">
        <f>D6</f>
        <v>750000</v>
      </c>
      <c r="F21" s="14">
        <f>D7</f>
        <v>187500</v>
      </c>
      <c r="G21" s="14"/>
      <c r="H21" s="27" t="s">
        <v>81</v>
      </c>
      <c r="I21" s="14">
        <f>D8</f>
        <v>375000</v>
      </c>
      <c r="J21" s="27" t="s">
        <v>82</v>
      </c>
      <c r="K21" s="15">
        <f>D9</f>
        <v>262500</v>
      </c>
      <c r="L21" s="4"/>
      <c r="M21" s="4"/>
    </row>
    <row r="22" spans="4:13" x14ac:dyDescent="0.25">
      <c r="L22" s="4"/>
      <c r="M22" s="4"/>
    </row>
    <row r="23" spans="4:13" x14ac:dyDescent="0.25">
      <c r="L23" s="4"/>
      <c r="M23" s="4"/>
    </row>
    <row r="24" spans="4:13" x14ac:dyDescent="0.25">
      <c r="D24" s="4"/>
      <c r="J24" s="4"/>
      <c r="K24" s="4"/>
      <c r="L24" s="4"/>
      <c r="M24" s="4"/>
    </row>
    <row r="25" spans="4:13" x14ac:dyDescent="0.25">
      <c r="D25" s="4"/>
      <c r="J25" s="4"/>
      <c r="K25" s="4"/>
      <c r="L25" s="4"/>
      <c r="M25" s="4"/>
    </row>
    <row r="26" spans="4:13" x14ac:dyDescent="0.25">
      <c r="D26" s="4"/>
      <c r="J26" s="4"/>
      <c r="K26" s="4"/>
      <c r="L26" s="4"/>
      <c r="M26" s="4"/>
    </row>
    <row r="27" spans="4:13" x14ac:dyDescent="0.25">
      <c r="D27" s="4"/>
      <c r="J27" s="4"/>
      <c r="K27" s="4"/>
      <c r="L27" s="4"/>
      <c r="M27" s="4"/>
    </row>
    <row r="28" spans="4:13" x14ac:dyDescent="0.25">
      <c r="D28" s="4"/>
      <c r="J28" s="4"/>
      <c r="K28" s="4"/>
      <c r="L28" s="4"/>
      <c r="M28" s="4"/>
    </row>
    <row r="29" spans="4:13" x14ac:dyDescent="0.25">
      <c r="D29" s="4"/>
      <c r="J29" s="4"/>
      <c r="K29" s="4"/>
      <c r="L29" s="4"/>
      <c r="M29" s="4"/>
    </row>
    <row r="30" spans="4:13" x14ac:dyDescent="0.25">
      <c r="D30" s="4"/>
      <c r="J30" s="4"/>
      <c r="K30" s="4"/>
      <c r="L30" s="4"/>
      <c r="M30" s="4"/>
    </row>
    <row r="31" spans="4:13" x14ac:dyDescent="0.25">
      <c r="D31" s="4"/>
      <c r="J31" s="4"/>
      <c r="K31" s="4"/>
      <c r="L31" s="4"/>
      <c r="M31" s="4"/>
    </row>
    <row r="32" spans="4:13" x14ac:dyDescent="0.25">
      <c r="D32" s="4"/>
      <c r="J32" s="4"/>
      <c r="K32" s="4"/>
      <c r="L32" s="4"/>
      <c r="M32" s="4"/>
    </row>
    <row r="33" spans="4:13" x14ac:dyDescent="0.25">
      <c r="D33" s="4"/>
      <c r="J33" s="4"/>
      <c r="K33" s="4"/>
      <c r="L33" s="4"/>
      <c r="M33" s="4"/>
    </row>
    <row r="34" spans="4:13" x14ac:dyDescent="0.25">
      <c r="D34" s="4"/>
      <c r="J34" s="4"/>
      <c r="K34" s="4"/>
      <c r="L34" s="4"/>
      <c r="M34" s="4"/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33"/>
  <sheetViews>
    <sheetView workbookViewId="0">
      <selection activeCell="A2" sqref="A2"/>
    </sheetView>
  </sheetViews>
  <sheetFormatPr defaultRowHeight="15" customHeight="1" x14ac:dyDescent="0.25"/>
  <cols>
    <col min="1" max="3" width="2.81640625" customWidth="1"/>
    <col min="4" max="4" width="7.453125" style="4" bestFit="1" customWidth="1"/>
    <col min="5" max="5" width="14.81640625" style="4" customWidth="1"/>
    <col min="6" max="8" width="15.6328125" style="4" customWidth="1"/>
    <col min="9" max="9" width="15.6328125" customWidth="1"/>
    <col min="10" max="10" width="14.6328125" customWidth="1"/>
  </cols>
  <sheetData>
    <row r="1" spans="1:14" ht="15" customHeight="1" x14ac:dyDescent="0.3">
      <c r="A1" s="6" t="s">
        <v>4</v>
      </c>
      <c r="B1" s="6"/>
      <c r="C1" s="6"/>
    </row>
    <row r="2" spans="1:14" ht="15" customHeight="1" x14ac:dyDescent="0.3">
      <c r="A2" s="6"/>
      <c r="B2" s="6"/>
      <c r="C2" s="6"/>
    </row>
    <row r="3" spans="1:14" ht="15" customHeight="1" x14ac:dyDescent="0.3">
      <c r="A3" s="6"/>
      <c r="B3" s="2" t="s">
        <v>0</v>
      </c>
      <c r="C3" s="6"/>
    </row>
    <row r="4" spans="1:14" ht="15" customHeight="1" x14ac:dyDescent="0.3">
      <c r="A4" s="6"/>
      <c r="B4" s="117" t="s">
        <v>202</v>
      </c>
      <c r="C4" s="6"/>
    </row>
    <row r="6" spans="1:14" ht="15" customHeight="1" x14ac:dyDescent="0.25">
      <c r="F6" s="4" t="s">
        <v>92</v>
      </c>
      <c r="G6" s="4" t="s">
        <v>94</v>
      </c>
      <c r="H6" s="4" t="s">
        <v>93</v>
      </c>
      <c r="I6" s="4"/>
      <c r="J6" s="4"/>
      <c r="K6" s="4"/>
      <c r="L6" s="4"/>
    </row>
    <row r="7" spans="1:14" ht="15" customHeight="1" x14ac:dyDescent="0.25">
      <c r="E7" s="4" t="s">
        <v>161</v>
      </c>
      <c r="F7" s="4" t="s">
        <v>96</v>
      </c>
      <c r="G7" s="4" t="s">
        <v>97</v>
      </c>
      <c r="H7" s="4" t="s">
        <v>98</v>
      </c>
      <c r="I7" s="4" t="s">
        <v>99</v>
      </c>
      <c r="J7" s="4"/>
      <c r="K7" s="4"/>
      <c r="L7" s="4"/>
    </row>
    <row r="8" spans="1:14" ht="15" customHeight="1" x14ac:dyDescent="0.25">
      <c r="D8" s="28" t="s">
        <v>89</v>
      </c>
      <c r="E8" s="4" t="s">
        <v>158</v>
      </c>
      <c r="F8" s="29">
        <v>21</v>
      </c>
      <c r="G8" s="30">
        <v>50</v>
      </c>
      <c r="H8" s="31">
        <v>40</v>
      </c>
      <c r="I8" s="38">
        <v>275000</v>
      </c>
      <c r="J8" s="4"/>
      <c r="K8" s="4"/>
      <c r="L8" s="4"/>
    </row>
    <row r="9" spans="1:14" ht="15" customHeight="1" x14ac:dyDescent="0.25">
      <c r="D9" s="4" t="s">
        <v>90</v>
      </c>
      <c r="E9" s="4" t="s">
        <v>159</v>
      </c>
      <c r="F9" s="33">
        <v>35</v>
      </c>
      <c r="G9" s="32">
        <v>30</v>
      </c>
      <c r="H9" s="34">
        <v>22</v>
      </c>
      <c r="I9" s="38">
        <v>400000</v>
      </c>
      <c r="J9" s="4"/>
      <c r="K9" s="4"/>
      <c r="L9" s="4"/>
    </row>
    <row r="10" spans="1:14" ht="15" customHeight="1" x14ac:dyDescent="0.25">
      <c r="D10" s="4" t="s">
        <v>91</v>
      </c>
      <c r="E10" s="4" t="s">
        <v>160</v>
      </c>
      <c r="F10" s="35">
        <v>55</v>
      </c>
      <c r="G10" s="36">
        <v>20</v>
      </c>
      <c r="H10" s="37">
        <v>25</v>
      </c>
      <c r="I10" s="38">
        <v>300000</v>
      </c>
      <c r="J10" s="38"/>
      <c r="K10" s="4"/>
      <c r="L10" s="4"/>
    </row>
    <row r="11" spans="1:14" ht="15" customHeight="1" x14ac:dyDescent="0.25">
      <c r="E11" s="7" t="s">
        <v>95</v>
      </c>
      <c r="F11" s="39">
        <v>200000</v>
      </c>
      <c r="G11" s="39">
        <v>600000</v>
      </c>
      <c r="H11" s="39">
        <v>225000</v>
      </c>
      <c r="I11" s="32"/>
      <c r="J11" s="4"/>
      <c r="K11" s="4"/>
      <c r="L11" s="4"/>
      <c r="M11" s="4"/>
      <c r="N11" s="4"/>
    </row>
    <row r="12" spans="1:14" ht="15" customHeight="1" x14ac:dyDescent="0.25">
      <c r="F12" s="17"/>
      <c r="H12" s="39"/>
      <c r="I12" s="4"/>
      <c r="J12" s="4"/>
      <c r="K12" s="4"/>
      <c r="L12" s="4"/>
      <c r="M12" s="4"/>
      <c r="N12" s="4"/>
    </row>
    <row r="13" spans="1:14" ht="15" customHeight="1" x14ac:dyDescent="0.25">
      <c r="F13" s="17"/>
      <c r="I13" s="4"/>
      <c r="J13" s="4"/>
      <c r="K13" s="4"/>
      <c r="L13" s="4"/>
      <c r="N13" s="4"/>
    </row>
    <row r="14" spans="1:14" ht="15" customHeight="1" x14ac:dyDescent="0.25">
      <c r="F14" s="17" t="s">
        <v>92</v>
      </c>
      <c r="G14" s="4" t="s">
        <v>94</v>
      </c>
      <c r="H14" s="4" t="s">
        <v>93</v>
      </c>
      <c r="I14" s="4"/>
      <c r="J14" s="4"/>
      <c r="K14" s="4"/>
      <c r="L14" s="4"/>
      <c r="N14" s="4"/>
    </row>
    <row r="15" spans="1:14" ht="15" customHeight="1" x14ac:dyDescent="0.25">
      <c r="F15" s="17" t="s">
        <v>96</v>
      </c>
      <c r="G15" s="4" t="s">
        <v>97</v>
      </c>
      <c r="H15" s="4" t="s">
        <v>98</v>
      </c>
      <c r="I15" s="4" t="s">
        <v>100</v>
      </c>
      <c r="J15" s="4"/>
      <c r="K15" s="4"/>
      <c r="L15" s="4"/>
      <c r="M15" s="4"/>
      <c r="N15" s="4"/>
    </row>
    <row r="16" spans="1:14" ht="15" customHeight="1" x14ac:dyDescent="0.25">
      <c r="D16" s="4" t="s">
        <v>89</v>
      </c>
      <c r="E16" s="4" t="str">
        <f>E8</f>
        <v>Mt.Dora Grove</v>
      </c>
      <c r="F16" s="63">
        <v>200000</v>
      </c>
      <c r="G16" s="64">
        <v>0</v>
      </c>
      <c r="H16" s="69">
        <v>75000</v>
      </c>
      <c r="I16" s="62">
        <f>SUM(F16:H16)</f>
        <v>275000</v>
      </c>
      <c r="J16" s="4"/>
      <c r="K16" s="4"/>
      <c r="L16" s="4"/>
      <c r="M16" s="4"/>
      <c r="N16" s="4"/>
    </row>
    <row r="17" spans="4:14" ht="15" customHeight="1" x14ac:dyDescent="0.25">
      <c r="D17" s="4" t="s">
        <v>90</v>
      </c>
      <c r="E17" s="4" t="str">
        <f>E9</f>
        <v>Eustic Grove</v>
      </c>
      <c r="F17" s="65">
        <v>0</v>
      </c>
      <c r="G17" s="66">
        <v>250000</v>
      </c>
      <c r="H17" s="70">
        <v>150000</v>
      </c>
      <c r="I17" s="62">
        <f>SUM(F17:H17)</f>
        <v>400000</v>
      </c>
      <c r="J17" s="4"/>
      <c r="K17" s="4"/>
      <c r="L17" s="4"/>
      <c r="M17" s="4"/>
      <c r="N17" s="4"/>
    </row>
    <row r="18" spans="4:14" ht="15" customHeight="1" thickBot="1" x14ac:dyDescent="0.3">
      <c r="D18" s="4" t="s">
        <v>91</v>
      </c>
      <c r="E18" s="4" t="str">
        <f>E10</f>
        <v>Clermont Grove</v>
      </c>
      <c r="F18" s="67">
        <v>0</v>
      </c>
      <c r="G18" s="68">
        <v>300000</v>
      </c>
      <c r="H18" s="71">
        <v>0</v>
      </c>
      <c r="I18" s="62">
        <f>SUM(F18:H18)</f>
        <v>300000</v>
      </c>
      <c r="J18" s="4"/>
      <c r="K18" s="4"/>
      <c r="L18" s="4"/>
      <c r="M18" s="4"/>
      <c r="N18" s="4"/>
    </row>
    <row r="19" spans="4:14" ht="15" customHeight="1" thickBot="1" x14ac:dyDescent="0.3">
      <c r="D19" s="24"/>
      <c r="E19" s="4" t="s">
        <v>101</v>
      </c>
      <c r="F19" s="62">
        <f>SUM(F16:F18)</f>
        <v>200000</v>
      </c>
      <c r="G19" s="62">
        <f>SUM(G16:G18)</f>
        <v>550000</v>
      </c>
      <c r="H19" s="62">
        <f>SUM(H16:H18)</f>
        <v>225000</v>
      </c>
      <c r="I19" s="72">
        <f>SUMPRODUCT(F8:H10,F16:H18)</f>
        <v>24000000</v>
      </c>
      <c r="J19" s="4"/>
      <c r="K19" s="4"/>
      <c r="L19" s="4"/>
      <c r="M19" s="4"/>
      <c r="N19" s="4"/>
    </row>
    <row r="20" spans="4:14" ht="15" customHeight="1" x14ac:dyDescent="0.25">
      <c r="I20" s="4"/>
      <c r="J20" s="4"/>
      <c r="K20" s="4"/>
      <c r="L20" s="4"/>
      <c r="M20" s="4"/>
      <c r="N20" s="4"/>
    </row>
    <row r="21" spans="4:14" ht="15" customHeight="1" x14ac:dyDescent="0.25">
      <c r="I21" s="4"/>
      <c r="J21" s="24"/>
      <c r="K21" s="4"/>
      <c r="L21" s="4"/>
      <c r="M21" s="4"/>
      <c r="N21" s="4"/>
    </row>
    <row r="22" spans="4:14" ht="15" customHeight="1" x14ac:dyDescent="0.25">
      <c r="J22" s="4"/>
      <c r="K22" s="4"/>
      <c r="L22" s="4"/>
      <c r="M22" s="4"/>
      <c r="N22" s="4"/>
    </row>
    <row r="23" spans="4:14" ht="15" customHeight="1" x14ac:dyDescent="0.25">
      <c r="J23" s="4"/>
      <c r="K23" s="4"/>
      <c r="L23" s="4"/>
      <c r="M23" s="4"/>
      <c r="N23" s="4"/>
    </row>
    <row r="24" spans="4:14" ht="15" customHeight="1" x14ac:dyDescent="0.25">
      <c r="I24" s="4"/>
      <c r="J24" s="4"/>
      <c r="K24" s="4"/>
      <c r="L24" s="4"/>
      <c r="M24" s="4"/>
      <c r="N24" s="4"/>
    </row>
    <row r="25" spans="4:14" ht="15" customHeight="1" x14ac:dyDescent="0.25">
      <c r="I25" s="4"/>
      <c r="J25" s="4"/>
      <c r="K25" s="4"/>
      <c r="L25" s="4"/>
      <c r="M25" s="4"/>
      <c r="N25" s="4"/>
    </row>
    <row r="26" spans="4:14" ht="15" customHeight="1" x14ac:dyDescent="0.25">
      <c r="I26" s="4"/>
      <c r="J26" s="4"/>
      <c r="K26" s="4"/>
      <c r="L26" s="4"/>
      <c r="M26" s="4"/>
      <c r="N26" s="4"/>
    </row>
    <row r="27" spans="4:14" ht="15" customHeight="1" x14ac:dyDescent="0.25">
      <c r="I27" s="4"/>
      <c r="J27" s="4"/>
      <c r="K27" s="4"/>
      <c r="L27" s="4"/>
      <c r="M27" s="4"/>
      <c r="N27" s="4"/>
    </row>
    <row r="28" spans="4:14" ht="15" customHeight="1" x14ac:dyDescent="0.25">
      <c r="I28" s="4"/>
      <c r="J28" s="4"/>
      <c r="K28" s="4"/>
      <c r="L28" s="4"/>
      <c r="M28" s="4"/>
      <c r="N28" s="4"/>
    </row>
    <row r="29" spans="4:14" ht="15" customHeight="1" x14ac:dyDescent="0.25">
      <c r="I29" s="4"/>
      <c r="J29" s="4"/>
      <c r="K29" s="4"/>
      <c r="L29" s="4"/>
      <c r="M29" s="4"/>
      <c r="N29" s="4"/>
    </row>
    <row r="30" spans="4:14" ht="15" customHeight="1" x14ac:dyDescent="0.25">
      <c r="I30" s="4"/>
      <c r="J30" s="4"/>
      <c r="K30" s="4"/>
      <c r="L30" s="4"/>
      <c r="M30" s="4"/>
      <c r="N30" s="4"/>
    </row>
    <row r="31" spans="4:14" ht="15" customHeight="1" x14ac:dyDescent="0.25">
      <c r="I31" s="4"/>
      <c r="J31" s="4"/>
      <c r="K31" s="4"/>
      <c r="L31" s="4"/>
      <c r="M31" s="4"/>
      <c r="N31" s="4"/>
    </row>
    <row r="32" spans="4:14" ht="15" customHeight="1" x14ac:dyDescent="0.25">
      <c r="I32" s="4"/>
      <c r="J32" s="4"/>
      <c r="K32" s="4"/>
      <c r="L32" s="4"/>
      <c r="M32" s="4"/>
      <c r="N32" s="4"/>
    </row>
    <row r="33" spans="9:14" ht="15" customHeight="1" x14ac:dyDescent="0.25">
      <c r="I33" s="4"/>
      <c r="J33" s="4"/>
      <c r="K33" s="4"/>
      <c r="L33" s="4"/>
      <c r="M33" s="4"/>
      <c r="N33" s="4"/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1"/>
  <sheetViews>
    <sheetView workbookViewId="0">
      <selection activeCell="A2" sqref="A2"/>
    </sheetView>
  </sheetViews>
  <sheetFormatPr defaultRowHeight="15" customHeight="1" x14ac:dyDescent="0.25"/>
  <cols>
    <col min="1" max="3" width="2.81640625" customWidth="1"/>
    <col min="4" max="10" width="12.6328125" style="4" customWidth="1"/>
    <col min="11" max="11" width="8.81640625" style="4"/>
    <col min="12" max="12" width="9.453125" style="4" customWidth="1"/>
    <col min="13" max="14" width="8.81640625" style="4"/>
  </cols>
  <sheetData>
    <row r="1" spans="1:14" ht="15" customHeight="1" x14ac:dyDescent="0.3">
      <c r="A1" s="6" t="s">
        <v>5</v>
      </c>
      <c r="B1" s="6"/>
      <c r="C1" s="6"/>
    </row>
    <row r="2" spans="1:14" ht="15" customHeight="1" x14ac:dyDescent="0.3">
      <c r="A2" s="6"/>
      <c r="B2" s="6"/>
      <c r="C2" s="6"/>
    </row>
    <row r="3" spans="1:14" ht="15" customHeight="1" x14ac:dyDescent="0.3">
      <c r="A3" s="6"/>
      <c r="B3" s="2" t="s">
        <v>0</v>
      </c>
      <c r="C3" s="6"/>
    </row>
    <row r="4" spans="1:14" ht="15" customHeight="1" x14ac:dyDescent="0.3">
      <c r="A4" s="6"/>
      <c r="B4" s="117" t="s">
        <v>203</v>
      </c>
      <c r="C4" s="6"/>
    </row>
    <row r="6" spans="1:14" ht="15" customHeight="1" x14ac:dyDescent="0.25">
      <c r="I6" s="4" t="s">
        <v>114</v>
      </c>
      <c r="J6" s="4" t="s">
        <v>35</v>
      </c>
      <c r="K6" s="4" t="s">
        <v>162</v>
      </c>
      <c r="L6" s="4" t="s">
        <v>114</v>
      </c>
    </row>
    <row r="7" spans="1:14" ht="15" customHeight="1" x14ac:dyDescent="0.25">
      <c r="D7" s="4" t="s">
        <v>102</v>
      </c>
      <c r="E7" s="4" t="s">
        <v>107</v>
      </c>
      <c r="F7" s="4" t="s">
        <v>108</v>
      </c>
      <c r="G7" s="4" t="s">
        <v>110</v>
      </c>
      <c r="H7" s="4" t="s">
        <v>109</v>
      </c>
      <c r="I7" s="4" t="s">
        <v>113</v>
      </c>
      <c r="J7" s="4" t="str">
        <f>D7</f>
        <v>Nutrient</v>
      </c>
      <c r="K7" s="4" t="s">
        <v>115</v>
      </c>
      <c r="L7" s="4" t="s">
        <v>111</v>
      </c>
    </row>
    <row r="8" spans="1:14" ht="15" customHeight="1" x14ac:dyDescent="0.25">
      <c r="D8" s="8" t="s">
        <v>103</v>
      </c>
      <c r="E8" s="16">
        <v>0.3</v>
      </c>
      <c r="F8" s="16">
        <v>0.05</v>
      </c>
      <c r="G8" s="16">
        <v>0.2</v>
      </c>
      <c r="H8" s="16">
        <v>0.1</v>
      </c>
      <c r="I8" s="9">
        <f>L8*L12</f>
        <v>1600</v>
      </c>
      <c r="J8" s="9">
        <f>SUMPRODUCT(E8:H8,E12:H12)</f>
        <v>1600</v>
      </c>
      <c r="K8" s="16">
        <f>J8/L12</f>
        <v>0.2</v>
      </c>
      <c r="L8" s="41">
        <v>0.2</v>
      </c>
    </row>
    <row r="9" spans="1:14" ht="15" customHeight="1" x14ac:dyDescent="0.25">
      <c r="D9" s="11" t="s">
        <v>104</v>
      </c>
      <c r="E9" s="17">
        <v>0.1</v>
      </c>
      <c r="F9" s="17">
        <v>0.3</v>
      </c>
      <c r="G9" s="17">
        <v>0.15</v>
      </c>
      <c r="H9" s="17">
        <v>0.1</v>
      </c>
      <c r="I9" s="4">
        <f>L9*L12</f>
        <v>1200</v>
      </c>
      <c r="J9" s="4">
        <f>SUMPRODUCT(E9:H9,E12:H12)</f>
        <v>1199.9999999999998</v>
      </c>
      <c r="K9" s="17">
        <f>J9/L12</f>
        <v>0.14999999999999997</v>
      </c>
      <c r="L9" s="42">
        <v>0.15</v>
      </c>
    </row>
    <row r="10" spans="1:14" ht="15" customHeight="1" x14ac:dyDescent="0.25">
      <c r="D10" s="13" t="s">
        <v>105</v>
      </c>
      <c r="E10" s="18">
        <v>0.2</v>
      </c>
      <c r="F10" s="18">
        <v>0.2</v>
      </c>
      <c r="G10" s="18">
        <v>0.2</v>
      </c>
      <c r="H10" s="18">
        <v>0.3</v>
      </c>
      <c r="I10" s="14">
        <f>L10*L12</f>
        <v>1200</v>
      </c>
      <c r="J10" s="14">
        <f>SUMPRODUCT(E10:H10,E12:H12)</f>
        <v>1749.9999999999998</v>
      </c>
      <c r="K10" s="18">
        <f>J10/L12</f>
        <v>0.21874999999999997</v>
      </c>
      <c r="L10" s="43">
        <v>0.15</v>
      </c>
    </row>
    <row r="11" spans="1:14" ht="15" customHeight="1" thickBot="1" x14ac:dyDescent="0.3">
      <c r="D11" s="4" t="s">
        <v>106</v>
      </c>
      <c r="E11" s="40">
        <v>0.25</v>
      </c>
      <c r="F11" s="40">
        <v>0.3</v>
      </c>
      <c r="G11" s="40">
        <v>0.32</v>
      </c>
      <c r="H11" s="40">
        <v>0.15</v>
      </c>
      <c r="I11" s="48" t="s">
        <v>79</v>
      </c>
      <c r="J11" s="4" t="s">
        <v>53</v>
      </c>
    </row>
    <row r="12" spans="1:14" ht="15" customHeight="1" thickBot="1" x14ac:dyDescent="0.3">
      <c r="D12" s="44" t="s">
        <v>116</v>
      </c>
      <c r="E12" s="73">
        <v>4500.0000000000009</v>
      </c>
      <c r="F12" s="73">
        <v>2000.0000000000002</v>
      </c>
      <c r="G12" s="73">
        <v>0</v>
      </c>
      <c r="H12" s="73">
        <v>1499.9999999999984</v>
      </c>
      <c r="I12" s="13">
        <f>SUM(E12:H12)</f>
        <v>7999.9999999999991</v>
      </c>
      <c r="J12" s="74">
        <f>SUMPRODUCT(E11:H11,E12:H12)</f>
        <v>1950</v>
      </c>
      <c r="L12" s="4">
        <v>8000</v>
      </c>
      <c r="M12" s="1" t="s">
        <v>112</v>
      </c>
    </row>
    <row r="15" spans="1:14" ht="15" customHeight="1" x14ac:dyDescent="0.25">
      <c r="D15"/>
      <c r="E15"/>
      <c r="F15"/>
      <c r="G15"/>
      <c r="H15"/>
      <c r="I15"/>
      <c r="J15"/>
      <c r="K15"/>
      <c r="L15"/>
      <c r="M15"/>
      <c r="N15"/>
    </row>
    <row r="16" spans="1:14" ht="15" customHeight="1" x14ac:dyDescent="0.25">
      <c r="D16"/>
      <c r="E16"/>
      <c r="F16"/>
      <c r="G16"/>
      <c r="H16"/>
      <c r="I16"/>
      <c r="J16"/>
      <c r="K16"/>
      <c r="L16"/>
      <c r="M16"/>
      <c r="N16"/>
    </row>
    <row r="19" spans="4:10" ht="15" customHeight="1" x14ac:dyDescent="0.25">
      <c r="D19" s="24"/>
    </row>
    <row r="21" spans="4:10" ht="15" customHeight="1" x14ac:dyDescent="0.25">
      <c r="J21" s="24"/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N27"/>
  <sheetViews>
    <sheetView tabSelected="1" topLeftCell="D9" workbookViewId="0">
      <selection activeCell="K11" sqref="K11"/>
    </sheetView>
  </sheetViews>
  <sheetFormatPr defaultRowHeight="15" customHeight="1" x14ac:dyDescent="0.25"/>
  <cols>
    <col min="1" max="3" width="2.81640625" customWidth="1"/>
    <col min="4" max="4" width="26.1796875" style="4" customWidth="1"/>
    <col min="5" max="5" width="9.6328125" style="4" customWidth="1"/>
    <col min="6" max="11" width="13.6328125" style="4" customWidth="1"/>
    <col min="12" max="12" width="12.6328125" style="4" customWidth="1"/>
    <col min="13" max="14" width="9.6328125" style="4" customWidth="1"/>
    <col min="15" max="16" width="9.6328125" customWidth="1"/>
  </cols>
  <sheetData>
    <row r="1" spans="1:14" ht="15" customHeight="1" x14ac:dyDescent="0.3">
      <c r="A1" s="6" t="s">
        <v>117</v>
      </c>
      <c r="B1" s="6"/>
      <c r="C1" s="6"/>
    </row>
    <row r="2" spans="1:14" ht="15" customHeight="1" x14ac:dyDescent="0.3">
      <c r="A2" s="6"/>
      <c r="B2" s="6"/>
      <c r="C2" s="6"/>
    </row>
    <row r="3" spans="1:14" ht="15" customHeight="1" x14ac:dyDescent="0.3">
      <c r="A3" s="6"/>
      <c r="B3" s="2" t="s">
        <v>0</v>
      </c>
      <c r="C3" s="6"/>
    </row>
    <row r="4" spans="1:14" ht="15" customHeight="1" x14ac:dyDescent="0.3">
      <c r="A4" s="6"/>
      <c r="B4" s="117" t="s">
        <v>204</v>
      </c>
      <c r="C4" s="6"/>
    </row>
    <row r="6" spans="1:14" ht="15" customHeight="1" x14ac:dyDescent="0.25">
      <c r="H6" s="4" t="s">
        <v>118</v>
      </c>
    </row>
    <row r="7" spans="1:14" ht="15" customHeight="1" x14ac:dyDescent="0.25">
      <c r="F7" s="44">
        <v>1</v>
      </c>
      <c r="G7" s="45">
        <v>2</v>
      </c>
      <c r="H7" s="45">
        <v>3</v>
      </c>
      <c r="I7" s="45">
        <v>4</v>
      </c>
      <c r="J7" s="45">
        <v>5</v>
      </c>
      <c r="K7" s="46">
        <v>6</v>
      </c>
    </row>
    <row r="8" spans="1:14" ht="15" customHeight="1" x14ac:dyDescent="0.25">
      <c r="D8" s="4" t="s">
        <v>119</v>
      </c>
      <c r="E8" s="17"/>
      <c r="F8" s="32">
        <v>3750</v>
      </c>
      <c r="G8" s="32">
        <f>F11</f>
        <v>6000</v>
      </c>
      <c r="H8" s="32">
        <f>G11</f>
        <v>5000</v>
      </c>
      <c r="I8" s="32">
        <f>H11</f>
        <v>3000</v>
      </c>
      <c r="J8" s="32">
        <f>I11</f>
        <v>2000</v>
      </c>
      <c r="K8" s="32">
        <f>J11</f>
        <v>2500</v>
      </c>
      <c r="L8" s="17"/>
    </row>
    <row r="9" spans="1:14" ht="15" customHeight="1" x14ac:dyDescent="0.25">
      <c r="D9" s="44" t="s">
        <v>120</v>
      </c>
      <c r="E9" s="50"/>
      <c r="F9" s="80">
        <v>3250</v>
      </c>
      <c r="G9" s="80">
        <v>3500</v>
      </c>
      <c r="H9" s="80">
        <v>4000</v>
      </c>
      <c r="I9" s="80">
        <v>4500</v>
      </c>
      <c r="J9" s="80">
        <v>4000</v>
      </c>
      <c r="K9" s="80">
        <v>3500</v>
      </c>
      <c r="L9" s="51" t="s">
        <v>127</v>
      </c>
      <c r="M9" s="46"/>
    </row>
    <row r="10" spans="1:14" ht="15" customHeight="1" x14ac:dyDescent="0.25">
      <c r="D10" s="4" t="s">
        <v>121</v>
      </c>
      <c r="E10" s="17"/>
      <c r="F10" s="32">
        <v>1000</v>
      </c>
      <c r="G10" s="32">
        <v>4500</v>
      </c>
      <c r="H10" s="32">
        <v>6000</v>
      </c>
      <c r="I10" s="32">
        <v>5500</v>
      </c>
      <c r="J10" s="32">
        <v>3500</v>
      </c>
      <c r="K10" s="32">
        <v>4000</v>
      </c>
      <c r="L10" s="17"/>
    </row>
    <row r="11" spans="1:14" ht="15" customHeight="1" x14ac:dyDescent="0.25">
      <c r="D11" s="4" t="s">
        <v>122</v>
      </c>
      <c r="E11" s="40"/>
      <c r="F11" s="32">
        <f t="shared" ref="F11:K11" si="0">F8+F9-F10</f>
        <v>6000</v>
      </c>
      <c r="G11" s="32">
        <f t="shared" si="0"/>
        <v>5000</v>
      </c>
      <c r="H11" s="32">
        <f t="shared" si="0"/>
        <v>3000</v>
      </c>
      <c r="I11" s="32">
        <f t="shared" si="0"/>
        <v>2000</v>
      </c>
      <c r="J11" s="32">
        <f t="shared" si="0"/>
        <v>2500</v>
      </c>
      <c r="K11" s="32">
        <f t="shared" si="0"/>
        <v>2000</v>
      </c>
    </row>
    <row r="12" spans="1:14" ht="15" customHeight="1" x14ac:dyDescent="0.25">
      <c r="D12" s="4" t="s">
        <v>170</v>
      </c>
      <c r="E12" s="40"/>
      <c r="F12" s="32">
        <f t="shared" ref="F12:K12" si="1">AVERAGE(F8,F11)</f>
        <v>4875</v>
      </c>
      <c r="G12" s="32">
        <f t="shared" si="1"/>
        <v>5500</v>
      </c>
      <c r="H12" s="32">
        <f t="shared" si="1"/>
        <v>4000</v>
      </c>
      <c r="I12" s="32">
        <f t="shared" si="1"/>
        <v>2500</v>
      </c>
      <c r="J12" s="32">
        <f t="shared" si="1"/>
        <v>2250</v>
      </c>
      <c r="K12" s="32">
        <f t="shared" si="1"/>
        <v>2250</v>
      </c>
    </row>
    <row r="13" spans="1:14" ht="15" customHeight="1" x14ac:dyDescent="0.25">
      <c r="F13" s="32"/>
      <c r="G13" s="32"/>
      <c r="H13" s="32"/>
      <c r="I13" s="32"/>
      <c r="J13" s="32"/>
      <c r="K13" s="32"/>
      <c r="M13" s="1"/>
    </row>
    <row r="14" spans="1:14" ht="15" customHeight="1" x14ac:dyDescent="0.25">
      <c r="D14" s="8" t="s">
        <v>167</v>
      </c>
      <c r="E14" s="79">
        <v>0.5</v>
      </c>
      <c r="F14" s="30">
        <f>F15*E14</f>
        <v>2000</v>
      </c>
      <c r="G14" s="30">
        <f>G15*E14</f>
        <v>1750</v>
      </c>
      <c r="H14" s="30">
        <f>H15*E14</f>
        <v>2000</v>
      </c>
      <c r="I14" s="30">
        <f>I15*E14</f>
        <v>2250</v>
      </c>
      <c r="J14" s="30">
        <f>J15*E14</f>
        <v>2000</v>
      </c>
      <c r="K14" s="31">
        <f>K15*E14</f>
        <v>1750</v>
      </c>
    </row>
    <row r="15" spans="1:14" ht="15" customHeight="1" x14ac:dyDescent="0.25">
      <c r="D15" s="13" t="s">
        <v>166</v>
      </c>
      <c r="E15" s="14"/>
      <c r="F15" s="36">
        <v>4000</v>
      </c>
      <c r="G15" s="36">
        <v>3500</v>
      </c>
      <c r="H15" s="36">
        <v>4000</v>
      </c>
      <c r="I15" s="36">
        <v>4500</v>
      </c>
      <c r="J15" s="36">
        <v>4000</v>
      </c>
      <c r="K15" s="37">
        <v>3500</v>
      </c>
    </row>
    <row r="16" spans="1:14" ht="15" customHeight="1" x14ac:dyDescent="0.25">
      <c r="D16"/>
      <c r="E16"/>
      <c r="F16" s="32"/>
      <c r="G16" s="32"/>
      <c r="H16" s="32"/>
      <c r="I16" s="32"/>
      <c r="J16" s="32"/>
      <c r="K16" s="32"/>
      <c r="L16"/>
      <c r="M16"/>
      <c r="N16"/>
    </row>
    <row r="17" spans="4:14" ht="15" customHeight="1" x14ac:dyDescent="0.25">
      <c r="D17" s="8" t="s">
        <v>165</v>
      </c>
      <c r="E17" s="47"/>
      <c r="F17" s="30">
        <v>2000</v>
      </c>
      <c r="G17" s="30">
        <f t="shared" ref="G17:K18" si="2">F17</f>
        <v>2000</v>
      </c>
      <c r="H17" s="30">
        <f t="shared" si="2"/>
        <v>2000</v>
      </c>
      <c r="I17" s="30">
        <f t="shared" si="2"/>
        <v>2000</v>
      </c>
      <c r="J17" s="30">
        <f t="shared" si="2"/>
        <v>2000</v>
      </c>
      <c r="K17" s="31">
        <f t="shared" si="2"/>
        <v>2000</v>
      </c>
      <c r="L17"/>
      <c r="M17"/>
      <c r="N17"/>
    </row>
    <row r="18" spans="4:14" ht="15" customHeight="1" x14ac:dyDescent="0.25">
      <c r="D18" s="13" t="s">
        <v>123</v>
      </c>
      <c r="E18" s="14"/>
      <c r="F18" s="36">
        <v>6000</v>
      </c>
      <c r="G18" s="36">
        <f t="shared" si="2"/>
        <v>6000</v>
      </c>
      <c r="H18" s="36">
        <f t="shared" si="2"/>
        <v>6000</v>
      </c>
      <c r="I18" s="36">
        <f t="shared" si="2"/>
        <v>6000</v>
      </c>
      <c r="J18" s="36">
        <f t="shared" si="2"/>
        <v>6000</v>
      </c>
      <c r="K18" s="37">
        <f t="shared" si="2"/>
        <v>6000</v>
      </c>
    </row>
    <row r="19" spans="4:14" ht="15" customHeight="1" x14ac:dyDescent="0.25">
      <c r="F19" s="32"/>
      <c r="G19" s="32"/>
      <c r="H19" s="32"/>
      <c r="I19" s="32"/>
      <c r="J19" s="32"/>
      <c r="K19" s="32"/>
    </row>
    <row r="20" spans="4:14" ht="15" customHeight="1" x14ac:dyDescent="0.25">
      <c r="D20" s="54" t="s">
        <v>168</v>
      </c>
      <c r="E20" s="9"/>
      <c r="F20" s="55">
        <v>240</v>
      </c>
      <c r="G20" s="55">
        <v>250</v>
      </c>
      <c r="H20" s="55">
        <v>265</v>
      </c>
      <c r="I20" s="55">
        <v>285</v>
      </c>
      <c r="J20" s="55">
        <v>280</v>
      </c>
      <c r="K20" s="56">
        <v>260</v>
      </c>
    </row>
    <row r="21" spans="4:14" ht="15" customHeight="1" x14ac:dyDescent="0.25">
      <c r="D21" s="13" t="s">
        <v>169</v>
      </c>
      <c r="E21" s="18">
        <v>1.4999999999999999E-2</v>
      </c>
      <c r="F21" s="57">
        <f>F20*E21</f>
        <v>3.5999999999999996</v>
      </c>
      <c r="G21" s="57">
        <f>G20*E21</f>
        <v>3.75</v>
      </c>
      <c r="H21" s="57">
        <f>H20*E21</f>
        <v>3.9749999999999996</v>
      </c>
      <c r="I21" s="57">
        <f>I20*E21</f>
        <v>4.2749999999999995</v>
      </c>
      <c r="J21" s="57">
        <f>J20*E21</f>
        <v>4.2</v>
      </c>
      <c r="K21" s="58">
        <f>K20*E21</f>
        <v>3.9</v>
      </c>
    </row>
    <row r="22" spans="4:14" ht="15" customHeight="1" thickBot="1" x14ac:dyDescent="0.3">
      <c r="F22" s="32"/>
      <c r="G22" s="32"/>
      <c r="H22" s="32"/>
      <c r="I22" s="32"/>
      <c r="J22" s="49"/>
      <c r="K22" s="32"/>
    </row>
    <row r="23" spans="4:14" ht="15" customHeight="1" x14ac:dyDescent="0.25">
      <c r="D23" s="8" t="s">
        <v>124</v>
      </c>
      <c r="E23" s="9"/>
      <c r="F23" s="81">
        <f t="shared" ref="F23:K23" si="3">F9*F20</f>
        <v>780000</v>
      </c>
      <c r="G23" s="82">
        <f t="shared" si="3"/>
        <v>875000</v>
      </c>
      <c r="H23" s="82">
        <f t="shared" si="3"/>
        <v>1060000</v>
      </c>
      <c r="I23" s="82">
        <f t="shared" si="3"/>
        <v>1282500</v>
      </c>
      <c r="J23" s="82">
        <f t="shared" si="3"/>
        <v>1120000</v>
      </c>
      <c r="K23" s="83">
        <f t="shared" si="3"/>
        <v>910000</v>
      </c>
    </row>
    <row r="24" spans="4:14" ht="15" customHeight="1" thickBot="1" x14ac:dyDescent="0.3">
      <c r="D24" s="13" t="s">
        <v>125</v>
      </c>
      <c r="E24" s="14"/>
      <c r="F24" s="84">
        <f t="shared" ref="F24:K24" si="4">F21*AVERAGE(F8,F11)</f>
        <v>17550</v>
      </c>
      <c r="G24" s="85">
        <f t="shared" si="4"/>
        <v>20625</v>
      </c>
      <c r="H24" s="85">
        <f t="shared" si="4"/>
        <v>15899.999999999998</v>
      </c>
      <c r="I24" s="85">
        <f t="shared" si="4"/>
        <v>10687.499999999998</v>
      </c>
      <c r="J24" s="85">
        <f t="shared" si="4"/>
        <v>9450</v>
      </c>
      <c r="K24" s="86">
        <f t="shared" si="4"/>
        <v>8775</v>
      </c>
    </row>
    <row r="25" spans="4:14" ht="15" customHeight="1" thickBot="1" x14ac:dyDescent="0.3">
      <c r="F25" s="32"/>
      <c r="G25" s="32"/>
      <c r="H25" s="32"/>
      <c r="I25" s="32"/>
      <c r="J25" s="32"/>
      <c r="K25" s="32"/>
    </row>
    <row r="26" spans="4:14" ht="15" customHeight="1" thickBot="1" x14ac:dyDescent="0.3">
      <c r="F26" s="32"/>
      <c r="G26" s="32"/>
      <c r="H26" s="32"/>
      <c r="I26" s="32"/>
      <c r="J26" s="52" t="s">
        <v>126</v>
      </c>
      <c r="K26" s="74">
        <f>SUM(F23:K24)</f>
        <v>6110487.5</v>
      </c>
      <c r="L26" s="53" t="s">
        <v>128</v>
      </c>
      <c r="M26" s="46"/>
    </row>
    <row r="27" spans="4:14" ht="15" customHeight="1" x14ac:dyDescent="0.25">
      <c r="F27" s="32"/>
      <c r="G27" s="32"/>
      <c r="H27" s="32"/>
      <c r="I27" s="32"/>
      <c r="J27" s="32"/>
      <c r="K27" s="32"/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30"/>
  <sheetViews>
    <sheetView workbookViewId="0">
      <selection activeCell="A2" sqref="A2"/>
    </sheetView>
  </sheetViews>
  <sheetFormatPr defaultColWidth="8.81640625" defaultRowHeight="15" customHeight="1" x14ac:dyDescent="0.25"/>
  <cols>
    <col min="1" max="3" width="2.81640625" style="89" customWidth="1"/>
    <col min="4" max="8" width="12.6328125" style="88" customWidth="1"/>
    <col min="9" max="9" width="14.6328125" style="88" customWidth="1"/>
    <col min="10" max="15" width="6.6328125" style="88" customWidth="1"/>
    <col min="16" max="16" width="8.81640625" style="88"/>
    <col min="17" max="16384" width="8.81640625" style="89"/>
  </cols>
  <sheetData>
    <row r="1" spans="1:15" ht="15" customHeight="1" x14ac:dyDescent="0.3">
      <c r="A1" s="87" t="s">
        <v>7</v>
      </c>
      <c r="B1" s="87"/>
      <c r="C1" s="87"/>
    </row>
    <row r="2" spans="1:15" ht="15" customHeight="1" x14ac:dyDescent="0.3">
      <c r="A2" s="87"/>
      <c r="B2" s="87"/>
      <c r="C2" s="87"/>
    </row>
    <row r="3" spans="1:15" ht="15" customHeight="1" x14ac:dyDescent="0.3">
      <c r="A3" s="87"/>
      <c r="B3" s="2" t="s">
        <v>0</v>
      </c>
      <c r="C3" s="87"/>
    </row>
    <row r="4" spans="1:15" ht="15" customHeight="1" x14ac:dyDescent="0.3">
      <c r="A4" s="87"/>
      <c r="B4" s="117" t="s">
        <v>205</v>
      </c>
      <c r="C4" s="87"/>
    </row>
    <row r="6" spans="1:15" ht="15" customHeight="1" x14ac:dyDescent="0.25">
      <c r="D6" s="88" t="s">
        <v>171</v>
      </c>
      <c r="E6" s="88" t="s">
        <v>176</v>
      </c>
      <c r="F6" s="88" t="s">
        <v>58</v>
      </c>
      <c r="G6" s="88" t="s">
        <v>182</v>
      </c>
      <c r="I6" s="88" t="s">
        <v>186</v>
      </c>
    </row>
    <row r="7" spans="1:15" ht="15" customHeight="1" x14ac:dyDescent="0.25">
      <c r="D7" s="88" t="s">
        <v>172</v>
      </c>
      <c r="E7" s="88" t="s">
        <v>179</v>
      </c>
      <c r="F7" s="88">
        <v>1</v>
      </c>
      <c r="G7" s="17">
        <v>1.7999999999999999E-2</v>
      </c>
      <c r="I7" s="106">
        <f>H15</f>
        <v>241.23729644396926</v>
      </c>
    </row>
    <row r="8" spans="1:15" ht="15" customHeight="1" x14ac:dyDescent="0.25">
      <c r="D8" s="88" t="s">
        <v>173</v>
      </c>
      <c r="E8" s="88" t="s">
        <v>180</v>
      </c>
      <c r="F8" s="88">
        <v>2</v>
      </c>
      <c r="G8" s="17">
        <v>3.5000000000000003E-2</v>
      </c>
      <c r="I8" s="107">
        <f>H21</f>
        <v>0</v>
      </c>
    </row>
    <row r="9" spans="1:15" ht="15" customHeight="1" x14ac:dyDescent="0.25">
      <c r="D9" s="88" t="s">
        <v>174</v>
      </c>
      <c r="E9" s="88" t="s">
        <v>181</v>
      </c>
      <c r="F9" s="88">
        <v>3</v>
      </c>
      <c r="G9" s="17">
        <v>5.8000000000000003E-2</v>
      </c>
      <c r="I9" s="107">
        <f>H24</f>
        <v>500.12612761460832</v>
      </c>
    </row>
    <row r="10" spans="1:15" ht="15" customHeight="1" x14ac:dyDescent="0.25">
      <c r="D10" s="88" t="s">
        <v>175</v>
      </c>
      <c r="E10" s="88">
        <v>1</v>
      </c>
      <c r="F10" s="88">
        <v>6</v>
      </c>
      <c r="G10" s="17">
        <v>0.11</v>
      </c>
      <c r="I10" s="108">
        <f>H26</f>
        <v>0</v>
      </c>
    </row>
    <row r="11" spans="1:15" ht="15" customHeight="1" x14ac:dyDescent="0.25">
      <c r="H11" s="109" t="s">
        <v>83</v>
      </c>
      <c r="I11" s="88">
        <f>SUM(I7:I10)</f>
        <v>741.36342405857761</v>
      </c>
    </row>
    <row r="13" spans="1:15" ht="15" customHeight="1" x14ac:dyDescent="0.25">
      <c r="E13" s="88" t="s">
        <v>178</v>
      </c>
      <c r="F13" s="88" t="s">
        <v>178</v>
      </c>
    </row>
    <row r="14" spans="1:15" ht="15" customHeight="1" x14ac:dyDescent="0.25">
      <c r="D14" s="88" t="s">
        <v>171</v>
      </c>
      <c r="E14" s="88" t="s">
        <v>176</v>
      </c>
      <c r="F14" s="88" t="s">
        <v>177</v>
      </c>
      <c r="G14" s="88" t="s">
        <v>57</v>
      </c>
      <c r="H14" s="88" t="s">
        <v>61</v>
      </c>
      <c r="I14" s="88">
        <v>1</v>
      </c>
      <c r="J14" s="88">
        <v>2</v>
      </c>
      <c r="K14" s="90">
        <v>3</v>
      </c>
      <c r="L14" s="88">
        <v>4</v>
      </c>
      <c r="M14" s="88">
        <v>5</v>
      </c>
      <c r="N14" s="88">
        <v>6</v>
      </c>
      <c r="O14" s="88">
        <v>7</v>
      </c>
    </row>
    <row r="15" spans="1:15" ht="15" customHeight="1" x14ac:dyDescent="0.25">
      <c r="D15" s="88" t="s">
        <v>172</v>
      </c>
      <c r="E15" s="88">
        <v>1</v>
      </c>
      <c r="F15" s="88">
        <v>2</v>
      </c>
      <c r="G15" s="91">
        <v>1.018</v>
      </c>
      <c r="H15" s="92">
        <v>241.23729644396926</v>
      </c>
      <c r="I15" s="93">
        <v>-1</v>
      </c>
      <c r="J15" s="94">
        <v>1.018</v>
      </c>
      <c r="K15" s="95"/>
      <c r="L15" s="95"/>
      <c r="M15" s="95"/>
      <c r="N15" s="95"/>
      <c r="O15" s="96"/>
    </row>
    <row r="16" spans="1:15" ht="15" customHeight="1" x14ac:dyDescent="0.25">
      <c r="D16" s="88" t="s">
        <v>172</v>
      </c>
      <c r="E16" s="88">
        <v>2</v>
      </c>
      <c r="F16" s="88">
        <v>3</v>
      </c>
      <c r="G16" s="91">
        <v>1.018</v>
      </c>
      <c r="H16" s="92">
        <v>245.57956777996071</v>
      </c>
      <c r="I16" s="97"/>
      <c r="J16" s="98">
        <v>-1</v>
      </c>
      <c r="K16" s="99">
        <v>1.018</v>
      </c>
      <c r="L16" s="98"/>
      <c r="M16" s="98"/>
      <c r="N16" s="98"/>
      <c r="O16" s="100"/>
    </row>
    <row r="17" spans="4:15" ht="15" customHeight="1" x14ac:dyDescent="0.25">
      <c r="D17" s="88" t="s">
        <v>172</v>
      </c>
      <c r="E17" s="88">
        <v>3</v>
      </c>
      <c r="F17" s="88">
        <v>4</v>
      </c>
      <c r="G17" s="91">
        <v>1.018</v>
      </c>
      <c r="H17" s="92">
        <v>0</v>
      </c>
      <c r="I17" s="97"/>
      <c r="J17" s="98"/>
      <c r="K17" s="98">
        <v>-1</v>
      </c>
      <c r="L17" s="99">
        <v>1.018</v>
      </c>
      <c r="M17" s="98"/>
      <c r="N17" s="98"/>
      <c r="O17" s="100"/>
    </row>
    <row r="18" spans="4:15" ht="15" customHeight="1" x14ac:dyDescent="0.25">
      <c r="D18" s="88" t="s">
        <v>172</v>
      </c>
      <c r="E18" s="88">
        <v>4</v>
      </c>
      <c r="F18" s="88">
        <v>5</v>
      </c>
      <c r="G18" s="91">
        <v>1.018</v>
      </c>
      <c r="H18" s="92">
        <v>245.57956777996068</v>
      </c>
      <c r="I18" s="97"/>
      <c r="J18" s="98"/>
      <c r="K18" s="98"/>
      <c r="L18" s="98">
        <v>-1</v>
      </c>
      <c r="M18" s="99">
        <v>1.018</v>
      </c>
      <c r="N18" s="98"/>
      <c r="O18" s="100"/>
    </row>
    <row r="19" spans="4:15" ht="15" customHeight="1" x14ac:dyDescent="0.25">
      <c r="D19" s="88" t="s">
        <v>172</v>
      </c>
      <c r="E19" s="88">
        <v>5</v>
      </c>
      <c r="F19" s="88">
        <v>6</v>
      </c>
      <c r="G19" s="91">
        <v>1.018</v>
      </c>
      <c r="H19" s="92">
        <v>0</v>
      </c>
      <c r="I19" s="97"/>
      <c r="J19" s="98"/>
      <c r="K19" s="98"/>
      <c r="L19" s="98"/>
      <c r="M19" s="98">
        <v>-1</v>
      </c>
      <c r="N19" s="99">
        <v>1.018</v>
      </c>
      <c r="O19" s="100"/>
    </row>
    <row r="20" spans="4:15" ht="15" customHeight="1" x14ac:dyDescent="0.25">
      <c r="D20" s="88" t="s">
        <v>172</v>
      </c>
      <c r="E20" s="88">
        <v>6</v>
      </c>
      <c r="F20" s="88">
        <v>7</v>
      </c>
      <c r="G20" s="91">
        <v>1.018</v>
      </c>
      <c r="H20" s="92">
        <v>0</v>
      </c>
      <c r="I20" s="97"/>
      <c r="J20" s="98"/>
      <c r="K20" s="98"/>
      <c r="L20" s="98"/>
      <c r="M20" s="98"/>
      <c r="N20" s="98">
        <v>-1</v>
      </c>
      <c r="O20" s="101">
        <v>1.018</v>
      </c>
    </row>
    <row r="21" spans="4:15" ht="15" customHeight="1" x14ac:dyDescent="0.25">
      <c r="D21" s="88" t="s">
        <v>173</v>
      </c>
      <c r="E21" s="88">
        <v>1</v>
      </c>
      <c r="F21" s="88">
        <v>3</v>
      </c>
      <c r="G21" s="91">
        <v>1.0349999999999999</v>
      </c>
      <c r="H21" s="92">
        <v>0</v>
      </c>
      <c r="I21" s="97">
        <v>-1</v>
      </c>
      <c r="J21" s="98"/>
      <c r="K21" s="99">
        <v>1.0349999999999999</v>
      </c>
      <c r="L21" s="98"/>
      <c r="M21" s="98"/>
      <c r="N21" s="98"/>
      <c r="O21" s="100"/>
    </row>
    <row r="22" spans="4:15" ht="15" customHeight="1" x14ac:dyDescent="0.25">
      <c r="D22" s="88" t="s">
        <v>173</v>
      </c>
      <c r="E22" s="88">
        <v>3</v>
      </c>
      <c r="F22" s="88">
        <v>5</v>
      </c>
      <c r="G22" s="91">
        <v>1.0349999999999999</v>
      </c>
      <c r="H22" s="92">
        <v>0</v>
      </c>
      <c r="I22" s="97"/>
      <c r="J22" s="98"/>
      <c r="K22" s="98">
        <v>-1</v>
      </c>
      <c r="L22" s="98"/>
      <c r="M22" s="99">
        <v>1.0349999999999999</v>
      </c>
      <c r="N22" s="98"/>
      <c r="O22" s="100"/>
    </row>
    <row r="23" spans="4:15" ht="15" customHeight="1" x14ac:dyDescent="0.25">
      <c r="D23" s="88" t="s">
        <v>173</v>
      </c>
      <c r="E23" s="88">
        <v>5</v>
      </c>
      <c r="F23" s="88">
        <v>7</v>
      </c>
      <c r="G23" s="91">
        <v>1.0349999999999999</v>
      </c>
      <c r="H23" s="92">
        <v>0</v>
      </c>
      <c r="I23" s="97"/>
      <c r="J23" s="98"/>
      <c r="K23" s="98"/>
      <c r="L23" s="98"/>
      <c r="M23" s="98">
        <v>-1</v>
      </c>
      <c r="N23" s="98"/>
      <c r="O23" s="101">
        <v>1.0349999999999999</v>
      </c>
    </row>
    <row r="24" spans="4:15" ht="15" customHeight="1" x14ac:dyDescent="0.25">
      <c r="D24" s="88" t="s">
        <v>174</v>
      </c>
      <c r="E24" s="88">
        <v>1</v>
      </c>
      <c r="F24" s="88">
        <v>4</v>
      </c>
      <c r="G24" s="91">
        <v>1.0580000000000001</v>
      </c>
      <c r="H24" s="92">
        <v>500.12612761460832</v>
      </c>
      <c r="I24" s="97">
        <v>-1</v>
      </c>
      <c r="J24" s="98"/>
      <c r="K24" s="98"/>
      <c r="L24" s="99">
        <v>1.0580000000000001</v>
      </c>
      <c r="M24" s="98"/>
      <c r="N24" s="98"/>
      <c r="O24" s="100"/>
    </row>
    <row r="25" spans="4:15" ht="15" customHeight="1" x14ac:dyDescent="0.25">
      <c r="D25" s="88" t="s">
        <v>174</v>
      </c>
      <c r="E25" s="88">
        <v>4</v>
      </c>
      <c r="F25" s="88">
        <v>7</v>
      </c>
      <c r="G25" s="91">
        <v>1.0580000000000001</v>
      </c>
      <c r="H25" s="92">
        <v>283.55387523629497</v>
      </c>
      <c r="I25" s="97"/>
      <c r="J25" s="98"/>
      <c r="K25" s="98"/>
      <c r="L25" s="98">
        <v>-1</v>
      </c>
      <c r="M25" s="98"/>
      <c r="N25" s="98"/>
      <c r="O25" s="101">
        <v>1.0580000000000001</v>
      </c>
    </row>
    <row r="26" spans="4:15" ht="15" customHeight="1" x14ac:dyDescent="0.25">
      <c r="D26" s="88" t="s">
        <v>175</v>
      </c>
      <c r="E26" s="88">
        <v>1</v>
      </c>
      <c r="F26" s="88">
        <v>7</v>
      </c>
      <c r="G26" s="88">
        <v>1.1100000000000001</v>
      </c>
      <c r="H26" s="92">
        <v>0</v>
      </c>
      <c r="I26" s="102">
        <v>-1</v>
      </c>
      <c r="J26" s="103"/>
      <c r="K26" s="103"/>
      <c r="L26" s="103"/>
      <c r="M26" s="103"/>
      <c r="N26" s="103"/>
      <c r="O26" s="104">
        <v>1.1100000000000001</v>
      </c>
    </row>
    <row r="27" spans="4:15" ht="15" customHeight="1" thickBot="1" x14ac:dyDescent="0.3">
      <c r="G27" s="88" t="s">
        <v>183</v>
      </c>
      <c r="H27" s="88">
        <f>SUM(H15:H26)</f>
        <v>1516.0764348547941</v>
      </c>
    </row>
    <row r="28" spans="4:15" ht="15" customHeight="1" thickBot="1" x14ac:dyDescent="0.3">
      <c r="H28" s="88" t="s">
        <v>184</v>
      </c>
      <c r="I28" s="105">
        <f>SUMPRODUCT(H15:H26,I15:I26)</f>
        <v>-741.36342405857761</v>
      </c>
      <c r="J28" s="88">
        <f>SUMPRODUCT(H15:H26,J15:J26)</f>
        <v>0</v>
      </c>
      <c r="K28" s="88">
        <f>SUMPRODUCT(H15:H26,K15:K26)</f>
        <v>250</v>
      </c>
      <c r="L28" s="88">
        <f>SUMPRODUCT(H15:H26,L15:L26)</f>
        <v>0</v>
      </c>
      <c r="M28" s="88">
        <f>SUMPRODUCT(H15:H26,M15:M26)</f>
        <v>249.99999999999997</v>
      </c>
      <c r="N28" s="88">
        <f>SUMPRODUCT(H15:H26,N15:N26)</f>
        <v>0</v>
      </c>
      <c r="O28" s="88">
        <f>SUMPRODUCT(H15:H26,O15:O26)</f>
        <v>300.00000000000011</v>
      </c>
    </row>
    <row r="29" spans="4:15" ht="15" customHeight="1" x14ac:dyDescent="0.25">
      <c r="H29" s="88" t="s">
        <v>185</v>
      </c>
      <c r="J29" s="88">
        <v>0</v>
      </c>
      <c r="K29" s="88">
        <v>250</v>
      </c>
      <c r="L29" s="88">
        <v>0</v>
      </c>
      <c r="M29" s="88">
        <v>250</v>
      </c>
      <c r="N29" s="88">
        <v>0</v>
      </c>
      <c r="O29" s="88">
        <v>300</v>
      </c>
    </row>
    <row r="30" spans="4:15" ht="15" customHeight="1" x14ac:dyDescent="0.25">
      <c r="K30" s="90"/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0"/>
  <sheetViews>
    <sheetView zoomScaleNormal="100" workbookViewId="0">
      <selection activeCell="A2" sqref="A2"/>
    </sheetView>
  </sheetViews>
  <sheetFormatPr defaultColWidth="8.81640625" defaultRowHeight="15" customHeight="1" x14ac:dyDescent="0.25"/>
  <cols>
    <col min="1" max="3" width="2.81640625" style="89" customWidth="1"/>
    <col min="4" max="8" width="12.6328125" style="88" customWidth="1"/>
    <col min="9" max="9" width="14.6328125" style="88" customWidth="1"/>
    <col min="10" max="15" width="6.6328125" style="88" customWidth="1"/>
    <col min="16" max="16" width="8.81640625" style="98"/>
    <col min="17" max="16384" width="8.81640625" style="89"/>
  </cols>
  <sheetData>
    <row r="1" spans="1:22" ht="15" customHeight="1" x14ac:dyDescent="0.3">
      <c r="A1" s="87" t="s">
        <v>194</v>
      </c>
      <c r="B1" s="87"/>
      <c r="C1" s="87"/>
    </row>
    <row r="2" spans="1:22" ht="15" customHeight="1" x14ac:dyDescent="0.3">
      <c r="A2" s="87"/>
      <c r="B2" s="87"/>
      <c r="C2" s="87"/>
    </row>
    <row r="3" spans="1:22" ht="15" customHeight="1" x14ac:dyDescent="0.3">
      <c r="A3" s="87"/>
      <c r="B3" s="2" t="s">
        <v>0</v>
      </c>
      <c r="C3" s="87"/>
    </row>
    <row r="4" spans="1:22" ht="15" customHeight="1" x14ac:dyDescent="0.3">
      <c r="A4" s="87"/>
      <c r="B4" s="117" t="s">
        <v>206</v>
      </c>
      <c r="C4" s="87"/>
    </row>
    <row r="6" spans="1:22" ht="15" customHeight="1" x14ac:dyDescent="0.25">
      <c r="D6" s="88" t="s">
        <v>171</v>
      </c>
      <c r="E6" s="88" t="s">
        <v>176</v>
      </c>
      <c r="F6" s="88" t="s">
        <v>58</v>
      </c>
      <c r="G6" s="88" t="s">
        <v>182</v>
      </c>
      <c r="I6" s="88" t="s">
        <v>186</v>
      </c>
      <c r="K6" s="88" t="s">
        <v>187</v>
      </c>
      <c r="L6" s="88" t="s">
        <v>193</v>
      </c>
    </row>
    <row r="7" spans="1:22" ht="15" customHeight="1" x14ac:dyDescent="0.25">
      <c r="D7" s="88" t="s">
        <v>172</v>
      </c>
      <c r="E7" s="88" t="s">
        <v>179</v>
      </c>
      <c r="F7" s="88">
        <v>1</v>
      </c>
      <c r="G7" s="17">
        <v>1.7999999999999999E-2</v>
      </c>
      <c r="I7" s="106">
        <f>H15</f>
        <v>451.60739230946547</v>
      </c>
      <c r="K7" s="88" t="s">
        <v>60</v>
      </c>
      <c r="L7" s="116" t="s">
        <v>192</v>
      </c>
      <c r="M7" s="98"/>
    </row>
    <row r="8" spans="1:22" ht="15" customHeight="1" x14ac:dyDescent="0.25">
      <c r="D8" s="88" t="s">
        <v>173</v>
      </c>
      <c r="E8" s="88" t="s">
        <v>180</v>
      </c>
      <c r="F8" s="88">
        <v>2</v>
      </c>
      <c r="G8" s="17">
        <v>3.5000000000000003E-2</v>
      </c>
      <c r="I8" s="107">
        <f>H21</f>
        <v>0</v>
      </c>
      <c r="K8" s="88">
        <v>1</v>
      </c>
      <c r="L8" s="110" t="s">
        <v>188</v>
      </c>
      <c r="M8" s="111">
        <v>-4</v>
      </c>
    </row>
    <row r="9" spans="1:22" ht="15" customHeight="1" x14ac:dyDescent="0.25">
      <c r="D9" s="88" t="s">
        <v>174</v>
      </c>
      <c r="E9" s="88" t="s">
        <v>181</v>
      </c>
      <c r="F9" s="88">
        <v>3</v>
      </c>
      <c r="G9" s="17">
        <v>5.8000000000000003E-2</v>
      </c>
      <c r="I9" s="107">
        <f>H24</f>
        <v>290.68210563695254</v>
      </c>
      <c r="K9" s="88">
        <v>3</v>
      </c>
      <c r="L9" s="112" t="s">
        <v>189</v>
      </c>
      <c r="M9" s="113">
        <v>-2</v>
      </c>
    </row>
    <row r="10" spans="1:22" ht="15" customHeight="1" x14ac:dyDescent="0.25">
      <c r="D10" s="88" t="s">
        <v>175</v>
      </c>
      <c r="E10" s="88">
        <v>1</v>
      </c>
      <c r="F10" s="88">
        <v>6</v>
      </c>
      <c r="G10" s="17">
        <v>0.11</v>
      </c>
      <c r="I10" s="108">
        <f>H26</f>
        <v>0</v>
      </c>
      <c r="K10" s="88">
        <v>8</v>
      </c>
      <c r="L10" s="112" t="s">
        <v>190</v>
      </c>
      <c r="M10" s="113">
        <v>3</v>
      </c>
    </row>
    <row r="11" spans="1:22" ht="15" customHeight="1" x14ac:dyDescent="0.25">
      <c r="H11" s="109" t="s">
        <v>83</v>
      </c>
      <c r="I11" s="88">
        <f>SUM(I7:I10)</f>
        <v>742.28949794641801</v>
      </c>
      <c r="K11" s="88">
        <v>6</v>
      </c>
      <c r="L11" s="114" t="s">
        <v>191</v>
      </c>
      <c r="M11" s="115">
        <v>1</v>
      </c>
    </row>
    <row r="13" spans="1:22" ht="15" customHeight="1" x14ac:dyDescent="0.25">
      <c r="E13" s="88" t="s">
        <v>178</v>
      </c>
      <c r="F13" s="88" t="s">
        <v>178</v>
      </c>
    </row>
    <row r="14" spans="1:22" ht="15" customHeight="1" x14ac:dyDescent="0.25">
      <c r="D14" s="88" t="s">
        <v>171</v>
      </c>
      <c r="E14" s="88" t="s">
        <v>176</v>
      </c>
      <c r="F14" s="88" t="s">
        <v>177</v>
      </c>
      <c r="G14" s="88" t="s">
        <v>57</v>
      </c>
      <c r="H14" s="88" t="s">
        <v>61</v>
      </c>
      <c r="I14" s="88">
        <v>1</v>
      </c>
      <c r="J14" s="88">
        <v>2</v>
      </c>
      <c r="K14" s="90">
        <v>3</v>
      </c>
      <c r="L14" s="88">
        <v>4</v>
      </c>
      <c r="M14" s="88">
        <v>5</v>
      </c>
      <c r="N14" s="88">
        <v>6</v>
      </c>
      <c r="O14" s="88">
        <v>7</v>
      </c>
      <c r="P14" s="98">
        <v>1</v>
      </c>
      <c r="Q14" s="88">
        <v>2</v>
      </c>
      <c r="R14" s="88">
        <v>3</v>
      </c>
      <c r="S14" s="88">
        <v>4</v>
      </c>
      <c r="T14" s="88">
        <v>5</v>
      </c>
      <c r="U14" s="88">
        <v>6</v>
      </c>
      <c r="V14" s="88"/>
    </row>
    <row r="15" spans="1:22" ht="15" customHeight="1" x14ac:dyDescent="0.25">
      <c r="D15" s="88" t="s">
        <v>172</v>
      </c>
      <c r="E15" s="88">
        <v>1</v>
      </c>
      <c r="F15" s="88">
        <v>2</v>
      </c>
      <c r="G15" s="91">
        <v>1.018</v>
      </c>
      <c r="H15" s="92">
        <v>451.60739230946547</v>
      </c>
      <c r="I15" s="93">
        <v>-1</v>
      </c>
      <c r="J15" s="94">
        <v>1.018</v>
      </c>
      <c r="K15" s="95"/>
      <c r="L15" s="95"/>
      <c r="M15" s="95"/>
      <c r="N15" s="95"/>
      <c r="O15" s="95"/>
      <c r="P15" s="93">
        <f>M8</f>
        <v>-4</v>
      </c>
      <c r="Q15" s="95"/>
      <c r="R15" s="95"/>
      <c r="S15" s="95"/>
      <c r="T15" s="95"/>
      <c r="U15" s="96"/>
    </row>
    <row r="16" spans="1:22" ht="15" customHeight="1" x14ac:dyDescent="0.25">
      <c r="D16" s="88" t="s">
        <v>172</v>
      </c>
      <c r="E16" s="88">
        <v>2</v>
      </c>
      <c r="F16" s="88">
        <v>3</v>
      </c>
      <c r="G16" s="91">
        <v>1.018</v>
      </c>
      <c r="H16" s="92">
        <v>459.73632537103214</v>
      </c>
      <c r="I16" s="97"/>
      <c r="J16" s="98">
        <v>-1</v>
      </c>
      <c r="K16" s="99">
        <v>1.018</v>
      </c>
      <c r="L16" s="98"/>
      <c r="M16" s="98"/>
      <c r="N16" s="98"/>
      <c r="O16" s="98"/>
      <c r="P16" s="97"/>
      <c r="Q16" s="98">
        <f>M8</f>
        <v>-4</v>
      </c>
      <c r="R16" s="98"/>
      <c r="S16" s="98"/>
      <c r="T16" s="98"/>
      <c r="U16" s="100"/>
    </row>
    <row r="17" spans="4:21" ht="15" customHeight="1" x14ac:dyDescent="0.25">
      <c r="D17" s="88" t="s">
        <v>172</v>
      </c>
      <c r="E17" s="88">
        <v>3</v>
      </c>
      <c r="F17" s="88">
        <v>4</v>
      </c>
      <c r="G17" s="91">
        <v>1.018</v>
      </c>
      <c r="H17" s="92">
        <v>218.01157922771435</v>
      </c>
      <c r="I17" s="97"/>
      <c r="J17" s="98"/>
      <c r="K17" s="98">
        <v>-1</v>
      </c>
      <c r="L17" s="99">
        <v>1.018</v>
      </c>
      <c r="M17" s="98"/>
      <c r="N17" s="98"/>
      <c r="O17" s="98"/>
      <c r="P17" s="97"/>
      <c r="Q17" s="98"/>
      <c r="R17" s="98">
        <f>M8</f>
        <v>-4</v>
      </c>
      <c r="S17" s="98"/>
      <c r="T17" s="98"/>
      <c r="U17" s="100"/>
    </row>
    <row r="18" spans="4:21" ht="15" customHeight="1" x14ac:dyDescent="0.25">
      <c r="D18" s="88" t="s">
        <v>172</v>
      </c>
      <c r="E18" s="88">
        <v>4</v>
      </c>
      <c r="F18" s="88">
        <v>5</v>
      </c>
      <c r="G18" s="91">
        <v>1.018</v>
      </c>
      <c r="H18" s="92">
        <v>366.01136400637972</v>
      </c>
      <c r="I18" s="97"/>
      <c r="J18" s="98"/>
      <c r="K18" s="98"/>
      <c r="L18" s="98">
        <v>-1</v>
      </c>
      <c r="M18" s="99">
        <v>1.018</v>
      </c>
      <c r="N18" s="98"/>
      <c r="O18" s="98"/>
      <c r="P18" s="97"/>
      <c r="Q18" s="98"/>
      <c r="R18" s="98"/>
      <c r="S18" s="98">
        <f>M8</f>
        <v>-4</v>
      </c>
      <c r="T18" s="98"/>
      <c r="U18" s="100"/>
    </row>
    <row r="19" spans="4:21" ht="15" customHeight="1" x14ac:dyDescent="0.25">
      <c r="D19" s="88" t="s">
        <v>172</v>
      </c>
      <c r="E19" s="88">
        <v>5</v>
      </c>
      <c r="F19" s="88">
        <v>6</v>
      </c>
      <c r="G19" s="91">
        <v>1.018</v>
      </c>
      <c r="H19" s="92">
        <v>122.59956855849448</v>
      </c>
      <c r="I19" s="97"/>
      <c r="J19" s="98"/>
      <c r="K19" s="98"/>
      <c r="L19" s="98"/>
      <c r="M19" s="98">
        <v>-1</v>
      </c>
      <c r="N19" s="99">
        <v>1.018</v>
      </c>
      <c r="O19" s="98"/>
      <c r="P19" s="97"/>
      <c r="Q19" s="98"/>
      <c r="R19" s="98"/>
      <c r="S19" s="98"/>
      <c r="T19" s="98">
        <f>M8</f>
        <v>-4</v>
      </c>
      <c r="U19" s="100"/>
    </row>
    <row r="20" spans="4:21" ht="15" customHeight="1" x14ac:dyDescent="0.25">
      <c r="D20" s="88" t="s">
        <v>172</v>
      </c>
      <c r="E20" s="88">
        <v>6</v>
      </c>
      <c r="F20" s="88">
        <v>7</v>
      </c>
      <c r="G20" s="91">
        <v>1.018</v>
      </c>
      <c r="H20" s="92">
        <v>124.80636079254734</v>
      </c>
      <c r="I20" s="97"/>
      <c r="J20" s="98"/>
      <c r="K20" s="98"/>
      <c r="L20" s="98"/>
      <c r="M20" s="98"/>
      <c r="N20" s="98">
        <v>-1</v>
      </c>
      <c r="O20" s="99">
        <v>1.018</v>
      </c>
      <c r="P20" s="97"/>
      <c r="Q20" s="98"/>
      <c r="R20" s="98"/>
      <c r="S20" s="98"/>
      <c r="T20" s="98"/>
      <c r="U20" s="100">
        <f>M8</f>
        <v>-4</v>
      </c>
    </row>
    <row r="21" spans="4:21" ht="15" customHeight="1" x14ac:dyDescent="0.25">
      <c r="D21" s="88" t="s">
        <v>173</v>
      </c>
      <c r="E21" s="88">
        <v>1</v>
      </c>
      <c r="F21" s="88">
        <v>3</v>
      </c>
      <c r="G21" s="91">
        <v>1.0349999999999999</v>
      </c>
      <c r="H21" s="92">
        <v>0</v>
      </c>
      <c r="I21" s="97">
        <v>-1</v>
      </c>
      <c r="J21" s="98"/>
      <c r="K21" s="99">
        <v>1.0349999999999999</v>
      </c>
      <c r="L21" s="98"/>
      <c r="M21" s="98"/>
      <c r="N21" s="98"/>
      <c r="O21" s="98"/>
      <c r="P21" s="97">
        <f>M9</f>
        <v>-2</v>
      </c>
      <c r="Q21" s="98">
        <f>M9</f>
        <v>-2</v>
      </c>
      <c r="R21" s="98"/>
      <c r="S21" s="98"/>
      <c r="T21" s="98"/>
      <c r="U21" s="100"/>
    </row>
    <row r="22" spans="4:21" ht="15" customHeight="1" x14ac:dyDescent="0.25">
      <c r="D22" s="88" t="s">
        <v>173</v>
      </c>
      <c r="E22" s="88">
        <v>3</v>
      </c>
      <c r="F22" s="88">
        <v>5</v>
      </c>
      <c r="G22" s="91">
        <v>1.0349999999999999</v>
      </c>
      <c r="H22" s="92">
        <v>0</v>
      </c>
      <c r="I22" s="97"/>
      <c r="J22" s="98"/>
      <c r="K22" s="98">
        <v>-1</v>
      </c>
      <c r="L22" s="98"/>
      <c r="M22" s="99">
        <v>1.0349999999999999</v>
      </c>
      <c r="N22" s="98"/>
      <c r="O22" s="98"/>
      <c r="P22" s="97"/>
      <c r="Q22" s="98"/>
      <c r="R22" s="98">
        <f>M9</f>
        <v>-2</v>
      </c>
      <c r="S22" s="98">
        <f>M9</f>
        <v>-2</v>
      </c>
      <c r="T22" s="98"/>
      <c r="U22" s="100"/>
    </row>
    <row r="23" spans="4:21" ht="15" customHeight="1" x14ac:dyDescent="0.25">
      <c r="D23" s="88" t="s">
        <v>173</v>
      </c>
      <c r="E23" s="88">
        <v>5</v>
      </c>
      <c r="F23" s="88">
        <v>7</v>
      </c>
      <c r="G23" s="91">
        <v>1.0349999999999999</v>
      </c>
      <c r="H23" s="92">
        <v>0</v>
      </c>
      <c r="I23" s="97"/>
      <c r="J23" s="98"/>
      <c r="K23" s="98"/>
      <c r="L23" s="98"/>
      <c r="M23" s="98">
        <v>-1</v>
      </c>
      <c r="N23" s="98"/>
      <c r="O23" s="99">
        <v>1.0349999999999999</v>
      </c>
      <c r="P23" s="97"/>
      <c r="Q23" s="98"/>
      <c r="R23" s="98"/>
      <c r="S23" s="98"/>
      <c r="T23" s="98">
        <f>M9</f>
        <v>-2</v>
      </c>
      <c r="U23" s="100">
        <f>M9</f>
        <v>-2</v>
      </c>
    </row>
    <row r="24" spans="4:21" ht="15" customHeight="1" x14ac:dyDescent="0.25">
      <c r="D24" s="88" t="s">
        <v>174</v>
      </c>
      <c r="E24" s="88">
        <v>1</v>
      </c>
      <c r="F24" s="88">
        <v>4</v>
      </c>
      <c r="G24" s="91">
        <v>1.0580000000000001</v>
      </c>
      <c r="H24" s="92">
        <v>290.68210563695254</v>
      </c>
      <c r="I24" s="97">
        <v>-1</v>
      </c>
      <c r="J24" s="98"/>
      <c r="K24" s="98"/>
      <c r="L24" s="99">
        <v>1.0580000000000001</v>
      </c>
      <c r="M24" s="98"/>
      <c r="N24" s="98"/>
      <c r="O24" s="98"/>
      <c r="P24" s="97">
        <f>M10</f>
        <v>3</v>
      </c>
      <c r="Q24" s="98">
        <f>M10</f>
        <v>3</v>
      </c>
      <c r="R24" s="98">
        <f>M10</f>
        <v>3</v>
      </c>
      <c r="S24" s="98"/>
      <c r="T24" s="98"/>
      <c r="U24" s="100"/>
    </row>
    <row r="25" spans="4:21" ht="15" customHeight="1" x14ac:dyDescent="0.25">
      <c r="D25" s="88" t="s">
        <v>174</v>
      </c>
      <c r="E25" s="88">
        <v>4</v>
      </c>
      <c r="F25" s="88">
        <v>7</v>
      </c>
      <c r="G25" s="91">
        <v>1.0580000000000001</v>
      </c>
      <c r="H25" s="92">
        <v>163.4660914113278</v>
      </c>
      <c r="I25" s="97"/>
      <c r="J25" s="98"/>
      <c r="K25" s="98"/>
      <c r="L25" s="98">
        <v>-1</v>
      </c>
      <c r="M25" s="98"/>
      <c r="N25" s="98"/>
      <c r="O25" s="99">
        <v>1.0580000000000001</v>
      </c>
      <c r="P25" s="97"/>
      <c r="Q25" s="98"/>
      <c r="R25" s="98"/>
      <c r="S25" s="98">
        <f>M10</f>
        <v>3</v>
      </c>
      <c r="T25" s="98">
        <f>M10</f>
        <v>3</v>
      </c>
      <c r="U25" s="100">
        <f>M10</f>
        <v>3</v>
      </c>
    </row>
    <row r="26" spans="4:21" ht="15" customHeight="1" x14ac:dyDescent="0.25">
      <c r="D26" s="88" t="s">
        <v>175</v>
      </c>
      <c r="E26" s="88">
        <v>1</v>
      </c>
      <c r="F26" s="88">
        <v>7</v>
      </c>
      <c r="G26" s="88">
        <v>1.1100000000000001</v>
      </c>
      <c r="H26" s="92">
        <v>0</v>
      </c>
      <c r="I26" s="102">
        <v>-1</v>
      </c>
      <c r="J26" s="103"/>
      <c r="K26" s="103"/>
      <c r="L26" s="103"/>
      <c r="M26" s="103"/>
      <c r="N26" s="103"/>
      <c r="O26" s="103">
        <v>1.1100000000000001</v>
      </c>
      <c r="P26" s="102">
        <f>M11</f>
        <v>1</v>
      </c>
      <c r="Q26" s="103">
        <f>M11</f>
        <v>1</v>
      </c>
      <c r="R26" s="103">
        <f>M11</f>
        <v>1</v>
      </c>
      <c r="S26" s="103">
        <f>M11</f>
        <v>1</v>
      </c>
      <c r="T26" s="103">
        <f>M11</f>
        <v>1</v>
      </c>
      <c r="U26" s="104">
        <f>M11</f>
        <v>1</v>
      </c>
    </row>
    <row r="27" spans="4:21" ht="15" customHeight="1" thickBot="1" x14ac:dyDescent="0.3">
      <c r="G27" s="88" t="s">
        <v>183</v>
      </c>
      <c r="H27" s="88">
        <f>SUM(H15:H26)</f>
        <v>2196.9207873139139</v>
      </c>
    </row>
    <row r="28" spans="4:21" ht="15" customHeight="1" thickBot="1" x14ac:dyDescent="0.3">
      <c r="H28" s="88" t="s">
        <v>184</v>
      </c>
      <c r="I28" s="105">
        <f>SUMPRODUCT(H15:H26,I15:I26)</f>
        <v>-742.28949794641801</v>
      </c>
      <c r="J28" s="23">
        <f>SUMPRODUCT(H15:H26,J15:J26)</f>
        <v>3.694822225952521E-12</v>
      </c>
      <c r="K28" s="23">
        <f>SUMPRODUCT(H15:H26,K15:K26)</f>
        <v>249.99999999999639</v>
      </c>
      <c r="L28" s="23">
        <f>SUMPRODUCT(H15:H26,L15:L26)</f>
        <v>1.5063505998114124E-12</v>
      </c>
      <c r="M28" s="23">
        <f>SUMPRODUCT(H15:H26,M15:M26)</f>
        <v>250.00000000000011</v>
      </c>
      <c r="N28" s="23">
        <f>SUMPRODUCT(H15:H26,N15:N26)</f>
        <v>4.2632564145606011E-14</v>
      </c>
      <c r="O28" s="23">
        <f>SUMPRODUCT(H15:H26,O15:O26)</f>
        <v>299.99999999999801</v>
      </c>
      <c r="P28" s="23">
        <f>SUMPRODUCT(H15:H26,P15:P26)</f>
        <v>-934.38325232700424</v>
      </c>
      <c r="Q28" s="23">
        <f>SUMPRODUCT(H15:H26,Q15:Q26)</f>
        <v>-966.89898457327092</v>
      </c>
      <c r="R28" s="23">
        <f>SUMPRODUCT(H15:H26,R15:R26)</f>
        <v>2.2737367544323206E-13</v>
      </c>
      <c r="S28" s="23">
        <f>SUMPRODUCT(H15:H26,S15:S26)</f>
        <v>-973.64718179153556</v>
      </c>
      <c r="T28" s="23">
        <f>SUMPRODUCT(H15:H26,T15:T26)</f>
        <v>5.4569682106375694E-12</v>
      </c>
      <c r="U28" s="23">
        <f>SUMPRODUCT(H15:H26,U15:U26)</f>
        <v>-8.8271689362059647</v>
      </c>
    </row>
    <row r="29" spans="4:21" ht="15" customHeight="1" x14ac:dyDescent="0.25">
      <c r="H29" s="88" t="s">
        <v>185</v>
      </c>
      <c r="J29" s="88">
        <v>0</v>
      </c>
      <c r="K29" s="88">
        <v>250</v>
      </c>
      <c r="L29" s="88">
        <v>0</v>
      </c>
      <c r="M29" s="88">
        <v>250</v>
      </c>
      <c r="N29" s="88">
        <v>0</v>
      </c>
      <c r="O29" s="88">
        <v>300</v>
      </c>
    </row>
    <row r="30" spans="4:21" ht="15" customHeight="1" x14ac:dyDescent="0.25">
      <c r="K30" s="90"/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9</vt:i4>
      </vt:variant>
    </vt:vector>
  </HeadingPairs>
  <TitlesOfParts>
    <vt:vector size="9" baseType="lpstr">
      <vt:lpstr>Lec-Contents</vt:lpstr>
      <vt:lpstr>1</vt:lpstr>
      <vt:lpstr>2</vt:lpstr>
      <vt:lpstr>3</vt:lpstr>
      <vt:lpstr>4</vt:lpstr>
      <vt:lpstr>5</vt:lpstr>
      <vt:lpstr>6</vt:lpstr>
      <vt:lpstr>7</vt:lpstr>
      <vt:lpstr>7b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Harper</dc:creator>
  <cp:lastModifiedBy>estelle</cp:lastModifiedBy>
  <dcterms:created xsi:type="dcterms:W3CDTF">2018-03-25T23:16:25Z</dcterms:created>
  <dcterms:modified xsi:type="dcterms:W3CDTF">2022-06-10T12:40:59Z</dcterms:modified>
</cp:coreProperties>
</file>