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24 - TRANSPORT - TUTORIAL\"/>
    </mc:Choice>
  </mc:AlternateContent>
  <bookViews>
    <workbookView xWindow="0" yWindow="0" windowWidth="16320" windowHeight="5772"/>
  </bookViews>
  <sheets>
    <sheet name="Transportation Model" sheetId="4" r:id="rId1"/>
    <sheet name="Transshipment Model" sheetId="5" r:id="rId2"/>
    <sheet name="Algebra for Single Market" sheetId="1" r:id="rId3"/>
    <sheet name="Single Market PE Model" sheetId="2" r:id="rId4"/>
    <sheet name="Multiple Market PE Model" sheetId="3" r:id="rId5"/>
  </sheets>
  <definedNames>
    <definedName name="Demand" localSheetId="1">'Transshipment Model'!#REF!</definedName>
    <definedName name="Demand">'Transportation Model'!$C$16:$E$16</definedName>
    <definedName name="Shipments" localSheetId="1">'Transshipment Model'!#REF!</definedName>
    <definedName name="Shipments">'Transportation Model'!$C$10:$E$12</definedName>
    <definedName name="solver_adj" localSheetId="4" hidden="1">'Multiple Market PE Model'!$E$4:$R$4</definedName>
    <definedName name="solver_adj" localSheetId="3" hidden="1">'Single Market PE Model'!$G$7:$K$7</definedName>
    <definedName name="solver_adj" localSheetId="0" hidden="1">'Transportation Model'!$C$10:$E$12</definedName>
    <definedName name="solver_adj" localSheetId="1" hidden="1">'Transshipment Model'!$H$4:$S$4</definedName>
    <definedName name="solver_cvg" localSheetId="4" hidden="1">0.0001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drv" localSheetId="4" hidden="1">1</definedName>
    <definedName name="solver_drv" localSheetId="3" hidden="1">1</definedName>
    <definedName name="solver_drv" localSheetId="0" hidden="1">2</definedName>
    <definedName name="solver_drv" localSheetId="1" hidden="1">2</definedName>
    <definedName name="solver_eng" localSheetId="4" hidden="1">1</definedName>
    <definedName name="solver_eng" localSheetId="3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4" hidden="1">2147483647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lhs1" localSheetId="4" hidden="1">'Multiple Market PE Model'!$S$10</definedName>
    <definedName name="solver_lhs1" localSheetId="3" hidden="1">'Single Market PE Model'!$M$10</definedName>
    <definedName name="solver_lhs1" localSheetId="0" hidden="1">'Transportation Model'!$C$14:$E$14</definedName>
    <definedName name="solver_lhs1" localSheetId="1" hidden="1">'Transshipment Model'!$U$10</definedName>
    <definedName name="solver_lhs2" localSheetId="4" hidden="1">'Multiple Market PE Model'!$S$11</definedName>
    <definedName name="solver_lhs2" localSheetId="3" hidden="1">'Single Market PE Model'!$M$11</definedName>
    <definedName name="solver_lhs2" localSheetId="0" hidden="1">'Transportation Model'!$G$10:$G$12</definedName>
    <definedName name="solver_lhs2" localSheetId="1" hidden="1">'Transshipment Model'!$U$11</definedName>
    <definedName name="solver_lhs3" localSheetId="4" hidden="1">'Multiple Market PE Model'!$S$12</definedName>
    <definedName name="solver_lhs3" localSheetId="3" hidden="1">'Single Market PE Model'!$M$8</definedName>
    <definedName name="solver_lhs3" localSheetId="1" hidden="1">'Transshipment Model'!$U$12</definedName>
    <definedName name="solver_lhs4" localSheetId="4" hidden="1">'Multiple Market PE Model'!$S$13</definedName>
    <definedName name="solver_lhs4" localSheetId="3" hidden="1">'Single Market PE Model'!$M$9</definedName>
    <definedName name="solver_lhs4" localSheetId="1" hidden="1">'Transshipment Model'!$U$13</definedName>
    <definedName name="solver_lhs5" localSheetId="4" hidden="1">'Multiple Market PE Model'!$S$6</definedName>
    <definedName name="solver_lhs5" localSheetId="1" hidden="1">'Transshipment Model'!$U$14</definedName>
    <definedName name="solver_lhs6" localSheetId="4" hidden="1">'Multiple Market PE Model'!$S$7</definedName>
    <definedName name="solver_lhs6" localSheetId="1" hidden="1">'Transshipment Model'!$U$15</definedName>
    <definedName name="solver_lhs7" localSheetId="4" hidden="1">'Multiple Market PE Model'!$S$8</definedName>
    <definedName name="solver_lhs7" localSheetId="1" hidden="1">'Transshipment Model'!$U$8</definedName>
    <definedName name="solver_lhs8" localSheetId="4" hidden="1">'Multiple Market PE Model'!$S$9</definedName>
    <definedName name="solver_lhs8" localSheetId="1" hidden="1">'Transshipment Model'!$U$9</definedName>
    <definedName name="solver_lin" localSheetId="4" hidden="1">2</definedName>
    <definedName name="solver_lin" localSheetId="3" hidden="1">2</definedName>
    <definedName name="solver_lin" localSheetId="0" hidden="1">1</definedName>
    <definedName name="solver_lin" localSheetId="1" hidden="1">1</definedName>
    <definedName name="solver_mip" localSheetId="4" hidden="1">2147483647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ni" localSheetId="4" hidden="1">30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rt" localSheetId="4" hidden="1">0.075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sl" localSheetId="4" hidden="1">2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neg" localSheetId="4" hidden="1">1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od" localSheetId="4" hidden="1">2147483647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um" localSheetId="4" hidden="1">8</definedName>
    <definedName name="solver_num" localSheetId="3" hidden="1">4</definedName>
    <definedName name="solver_num" localSheetId="0" hidden="1">2</definedName>
    <definedName name="solver_num" localSheetId="1" hidden="1">8</definedName>
    <definedName name="solver_nwt" localSheetId="0" hidden="1">1</definedName>
    <definedName name="solver_nwt" localSheetId="1" hidden="1">1</definedName>
    <definedName name="solver_opt" localSheetId="4" hidden="1">'Multiple Market PE Model'!$T$4</definedName>
    <definedName name="solver_opt" localSheetId="3" hidden="1">'Single Market PE Model'!$M$7</definedName>
    <definedName name="solver_opt" localSheetId="0" hidden="1">'Transportation Model'!$I$16</definedName>
    <definedName name="solver_opt" localSheetId="1" hidden="1">'Transshipment Model'!$T$4</definedName>
    <definedName name="solver_pre" localSheetId="4" hidden="1">0.000001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rbv" localSheetId="4" hidden="1">1</definedName>
    <definedName name="solver_rbv" localSheetId="3" hidden="1">1</definedName>
    <definedName name="solver_rbv" localSheetId="0" hidden="1">2</definedName>
    <definedName name="solver_rbv" localSheetId="1" hidden="1">2</definedName>
    <definedName name="solver_rel1" localSheetId="4" hidden="1">2</definedName>
    <definedName name="solver_rel1" localSheetId="3" hidden="1">2</definedName>
    <definedName name="solver_rel1" localSheetId="0" hidden="1">2</definedName>
    <definedName name="solver_rel1" localSheetId="1" hidden="1">1</definedName>
    <definedName name="solver_rel2" localSheetId="4" hidden="1">2</definedName>
    <definedName name="solver_rel2" localSheetId="3" hidden="1">1</definedName>
    <definedName name="solver_rel2" localSheetId="0" hidden="1">2</definedName>
    <definedName name="solver_rel2" localSheetId="1" hidden="1">3</definedName>
    <definedName name="solver_rel3" localSheetId="4" hidden="1">1</definedName>
    <definedName name="solver_rel3" localSheetId="3" hidden="1">1</definedName>
    <definedName name="solver_rel3" localSheetId="1" hidden="1">3</definedName>
    <definedName name="solver_rel4" localSheetId="4" hidden="1">1</definedName>
    <definedName name="solver_rel4" localSheetId="3" hidden="1">1</definedName>
    <definedName name="solver_rel4" localSheetId="1" hidden="1">3</definedName>
    <definedName name="solver_rel5" localSheetId="4" hidden="1">1</definedName>
    <definedName name="solver_rel5" localSheetId="1" hidden="1">3</definedName>
    <definedName name="solver_rel6" localSheetId="4" hidden="1">1</definedName>
    <definedName name="solver_rel6" localSheetId="1" hidden="1">3</definedName>
    <definedName name="solver_rel7" localSheetId="4" hidden="1">1</definedName>
    <definedName name="solver_rel7" localSheetId="1" hidden="1">1</definedName>
    <definedName name="solver_rel8" localSheetId="4" hidden="1">1</definedName>
    <definedName name="solver_rel8" localSheetId="1" hidden="1">1</definedName>
    <definedName name="solver_rhs1" localSheetId="4" hidden="1">'Multiple Market PE Model'!$U$10</definedName>
    <definedName name="solver_rhs1" localSheetId="3" hidden="1">'Single Market PE Model'!$N$10</definedName>
    <definedName name="solver_rhs1" localSheetId="0" hidden="1">Demand</definedName>
    <definedName name="solver_rhs1" localSheetId="1" hidden="1">'Transshipment Model'!$T$10</definedName>
    <definedName name="solver_rhs2" localSheetId="4" hidden="1">'Multiple Market PE Model'!$U$11</definedName>
    <definedName name="solver_rhs2" localSheetId="3" hidden="1">'Single Market PE Model'!$N$11</definedName>
    <definedName name="solver_rhs2" localSheetId="0" hidden="1">Supply</definedName>
    <definedName name="solver_rhs2" localSheetId="1" hidden="1">'Transshipment Model'!$T$11</definedName>
    <definedName name="solver_rhs3" localSheetId="4" hidden="1">'Multiple Market PE Model'!$U$12</definedName>
    <definedName name="solver_rhs3" localSheetId="3" hidden="1">'Single Market PE Model'!$N$8</definedName>
    <definedName name="solver_rhs3" localSheetId="1" hidden="1">'Transshipment Model'!$T$12</definedName>
    <definedName name="solver_rhs4" localSheetId="4" hidden="1">'Multiple Market PE Model'!$U$13</definedName>
    <definedName name="solver_rhs4" localSheetId="3" hidden="1">'Single Market PE Model'!$N$9</definedName>
    <definedName name="solver_rhs4" localSheetId="1" hidden="1">'Transshipment Model'!$T$13</definedName>
    <definedName name="solver_rhs5" localSheetId="4" hidden="1">'Multiple Market PE Model'!$U$6</definedName>
    <definedName name="solver_rhs5" localSheetId="1" hidden="1">'Transshipment Model'!$T$14</definedName>
    <definedName name="solver_rhs6" localSheetId="4" hidden="1">'Multiple Market PE Model'!$U$7</definedName>
    <definedName name="solver_rhs6" localSheetId="1" hidden="1">'Transshipment Model'!$T$15</definedName>
    <definedName name="solver_rhs7" localSheetId="4" hidden="1">'Multiple Market PE Model'!$U$8</definedName>
    <definedName name="solver_rhs7" localSheetId="1" hidden="1">'Transshipment Model'!$T$8</definedName>
    <definedName name="solver_rhs8" localSheetId="4" hidden="1">'Multiple Market PE Model'!$U$9</definedName>
    <definedName name="solver_rhs8" localSheetId="1" hidden="1">'Transshipment Model'!$T$9</definedName>
    <definedName name="solver_rlx" localSheetId="4" hidden="1">2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sd" localSheetId="4" hidden="1">0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scl" localSheetId="4" hidden="1">1</definedName>
    <definedName name="solver_scl" localSheetId="3" hidden="1">1</definedName>
    <definedName name="solver_scl" localSheetId="0" hidden="1">2</definedName>
    <definedName name="solver_scl" localSheetId="1" hidden="1">2</definedName>
    <definedName name="solver_sho" localSheetId="4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sz" localSheetId="4" hidden="1">100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tim" localSheetId="4" hidden="1">2147483647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ol" localSheetId="4" hidden="1">0.01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yp" localSheetId="4" hidden="1">1</definedName>
    <definedName name="solver_typ" localSheetId="3" hidden="1">1</definedName>
    <definedName name="solver_typ" localSheetId="0" hidden="1">2</definedName>
    <definedName name="solver_typ" localSheetId="1" hidden="1">2</definedName>
    <definedName name="solver_val" localSheetId="4" hidden="1">0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er" localSheetId="4" hidden="1">2</definedName>
    <definedName name="solver_ver" localSheetId="3" hidden="1">2</definedName>
    <definedName name="solver_ver" localSheetId="0" hidden="1">2</definedName>
    <definedName name="solver_ver" localSheetId="1" hidden="1">2</definedName>
    <definedName name="Supply" localSheetId="1">'Transshipment Model'!#REF!</definedName>
    <definedName name="Supply">'Transportation Model'!$I$10:$I$12</definedName>
    <definedName name="TotalCost" localSheetId="1">'Transshipment Model'!#REF!</definedName>
    <definedName name="TotalCost">'Transportation Model'!$I$16</definedName>
    <definedName name="TotalIn" localSheetId="1">'Transshipment Model'!#REF!</definedName>
    <definedName name="TotalIn">'Transportation Model'!$C$14:$E$14</definedName>
    <definedName name="TotalOut" localSheetId="1">'Transshipment Model'!#REF!</definedName>
    <definedName name="TotalOut">'Transportation Model'!$G$10:$G$12</definedName>
    <definedName name="UnitCost" localSheetId="1">'Transshipment Model'!#REF!</definedName>
    <definedName name="UnitCost">'Transportation Model'!$C$4:$E$6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" i="3" l="1"/>
  <c r="V19" i="3"/>
  <c r="U19" i="3"/>
  <c r="V18" i="3"/>
  <c r="U18" i="3"/>
  <c r="V17" i="3"/>
  <c r="U17" i="3"/>
  <c r="V16" i="3"/>
  <c r="U16" i="3"/>
  <c r="V15" i="3"/>
  <c r="T4" i="3" l="1"/>
  <c r="U15" i="5"/>
  <c r="U14" i="5"/>
  <c r="U13" i="5"/>
  <c r="U12" i="5"/>
  <c r="U11" i="5"/>
  <c r="U10" i="5"/>
  <c r="U9" i="5"/>
  <c r="U8" i="5"/>
  <c r="T4" i="5"/>
  <c r="I16" i="4"/>
  <c r="E14" i="4"/>
  <c r="D14" i="4"/>
  <c r="C14" i="4"/>
  <c r="G12" i="4"/>
  <c r="G11" i="4"/>
  <c r="G10" i="4"/>
  <c r="C32" i="3"/>
  <c r="C31" i="3"/>
  <c r="C23" i="3"/>
  <c r="C26" i="3" s="1"/>
  <c r="C22" i="3"/>
  <c r="C25" i="3" s="1"/>
  <c r="C21" i="3"/>
  <c r="C29" i="3" s="1"/>
  <c r="C20" i="3"/>
  <c r="C28" i="3" s="1"/>
  <c r="S13" i="3"/>
  <c r="S12" i="3"/>
  <c r="S11" i="3"/>
  <c r="S10" i="3"/>
  <c r="S9" i="3"/>
  <c r="S8" i="3"/>
  <c r="S7" i="3"/>
  <c r="S6" i="3"/>
  <c r="M7" i="2"/>
  <c r="M10" i="2"/>
  <c r="M9" i="2"/>
  <c r="M8" i="2"/>
  <c r="M11" i="2"/>
  <c r="F7" i="2"/>
  <c r="O14" i="2" s="1"/>
  <c r="E7" i="2"/>
  <c r="O15" i="2" s="1"/>
  <c r="C24" i="1"/>
  <c r="C30" i="1" s="1"/>
  <c r="C10" i="1"/>
  <c r="C12" i="1" s="1"/>
  <c r="C17" i="1" s="1"/>
  <c r="C13" i="1" l="1"/>
  <c r="C15" i="1" s="1"/>
  <c r="C26" i="1"/>
  <c r="C31" i="1" l="1"/>
  <c r="C27" i="1"/>
  <c r="C29" i="1" s="1"/>
</calcChain>
</file>

<file path=xl/sharedStrings.xml><?xml version="1.0" encoding="utf-8"?>
<sst xmlns="http://schemas.openxmlformats.org/spreadsheetml/2006/main" count="242" uniqueCount="165">
  <si>
    <t>PS</t>
  </si>
  <si>
    <t>PD</t>
  </si>
  <si>
    <t>alpha</t>
  </si>
  <si>
    <t>beta</t>
  </si>
  <si>
    <t>gamma</t>
  </si>
  <si>
    <t>eta</t>
  </si>
  <si>
    <t>Tax</t>
  </si>
  <si>
    <t>QD</t>
  </si>
  <si>
    <t>QS</t>
  </si>
  <si>
    <t>XFP</t>
  </si>
  <si>
    <t>QP</t>
  </si>
  <si>
    <t>XRM</t>
  </si>
  <si>
    <t>DC</t>
  </si>
  <si>
    <t>PC</t>
  </si>
  <si>
    <t>AC</t>
  </si>
  <si>
    <t>Objective</t>
  </si>
  <si>
    <t>=</t>
  </si>
  <si>
    <t>&lt;=</t>
  </si>
  <si>
    <t>XRM&lt;=QS</t>
  </si>
  <si>
    <t>XFP&gt;=QD</t>
  </si>
  <si>
    <t>XFP&lt;=QP</t>
  </si>
  <si>
    <t>Expenditures</t>
  </si>
  <si>
    <t>Revenue</t>
  </si>
  <si>
    <t>OBJ</t>
  </si>
  <si>
    <t>QS1</t>
  </si>
  <si>
    <t>QS2</t>
  </si>
  <si>
    <t>QD1</t>
  </si>
  <si>
    <t>QD2</t>
  </si>
  <si>
    <t>XFP12</t>
  </si>
  <si>
    <t>XFP11</t>
  </si>
  <si>
    <t>XFP21</t>
  </si>
  <si>
    <t>XFP22</t>
  </si>
  <si>
    <t>QP1</t>
  </si>
  <si>
    <t>QP2</t>
  </si>
  <si>
    <t>XRM11</t>
  </si>
  <si>
    <t>XRM12</t>
  </si>
  <si>
    <t>XRM21</t>
  </si>
  <si>
    <t>XRM22</t>
  </si>
  <si>
    <t>Parameter values</t>
  </si>
  <si>
    <t>Country 1</t>
  </si>
  <si>
    <t>Country 2</t>
  </si>
  <si>
    <t>DC within</t>
  </si>
  <si>
    <t>DC export</t>
  </si>
  <si>
    <t>AC within</t>
  </si>
  <si>
    <t>AC export</t>
  </si>
  <si>
    <t>PS1</t>
  </si>
  <si>
    <t>PS2</t>
  </si>
  <si>
    <t>PD1</t>
  </si>
  <si>
    <t>PD2</t>
  </si>
  <si>
    <t>XRM1j&lt;=QS1</t>
  </si>
  <si>
    <t>XRM2j&lt;=QS2</t>
  </si>
  <si>
    <t>QD2&lt;=XFPi2</t>
  </si>
  <si>
    <t>QD1&lt;=XFPi1</t>
  </si>
  <si>
    <t>XFP1k&lt;QP1</t>
  </si>
  <si>
    <t>XFP2k&lt;QP2</t>
  </si>
  <si>
    <t>QP1=Theta*XRMi1</t>
  </si>
  <si>
    <t>QP2=Theta*XRMi2</t>
  </si>
  <si>
    <t>OBJ1</t>
  </si>
  <si>
    <t>OBJ2</t>
  </si>
  <si>
    <t>OBJ3</t>
  </si>
  <si>
    <t>OBJ4</t>
  </si>
  <si>
    <t>Government tariff revenues</t>
  </si>
  <si>
    <t>Consumer Expenditures</t>
  </si>
  <si>
    <t>Producer Revenues</t>
  </si>
  <si>
    <t>Tax amount</t>
  </si>
  <si>
    <t>Initial Model No Tax</t>
  </si>
  <si>
    <t>Modified Model With Tax</t>
  </si>
  <si>
    <t>QS=QD=Q*</t>
  </si>
  <si>
    <t>D Expenditures</t>
  </si>
  <si>
    <t>G Revenues</t>
  </si>
  <si>
    <t>S Revenues</t>
  </si>
  <si>
    <t>Transform (Theta)</t>
  </si>
  <si>
    <t>The problem is to minimize the transportation costs from supply nodes (S1, S2, S3) to demand nodes (D1, D2, D3)</t>
  </si>
  <si>
    <t>withouth exceeding supply capacity and meeting the demand (see diagram).</t>
  </si>
  <si>
    <t>Cells in grey are parameters (Unit transport costs and demand and supply values)</t>
  </si>
  <si>
    <t>Cells in salmon provide optimal solution (i.e. How much should be transported from each supply location (S) to each demand location (D)</t>
  </si>
  <si>
    <t>Cell is blue present the mimumum cost solution.</t>
  </si>
  <si>
    <t>Salmon cells will show the optimal (i.e., cost minimizing) flow of product from supply locations S to demand locations D.</t>
  </si>
  <si>
    <r>
      <t xml:space="preserve">Nicholson, C. F. and M. I. Gómez.  2021.  “Market and Supply Chain Models for Analysis of Food Systems”, in C. Peters and D. Thilmany (eds.), </t>
    </r>
    <r>
      <rPr>
        <i/>
        <sz val="12"/>
        <color theme="1"/>
        <rFont val="Calibri"/>
        <family val="2"/>
        <scheme val="minor"/>
      </rPr>
      <t>Food Systems Modeling:  Tools for Assessing Sustainability in Food and Agriculture</t>
    </r>
    <r>
      <rPr>
        <sz val="12"/>
        <color theme="1"/>
        <rFont val="Calibri"/>
        <family val="2"/>
        <scheme val="minor"/>
      </rPr>
      <t>.  Elsevier / Academic Press.</t>
    </r>
  </si>
  <si>
    <t>These examples are used to illustrate applications of the Transportation and Transshipment Models</t>
  </si>
  <si>
    <t>The user needs to install the Solver Add-In program in Excel.</t>
  </si>
  <si>
    <t>Cell is value of the objective function</t>
  </si>
  <si>
    <t>Variables</t>
  </si>
  <si>
    <t>Cells in grey are parameters (supply, demand, costs, transformation)</t>
  </si>
  <si>
    <t>Equation (constraint) Description</t>
  </si>
  <si>
    <t>These examples are used to illustrate applications of the Partial Equilibrium (PE) Model Optimization Formulation</t>
  </si>
  <si>
    <t>This worksheet provides a spreadsheet version to show how algebra can be used to solve for the market equilibrium</t>
  </si>
  <si>
    <t>for the example of the tax on sugared soft drinks.</t>
  </si>
  <si>
    <t>The problem is to determine a market equilibrium for a single market using an optimization problem that maximizes a nonlinear objective function.</t>
  </si>
  <si>
    <t>This is subject to constraints on the physical flows of the product and its transformation (when appropriate)</t>
  </si>
  <si>
    <t>Other Outcomes, Calculated from the Optimal Solution</t>
  </si>
  <si>
    <t>The problem is to determine a market equilibrium for multiple markets using an optimization problem that maximizes a nonlinear objective function.</t>
  </si>
  <si>
    <t>Transformation</t>
  </si>
  <si>
    <t>XRM = Theta*QP</t>
  </si>
  <si>
    <t>Objective Function Value</t>
  </si>
  <si>
    <t>Other Outcomes Calculated from Optimal Solution</t>
  </si>
  <si>
    <t>Cells in salmon provide optimal solution (i.e., prices and quantities that result in a market equilibrium)</t>
  </si>
  <si>
    <t>Cells in salmon provide optimal solution (i.e., prices and quantities produced and traded that result in equilibrium in the two markets)</t>
  </si>
  <si>
    <t>Market Prices for Supply (PS) and Demand (PD)</t>
  </si>
  <si>
    <t>Cells in grey are parameters (supply, demand, costs, transformation, taxes)</t>
  </si>
  <si>
    <t>Import Tax</t>
  </si>
  <si>
    <t>Inputs</t>
  </si>
  <si>
    <t>Equilibrium condition</t>
  </si>
  <si>
    <t>Calculated supply price</t>
  </si>
  <si>
    <t>Calculated demand price</t>
  </si>
  <si>
    <t>Calculated revenues to suppliers</t>
  </si>
  <si>
    <t>Calculated  tax revenues to government</t>
  </si>
  <si>
    <t>Calculated expenditures by buyers</t>
  </si>
  <si>
    <t>TRANSPORTATION PROBLEM EXAMPLE</t>
  </si>
  <si>
    <t>Unit Cost</t>
  </si>
  <si>
    <t>D1</t>
  </si>
  <si>
    <t>D2</t>
  </si>
  <si>
    <t>D3</t>
  </si>
  <si>
    <t>S1</t>
  </si>
  <si>
    <t>S2</t>
  </si>
  <si>
    <t>S3</t>
  </si>
  <si>
    <t>Shipments</t>
  </si>
  <si>
    <t>Total Out</t>
  </si>
  <si>
    <t>Supply</t>
  </si>
  <si>
    <t xml:space="preserve"> =</t>
  </si>
  <si>
    <t>Total In</t>
  </si>
  <si>
    <t xml:space="preserve"> = </t>
  </si>
  <si>
    <t>Total Cost</t>
  </si>
  <si>
    <t>Demand</t>
  </si>
  <si>
    <t>TRANSSHIPMENT PROBLEM EXAMPLE</t>
  </si>
  <si>
    <t>S1-P1</t>
  </si>
  <si>
    <t>S1-P2</t>
  </si>
  <si>
    <t>S2-P1</t>
  </si>
  <si>
    <t>S2-P2</t>
  </si>
  <si>
    <t>S3-P1</t>
  </si>
  <si>
    <t>S3-P2</t>
  </si>
  <si>
    <t>P1-D1</t>
  </si>
  <si>
    <t>P1-D2</t>
  </si>
  <si>
    <t>P1-D3</t>
  </si>
  <si>
    <t>P2-D1</t>
  </si>
  <si>
    <t>P2-D2</t>
  </si>
  <si>
    <t>P2-D3</t>
  </si>
  <si>
    <t xml:space="preserve">                Transshipment Node</t>
  </si>
  <si>
    <t>Objective Function:</t>
  </si>
  <si>
    <t>Supply Node</t>
  </si>
  <si>
    <t>P1</t>
  </si>
  <si>
    <t>P2</t>
  </si>
  <si>
    <t>Unit Costs:</t>
  </si>
  <si>
    <t xml:space="preserve">                                        Demand Node</t>
  </si>
  <si>
    <t>Transshipment Node</t>
  </si>
  <si>
    <t>Supply Quantity</t>
  </si>
  <si>
    <t>Demand Quantity</t>
  </si>
  <si>
    <t>Node</t>
  </si>
  <si>
    <t>Si</t>
  </si>
  <si>
    <t>Dj</t>
  </si>
  <si>
    <t xml:space="preserve">The problem is to minimize the transportation costs from supply nodes (S1, S2, S3) to transsipment nodes (P1, P1), and from </t>
  </si>
  <si>
    <t>transshipment nodes to demand nodes (D1, D2, D3)withouth exceeding supply capacity and meeting the demand (see diagram)</t>
  </si>
  <si>
    <t xml:space="preserve">Cells in salmon provide optimal solution (i.e. How much should be transported from each supply location (S) </t>
  </si>
  <si>
    <t>to transshipment  location (P), and from each transshipment location (P) to each demand location (D))</t>
  </si>
  <si>
    <t>For example 'S1-P1' in cell H3 indicates cost minimizing shipments from S1 to P1.</t>
  </si>
  <si>
    <t>Cell is blue present the mimumum cost solution to the problem.</t>
  </si>
  <si>
    <t>After running Solver, salmon cells will show the optimal (i.e., cost minimizing) flow of product from supply locations S to demand locations D.</t>
  </si>
  <si>
    <t>ALGEBRA FOR SINGLE MARKET EXAMPLE WITHOUT AND WITH TAX</t>
  </si>
  <si>
    <t>SINGLE MARKET PARTIAL EQUILIBRIUM (PE) OPTIMIZATION MODEL EXAMPLE</t>
  </si>
  <si>
    <t>MULTIPLE MARKET PARTIAL EQUILIBRIUM (PE) OPTIMIZATION MODEL EXAMPLE</t>
  </si>
  <si>
    <t>To solve this problem, open the Solver Add-In Program in the 'Data' Tab (Windows) or 'Tools' Tab (Mac). You will see the formulation of the multiple-market (trade between two countries) model as presented in Chapter 7.</t>
  </si>
  <si>
    <t>To solve this problem,  open the Solver Add-In Program in the 'Data' Tab (Windows) or 'Tools' Tab (Mac). You will see the formulation of the single-market model as presented in Chapter 7.</t>
  </si>
  <si>
    <t>To solve this problem,  open the Solver Add-In Program in the 'Data' Tab (Windows) or 'Tools' Tab (Mac). You will see the formulation of the transshipemt model as presented in Chapter 7.</t>
  </si>
  <si>
    <t>To solve this problem,  open the Solver Add-In Program in the 'Data' Tab (Windows) or 'Tools' Tab (Mac). You will see the formulation of the transportation model as presented in Chapter 7.</t>
  </si>
  <si>
    <t>This model does not require Excel Solver.  Changing the inputs shown in grey will will calculate a new market equilibrium for a model without and with a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</si>
</sst>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4" fillId="0" borderId="0" xfId="0" applyFont="1" applyAlignment="1">
      <alignment vertic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49" fontId="3" fillId="0" borderId="0" xfId="0" applyNumberFormat="1" applyFont="1" applyAlignment="1">
      <alignment horizontal="left" vertical="center"/>
    </xf>
    <xf numFmtId="2" fontId="1" fillId="2" borderId="3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0" fillId="0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1" xfId="0" applyFill="1" applyBorder="1"/>
    <xf numFmtId="0" fontId="5" fillId="0" borderId="0" xfId="0" applyFont="1"/>
    <xf numFmtId="0" fontId="7" fillId="0" borderId="0" xfId="1" applyFont="1"/>
    <xf numFmtId="0" fontId="6" fillId="0" borderId="0" xfId="1"/>
    <xf numFmtId="0" fontId="6" fillId="0" borderId="0" xfId="1" applyAlignment="1">
      <alignment horizontal="center"/>
    </xf>
    <xf numFmtId="0" fontId="6" fillId="8" borderId="9" xfId="1" applyFill="1" applyBorder="1" applyAlignment="1">
      <alignment horizontal="center"/>
    </xf>
    <xf numFmtId="0" fontId="6" fillId="8" borderId="15" xfId="1" applyFill="1" applyBorder="1" applyAlignment="1">
      <alignment horizontal="center"/>
    </xf>
    <xf numFmtId="0" fontId="6" fillId="8" borderId="10" xfId="1" applyFill="1" applyBorder="1" applyAlignment="1">
      <alignment horizontal="center"/>
    </xf>
    <xf numFmtId="0" fontId="6" fillId="8" borderId="11" xfId="1" applyFill="1" applyBorder="1" applyAlignment="1">
      <alignment horizontal="center"/>
    </xf>
    <xf numFmtId="0" fontId="6" fillId="8" borderId="0" xfId="1" applyFill="1" applyAlignment="1">
      <alignment horizontal="center"/>
    </xf>
    <xf numFmtId="0" fontId="6" fillId="8" borderId="12" xfId="1" applyFill="1" applyBorder="1" applyAlignment="1">
      <alignment horizontal="center"/>
    </xf>
    <xf numFmtId="0" fontId="6" fillId="8" borderId="13" xfId="1" applyFill="1" applyBorder="1" applyAlignment="1">
      <alignment horizontal="center"/>
    </xf>
    <xf numFmtId="0" fontId="6" fillId="8" borderId="2" xfId="1" applyFill="1" applyBorder="1" applyAlignment="1">
      <alignment horizontal="center"/>
    </xf>
    <xf numFmtId="0" fontId="6" fillId="8" borderId="14" xfId="1" applyFill="1" applyBorder="1" applyAlignment="1">
      <alignment horizontal="center"/>
    </xf>
    <xf numFmtId="0" fontId="6" fillId="4" borderId="9" xfId="1" applyFill="1" applyBorder="1" applyAlignment="1">
      <alignment horizontal="center"/>
    </xf>
    <xf numFmtId="0" fontId="6" fillId="4" borderId="15" xfId="1" applyFill="1" applyBorder="1" applyAlignment="1">
      <alignment horizontal="center"/>
    </xf>
    <xf numFmtId="0" fontId="6" fillId="4" borderId="10" xfId="1" applyFill="1" applyBorder="1" applyAlignment="1">
      <alignment horizontal="center"/>
    </xf>
    <xf numFmtId="0" fontId="6" fillId="3" borderId="6" xfId="1" applyFill="1" applyBorder="1" applyAlignment="1">
      <alignment horizontal="center"/>
    </xf>
    <xf numFmtId="0" fontId="6" fillId="4" borderId="11" xfId="1" applyFill="1" applyBorder="1" applyAlignment="1">
      <alignment horizontal="center"/>
    </xf>
    <xf numFmtId="0" fontId="6" fillId="4" borderId="0" xfId="1" applyFill="1" applyAlignment="1">
      <alignment horizontal="center"/>
    </xf>
    <xf numFmtId="0" fontId="6" fillId="4" borderId="12" xfId="1" applyFill="1" applyBorder="1" applyAlignment="1">
      <alignment horizontal="center"/>
    </xf>
    <xf numFmtId="0" fontId="6" fillId="3" borderId="7" xfId="1" applyFill="1" applyBorder="1" applyAlignment="1">
      <alignment horizontal="center"/>
    </xf>
    <xf numFmtId="0" fontId="6" fillId="4" borderId="13" xfId="1" applyFill="1" applyBorder="1" applyAlignment="1">
      <alignment horizontal="center"/>
    </xf>
    <xf numFmtId="0" fontId="6" fillId="4" borderId="2" xfId="1" applyFill="1" applyBorder="1" applyAlignment="1">
      <alignment horizontal="center"/>
    </xf>
    <xf numFmtId="0" fontId="6" fillId="4" borderId="14" xfId="1" applyFill="1" applyBorder="1" applyAlignment="1">
      <alignment horizontal="center"/>
    </xf>
    <xf numFmtId="0" fontId="6" fillId="3" borderId="8" xfId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6" fillId="3" borderId="3" xfId="1" applyFill="1" applyBorder="1" applyAlignment="1">
      <alignment horizontal="center"/>
    </xf>
    <xf numFmtId="0" fontId="6" fillId="3" borderId="4" xfId="1" applyFill="1" applyBorder="1" applyAlignment="1">
      <alignment horizontal="center"/>
    </xf>
    <xf numFmtId="0" fontId="6" fillId="3" borderId="5" xfId="1" applyFill="1" applyBorder="1" applyAlignment="1">
      <alignment horizontal="center"/>
    </xf>
    <xf numFmtId="0" fontId="6" fillId="9" borderId="1" xfId="1" applyFill="1" applyBorder="1" applyAlignment="1">
      <alignment horizontal="center"/>
    </xf>
    <xf numFmtId="0" fontId="6" fillId="3" borderId="1" xfId="1" applyFill="1" applyBorder="1"/>
    <xf numFmtId="0" fontId="6" fillId="4" borderId="1" xfId="1" applyFill="1" applyBorder="1"/>
    <xf numFmtId="0" fontId="6" fillId="5" borderId="1" xfId="1" applyFill="1" applyBorder="1"/>
    <xf numFmtId="0" fontId="4" fillId="0" borderId="0" xfId="1" applyFont="1" applyAlignment="1">
      <alignment vertical="center"/>
    </xf>
    <xf numFmtId="0" fontId="6" fillId="2" borderId="3" xfId="1" applyFill="1" applyBorder="1" applyAlignment="1">
      <alignment horizontal="center"/>
    </xf>
    <xf numFmtId="0" fontId="6" fillId="2" borderId="4" xfId="1" applyFill="1" applyBorder="1" applyAlignment="1">
      <alignment horizontal="center"/>
    </xf>
    <xf numFmtId="0" fontId="6" fillId="2" borderId="5" xfId="1" applyFill="1" applyBorder="1" applyAlignment="1">
      <alignment horizontal="center"/>
    </xf>
    <xf numFmtId="0" fontId="6" fillId="5" borderId="1" xfId="1" applyFill="1" applyBorder="1" applyAlignment="1">
      <alignment horizontal="center"/>
    </xf>
    <xf numFmtId="0" fontId="6" fillId="10" borderId="9" xfId="1" applyFill="1" applyBorder="1" applyAlignment="1">
      <alignment horizontal="center"/>
    </xf>
    <xf numFmtId="0" fontId="6" fillId="10" borderId="10" xfId="1" applyFill="1" applyBorder="1" applyAlignment="1">
      <alignment horizontal="center"/>
    </xf>
    <xf numFmtId="0" fontId="6" fillId="10" borderId="11" xfId="1" applyFill="1" applyBorder="1" applyAlignment="1">
      <alignment horizontal="center"/>
    </xf>
    <xf numFmtId="0" fontId="6" fillId="10" borderId="12" xfId="1" applyFill="1" applyBorder="1" applyAlignment="1">
      <alignment horizontal="center"/>
    </xf>
    <xf numFmtId="0" fontId="6" fillId="3" borderId="9" xfId="1" applyFill="1" applyBorder="1" applyAlignment="1">
      <alignment horizontal="center"/>
    </xf>
    <xf numFmtId="0" fontId="6" fillId="3" borderId="15" xfId="1" applyFill="1" applyBorder="1" applyAlignment="1">
      <alignment horizontal="center"/>
    </xf>
    <xf numFmtId="0" fontId="6" fillId="3" borderId="10" xfId="1" applyFill="1" applyBorder="1"/>
    <xf numFmtId="0" fontId="6" fillId="10" borderId="13" xfId="1" applyFill="1" applyBorder="1" applyAlignment="1">
      <alignment horizontal="center"/>
    </xf>
    <xf numFmtId="0" fontId="6" fillId="10" borderId="14" xfId="1" applyFill="1" applyBorder="1" applyAlignment="1">
      <alignment horizontal="center"/>
    </xf>
    <xf numFmtId="0" fontId="6" fillId="3" borderId="11" xfId="1" applyFill="1" applyBorder="1" applyAlignment="1">
      <alignment horizontal="center"/>
    </xf>
    <xf numFmtId="0" fontId="6" fillId="3" borderId="0" xfId="1" applyFill="1" applyAlignment="1">
      <alignment horizontal="center"/>
    </xf>
    <xf numFmtId="0" fontId="6" fillId="3" borderId="12" xfId="1" applyFill="1" applyBorder="1" applyAlignment="1">
      <alignment horizontal="center"/>
    </xf>
    <xf numFmtId="0" fontId="6" fillId="10" borderId="15" xfId="1" applyFill="1" applyBorder="1" applyAlignment="1">
      <alignment horizontal="center"/>
    </xf>
    <xf numFmtId="0" fontId="6" fillId="10" borderId="0" xfId="1" applyFill="1" applyAlignment="1">
      <alignment horizontal="center"/>
    </xf>
    <xf numFmtId="0" fontId="6" fillId="10" borderId="2" xfId="1" applyFill="1" applyBorder="1" applyAlignment="1">
      <alignment horizontal="center"/>
    </xf>
    <xf numFmtId="0" fontId="6" fillId="3" borderId="13" xfId="1" applyFill="1" applyBorder="1" applyAlignment="1">
      <alignment horizontal="center"/>
    </xf>
    <xf numFmtId="0" fontId="6" fillId="3" borderId="2" xfId="1" applyFill="1" applyBorder="1" applyAlignment="1">
      <alignment horizontal="center"/>
    </xf>
    <xf numFmtId="0" fontId="6" fillId="3" borderId="14" xfId="1" applyFill="1" applyBorder="1" applyAlignment="1">
      <alignment horizontal="center"/>
    </xf>
    <xf numFmtId="0" fontId="6" fillId="3" borderId="10" xfId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0" fontId="3" fillId="0" borderId="0" xfId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85724</xdr:colOff>
      <xdr:row>0</xdr:row>
      <xdr:rowOff>314326</xdr:rowOff>
    </xdr:from>
    <xdr:to>
      <xdr:col>17</xdr:col>
      <xdr:colOff>285749</xdr:colOff>
      <xdr:row>16</xdr:row>
      <xdr:rowOff>158086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B0D2D-0D70-354A-98CC-2FD935D81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7324" y="314326"/>
          <a:ext cx="4911725" cy="30695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18</xdr:row>
      <xdr:rowOff>0</xdr:rowOff>
    </xdr:from>
    <xdr:to>
      <xdr:col>19</xdr:col>
      <xdr:colOff>596537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C4FAFA-98B9-5941-AD09-FE8977985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4750" y="3606800"/>
          <a:ext cx="7308487" cy="3238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B29" sqref="B29"/>
    </sheetView>
  </sheetViews>
  <sheetFormatPr defaultColWidth="8.796875" defaultRowHeight="14.4" x14ac:dyDescent="0.3"/>
  <cols>
    <col min="1" max="1" width="5.5" style="42" customWidth="1"/>
    <col min="2" max="4" width="18.5" style="42" customWidth="1"/>
    <col min="5" max="5" width="17.796875" style="42" customWidth="1"/>
    <col min="6" max="6" width="3.296875" style="42" customWidth="1"/>
    <col min="7" max="7" width="10" style="42" customWidth="1"/>
    <col min="8" max="8" width="5.5" style="42" customWidth="1"/>
    <col min="9" max="9" width="11.5" style="42" customWidth="1"/>
    <col min="10" max="16384" width="8.796875" style="42"/>
  </cols>
  <sheetData>
    <row r="1" spans="2:9" ht="28.8" x14ac:dyDescent="0.55000000000000004">
      <c r="B1" s="41" t="s">
        <v>108</v>
      </c>
      <c r="C1" s="41"/>
    </row>
    <row r="3" spans="2:9" x14ac:dyDescent="0.3">
      <c r="B3" s="43" t="s">
        <v>109</v>
      </c>
      <c r="C3" s="43" t="s">
        <v>110</v>
      </c>
      <c r="D3" s="43" t="s">
        <v>111</v>
      </c>
      <c r="E3" s="43" t="s">
        <v>112</v>
      </c>
    </row>
    <row r="4" spans="2:9" x14ac:dyDescent="0.3">
      <c r="B4" s="43" t="s">
        <v>113</v>
      </c>
      <c r="C4" s="44">
        <v>40</v>
      </c>
      <c r="D4" s="45">
        <v>47</v>
      </c>
      <c r="E4" s="46">
        <v>80</v>
      </c>
    </row>
    <row r="5" spans="2:9" x14ac:dyDescent="0.3">
      <c r="B5" s="43" t="s">
        <v>114</v>
      </c>
      <c r="C5" s="47">
        <v>72</v>
      </c>
      <c r="D5" s="48">
        <v>36</v>
      </c>
      <c r="E5" s="49">
        <v>58</v>
      </c>
    </row>
    <row r="6" spans="2:9" x14ac:dyDescent="0.3">
      <c r="B6" s="43" t="s">
        <v>115</v>
      </c>
      <c r="C6" s="50">
        <v>24</v>
      </c>
      <c r="D6" s="51">
        <v>61</v>
      </c>
      <c r="E6" s="52">
        <v>71</v>
      </c>
    </row>
    <row r="7" spans="2:9" x14ac:dyDescent="0.3">
      <c r="B7" s="43"/>
      <c r="C7" s="43"/>
      <c r="D7" s="43"/>
      <c r="E7" s="43"/>
    </row>
    <row r="8" spans="2:9" x14ac:dyDescent="0.3">
      <c r="B8" s="43"/>
      <c r="C8" s="43"/>
      <c r="D8" s="43"/>
      <c r="E8" s="43"/>
    </row>
    <row r="9" spans="2:9" x14ac:dyDescent="0.3">
      <c r="B9" s="43" t="s">
        <v>116</v>
      </c>
      <c r="C9" s="43" t="s">
        <v>110</v>
      </c>
      <c r="D9" s="43" t="s">
        <v>111</v>
      </c>
      <c r="E9" s="43" t="s">
        <v>112</v>
      </c>
      <c r="G9" s="43" t="s">
        <v>117</v>
      </c>
      <c r="H9" s="43"/>
      <c r="I9" s="43" t="s">
        <v>118</v>
      </c>
    </row>
    <row r="10" spans="2:9" x14ac:dyDescent="0.3">
      <c r="B10" s="43" t="s">
        <v>113</v>
      </c>
      <c r="C10" s="53">
        <v>0</v>
      </c>
      <c r="D10" s="54">
        <v>100</v>
      </c>
      <c r="E10" s="55">
        <v>0</v>
      </c>
      <c r="G10" s="43">
        <f>SUM(C10:E10)</f>
        <v>100</v>
      </c>
      <c r="H10" s="43" t="s">
        <v>119</v>
      </c>
      <c r="I10" s="56">
        <v>100</v>
      </c>
    </row>
    <row r="11" spans="2:9" x14ac:dyDescent="0.3">
      <c r="B11" s="43" t="s">
        <v>114</v>
      </c>
      <c r="C11" s="57">
        <v>0</v>
      </c>
      <c r="D11" s="58">
        <v>100</v>
      </c>
      <c r="E11" s="59">
        <v>100</v>
      </c>
      <c r="G11" s="43">
        <f t="shared" ref="G11:G12" si="0">SUM(C11:E11)</f>
        <v>200</v>
      </c>
      <c r="H11" s="43" t="s">
        <v>119</v>
      </c>
      <c r="I11" s="60">
        <v>200</v>
      </c>
    </row>
    <row r="12" spans="2:9" x14ac:dyDescent="0.3">
      <c r="B12" s="43" t="s">
        <v>115</v>
      </c>
      <c r="C12" s="61">
        <v>200</v>
      </c>
      <c r="D12" s="62">
        <v>0</v>
      </c>
      <c r="E12" s="63">
        <v>100</v>
      </c>
      <c r="G12" s="43">
        <f t="shared" si="0"/>
        <v>300</v>
      </c>
      <c r="H12" s="43" t="s">
        <v>119</v>
      </c>
      <c r="I12" s="64">
        <v>300</v>
      </c>
    </row>
    <row r="13" spans="2:9" x14ac:dyDescent="0.3">
      <c r="B13" s="43"/>
      <c r="C13" s="43"/>
      <c r="D13" s="43"/>
      <c r="E13" s="43"/>
      <c r="G13" s="43"/>
      <c r="H13" s="43"/>
      <c r="I13" s="43"/>
    </row>
    <row r="14" spans="2:9" x14ac:dyDescent="0.3">
      <c r="B14" s="43" t="s">
        <v>120</v>
      </c>
      <c r="C14" s="43">
        <f>SUM(C10:C12)</f>
        <v>200</v>
      </c>
      <c r="D14" s="43">
        <f t="shared" ref="D14:E14" si="1">SUM(D10:D12)</f>
        <v>200</v>
      </c>
      <c r="E14" s="43">
        <f t="shared" si="1"/>
        <v>200</v>
      </c>
      <c r="G14" s="43"/>
      <c r="H14" s="43"/>
      <c r="I14" s="43"/>
    </row>
    <row r="15" spans="2:9" x14ac:dyDescent="0.3">
      <c r="B15" s="43"/>
      <c r="C15" s="43" t="s">
        <v>121</v>
      </c>
      <c r="D15" s="43" t="s">
        <v>121</v>
      </c>
      <c r="E15" s="43" t="s">
        <v>121</v>
      </c>
      <c r="G15" s="43"/>
      <c r="H15" s="43"/>
      <c r="I15" s="65" t="s">
        <v>122</v>
      </c>
    </row>
    <row r="16" spans="2:9" x14ac:dyDescent="0.3">
      <c r="B16" s="43" t="s">
        <v>123</v>
      </c>
      <c r="C16" s="66">
        <v>200</v>
      </c>
      <c r="D16" s="67">
        <v>200</v>
      </c>
      <c r="E16" s="68">
        <v>200</v>
      </c>
      <c r="G16" s="43"/>
      <c r="H16" s="43"/>
      <c r="I16" s="69">
        <f>SUMPRODUCT(UnitCost,Shipments)</f>
        <v>26000</v>
      </c>
    </row>
    <row r="19" spans="2:5" x14ac:dyDescent="0.3">
      <c r="B19" s="42" t="s">
        <v>72</v>
      </c>
    </row>
    <row r="20" spans="2:5" x14ac:dyDescent="0.3">
      <c r="B20" s="42" t="s">
        <v>73</v>
      </c>
    </row>
    <row r="22" spans="2:5" x14ac:dyDescent="0.3">
      <c r="B22" s="70"/>
      <c r="C22" s="42" t="s">
        <v>74</v>
      </c>
    </row>
    <row r="24" spans="2:5" x14ac:dyDescent="0.3">
      <c r="B24" s="71"/>
      <c r="C24" s="42" t="s">
        <v>75</v>
      </c>
    </row>
    <row r="26" spans="2:5" x14ac:dyDescent="0.3">
      <c r="B26" s="72"/>
      <c r="C26" s="42" t="s">
        <v>76</v>
      </c>
    </row>
    <row r="28" spans="2:5" x14ac:dyDescent="0.3">
      <c r="B28" s="42" t="s">
        <v>163</v>
      </c>
    </row>
    <row r="29" spans="2:5" x14ac:dyDescent="0.3">
      <c r="B29" s="42" t="s">
        <v>77</v>
      </c>
    </row>
    <row r="31" spans="2:5" ht="65.25" customHeight="1" x14ac:dyDescent="0.3">
      <c r="B31" s="99" t="s">
        <v>78</v>
      </c>
      <c r="C31" s="99"/>
      <c r="D31" s="99"/>
      <c r="E31" s="99"/>
    </row>
    <row r="33" spans="2:2" ht="15.6" x14ac:dyDescent="0.3">
      <c r="B33" s="73" t="s">
        <v>79</v>
      </c>
    </row>
    <row r="34" spans="2:2" ht="15.6" x14ac:dyDescent="0.3">
      <c r="B34" s="73" t="s">
        <v>80</v>
      </c>
    </row>
  </sheetData>
  <mergeCells count="1">
    <mergeCell ref="B31:E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4"/>
  <sheetViews>
    <sheetView workbookViewId="0">
      <selection activeCell="H5" sqref="H5"/>
    </sheetView>
  </sheetViews>
  <sheetFormatPr defaultColWidth="8.796875" defaultRowHeight="14.4" x14ac:dyDescent="0.3"/>
  <cols>
    <col min="1" max="1" width="5.5" style="42" customWidth="1"/>
    <col min="2" max="2" width="27.5" style="42" customWidth="1"/>
    <col min="3" max="4" width="18.5" style="42" customWidth="1"/>
    <col min="5" max="5" width="17.796875" style="42" customWidth="1"/>
    <col min="6" max="6" width="6.796875" style="42" customWidth="1"/>
    <col min="7" max="7" width="19.5" style="42" customWidth="1"/>
    <col min="8" max="19" width="8.796875" style="42"/>
    <col min="20" max="20" width="15" style="42" customWidth="1"/>
    <col min="21" max="16384" width="8.796875" style="42"/>
  </cols>
  <sheetData>
    <row r="1" spans="2:21" ht="28.8" x14ac:dyDescent="0.55000000000000004">
      <c r="B1" s="41" t="s">
        <v>124</v>
      </c>
      <c r="C1" s="41"/>
    </row>
    <row r="3" spans="2:21" x14ac:dyDescent="0.3">
      <c r="H3" s="43" t="s">
        <v>125</v>
      </c>
      <c r="I3" s="43" t="s">
        <v>126</v>
      </c>
      <c r="J3" s="43" t="s">
        <v>127</v>
      </c>
      <c r="K3" s="43" t="s">
        <v>128</v>
      </c>
      <c r="L3" s="43" t="s">
        <v>129</v>
      </c>
      <c r="M3" s="43" t="s">
        <v>130</v>
      </c>
      <c r="N3" s="43" t="s">
        <v>131</v>
      </c>
      <c r="O3" s="43" t="s">
        <v>132</v>
      </c>
      <c r="P3" s="43" t="s">
        <v>133</v>
      </c>
      <c r="Q3" s="43" t="s">
        <v>134</v>
      </c>
      <c r="R3" s="43" t="s">
        <v>135</v>
      </c>
      <c r="S3" s="43" t="s">
        <v>136</v>
      </c>
      <c r="T3" s="65" t="s">
        <v>122</v>
      </c>
    </row>
    <row r="4" spans="2:21" x14ac:dyDescent="0.3">
      <c r="B4" s="65" t="s">
        <v>109</v>
      </c>
      <c r="C4" s="42" t="s">
        <v>137</v>
      </c>
      <c r="G4" s="65" t="s">
        <v>138</v>
      </c>
      <c r="H4" s="74">
        <v>100</v>
      </c>
      <c r="I4" s="75">
        <v>0</v>
      </c>
      <c r="J4" s="75">
        <v>100</v>
      </c>
      <c r="K4" s="75">
        <v>100</v>
      </c>
      <c r="L4" s="75">
        <v>0</v>
      </c>
      <c r="M4" s="75">
        <v>300</v>
      </c>
      <c r="N4" s="75">
        <v>200</v>
      </c>
      <c r="O4" s="75">
        <v>0</v>
      </c>
      <c r="P4" s="75">
        <v>0</v>
      </c>
      <c r="Q4" s="75">
        <v>0</v>
      </c>
      <c r="R4" s="75">
        <v>200</v>
      </c>
      <c r="S4" s="76">
        <v>200</v>
      </c>
      <c r="T4" s="77">
        <f>H7*H4+I7*I4+J7*J4+K7*K4+L7*L4+M7*M4+N7*N4+O7*O4+P7*P4+Q7*Q4+R7*R4+S7*S4</f>
        <v>21200</v>
      </c>
    </row>
    <row r="5" spans="2:21" x14ac:dyDescent="0.3">
      <c r="B5" s="43" t="s">
        <v>139</v>
      </c>
      <c r="C5" s="43" t="s">
        <v>140</v>
      </c>
      <c r="D5" s="43" t="s">
        <v>141</v>
      </c>
    </row>
    <row r="6" spans="2:21" x14ac:dyDescent="0.3">
      <c r="B6" s="43" t="s">
        <v>113</v>
      </c>
      <c r="C6" s="78">
        <v>10</v>
      </c>
      <c r="D6" s="79">
        <v>12</v>
      </c>
      <c r="G6" s="43"/>
    </row>
    <row r="7" spans="2:21" x14ac:dyDescent="0.3">
      <c r="B7" s="43" t="s">
        <v>114</v>
      </c>
      <c r="C7" s="80">
        <v>12</v>
      </c>
      <c r="D7" s="81">
        <v>10</v>
      </c>
      <c r="G7" s="43" t="s">
        <v>142</v>
      </c>
      <c r="H7" s="82">
        <v>10</v>
      </c>
      <c r="I7" s="83">
        <v>12</v>
      </c>
      <c r="J7" s="83">
        <v>12</v>
      </c>
      <c r="K7" s="83">
        <v>10</v>
      </c>
      <c r="L7" s="83">
        <v>15</v>
      </c>
      <c r="M7" s="83">
        <v>12</v>
      </c>
      <c r="N7" s="83">
        <v>20</v>
      </c>
      <c r="O7" s="83">
        <v>22</v>
      </c>
      <c r="P7" s="83">
        <v>40</v>
      </c>
      <c r="Q7" s="83">
        <v>22</v>
      </c>
      <c r="R7" s="83">
        <v>20</v>
      </c>
      <c r="S7" s="83">
        <v>32</v>
      </c>
      <c r="T7" s="84"/>
      <c r="U7" s="43"/>
    </row>
    <row r="8" spans="2:21" x14ac:dyDescent="0.3">
      <c r="B8" s="43" t="s">
        <v>115</v>
      </c>
      <c r="C8" s="85">
        <v>15</v>
      </c>
      <c r="D8" s="86">
        <v>12</v>
      </c>
      <c r="G8" s="43" t="s">
        <v>113</v>
      </c>
      <c r="H8" s="87">
        <v>1</v>
      </c>
      <c r="I8" s="88">
        <v>1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9">
        <v>100</v>
      </c>
      <c r="U8" s="43">
        <f>H8*H4+I8*I4</f>
        <v>100</v>
      </c>
    </row>
    <row r="9" spans="2:21" x14ac:dyDescent="0.3">
      <c r="C9" s="43"/>
      <c r="D9" s="43"/>
      <c r="G9" s="43" t="s">
        <v>113</v>
      </c>
      <c r="H9" s="87"/>
      <c r="I9" s="88"/>
      <c r="J9" s="88">
        <v>1</v>
      </c>
      <c r="K9" s="88">
        <v>1</v>
      </c>
      <c r="L9" s="88"/>
      <c r="M9" s="88"/>
      <c r="N9" s="88"/>
      <c r="O9" s="88"/>
      <c r="P9" s="88"/>
      <c r="Q9" s="88"/>
      <c r="R9" s="88"/>
      <c r="S9" s="88"/>
      <c r="T9" s="89">
        <v>200</v>
      </c>
      <c r="U9" s="43">
        <f>J9*J4+K9*K4</f>
        <v>200</v>
      </c>
    </row>
    <row r="10" spans="2:21" x14ac:dyDescent="0.3">
      <c r="G10" s="43" t="s">
        <v>115</v>
      </c>
      <c r="H10" s="87"/>
      <c r="I10" s="88"/>
      <c r="J10" s="88"/>
      <c r="K10" s="88"/>
      <c r="L10" s="88">
        <v>1</v>
      </c>
      <c r="M10" s="88">
        <v>1</v>
      </c>
      <c r="N10" s="88"/>
      <c r="O10" s="88"/>
      <c r="P10" s="88"/>
      <c r="Q10" s="88"/>
      <c r="R10" s="88"/>
      <c r="S10" s="88"/>
      <c r="T10" s="89">
        <v>300</v>
      </c>
      <c r="U10" s="43">
        <f>L10*L4+M10*M4</f>
        <v>300</v>
      </c>
    </row>
    <row r="11" spans="2:21" x14ac:dyDescent="0.3">
      <c r="B11" s="65" t="s">
        <v>109</v>
      </c>
      <c r="C11" s="42" t="s">
        <v>143</v>
      </c>
      <c r="G11" s="43" t="s">
        <v>110</v>
      </c>
      <c r="H11" s="87"/>
      <c r="I11" s="88"/>
      <c r="J11" s="88"/>
      <c r="K11" s="88"/>
      <c r="L11" s="88"/>
      <c r="M11" s="88"/>
      <c r="N11" s="88">
        <v>1</v>
      </c>
      <c r="O11" s="88"/>
      <c r="P11" s="88"/>
      <c r="Q11" s="88">
        <v>1</v>
      </c>
      <c r="R11" s="88"/>
      <c r="S11" s="88"/>
      <c r="T11" s="89">
        <v>200</v>
      </c>
      <c r="U11" s="43">
        <f>N11*N4+Q11*Q4</f>
        <v>200</v>
      </c>
    </row>
    <row r="12" spans="2:21" x14ac:dyDescent="0.3">
      <c r="B12" s="43" t="s">
        <v>144</v>
      </c>
      <c r="C12" s="78" t="s">
        <v>110</v>
      </c>
      <c r="D12" s="90" t="s">
        <v>111</v>
      </c>
      <c r="E12" s="79" t="s">
        <v>112</v>
      </c>
      <c r="G12" s="43" t="s">
        <v>111</v>
      </c>
      <c r="H12" s="87"/>
      <c r="I12" s="88"/>
      <c r="J12" s="88"/>
      <c r="K12" s="88"/>
      <c r="L12" s="88"/>
      <c r="M12" s="88"/>
      <c r="N12" s="88"/>
      <c r="O12" s="88">
        <v>1</v>
      </c>
      <c r="P12" s="88"/>
      <c r="Q12" s="88"/>
      <c r="R12" s="88">
        <v>1</v>
      </c>
      <c r="S12" s="88"/>
      <c r="T12" s="89">
        <v>200</v>
      </c>
      <c r="U12" s="43">
        <f>O12*O4+R12*R4</f>
        <v>200</v>
      </c>
    </row>
    <row r="13" spans="2:21" x14ac:dyDescent="0.3">
      <c r="B13" s="43" t="s">
        <v>140</v>
      </c>
      <c r="C13" s="80">
        <v>20</v>
      </c>
      <c r="D13" s="91">
        <v>22</v>
      </c>
      <c r="E13" s="81">
        <v>40</v>
      </c>
      <c r="G13" s="43" t="s">
        <v>112</v>
      </c>
      <c r="H13" s="87"/>
      <c r="I13" s="88"/>
      <c r="J13" s="88"/>
      <c r="K13" s="88"/>
      <c r="L13" s="88"/>
      <c r="M13" s="88"/>
      <c r="N13" s="88"/>
      <c r="O13" s="88"/>
      <c r="P13" s="88">
        <v>1</v>
      </c>
      <c r="Q13" s="88"/>
      <c r="R13" s="88"/>
      <c r="S13" s="88">
        <v>1</v>
      </c>
      <c r="T13" s="89">
        <v>200</v>
      </c>
      <c r="U13" s="43">
        <f>P13*P4+S13*S4</f>
        <v>200</v>
      </c>
    </row>
    <row r="14" spans="2:21" x14ac:dyDescent="0.3">
      <c r="B14" s="43" t="s">
        <v>141</v>
      </c>
      <c r="C14" s="85">
        <v>22</v>
      </c>
      <c r="D14" s="92">
        <v>20</v>
      </c>
      <c r="E14" s="86">
        <v>32</v>
      </c>
      <c r="G14" s="43" t="s">
        <v>140</v>
      </c>
      <c r="H14" s="87">
        <v>1</v>
      </c>
      <c r="I14" s="88"/>
      <c r="J14" s="88">
        <v>1</v>
      </c>
      <c r="K14" s="88"/>
      <c r="L14" s="88">
        <v>1</v>
      </c>
      <c r="M14" s="88"/>
      <c r="N14" s="88">
        <v>1</v>
      </c>
      <c r="O14" s="88">
        <v>1</v>
      </c>
      <c r="P14" s="88">
        <v>1</v>
      </c>
      <c r="Q14" s="88"/>
      <c r="R14" s="88"/>
      <c r="S14" s="88"/>
      <c r="T14" s="89">
        <v>0</v>
      </c>
      <c r="U14" s="43">
        <f>H14*H4+J14*J4+L14*L4-N14*N4-O14*O4-P14*P4</f>
        <v>0</v>
      </c>
    </row>
    <row r="15" spans="2:21" x14ac:dyDescent="0.3">
      <c r="E15" s="43"/>
      <c r="G15" s="43" t="s">
        <v>141</v>
      </c>
      <c r="H15" s="93"/>
      <c r="I15" s="94">
        <v>1</v>
      </c>
      <c r="J15" s="94"/>
      <c r="K15" s="94">
        <v>1</v>
      </c>
      <c r="L15" s="94"/>
      <c r="M15" s="94">
        <v>1</v>
      </c>
      <c r="N15" s="94"/>
      <c r="O15" s="94"/>
      <c r="P15" s="94"/>
      <c r="Q15" s="94">
        <v>1</v>
      </c>
      <c r="R15" s="94">
        <v>1</v>
      </c>
      <c r="S15" s="94">
        <v>1</v>
      </c>
      <c r="T15" s="95">
        <v>0</v>
      </c>
      <c r="U15" s="43">
        <f>I15*I4+K15*K4+M15*M4-Q15*Q4-R15*R4-S15*S4</f>
        <v>0</v>
      </c>
    </row>
    <row r="16" spans="2:21" x14ac:dyDescent="0.3">
      <c r="E16" s="43"/>
    </row>
    <row r="17" spans="2:5" x14ac:dyDescent="0.3">
      <c r="E17" s="43"/>
    </row>
    <row r="18" spans="2:5" x14ac:dyDescent="0.3">
      <c r="C18" s="65" t="s">
        <v>145</v>
      </c>
      <c r="D18" s="65" t="s">
        <v>146</v>
      </c>
      <c r="E18" s="43"/>
    </row>
    <row r="19" spans="2:5" x14ac:dyDescent="0.3">
      <c r="B19" s="43" t="s">
        <v>147</v>
      </c>
      <c r="C19" s="43" t="s">
        <v>148</v>
      </c>
      <c r="D19" s="43" t="s">
        <v>149</v>
      </c>
    </row>
    <row r="20" spans="2:5" x14ac:dyDescent="0.3">
      <c r="B20" s="43">
        <v>1</v>
      </c>
      <c r="C20" s="82">
        <v>100</v>
      </c>
      <c r="D20" s="96">
        <v>200</v>
      </c>
    </row>
    <row r="21" spans="2:5" x14ac:dyDescent="0.3">
      <c r="B21" s="43">
        <v>2</v>
      </c>
      <c r="C21" s="87">
        <v>200</v>
      </c>
      <c r="D21" s="89">
        <v>200</v>
      </c>
    </row>
    <row r="22" spans="2:5" x14ac:dyDescent="0.3">
      <c r="B22" s="43">
        <v>3</v>
      </c>
      <c r="C22" s="93">
        <v>300</v>
      </c>
      <c r="D22" s="95">
        <v>200</v>
      </c>
    </row>
    <row r="27" spans="2:5" x14ac:dyDescent="0.3">
      <c r="B27" s="42" t="s">
        <v>150</v>
      </c>
    </row>
    <row r="28" spans="2:5" x14ac:dyDescent="0.3">
      <c r="B28" s="42" t="s">
        <v>151</v>
      </c>
    </row>
    <row r="30" spans="2:5" x14ac:dyDescent="0.3">
      <c r="B30" s="70"/>
      <c r="C30" s="42" t="s">
        <v>74</v>
      </c>
    </row>
    <row r="32" spans="2:5" x14ac:dyDescent="0.3">
      <c r="B32" s="71"/>
      <c r="C32" s="42" t="s">
        <v>152</v>
      </c>
    </row>
    <row r="33" spans="2:5" x14ac:dyDescent="0.3">
      <c r="C33" s="42" t="s">
        <v>153</v>
      </c>
    </row>
    <row r="34" spans="2:5" x14ac:dyDescent="0.3">
      <c r="C34" s="42" t="s">
        <v>154</v>
      </c>
    </row>
    <row r="36" spans="2:5" x14ac:dyDescent="0.3">
      <c r="B36" s="72"/>
      <c r="C36" s="42" t="s">
        <v>155</v>
      </c>
    </row>
    <row r="38" spans="2:5" x14ac:dyDescent="0.3">
      <c r="B38" s="42" t="s">
        <v>162</v>
      </c>
    </row>
    <row r="39" spans="2:5" x14ac:dyDescent="0.3">
      <c r="B39" s="42" t="s">
        <v>156</v>
      </c>
    </row>
    <row r="41" spans="2:5" ht="57.75" customHeight="1" x14ac:dyDescent="0.3">
      <c r="B41" s="99" t="s">
        <v>78</v>
      </c>
      <c r="C41" s="99"/>
      <c r="D41" s="99"/>
      <c r="E41" s="99"/>
    </row>
    <row r="43" spans="2:5" ht="15.6" x14ac:dyDescent="0.3">
      <c r="B43" s="73" t="s">
        <v>79</v>
      </c>
    </row>
    <row r="44" spans="2:5" ht="15.6" x14ac:dyDescent="0.3">
      <c r="B44" s="73" t="s">
        <v>80</v>
      </c>
    </row>
  </sheetData>
  <mergeCells count="1">
    <mergeCell ref="B41:E4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workbookViewId="0">
      <selection activeCell="B33" sqref="B33"/>
    </sheetView>
  </sheetViews>
  <sheetFormatPr defaultColWidth="11.19921875" defaultRowHeight="15.6" x14ac:dyDescent="0.3"/>
  <cols>
    <col min="1" max="1" width="6.796875" customWidth="1"/>
    <col min="2" max="2" width="15.296875" customWidth="1"/>
  </cols>
  <sheetData>
    <row r="1" spans="2:5" ht="28.8" x14ac:dyDescent="0.55000000000000004">
      <c r="B1" s="41" t="s">
        <v>157</v>
      </c>
    </row>
    <row r="3" spans="2:5" x14ac:dyDescent="0.3">
      <c r="B3" s="7" t="s">
        <v>65</v>
      </c>
    </row>
    <row r="4" spans="2:5" x14ac:dyDescent="0.3">
      <c r="C4" s="2" t="s">
        <v>101</v>
      </c>
    </row>
    <row r="5" spans="2:5" x14ac:dyDescent="0.3">
      <c r="B5" s="35" t="s">
        <v>2</v>
      </c>
      <c r="C5" s="36">
        <v>5</v>
      </c>
      <c r="E5" s="40" t="s">
        <v>86</v>
      </c>
    </row>
    <row r="6" spans="2:5" x14ac:dyDescent="0.3">
      <c r="B6" s="35" t="s">
        <v>3</v>
      </c>
      <c r="C6" s="37">
        <v>2</v>
      </c>
      <c r="E6" s="40" t="s">
        <v>87</v>
      </c>
    </row>
    <row r="7" spans="2:5" x14ac:dyDescent="0.3">
      <c r="B7" s="35" t="s">
        <v>4</v>
      </c>
      <c r="C7" s="37">
        <v>20</v>
      </c>
    </row>
    <row r="8" spans="2:5" x14ac:dyDescent="0.3">
      <c r="B8" s="35" t="s">
        <v>5</v>
      </c>
      <c r="C8" s="38">
        <v>2</v>
      </c>
    </row>
    <row r="10" spans="2:5" x14ac:dyDescent="0.3">
      <c r="B10" t="s">
        <v>67</v>
      </c>
      <c r="C10">
        <f>(C7-C5)/(C6+C8)</f>
        <v>3.75</v>
      </c>
      <c r="D10" t="s">
        <v>102</v>
      </c>
    </row>
    <row r="12" spans="2:5" x14ac:dyDescent="0.3">
      <c r="B12" t="s">
        <v>0</v>
      </c>
      <c r="C12">
        <f>C5+C10*C6</f>
        <v>12.5</v>
      </c>
      <c r="D12" t="s">
        <v>103</v>
      </c>
    </row>
    <row r="13" spans="2:5" x14ac:dyDescent="0.3">
      <c r="B13" t="s">
        <v>1</v>
      </c>
      <c r="C13">
        <f>C7-C10*C8</f>
        <v>12.5</v>
      </c>
      <c r="D13" t="s">
        <v>104</v>
      </c>
    </row>
    <row r="15" spans="2:5" x14ac:dyDescent="0.3">
      <c r="B15" t="s">
        <v>70</v>
      </c>
      <c r="C15">
        <f>C13*C10</f>
        <v>46.875</v>
      </c>
      <c r="D15" t="s">
        <v>105</v>
      </c>
    </row>
    <row r="16" spans="2:5" x14ac:dyDescent="0.3">
      <c r="B16" t="s">
        <v>69</v>
      </c>
      <c r="C16">
        <v>0</v>
      </c>
      <c r="D16" t="s">
        <v>106</v>
      </c>
    </row>
    <row r="17" spans="2:4" x14ac:dyDescent="0.3">
      <c r="B17" t="s">
        <v>68</v>
      </c>
      <c r="C17">
        <f>C12*C10</f>
        <v>46.875</v>
      </c>
      <c r="D17" t="s">
        <v>107</v>
      </c>
    </row>
    <row r="20" spans="2:4" x14ac:dyDescent="0.3">
      <c r="B20" s="7" t="s">
        <v>66</v>
      </c>
    </row>
    <row r="22" spans="2:4" x14ac:dyDescent="0.3">
      <c r="B22" t="s">
        <v>64</v>
      </c>
      <c r="C22" s="39">
        <v>4</v>
      </c>
    </row>
    <row r="24" spans="2:4" x14ac:dyDescent="0.3">
      <c r="B24" t="s">
        <v>67</v>
      </c>
      <c r="C24">
        <f>(C7-C5-C22)/(C6+C8)</f>
        <v>2.75</v>
      </c>
      <c r="D24" t="s">
        <v>102</v>
      </c>
    </row>
    <row r="26" spans="2:4" x14ac:dyDescent="0.3">
      <c r="B26" t="s">
        <v>1</v>
      </c>
      <c r="C26">
        <f>C7-C8*C24</f>
        <v>14.5</v>
      </c>
      <c r="D26" t="s">
        <v>103</v>
      </c>
    </row>
    <row r="27" spans="2:4" x14ac:dyDescent="0.3">
      <c r="B27" t="s">
        <v>0</v>
      </c>
      <c r="C27">
        <f>C26-C22</f>
        <v>10.5</v>
      </c>
      <c r="D27" t="s">
        <v>104</v>
      </c>
    </row>
    <row r="29" spans="2:4" x14ac:dyDescent="0.3">
      <c r="B29" t="s">
        <v>70</v>
      </c>
      <c r="C29">
        <f>C27*C24</f>
        <v>28.875</v>
      </c>
      <c r="D29" t="s">
        <v>105</v>
      </c>
    </row>
    <row r="30" spans="2:4" x14ac:dyDescent="0.3">
      <c r="B30" t="s">
        <v>69</v>
      </c>
      <c r="C30">
        <f>C24*C22</f>
        <v>11</v>
      </c>
      <c r="D30" t="s">
        <v>106</v>
      </c>
    </row>
    <row r="31" spans="2:4" x14ac:dyDescent="0.3">
      <c r="B31" t="s">
        <v>68</v>
      </c>
      <c r="C31">
        <f>C26*C24</f>
        <v>39.875</v>
      </c>
      <c r="D31" t="s">
        <v>107</v>
      </c>
    </row>
    <row r="33" spans="2:2" x14ac:dyDescent="0.3">
      <c r="B33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6"/>
  <sheetViews>
    <sheetView workbookViewId="0">
      <selection activeCell="P21" sqref="P21"/>
    </sheetView>
  </sheetViews>
  <sheetFormatPr defaultColWidth="11.19921875" defaultRowHeight="15.6" x14ac:dyDescent="0.3"/>
  <cols>
    <col min="1" max="1" width="6.796875" customWidth="1"/>
    <col min="2" max="2" width="18" customWidth="1"/>
  </cols>
  <sheetData>
    <row r="1" spans="2:16" ht="28.8" x14ac:dyDescent="0.55000000000000004">
      <c r="B1" s="41" t="s">
        <v>158</v>
      </c>
    </row>
    <row r="2" spans="2:16" x14ac:dyDescent="0.3">
      <c r="B2" s="6"/>
    </row>
    <row r="4" spans="2:16" x14ac:dyDescent="0.3">
      <c r="B4" s="7" t="s">
        <v>38</v>
      </c>
    </row>
    <row r="5" spans="2:16" x14ac:dyDescent="0.3">
      <c r="B5" t="s">
        <v>2</v>
      </c>
      <c r="C5" s="17">
        <v>5</v>
      </c>
      <c r="D5" s="1"/>
      <c r="E5" s="6" t="s">
        <v>82</v>
      </c>
      <c r="M5" s="33" t="s">
        <v>94</v>
      </c>
      <c r="P5" s="6" t="s">
        <v>84</v>
      </c>
    </row>
    <row r="6" spans="2:16" x14ac:dyDescent="0.3">
      <c r="B6" t="s">
        <v>3</v>
      </c>
      <c r="C6" s="18">
        <v>2</v>
      </c>
      <c r="D6" s="1"/>
      <c r="E6" s="2" t="s">
        <v>0</v>
      </c>
      <c r="F6" s="2" t="s">
        <v>1</v>
      </c>
      <c r="G6" s="2" t="s">
        <v>7</v>
      </c>
      <c r="H6" s="2" t="s">
        <v>8</v>
      </c>
      <c r="I6" s="2" t="s">
        <v>9</v>
      </c>
      <c r="J6" s="2" t="s">
        <v>10</v>
      </c>
      <c r="K6" s="2" t="s">
        <v>11</v>
      </c>
    </row>
    <row r="7" spans="2:16" x14ac:dyDescent="0.3">
      <c r="B7" t="s">
        <v>4</v>
      </c>
      <c r="C7" s="18">
        <v>15</v>
      </c>
      <c r="D7" s="1"/>
      <c r="E7" s="14">
        <f>C5+H7*C6</f>
        <v>7.999999889013016</v>
      </c>
      <c r="F7" s="15">
        <f>C7-G7*C8</f>
        <v>12.000000107613831</v>
      </c>
      <c r="G7" s="15">
        <v>1.4999999461930844</v>
      </c>
      <c r="H7" s="15">
        <v>1.499999944506508</v>
      </c>
      <c r="I7" s="15">
        <v>1.499999944506508</v>
      </c>
      <c r="J7" s="15">
        <v>1.499999944506508</v>
      </c>
      <c r="K7" s="16">
        <v>1.499999944506508</v>
      </c>
      <c r="L7" s="1" t="s">
        <v>16</v>
      </c>
      <c r="M7" s="97">
        <f>C7*G7-0.5*C8*G7^2-((C5+C9)*H7+H7^2*C6*0.5)-I7*C10-J7*C11-C12*K7</f>
        <v>4.500000020238911</v>
      </c>
      <c r="P7" t="s">
        <v>15</v>
      </c>
    </row>
    <row r="8" spans="2:16" x14ac:dyDescent="0.3">
      <c r="B8" t="s">
        <v>5</v>
      </c>
      <c r="C8" s="18">
        <v>2</v>
      </c>
      <c r="D8" s="1"/>
      <c r="E8" s="1"/>
      <c r="F8" s="1"/>
      <c r="G8" s="1"/>
      <c r="H8" s="1">
        <v>1</v>
      </c>
      <c r="I8" s="1"/>
      <c r="J8" s="1"/>
      <c r="K8" s="1">
        <v>1</v>
      </c>
      <c r="L8" s="1" t="s">
        <v>17</v>
      </c>
      <c r="M8" s="3">
        <f>-H8*H7+K8*K7</f>
        <v>0</v>
      </c>
      <c r="N8" s="1">
        <v>0</v>
      </c>
      <c r="P8" t="s">
        <v>18</v>
      </c>
    </row>
    <row r="9" spans="2:16" x14ac:dyDescent="0.3">
      <c r="B9" t="s">
        <v>6</v>
      </c>
      <c r="C9" s="18">
        <v>4</v>
      </c>
      <c r="D9" s="1"/>
      <c r="E9" s="1"/>
      <c r="F9" s="1"/>
      <c r="G9" s="1">
        <v>1</v>
      </c>
      <c r="H9" s="1"/>
      <c r="I9" s="1">
        <v>1</v>
      </c>
      <c r="J9" s="1"/>
      <c r="K9" s="1"/>
      <c r="L9" s="1" t="s">
        <v>17</v>
      </c>
      <c r="M9" s="3">
        <f>G9*G7-I9*I7</f>
        <v>1.6865764340678879E-9</v>
      </c>
      <c r="N9" s="1">
        <v>0</v>
      </c>
      <c r="P9" t="s">
        <v>19</v>
      </c>
    </row>
    <row r="10" spans="2:16" x14ac:dyDescent="0.3">
      <c r="B10" t="s">
        <v>12</v>
      </c>
      <c r="C10" s="18">
        <v>0</v>
      </c>
      <c r="D10" s="1"/>
      <c r="E10" s="1"/>
      <c r="F10" s="1"/>
      <c r="G10" s="1"/>
      <c r="H10" s="1"/>
      <c r="I10" s="1"/>
      <c r="J10" s="1">
        <v>1</v>
      </c>
      <c r="K10" s="1">
        <v>1</v>
      </c>
      <c r="L10" s="1" t="s">
        <v>16</v>
      </c>
      <c r="M10" s="3">
        <f>J10*J7-K10*K7*C13</f>
        <v>0</v>
      </c>
      <c r="N10" s="1">
        <v>0</v>
      </c>
      <c r="P10" t="s">
        <v>93</v>
      </c>
    </row>
    <row r="11" spans="2:16" x14ac:dyDescent="0.3">
      <c r="B11" t="s">
        <v>13</v>
      </c>
      <c r="C11" s="18">
        <v>0</v>
      </c>
      <c r="D11" s="1"/>
      <c r="E11" s="1"/>
      <c r="F11" s="1"/>
      <c r="G11" s="1"/>
      <c r="H11" s="1"/>
      <c r="I11" s="1">
        <v>1</v>
      </c>
      <c r="J11" s="1">
        <v>1</v>
      </c>
      <c r="K11" s="1"/>
      <c r="L11" s="1" t="s">
        <v>17</v>
      </c>
      <c r="M11" s="3">
        <f>I11*I7-J11*J7</f>
        <v>0</v>
      </c>
      <c r="N11" s="1">
        <v>0</v>
      </c>
      <c r="P11" t="s">
        <v>20</v>
      </c>
    </row>
    <row r="12" spans="2:16" x14ac:dyDescent="0.3">
      <c r="B12" t="s">
        <v>14</v>
      </c>
      <c r="C12" s="18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6" x14ac:dyDescent="0.3">
      <c r="B13" t="s">
        <v>71</v>
      </c>
      <c r="C13" s="19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6" t="s">
        <v>95</v>
      </c>
    </row>
    <row r="14" spans="2:16" x14ac:dyDescent="0.3">
      <c r="L14" s="1"/>
      <c r="M14" s="1"/>
      <c r="N14" s="1"/>
      <c r="O14" s="3">
        <f>G7*F7</f>
        <v>17.999999515737752</v>
      </c>
      <c r="P14" t="s">
        <v>21</v>
      </c>
    </row>
    <row r="15" spans="2:16" x14ac:dyDescent="0.3">
      <c r="L15" s="1"/>
      <c r="M15" s="1"/>
      <c r="N15" s="1"/>
      <c r="O15" s="3">
        <f>E7*H7</f>
        <v>11.999999389571594</v>
      </c>
      <c r="P15" t="s">
        <v>22</v>
      </c>
    </row>
    <row r="16" spans="2:16" x14ac:dyDescent="0.3">
      <c r="B16" t="s">
        <v>88</v>
      </c>
      <c r="L16" s="1"/>
      <c r="M16" s="1"/>
      <c r="N16" s="1"/>
    </row>
    <row r="17" spans="2:24" x14ac:dyDescent="0.3">
      <c r="B17" t="s">
        <v>89</v>
      </c>
      <c r="L17" s="1"/>
      <c r="M17" s="1"/>
    </row>
    <row r="19" spans="2:24" x14ac:dyDescent="0.3">
      <c r="B19" s="10"/>
      <c r="C19" t="s">
        <v>83</v>
      </c>
    </row>
    <row r="21" spans="2:24" x14ac:dyDescent="0.3">
      <c r="B21" s="11"/>
      <c r="C21" t="s">
        <v>96</v>
      </c>
    </row>
    <row r="23" spans="2:24" x14ac:dyDescent="0.3">
      <c r="B23" s="12"/>
      <c r="C23" t="s">
        <v>81</v>
      </c>
    </row>
    <row r="25" spans="2:24" x14ac:dyDescent="0.3">
      <c r="B25" t="s">
        <v>161</v>
      </c>
    </row>
    <row r="28" spans="2:24" x14ac:dyDescent="0.3">
      <c r="B28" s="20" t="s">
        <v>78</v>
      </c>
      <c r="C28" s="20"/>
      <c r="D28" s="20"/>
      <c r="E28" s="20"/>
    </row>
    <row r="30" spans="2:24" x14ac:dyDescent="0.3">
      <c r="B30" s="13" t="s">
        <v>85</v>
      </c>
    </row>
    <row r="31" spans="2:24" x14ac:dyDescent="0.3">
      <c r="B31" s="13" t="s">
        <v>80</v>
      </c>
      <c r="X31" t="s">
        <v>57</v>
      </c>
    </row>
    <row r="32" spans="2:24" x14ac:dyDescent="0.3">
      <c r="X32" t="s">
        <v>58</v>
      </c>
    </row>
    <row r="33" spans="2:24" x14ac:dyDescent="0.3">
      <c r="X33" t="s">
        <v>59</v>
      </c>
    </row>
    <row r="34" spans="2:24" x14ac:dyDescent="0.3">
      <c r="X34" t="s">
        <v>60</v>
      </c>
    </row>
    <row r="36" spans="2:24" x14ac:dyDescent="0.3">
      <c r="B36" s="100"/>
      <c r="C36" s="100"/>
      <c r="D36" s="100"/>
      <c r="E36" s="100"/>
    </row>
  </sheetData>
  <mergeCells count="1">
    <mergeCell ref="B36:E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0"/>
  <sheetViews>
    <sheetView zoomScale="97" workbookViewId="0">
      <selection activeCell="U16" sqref="U16"/>
    </sheetView>
  </sheetViews>
  <sheetFormatPr defaultColWidth="11.19921875" defaultRowHeight="15.6" x14ac:dyDescent="0.3"/>
  <cols>
    <col min="1" max="1" width="6.796875" customWidth="1"/>
    <col min="2" max="2" width="16.296875" customWidth="1"/>
  </cols>
  <sheetData>
    <row r="1" spans="2:22" ht="28.8" x14ac:dyDescent="0.55000000000000004">
      <c r="B1" s="41" t="s">
        <v>159</v>
      </c>
      <c r="L1" s="1"/>
      <c r="M1" s="1"/>
    </row>
    <row r="2" spans="2:22" x14ac:dyDescent="0.3">
      <c r="B2" s="6"/>
      <c r="C2" s="6"/>
      <c r="M2" s="1"/>
    </row>
    <row r="3" spans="2:22" x14ac:dyDescent="0.3">
      <c r="E3" s="2" t="s">
        <v>24</v>
      </c>
      <c r="F3" s="2" t="s">
        <v>25</v>
      </c>
      <c r="G3" s="2" t="s">
        <v>26</v>
      </c>
      <c r="H3" s="2" t="s">
        <v>27</v>
      </c>
      <c r="I3" s="2" t="s">
        <v>29</v>
      </c>
      <c r="J3" s="2" t="s">
        <v>28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34</v>
      </c>
      <c r="P3" s="2" t="s">
        <v>35</v>
      </c>
      <c r="Q3" s="2" t="s">
        <v>36</v>
      </c>
      <c r="R3" s="2" t="s">
        <v>37</v>
      </c>
      <c r="T3" s="2" t="s">
        <v>23</v>
      </c>
      <c r="V3" s="6" t="s">
        <v>84</v>
      </c>
    </row>
    <row r="4" spans="2:22" x14ac:dyDescent="0.3">
      <c r="B4" s="7" t="s">
        <v>38</v>
      </c>
      <c r="E4" s="21">
        <v>1.9999983529543723</v>
      </c>
      <c r="F4" s="22">
        <v>1.4999997087629264</v>
      </c>
      <c r="G4" s="22">
        <v>1.4999980462696756</v>
      </c>
      <c r="H4" s="22">
        <v>2.0000000011425216</v>
      </c>
      <c r="I4" s="22">
        <v>1.4999980462696767</v>
      </c>
      <c r="J4" s="22">
        <v>0.50000028798583174</v>
      </c>
      <c r="K4" s="22">
        <v>0</v>
      </c>
      <c r="L4" s="22">
        <v>1.4999997087629264</v>
      </c>
      <c r="M4" s="22">
        <v>1.9999983529543723</v>
      </c>
      <c r="N4" s="22">
        <v>1.4999997087629258</v>
      </c>
      <c r="O4" s="22">
        <v>1.9999983529543732</v>
      </c>
      <c r="P4" s="22">
        <v>0</v>
      </c>
      <c r="Q4" s="22">
        <v>0</v>
      </c>
      <c r="R4" s="23">
        <v>1.4999997087629258</v>
      </c>
      <c r="T4" s="98">
        <f>U15+V15-SUM(U16:V20)</f>
        <v>12.499999864606082</v>
      </c>
      <c r="V4" t="s">
        <v>15</v>
      </c>
    </row>
    <row r="5" spans="2:22" x14ac:dyDescent="0.3">
      <c r="C5" s="31" t="s">
        <v>39</v>
      </c>
      <c r="D5" s="32" t="s">
        <v>40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22" x14ac:dyDescent="0.3">
      <c r="B6" t="s">
        <v>2</v>
      </c>
      <c r="C6" s="25">
        <v>5</v>
      </c>
      <c r="D6" s="26">
        <v>10</v>
      </c>
      <c r="E6" s="1">
        <v>1</v>
      </c>
      <c r="F6" s="1"/>
      <c r="G6" s="1"/>
      <c r="H6" s="1"/>
      <c r="I6" s="1"/>
      <c r="J6" s="1"/>
      <c r="K6" s="1"/>
      <c r="L6" s="1"/>
      <c r="M6" s="1"/>
      <c r="N6" s="1"/>
      <c r="O6" s="1">
        <v>1</v>
      </c>
      <c r="P6" s="1">
        <v>1</v>
      </c>
      <c r="Q6" s="1"/>
      <c r="R6" s="1"/>
      <c r="S6" s="3">
        <f>O6*O4+P6*P4-E6*E4</f>
        <v>0</v>
      </c>
      <c r="T6" s="1" t="s">
        <v>17</v>
      </c>
      <c r="U6" s="1">
        <v>0</v>
      </c>
      <c r="V6" t="s">
        <v>49</v>
      </c>
    </row>
    <row r="7" spans="2:22" x14ac:dyDescent="0.3">
      <c r="B7" t="s">
        <v>3</v>
      </c>
      <c r="C7" s="27">
        <v>2</v>
      </c>
      <c r="D7" s="28">
        <v>2</v>
      </c>
      <c r="E7" s="1"/>
      <c r="F7" s="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>
        <v>1</v>
      </c>
      <c r="R7" s="1">
        <v>1</v>
      </c>
      <c r="S7" s="3">
        <f>Q7*Q4+R7*R4-F7*F4</f>
        <v>0</v>
      </c>
      <c r="T7" s="1" t="s">
        <v>17</v>
      </c>
      <c r="U7" s="1">
        <v>0</v>
      </c>
      <c r="V7" t="s">
        <v>50</v>
      </c>
    </row>
    <row r="8" spans="2:22" x14ac:dyDescent="0.3">
      <c r="B8" t="s">
        <v>4</v>
      </c>
      <c r="C8" s="27">
        <v>15</v>
      </c>
      <c r="D8" s="28">
        <v>20</v>
      </c>
      <c r="E8" s="1"/>
      <c r="F8" s="1"/>
      <c r="G8" s="1">
        <v>1</v>
      </c>
      <c r="H8" s="1"/>
      <c r="I8" s="1">
        <v>1</v>
      </c>
      <c r="J8" s="1"/>
      <c r="K8" s="1">
        <v>1</v>
      </c>
      <c r="L8" s="1"/>
      <c r="M8" s="1"/>
      <c r="N8" s="1"/>
      <c r="O8" s="1"/>
      <c r="P8" s="1"/>
      <c r="Q8" s="1"/>
      <c r="R8" s="1"/>
      <c r="S8" s="3">
        <f>G8*G4-I8*I4-K8*K4</f>
        <v>-1.1102230246251565E-15</v>
      </c>
      <c r="T8" s="1" t="s">
        <v>17</v>
      </c>
      <c r="U8" s="1">
        <v>0</v>
      </c>
      <c r="V8" t="s">
        <v>52</v>
      </c>
    </row>
    <row r="9" spans="2:22" x14ac:dyDescent="0.3">
      <c r="B9" t="s">
        <v>5</v>
      </c>
      <c r="C9" s="27">
        <v>2</v>
      </c>
      <c r="D9" s="28">
        <v>2</v>
      </c>
      <c r="E9" s="1"/>
      <c r="F9" s="1"/>
      <c r="G9" s="1"/>
      <c r="H9" s="1">
        <v>1</v>
      </c>
      <c r="I9" s="1"/>
      <c r="J9" s="1">
        <v>1</v>
      </c>
      <c r="K9" s="1"/>
      <c r="L9" s="1">
        <v>1</v>
      </c>
      <c r="M9" s="1"/>
      <c r="N9" s="1"/>
      <c r="O9" s="1"/>
      <c r="P9" s="1"/>
      <c r="Q9" s="1"/>
      <c r="R9" s="1"/>
      <c r="S9" s="3">
        <f>H9*H4-J9*J4-L9*L4</f>
        <v>4.3937635751944981E-9</v>
      </c>
      <c r="T9" s="1" t="s">
        <v>17</v>
      </c>
      <c r="U9" s="1">
        <v>0</v>
      </c>
      <c r="V9" t="s">
        <v>51</v>
      </c>
    </row>
    <row r="10" spans="2:22" x14ac:dyDescent="0.3">
      <c r="B10" t="s">
        <v>100</v>
      </c>
      <c r="C10" s="27">
        <v>0</v>
      </c>
      <c r="D10" s="28">
        <v>3</v>
      </c>
      <c r="E10" s="1"/>
      <c r="F10" s="1"/>
      <c r="G10" s="1"/>
      <c r="H10" s="1"/>
      <c r="I10" s="1"/>
      <c r="J10" s="1"/>
      <c r="K10" s="1"/>
      <c r="L10" s="1"/>
      <c r="M10" s="1">
        <v>1</v>
      </c>
      <c r="N10" s="1"/>
      <c r="O10" s="1">
        <v>1</v>
      </c>
      <c r="P10" s="1"/>
      <c r="Q10" s="1">
        <v>1</v>
      </c>
      <c r="R10" s="1"/>
      <c r="S10" s="3">
        <f>M10*M4-O10*O4*C16-Q10*Q4*C16</f>
        <v>-8.8817841970012523E-16</v>
      </c>
      <c r="T10" s="1" t="s">
        <v>17</v>
      </c>
      <c r="U10" s="1">
        <v>0</v>
      </c>
      <c r="V10" t="s">
        <v>55</v>
      </c>
    </row>
    <row r="11" spans="2:22" x14ac:dyDescent="0.3">
      <c r="B11" t="s">
        <v>41</v>
      </c>
      <c r="C11" s="27">
        <v>1</v>
      </c>
      <c r="D11" s="28">
        <v>1</v>
      </c>
      <c r="E11" s="1"/>
      <c r="F11" s="1"/>
      <c r="G11" s="1"/>
      <c r="H11" s="1"/>
      <c r="I11" s="1"/>
      <c r="J11" s="1"/>
      <c r="K11" s="1"/>
      <c r="L11" s="1"/>
      <c r="M11" s="1"/>
      <c r="N11" s="1">
        <v>1</v>
      </c>
      <c r="O11" s="1"/>
      <c r="P11" s="1">
        <v>1</v>
      </c>
      <c r="Q11" s="1"/>
      <c r="R11" s="1">
        <v>1</v>
      </c>
      <c r="S11" s="3">
        <f>N11*N4-P11*P4*D16-R11*R4*D16</f>
        <v>0</v>
      </c>
      <c r="T11" s="1" t="s">
        <v>17</v>
      </c>
      <c r="U11" s="1">
        <v>0</v>
      </c>
      <c r="V11" t="s">
        <v>56</v>
      </c>
    </row>
    <row r="12" spans="2:22" x14ac:dyDescent="0.3">
      <c r="B12" t="s">
        <v>42</v>
      </c>
      <c r="C12" s="27">
        <v>2</v>
      </c>
      <c r="D12" s="28">
        <v>2</v>
      </c>
      <c r="E12" s="1"/>
      <c r="F12" s="1"/>
      <c r="G12" s="1"/>
      <c r="H12" s="1"/>
      <c r="I12" s="1">
        <v>1</v>
      </c>
      <c r="J12" s="1">
        <v>1</v>
      </c>
      <c r="K12" s="1"/>
      <c r="L12" s="1"/>
      <c r="M12" s="1">
        <v>1</v>
      </c>
      <c r="N12" s="1"/>
      <c r="O12" s="1"/>
      <c r="P12" s="1"/>
      <c r="Q12" s="1"/>
      <c r="R12" s="1"/>
      <c r="S12" s="3">
        <f>I12*I4+J12*J4-M12*M4</f>
        <v>-1.8698864012733907E-8</v>
      </c>
      <c r="T12" s="1" t="s">
        <v>17</v>
      </c>
      <c r="U12" s="1">
        <v>0</v>
      </c>
      <c r="V12" t="s">
        <v>53</v>
      </c>
    </row>
    <row r="13" spans="2:22" x14ac:dyDescent="0.3">
      <c r="B13" t="s">
        <v>13</v>
      </c>
      <c r="C13" s="27">
        <v>1</v>
      </c>
      <c r="D13" s="28">
        <v>1</v>
      </c>
      <c r="E13" s="1"/>
      <c r="F13" s="1"/>
      <c r="G13" s="1"/>
      <c r="H13" s="1"/>
      <c r="I13" s="1"/>
      <c r="J13" s="1"/>
      <c r="K13" s="1">
        <v>1</v>
      </c>
      <c r="L13" s="1">
        <v>1</v>
      </c>
      <c r="M13" s="1"/>
      <c r="N13" s="1">
        <v>1</v>
      </c>
      <c r="O13" s="1"/>
      <c r="P13" s="1"/>
      <c r="Q13" s="1"/>
      <c r="R13" s="1"/>
      <c r="S13" s="3">
        <f>K13*K4+L13*L4-N13*N4</f>
        <v>0</v>
      </c>
      <c r="T13" s="1" t="s">
        <v>17</v>
      </c>
      <c r="U13" s="1">
        <v>0</v>
      </c>
      <c r="V13" t="s">
        <v>54</v>
      </c>
    </row>
    <row r="14" spans="2:22" x14ac:dyDescent="0.3">
      <c r="B14" t="s">
        <v>43</v>
      </c>
      <c r="C14" s="27">
        <v>1</v>
      </c>
      <c r="D14" s="28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2" x14ac:dyDescent="0.3">
      <c r="B15" t="s">
        <v>44</v>
      </c>
      <c r="C15" s="27">
        <v>6</v>
      </c>
      <c r="D15" s="28">
        <v>6</v>
      </c>
      <c r="E15" s="1"/>
      <c r="F15" s="1"/>
      <c r="G15" s="1"/>
      <c r="H15" s="1"/>
      <c r="I15" s="1"/>
      <c r="J15" s="1"/>
      <c r="K15" s="1"/>
      <c r="L15" s="1"/>
      <c r="M15" s="1"/>
      <c r="N15" s="24"/>
      <c r="O15" s="1"/>
      <c r="P15" s="1"/>
      <c r="Q15" s="1"/>
      <c r="R15" s="1"/>
      <c r="T15" s="1"/>
      <c r="U15" s="4">
        <f>C8*G4-0.5*C9*G4^2</f>
        <v>20.249976555232291</v>
      </c>
      <c r="V15" s="4">
        <f>D8*H4-0.5*D9*H4^2</f>
        <v>36.000000018280346</v>
      </c>
    </row>
    <row r="16" spans="2:22" x14ac:dyDescent="0.3">
      <c r="B16" t="s">
        <v>92</v>
      </c>
      <c r="C16" s="29">
        <v>1</v>
      </c>
      <c r="D16" s="30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T16" s="1"/>
      <c r="U16" s="4">
        <f>C6*E4+0.5*C7*E4^2</f>
        <v>13.999985176592064</v>
      </c>
      <c r="V16" s="4">
        <f>D6*F4+0.5*D7*F4^2</f>
        <v>17.249996213918127</v>
      </c>
    </row>
    <row r="17" spans="2:22" x14ac:dyDescent="0.3">
      <c r="T17" s="1"/>
      <c r="U17" s="4">
        <f>C11*I4+(C12+D10)*J4</f>
        <v>3.9999994861988353</v>
      </c>
      <c r="V17" s="4">
        <f>D11*L4+(D12+C10)*K4</f>
        <v>1.4999997087629264</v>
      </c>
    </row>
    <row r="18" spans="2:22" x14ac:dyDescent="0.3">
      <c r="B18" s="6" t="s">
        <v>90</v>
      </c>
      <c r="U18" s="4">
        <f>C13*M4</f>
        <v>1.9999983529543723</v>
      </c>
      <c r="V18" s="4">
        <f>D13*N4</f>
        <v>1.4999997087629258</v>
      </c>
    </row>
    <row r="19" spans="2:22" x14ac:dyDescent="0.3">
      <c r="B19" s="34" t="s">
        <v>98</v>
      </c>
      <c r="U19" s="4">
        <f>C14*O4+C15*P4</f>
        <v>1.9999983529543732</v>
      </c>
      <c r="V19" s="4">
        <f>D14*R4+D15*Q4</f>
        <v>1.4999997087629258</v>
      </c>
    </row>
    <row r="20" spans="2:22" x14ac:dyDescent="0.3">
      <c r="B20" t="s">
        <v>45</v>
      </c>
      <c r="C20" s="5">
        <f>C6+E4*C7</f>
        <v>8.9999967059087442</v>
      </c>
      <c r="U20" s="4"/>
      <c r="V20" s="4"/>
    </row>
    <row r="21" spans="2:22" x14ac:dyDescent="0.3">
      <c r="B21" t="s">
        <v>46</v>
      </c>
      <c r="C21" s="5">
        <f>D6+F4*D7</f>
        <v>12.999999417525853</v>
      </c>
      <c r="U21" s="1"/>
    </row>
    <row r="22" spans="2:22" x14ac:dyDescent="0.3">
      <c r="B22" t="s">
        <v>47</v>
      </c>
      <c r="C22" s="5">
        <f>C8-G4*C9</f>
        <v>12.000003907460648</v>
      </c>
      <c r="U22" s="1"/>
    </row>
    <row r="23" spans="2:22" x14ac:dyDescent="0.3">
      <c r="B23" t="s">
        <v>48</v>
      </c>
      <c r="C23" s="5">
        <f>D8-H4*D9</f>
        <v>15.999999997714957</v>
      </c>
      <c r="U23" s="1"/>
    </row>
    <row r="24" spans="2:22" x14ac:dyDescent="0.3">
      <c r="B24" s="34" t="s">
        <v>62</v>
      </c>
      <c r="C24" s="9"/>
      <c r="U24" s="1"/>
    </row>
    <row r="25" spans="2:22" x14ac:dyDescent="0.3">
      <c r="B25" s="8">
        <v>1</v>
      </c>
      <c r="C25" s="5">
        <f>G4*C22</f>
        <v>17.999982416419446</v>
      </c>
    </row>
    <row r="26" spans="2:22" x14ac:dyDescent="0.3">
      <c r="B26" s="8">
        <v>2</v>
      </c>
      <c r="C26" s="5">
        <f>H4*C23</f>
        <v>32.000000013710256</v>
      </c>
    </row>
    <row r="27" spans="2:22" x14ac:dyDescent="0.3">
      <c r="B27" s="34" t="s">
        <v>63</v>
      </c>
      <c r="C27" s="5"/>
    </row>
    <row r="28" spans="2:22" x14ac:dyDescent="0.3">
      <c r="B28" s="8">
        <v>1</v>
      </c>
      <c r="C28" s="5">
        <f>E4*C20</f>
        <v>17.999978588412265</v>
      </c>
    </row>
    <row r="29" spans="2:22" x14ac:dyDescent="0.3">
      <c r="B29" s="8">
        <v>2</v>
      </c>
      <c r="C29" s="5">
        <f>F4*C21</f>
        <v>19.499995340206993</v>
      </c>
    </row>
    <row r="30" spans="2:22" x14ac:dyDescent="0.3">
      <c r="B30" s="34" t="s">
        <v>61</v>
      </c>
    </row>
    <row r="31" spans="2:22" x14ac:dyDescent="0.3">
      <c r="B31" s="8">
        <v>1</v>
      </c>
      <c r="C31" s="5">
        <f>C10*K4</f>
        <v>0</v>
      </c>
    </row>
    <row r="32" spans="2:22" x14ac:dyDescent="0.3">
      <c r="B32" s="8">
        <v>2</v>
      </c>
      <c r="C32" s="5">
        <f>D10*J4</f>
        <v>1.5000008639574953</v>
      </c>
    </row>
    <row r="35" spans="2:3" x14ac:dyDescent="0.3">
      <c r="B35" t="s">
        <v>91</v>
      </c>
    </row>
    <row r="36" spans="2:3" x14ac:dyDescent="0.3">
      <c r="B36" t="s">
        <v>89</v>
      </c>
    </row>
    <row r="38" spans="2:3" x14ac:dyDescent="0.3">
      <c r="B38" s="10"/>
      <c r="C38" t="s">
        <v>99</v>
      </c>
    </row>
    <row r="40" spans="2:3" x14ac:dyDescent="0.3">
      <c r="B40" s="11"/>
      <c r="C40" t="s">
        <v>97</v>
      </c>
    </row>
    <row r="42" spans="2:3" x14ac:dyDescent="0.3">
      <c r="B42" s="12"/>
      <c r="C42" t="s">
        <v>81</v>
      </c>
    </row>
    <row r="44" spans="2:3" x14ac:dyDescent="0.3">
      <c r="B44" t="s">
        <v>160</v>
      </c>
    </row>
    <row r="47" spans="2:3" x14ac:dyDescent="0.3">
      <c r="B47" s="20" t="s">
        <v>78</v>
      </c>
    </row>
    <row r="49" spans="2:2" x14ac:dyDescent="0.3">
      <c r="B49" s="13" t="s">
        <v>85</v>
      </c>
    </row>
    <row r="50" spans="2:2" x14ac:dyDescent="0.3">
      <c r="B50" s="13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Transportation Model</vt:lpstr>
      <vt:lpstr>Transshipment Model</vt:lpstr>
      <vt:lpstr>Algebra for Single Market</vt:lpstr>
      <vt:lpstr>Single Market PE Model</vt:lpstr>
      <vt:lpstr>Multiple Market PE Model</vt:lpstr>
      <vt:lpstr>Demand</vt:lpstr>
      <vt:lpstr>Shipments</vt:lpstr>
      <vt:lpstr>Supply</vt:lpstr>
      <vt:lpstr>TotalCost</vt:lpstr>
      <vt:lpstr>TotalIn</vt:lpstr>
      <vt:lpstr>TotalOut</vt:lpstr>
      <vt:lpstr>UnitCost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Frederick Nicholson</dc:creator>
  <cp:lastModifiedBy>estelle</cp:lastModifiedBy>
  <dcterms:created xsi:type="dcterms:W3CDTF">2021-05-27T17:20:21Z</dcterms:created>
  <dcterms:modified xsi:type="dcterms:W3CDTF">2022-04-01T12:08:41Z</dcterms:modified>
</cp:coreProperties>
</file>