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120" yWindow="90" windowWidth="19020" windowHeight="11760" tabRatio="729" activeTab="5"/>
  </bookViews>
  <sheets>
    <sheet name="Plan1" sheetId="1" r:id="rId1"/>
    <sheet name="EAP" sheetId="2" r:id="rId2"/>
    <sheet name="Detalhamento" sheetId="3" r:id="rId3"/>
    <sheet name="Quantitativos" sheetId="4" r:id="rId4"/>
    <sheet name="recursos" sheetId="5" r:id="rId5"/>
    <sheet name="ORÇAMENTO" sheetId="6" r:id="rId6"/>
  </sheets>
  <calcPr calcId="152511"/>
</workbook>
</file>

<file path=xl/calcChain.xml><?xml version="1.0" encoding="utf-8"?>
<calcChain xmlns="http://schemas.openxmlformats.org/spreadsheetml/2006/main">
  <c r="E11" i="6" l="1"/>
  <c r="E12" i="6"/>
  <c r="E13" i="6"/>
  <c r="E14" i="6"/>
  <c r="E15" i="6"/>
  <c r="E16" i="6"/>
  <c r="E17" i="6"/>
  <c r="E18" i="6"/>
  <c r="E19" i="6"/>
  <c r="E20" i="6"/>
  <c r="E21" i="6"/>
  <c r="E10" i="6"/>
  <c r="D11" i="6"/>
  <c r="D12" i="6"/>
  <c r="D14" i="6"/>
  <c r="D15" i="6"/>
  <c r="D16" i="6"/>
  <c r="D18" i="6"/>
  <c r="D19" i="6"/>
  <c r="D20" i="6"/>
  <c r="D21" i="6"/>
  <c r="D10" i="6"/>
  <c r="F10" i="4"/>
  <c r="F6" i="4"/>
  <c r="F2" i="4"/>
  <c r="F4" i="4"/>
  <c r="F7" i="4"/>
  <c r="F8" i="4"/>
  <c r="F9" i="4"/>
  <c r="F11" i="4"/>
  <c r="F12" i="4"/>
  <c r="F13" i="4"/>
  <c r="F3" i="4"/>
  <c r="E4" i="4"/>
  <c r="E7" i="4"/>
  <c r="E8" i="4"/>
  <c r="E9" i="4"/>
  <c r="E11" i="4"/>
  <c r="E12" i="4"/>
  <c r="E13" i="4"/>
  <c r="E3" i="4"/>
  <c r="E9" i="6" l="1"/>
  <c r="F12" i="1"/>
  <c r="G9" i="1"/>
  <c r="I5" i="1"/>
  <c r="F5" i="1" s="1"/>
  <c r="I3" i="1"/>
  <c r="F3" i="1" s="1"/>
  <c r="C28" i="1"/>
  <c r="C23" i="1"/>
  <c r="C20" i="1"/>
  <c r="C15" i="1"/>
  <c r="C10" i="1"/>
  <c r="C22" i="1" s="1"/>
  <c r="F9" i="1" l="1"/>
  <c r="F10" i="1" s="1"/>
  <c r="F17" i="1" s="1"/>
  <c r="C24" i="1"/>
  <c r="C29" i="1" s="1"/>
  <c r="F14" i="1" s="1"/>
  <c r="F15" i="1" s="1"/>
  <c r="F16" i="1" s="1"/>
  <c r="F18" i="1" l="1"/>
  <c r="G18" i="1" s="1"/>
</calcChain>
</file>

<file path=xl/sharedStrings.xml><?xml version="1.0" encoding="utf-8"?>
<sst xmlns="http://schemas.openxmlformats.org/spreadsheetml/2006/main" count="211" uniqueCount="123">
  <si>
    <t>A</t>
  </si>
  <si>
    <t>Encargos Sociais</t>
  </si>
  <si>
    <t>A1</t>
  </si>
  <si>
    <t>Previdência Social</t>
  </si>
  <si>
    <t>A2</t>
  </si>
  <si>
    <t>FGTS</t>
  </si>
  <si>
    <t>A3</t>
  </si>
  <si>
    <t>Salário Educação</t>
  </si>
  <si>
    <t>A4</t>
  </si>
  <si>
    <t>Sesi</t>
  </si>
  <si>
    <t>A5</t>
  </si>
  <si>
    <t>Sebrae</t>
  </si>
  <si>
    <t>A6</t>
  </si>
  <si>
    <t>Incra</t>
  </si>
  <si>
    <t>A7</t>
  </si>
  <si>
    <t>Seguro de Acidentes</t>
  </si>
  <si>
    <t>Total</t>
  </si>
  <si>
    <t>B</t>
  </si>
  <si>
    <t>Provisões Legais</t>
  </si>
  <si>
    <t>B1</t>
  </si>
  <si>
    <t>13 salário</t>
  </si>
  <si>
    <t>B2</t>
  </si>
  <si>
    <t>Férias</t>
  </si>
  <si>
    <t>B3</t>
  </si>
  <si>
    <t>1/3 férias</t>
  </si>
  <si>
    <t>C</t>
  </si>
  <si>
    <t>Outros custos</t>
  </si>
  <si>
    <t>C1</t>
  </si>
  <si>
    <t>Ausências Justificadas</t>
  </si>
  <si>
    <t>C2</t>
  </si>
  <si>
    <t>Licença Paternidade</t>
  </si>
  <si>
    <t>C3</t>
  </si>
  <si>
    <t>Aviso prévio</t>
  </si>
  <si>
    <t>D</t>
  </si>
  <si>
    <t>Reincidência</t>
  </si>
  <si>
    <t>D1</t>
  </si>
  <si>
    <t>A sobre B</t>
  </si>
  <si>
    <t>D2</t>
  </si>
  <si>
    <t>A2 sobre C3</t>
  </si>
  <si>
    <t>E</t>
  </si>
  <si>
    <t>Diferença entre horas pagas e hora trabalhadas</t>
  </si>
  <si>
    <t>Total geral</t>
  </si>
  <si>
    <t>horas pagas</t>
  </si>
  <si>
    <t>horas trabalhadas</t>
  </si>
  <si>
    <t>Diferença</t>
  </si>
  <si>
    <t>Benefícios</t>
  </si>
  <si>
    <t>Vale Transporte</t>
  </si>
  <si>
    <t>Cesta Básica</t>
  </si>
  <si>
    <t>Vale Refeição</t>
  </si>
  <si>
    <t>Assistência Médica/Odontologica</t>
  </si>
  <si>
    <t>Seguro de Vida</t>
  </si>
  <si>
    <t>Total hora/ funcionário</t>
  </si>
  <si>
    <t>valor hora</t>
  </si>
  <si>
    <t>valor mês</t>
  </si>
  <si>
    <t>aneração</t>
  </si>
  <si>
    <t>total salario+oneração</t>
  </si>
  <si>
    <t>total salario + oneração por hora</t>
  </si>
  <si>
    <t>beneficio por hora</t>
  </si>
  <si>
    <t>custo hora trabalhada</t>
  </si>
  <si>
    <t>Previdencia privada</t>
  </si>
  <si>
    <t>1.1</t>
  </si>
  <si>
    <t>Gerenciamento do projeto</t>
  </si>
  <si>
    <t>1.2</t>
  </si>
  <si>
    <t>Concepção</t>
  </si>
  <si>
    <t>1.3</t>
  </si>
  <si>
    <t>Pesquisa</t>
  </si>
  <si>
    <t>1.4</t>
  </si>
  <si>
    <t>Projeto</t>
  </si>
  <si>
    <t>1.5</t>
  </si>
  <si>
    <t>Contratação</t>
  </si>
  <si>
    <t>1.6</t>
  </si>
  <si>
    <t>Fabricação de protótipo</t>
  </si>
  <si>
    <t>1.7</t>
  </si>
  <si>
    <t>Homologação</t>
  </si>
  <si>
    <t>1.4.1</t>
  </si>
  <si>
    <t>Dados de Engenharia</t>
  </si>
  <si>
    <t>1.4.2</t>
  </si>
  <si>
    <t>Projeto de Fabricação</t>
  </si>
  <si>
    <t>1.4.3</t>
  </si>
  <si>
    <t>Projeto de montagem</t>
  </si>
  <si>
    <t>1.4.4</t>
  </si>
  <si>
    <t>Revisão do projeto</t>
  </si>
  <si>
    <t>1.4.5</t>
  </si>
  <si>
    <t>Simulação</t>
  </si>
  <si>
    <t>1.4.1.1</t>
  </si>
  <si>
    <t>1.4.1.2</t>
  </si>
  <si>
    <t>Especificações técnicas</t>
  </si>
  <si>
    <t>1.4.1.3</t>
  </si>
  <si>
    <t>Desenho das peças e prótotipo</t>
  </si>
  <si>
    <t>Cadastro das peças</t>
  </si>
  <si>
    <t>1.4.2.1</t>
  </si>
  <si>
    <t>Elaboraçãodo projeto da linha</t>
  </si>
  <si>
    <t>1.4.2.2</t>
  </si>
  <si>
    <t>Especificação das máquinas e ferramentas</t>
  </si>
  <si>
    <t>1.4.2.3</t>
  </si>
  <si>
    <t>Elaboração dos procedimentos de fabricação</t>
  </si>
  <si>
    <t>1.4.3.1</t>
  </si>
  <si>
    <t>Definição da sequencia de montagem</t>
  </si>
  <si>
    <t>1.4.3.2</t>
  </si>
  <si>
    <t>Elaboração do fluxo de materiais</t>
  </si>
  <si>
    <t>1.4.3.3</t>
  </si>
  <si>
    <t>Definição dos serviços a serem realizados</t>
  </si>
  <si>
    <t>1.4.3.4</t>
  </si>
  <si>
    <t>Elaboração dos procedimentos de montagem</t>
  </si>
  <si>
    <t>Engenheiro</t>
  </si>
  <si>
    <t>Computador</t>
  </si>
  <si>
    <t>Projetista</t>
  </si>
  <si>
    <t>computador</t>
  </si>
  <si>
    <t>h</t>
  </si>
  <si>
    <t>Analista</t>
  </si>
  <si>
    <t>Software1</t>
  </si>
  <si>
    <t>Software2</t>
  </si>
  <si>
    <t>R$</t>
  </si>
  <si>
    <t>Recurso</t>
  </si>
  <si>
    <t>Unidade</t>
  </si>
  <si>
    <t>EAP</t>
  </si>
  <si>
    <t>DESCRIÇAO</t>
  </si>
  <si>
    <t>QTD</t>
  </si>
  <si>
    <t>UNIDADE</t>
  </si>
  <si>
    <t>WBS</t>
  </si>
  <si>
    <t>DESCRIÇÃO</t>
  </si>
  <si>
    <t>VALOR UNIT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</si>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</sst>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164" fontId="3" fillId="0" borderId="2" xfId="1" applyFont="1" applyBorder="1" applyAlignment="1">
      <alignment vertical="top"/>
    </xf>
    <xf numFmtId="164" fontId="3" fillId="0" borderId="4" xfId="1" applyFont="1" applyBorder="1" applyAlignment="1">
      <alignment vertical="top"/>
    </xf>
    <xf numFmtId="164" fontId="2" fillId="0" borderId="4" xfId="1" applyFont="1" applyBorder="1" applyAlignment="1">
      <alignment vertical="top"/>
    </xf>
    <xf numFmtId="164" fontId="0" fillId="0" borderId="0" xfId="1" applyFont="1"/>
    <xf numFmtId="0" fontId="3" fillId="0" borderId="6" xfId="0" applyFont="1" applyBorder="1" applyAlignment="1">
      <alignment vertical="top"/>
    </xf>
    <xf numFmtId="164" fontId="4" fillId="0" borderId="4" xfId="1" applyFont="1" applyBorder="1" applyAlignment="1">
      <alignment vertical="top"/>
    </xf>
    <xf numFmtId="164" fontId="2" fillId="0" borderId="2" xfId="1" applyFont="1" applyBorder="1" applyAlignment="1">
      <alignment vertical="top"/>
    </xf>
    <xf numFmtId="164" fontId="0" fillId="0" borderId="0" xfId="0" applyNumberFormat="1"/>
    <xf numFmtId="0" fontId="3" fillId="0" borderId="8" xfId="0" applyFont="1" applyFill="1" applyBorder="1" applyAlignment="1">
      <alignment vertical="top"/>
    </xf>
    <xf numFmtId="164" fontId="0" fillId="0" borderId="8" xfId="1" applyFont="1" applyBorder="1"/>
    <xf numFmtId="165" fontId="0" fillId="0" borderId="0" xfId="2" applyNumberFormat="1" applyFont="1"/>
    <xf numFmtId="0" fontId="4" fillId="0" borderId="7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right"/>
    </xf>
    <xf numFmtId="0" fontId="0" fillId="0" borderId="8" xfId="0" applyBorder="1"/>
    <xf numFmtId="43" fontId="0" fillId="0" borderId="8" xfId="0" applyNumberFormat="1" applyBorder="1"/>
    <xf numFmtId="0" fontId="5" fillId="0" borderId="8" xfId="0" applyFont="1" applyBorder="1"/>
    <xf numFmtId="0" fontId="0" fillId="2" borderId="8" xfId="0" applyFill="1" applyBorder="1"/>
    <xf numFmtId="164" fontId="0" fillId="2" borderId="8" xfId="1" applyFont="1" applyFill="1" applyBorder="1"/>
    <xf numFmtId="0" fontId="0" fillId="0" borderId="8" xfId="0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8" xfId="0" applyFill="1" applyBorder="1" applyAlignment="1">
      <alignment horizontal="center"/>
    </xf>
  </cellXfs>
  <cellStyles count="3">
    <cellStyle name="Normal" xfId="0" builtinId="0"/>
    <cellStyle name="Percentagem" xfId="2" builtinId="5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125414</xdr:rowOff>
    </xdr:from>
    <xdr:to>
      <xdr:col>20</xdr:col>
      <xdr:colOff>573540</xdr:colOff>
      <xdr:row>52</xdr:row>
      <xdr:rowOff>161925</xdr:rowOff>
    </xdr:to>
    <xdr:pic>
      <xdr:nvPicPr>
        <xdr:cNvPr id="2" name="Imagem 1" descr="http://www.arbache.com/blog/wp-content/uploads/2012/09/BICICLETA-4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414"/>
          <a:ext cx="12765540" cy="99425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130" zoomScaleNormal="130" workbookViewId="0">
      <selection activeCell="F14" sqref="F14"/>
    </sheetView>
  </sheetViews>
  <sheetFormatPr defaultRowHeight="15" x14ac:dyDescent="0.25"/>
  <cols>
    <col min="1" max="1" width="13.5703125" customWidth="1"/>
    <col min="2" max="2" width="21.140625" bestFit="1" customWidth="1"/>
    <col min="3" max="3" width="8.140625" style="11" customWidth="1"/>
    <col min="5" max="5" width="24.42578125" bestFit="1" customWidth="1"/>
    <col min="6" max="6" width="11.42578125" style="11" customWidth="1"/>
  </cols>
  <sheetData>
    <row r="1" spans="1:9" ht="15.75" thickBot="1" x14ac:dyDescent="0.3"/>
    <row r="2" spans="1:9" ht="15.75" thickBot="1" x14ac:dyDescent="0.3">
      <c r="A2" s="1" t="s">
        <v>0</v>
      </c>
      <c r="B2" s="2" t="s">
        <v>1</v>
      </c>
      <c r="C2" s="8"/>
      <c r="E2" s="1" t="s">
        <v>45</v>
      </c>
      <c r="F2" s="14"/>
    </row>
    <row r="3" spans="1:9" ht="15.75" thickBot="1" x14ac:dyDescent="0.3">
      <c r="A3" s="3" t="s">
        <v>2</v>
      </c>
      <c r="B3" s="4" t="s">
        <v>3</v>
      </c>
      <c r="C3" s="9">
        <v>20</v>
      </c>
      <c r="E3" s="3" t="s">
        <v>46</v>
      </c>
      <c r="F3" s="9">
        <f>I3</f>
        <v>123.19999999999999</v>
      </c>
      <c r="G3">
        <v>5.6</v>
      </c>
      <c r="H3">
        <v>22</v>
      </c>
      <c r="I3">
        <f>H3*G3</f>
        <v>123.19999999999999</v>
      </c>
    </row>
    <row r="4" spans="1:9" ht="15.75" thickBot="1" x14ac:dyDescent="0.3">
      <c r="A4" s="3" t="s">
        <v>4</v>
      </c>
      <c r="B4" s="4" t="s">
        <v>5</v>
      </c>
      <c r="C4" s="9">
        <v>8</v>
      </c>
      <c r="E4" s="3" t="s">
        <v>47</v>
      </c>
      <c r="F4" s="9">
        <v>150</v>
      </c>
    </row>
    <row r="5" spans="1:9" ht="15.75" thickBot="1" x14ac:dyDescent="0.3">
      <c r="A5" s="3" t="s">
        <v>6</v>
      </c>
      <c r="B5" s="4" t="s">
        <v>7</v>
      </c>
      <c r="C5" s="9">
        <v>2.5</v>
      </c>
      <c r="E5" s="3" t="s">
        <v>48</v>
      </c>
      <c r="F5" s="9">
        <f>I5</f>
        <v>550</v>
      </c>
      <c r="G5">
        <v>25</v>
      </c>
      <c r="H5">
        <v>22</v>
      </c>
      <c r="I5">
        <f>H5*G5</f>
        <v>550</v>
      </c>
    </row>
    <row r="6" spans="1:9" ht="15.75" thickBot="1" x14ac:dyDescent="0.3">
      <c r="A6" s="3" t="s">
        <v>8</v>
      </c>
      <c r="B6" s="4" t="s">
        <v>9</v>
      </c>
      <c r="C6" s="9">
        <v>1.5</v>
      </c>
      <c r="E6" s="3" t="s">
        <v>49</v>
      </c>
      <c r="F6" s="9">
        <v>300</v>
      </c>
    </row>
    <row r="7" spans="1:9" ht="15.75" thickBot="1" x14ac:dyDescent="0.3">
      <c r="A7" s="3" t="s">
        <v>10</v>
      </c>
      <c r="B7" s="4" t="s">
        <v>11</v>
      </c>
      <c r="C7" s="9">
        <v>0.6</v>
      </c>
      <c r="E7" s="3" t="s">
        <v>59</v>
      </c>
      <c r="F7" s="9">
        <v>300</v>
      </c>
    </row>
    <row r="8" spans="1:9" ht="15.75" thickBot="1" x14ac:dyDescent="0.3">
      <c r="A8" s="3" t="s">
        <v>12</v>
      </c>
      <c r="B8" s="4" t="s">
        <v>13</v>
      </c>
      <c r="C8" s="9">
        <v>0.2</v>
      </c>
      <c r="E8" s="3" t="s">
        <v>50</v>
      </c>
      <c r="F8" s="9">
        <v>50</v>
      </c>
    </row>
    <row r="9" spans="1:9" ht="15.75" thickBot="1" x14ac:dyDescent="0.3">
      <c r="A9" s="3" t="s">
        <v>14</v>
      </c>
      <c r="B9" s="4" t="s">
        <v>15</v>
      </c>
      <c r="C9" s="9">
        <v>3</v>
      </c>
      <c r="E9" s="3"/>
      <c r="F9" s="9">
        <f>SUM(F3:F8)</f>
        <v>1473.2</v>
      </c>
      <c r="G9" s="15">
        <f>C27</f>
        <v>178</v>
      </c>
    </row>
    <row r="10" spans="1:9" ht="15.75" thickBot="1" x14ac:dyDescent="0.3">
      <c r="A10" s="5"/>
      <c r="B10" s="6" t="s">
        <v>16</v>
      </c>
      <c r="C10" s="10">
        <f>SUM(C3:C9)</f>
        <v>35.800000000000004</v>
      </c>
      <c r="E10" s="5" t="s">
        <v>51</v>
      </c>
      <c r="F10" s="10">
        <f>F9/G9</f>
        <v>8.2764044943820227</v>
      </c>
    </row>
    <row r="11" spans="1:9" ht="15.75" thickBot="1" x14ac:dyDescent="0.3">
      <c r="A11" s="5" t="s">
        <v>17</v>
      </c>
      <c r="B11" s="6" t="s">
        <v>18</v>
      </c>
      <c r="C11" s="9"/>
    </row>
    <row r="12" spans="1:9" ht="15.75" thickBot="1" x14ac:dyDescent="0.3">
      <c r="A12" s="3" t="s">
        <v>19</v>
      </c>
      <c r="B12" s="4" t="s">
        <v>20</v>
      </c>
      <c r="C12" s="9">
        <v>8.33</v>
      </c>
      <c r="E12" s="16" t="s">
        <v>52</v>
      </c>
      <c r="F12" s="17">
        <f>F13/C26</f>
        <v>27.272727272727273</v>
      </c>
    </row>
    <row r="13" spans="1:9" ht="15.75" thickBot="1" x14ac:dyDescent="0.3">
      <c r="A13" s="3" t="s">
        <v>21</v>
      </c>
      <c r="B13" s="4" t="s">
        <v>22</v>
      </c>
      <c r="C13" s="9">
        <v>8.33</v>
      </c>
      <c r="E13" s="16" t="s">
        <v>53</v>
      </c>
      <c r="F13" s="17">
        <v>6000</v>
      </c>
    </row>
    <row r="14" spans="1:9" ht="15.75" thickBot="1" x14ac:dyDescent="0.3">
      <c r="A14" s="3" t="s">
        <v>23</v>
      </c>
      <c r="B14" s="4" t="s">
        <v>24</v>
      </c>
      <c r="C14" s="9">
        <v>2.78</v>
      </c>
      <c r="E14" s="16" t="s">
        <v>54</v>
      </c>
      <c r="F14" s="17">
        <f>F13*C29/100</f>
        <v>5421.265745454547</v>
      </c>
    </row>
    <row r="15" spans="1:9" ht="15.75" thickBot="1" x14ac:dyDescent="0.3">
      <c r="A15" s="5"/>
      <c r="B15" s="6" t="s">
        <v>16</v>
      </c>
      <c r="C15" s="10">
        <f>SUM(C12:C14)</f>
        <v>19.440000000000001</v>
      </c>
      <c r="E15" s="16" t="s">
        <v>55</v>
      </c>
      <c r="F15" s="17">
        <f>SUM(F13:F14)</f>
        <v>11421.265745454548</v>
      </c>
    </row>
    <row r="16" spans="1:9" ht="15.75" thickBot="1" x14ac:dyDescent="0.3">
      <c r="A16" s="5" t="s">
        <v>25</v>
      </c>
      <c r="B16" s="6" t="s">
        <v>26</v>
      </c>
      <c r="C16" s="10"/>
      <c r="E16" s="16" t="s">
        <v>56</v>
      </c>
      <c r="F16" s="17">
        <f>F15/G9</f>
        <v>64.164414300306447</v>
      </c>
    </row>
    <row r="17" spans="1:7" ht="15.75" thickBot="1" x14ac:dyDescent="0.3">
      <c r="A17" s="3" t="s">
        <v>27</v>
      </c>
      <c r="B17" s="4" t="s">
        <v>28</v>
      </c>
      <c r="C17" s="9">
        <v>3</v>
      </c>
      <c r="E17" s="16" t="s">
        <v>57</v>
      </c>
      <c r="F17" s="17">
        <f>F10</f>
        <v>8.2764044943820227</v>
      </c>
    </row>
    <row r="18" spans="1:7" ht="15.75" thickBot="1" x14ac:dyDescent="0.3">
      <c r="A18" s="3" t="s">
        <v>29</v>
      </c>
      <c r="B18" s="4" t="s">
        <v>30</v>
      </c>
      <c r="C18" s="9">
        <v>0.34</v>
      </c>
      <c r="E18" s="16" t="s">
        <v>58</v>
      </c>
      <c r="F18" s="17">
        <f>SUM(F16:F17)</f>
        <v>72.440818794688468</v>
      </c>
      <c r="G18" s="18">
        <f>F18/F12-1</f>
        <v>1.6561633558052438</v>
      </c>
    </row>
    <row r="19" spans="1:7" ht="15.75" thickBot="1" x14ac:dyDescent="0.3">
      <c r="A19" s="3" t="s">
        <v>31</v>
      </c>
      <c r="B19" s="4" t="s">
        <v>32</v>
      </c>
      <c r="C19" s="9">
        <v>5.3</v>
      </c>
    </row>
    <row r="20" spans="1:7" ht="15.75" thickBot="1" x14ac:dyDescent="0.3">
      <c r="A20" s="3"/>
      <c r="B20" s="4"/>
      <c r="C20" s="10">
        <f>SUM(C17:C19)</f>
        <v>8.64</v>
      </c>
    </row>
    <row r="21" spans="1:7" ht="15.75" thickBot="1" x14ac:dyDescent="0.3">
      <c r="A21" s="3" t="s">
        <v>33</v>
      </c>
      <c r="B21" s="4" t="s">
        <v>34</v>
      </c>
      <c r="C21" s="9"/>
    </row>
    <row r="22" spans="1:7" ht="15.75" thickBot="1" x14ac:dyDescent="0.3">
      <c r="A22" s="3" t="s">
        <v>35</v>
      </c>
      <c r="B22" s="4" t="s">
        <v>36</v>
      </c>
      <c r="C22" s="9">
        <f>C15*C10/100</f>
        <v>6.9595200000000013</v>
      </c>
    </row>
    <row r="23" spans="1:7" ht="15.75" thickBot="1" x14ac:dyDescent="0.3">
      <c r="A23" s="3" t="s">
        <v>37</v>
      </c>
      <c r="B23" s="4" t="s">
        <v>38</v>
      </c>
      <c r="C23" s="9">
        <f>C19*C4/100</f>
        <v>0.42399999999999999</v>
      </c>
    </row>
    <row r="24" spans="1:7" ht="15.75" thickBot="1" x14ac:dyDescent="0.3">
      <c r="A24" s="3"/>
      <c r="B24" s="4"/>
      <c r="C24" s="10">
        <f>SUM(C22:C23)</f>
        <v>7.3835200000000016</v>
      </c>
    </row>
    <row r="25" spans="1:7" ht="15.75" thickBot="1" x14ac:dyDescent="0.3">
      <c r="A25" s="5" t="s">
        <v>39</v>
      </c>
      <c r="B25" s="19" t="s">
        <v>40</v>
      </c>
      <c r="C25" s="20"/>
    </row>
    <row r="26" spans="1:7" ht="15.75" thickBot="1" x14ac:dyDescent="0.3">
      <c r="A26" s="5" t="s">
        <v>42</v>
      </c>
      <c r="B26" s="7"/>
      <c r="C26" s="13">
        <v>220</v>
      </c>
    </row>
    <row r="27" spans="1:7" ht="15.75" thickBot="1" x14ac:dyDescent="0.3">
      <c r="A27" s="3" t="s">
        <v>43</v>
      </c>
      <c r="B27" s="4"/>
      <c r="C27" s="10">
        <v>178</v>
      </c>
    </row>
    <row r="28" spans="1:7" ht="15.75" thickBot="1" x14ac:dyDescent="0.3">
      <c r="A28" s="12" t="s">
        <v>44</v>
      </c>
      <c r="B28" s="4"/>
      <c r="C28" s="10">
        <f>(1-C27/C26)*100</f>
        <v>19.090909090909093</v>
      </c>
    </row>
    <row r="29" spans="1:7" ht="15.75" thickBot="1" x14ac:dyDescent="0.3">
      <c r="A29" s="21" t="s">
        <v>41</v>
      </c>
      <c r="B29" s="22"/>
      <c r="C29" s="10">
        <f>C10+C15+C20+C24+C28</f>
        <v>90.354429090909107</v>
      </c>
    </row>
  </sheetData>
  <mergeCells count="2">
    <mergeCell ref="B25:C25"/>
    <mergeCell ref="A29:B29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1" workbookViewId="0">
      <selection activeCell="O16" sqref="O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C25" sqref="C25"/>
    </sheetView>
  </sheetViews>
  <sheetFormatPr defaultRowHeight="15" x14ac:dyDescent="0.25"/>
  <cols>
    <col min="2" max="2" width="41.5703125" customWidth="1"/>
  </cols>
  <sheetData>
    <row r="1" spans="1:2" x14ac:dyDescent="0.25">
      <c r="A1" s="24" t="s">
        <v>60</v>
      </c>
      <c r="B1" s="24" t="s">
        <v>61</v>
      </c>
    </row>
    <row r="2" spans="1:2" x14ac:dyDescent="0.25">
      <c r="A2" s="24"/>
      <c r="B2" s="24"/>
    </row>
    <row r="3" spans="1:2" x14ac:dyDescent="0.25">
      <c r="A3" s="24" t="s">
        <v>62</v>
      </c>
      <c r="B3" s="24" t="s">
        <v>63</v>
      </c>
    </row>
    <row r="4" spans="1:2" x14ac:dyDescent="0.25">
      <c r="A4" s="24"/>
      <c r="B4" s="24"/>
    </row>
    <row r="5" spans="1:2" x14ac:dyDescent="0.25">
      <c r="A5" s="24" t="s">
        <v>64</v>
      </c>
      <c r="B5" s="24" t="s">
        <v>65</v>
      </c>
    </row>
    <row r="6" spans="1:2" x14ac:dyDescent="0.25">
      <c r="A6" s="24"/>
      <c r="B6" s="24"/>
    </row>
    <row r="7" spans="1:2" x14ac:dyDescent="0.25">
      <c r="A7" s="24" t="s">
        <v>66</v>
      </c>
      <c r="B7" s="24" t="s">
        <v>67</v>
      </c>
    </row>
    <row r="8" spans="1:2" x14ac:dyDescent="0.25">
      <c r="A8" s="24" t="s">
        <v>74</v>
      </c>
      <c r="B8" s="24" t="s">
        <v>75</v>
      </c>
    </row>
    <row r="9" spans="1:2" x14ac:dyDescent="0.25">
      <c r="A9" s="26" t="s">
        <v>84</v>
      </c>
      <c r="B9" s="26" t="s">
        <v>86</v>
      </c>
    </row>
    <row r="10" spans="1:2" x14ac:dyDescent="0.25">
      <c r="A10" s="26" t="s">
        <v>85</v>
      </c>
      <c r="B10" s="26" t="s">
        <v>88</v>
      </c>
    </row>
    <row r="11" spans="1:2" x14ac:dyDescent="0.25">
      <c r="A11" s="26" t="s">
        <v>87</v>
      </c>
      <c r="B11" s="26" t="s">
        <v>89</v>
      </c>
    </row>
    <row r="12" spans="1:2" x14ac:dyDescent="0.25">
      <c r="A12" s="24" t="s">
        <v>76</v>
      </c>
      <c r="B12" s="24" t="s">
        <v>77</v>
      </c>
    </row>
    <row r="13" spans="1:2" x14ac:dyDescent="0.25">
      <c r="A13" s="26" t="s">
        <v>90</v>
      </c>
      <c r="B13" s="26" t="s">
        <v>91</v>
      </c>
    </row>
    <row r="14" spans="1:2" x14ac:dyDescent="0.25">
      <c r="A14" s="26" t="s">
        <v>92</v>
      </c>
      <c r="B14" s="26" t="s">
        <v>93</v>
      </c>
    </row>
    <row r="15" spans="1:2" x14ac:dyDescent="0.25">
      <c r="A15" s="26" t="s">
        <v>94</v>
      </c>
      <c r="B15" s="26" t="s">
        <v>95</v>
      </c>
    </row>
    <row r="16" spans="1:2" x14ac:dyDescent="0.25">
      <c r="A16" s="24" t="s">
        <v>78</v>
      </c>
      <c r="B16" s="24" t="s">
        <v>79</v>
      </c>
    </row>
    <row r="17" spans="1:2" x14ac:dyDescent="0.25">
      <c r="A17" s="26" t="s">
        <v>96</v>
      </c>
      <c r="B17" s="26" t="s">
        <v>97</v>
      </c>
    </row>
    <row r="18" spans="1:2" x14ac:dyDescent="0.25">
      <c r="A18" s="26" t="s">
        <v>98</v>
      </c>
      <c r="B18" s="26" t="s">
        <v>99</v>
      </c>
    </row>
    <row r="19" spans="1:2" x14ac:dyDescent="0.25">
      <c r="A19" s="26" t="s">
        <v>100</v>
      </c>
      <c r="B19" s="26" t="s">
        <v>101</v>
      </c>
    </row>
    <row r="20" spans="1:2" x14ac:dyDescent="0.25">
      <c r="A20" s="26" t="s">
        <v>102</v>
      </c>
      <c r="B20" s="26" t="s">
        <v>103</v>
      </c>
    </row>
    <row r="21" spans="1:2" x14ac:dyDescent="0.25">
      <c r="A21" s="24" t="s">
        <v>80</v>
      </c>
      <c r="B21" s="24" t="s">
        <v>81</v>
      </c>
    </row>
    <row r="22" spans="1:2" x14ac:dyDescent="0.25">
      <c r="A22" s="24" t="s">
        <v>82</v>
      </c>
      <c r="B22" s="24" t="s">
        <v>83</v>
      </c>
    </row>
    <row r="23" spans="1:2" x14ac:dyDescent="0.25">
      <c r="A23" s="24"/>
      <c r="B23" s="24"/>
    </row>
    <row r="24" spans="1:2" x14ac:dyDescent="0.25">
      <c r="A24" s="24" t="s">
        <v>68</v>
      </c>
      <c r="B24" s="24" t="s">
        <v>69</v>
      </c>
    </row>
    <row r="25" spans="1:2" x14ac:dyDescent="0.25">
      <c r="A25" s="24"/>
      <c r="B25" s="24"/>
    </row>
    <row r="26" spans="1:2" x14ac:dyDescent="0.25">
      <c r="A26" s="24" t="s">
        <v>70</v>
      </c>
      <c r="B26" s="24" t="s">
        <v>71</v>
      </c>
    </row>
    <row r="27" spans="1:2" x14ac:dyDescent="0.25">
      <c r="A27" s="24"/>
      <c r="B27" s="24"/>
    </row>
    <row r="28" spans="1:2" x14ac:dyDescent="0.25">
      <c r="A28" s="24" t="s">
        <v>72</v>
      </c>
      <c r="B28" s="24" t="s">
        <v>73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1" sqref="F11:F13"/>
    </sheetView>
  </sheetViews>
  <sheetFormatPr defaultRowHeight="15" x14ac:dyDescent="0.25"/>
  <cols>
    <col min="1" max="1" width="6.5703125" customWidth="1"/>
    <col min="2" max="2" width="41.7109375" customWidth="1"/>
    <col min="3" max="3" width="4.7109375" style="23" bestFit="1" customWidth="1"/>
    <col min="5" max="5" width="13.28515625" style="11" bestFit="1" customWidth="1"/>
    <col min="6" max="6" width="13.140625" bestFit="1" customWidth="1"/>
  </cols>
  <sheetData>
    <row r="1" spans="1:6" x14ac:dyDescent="0.25">
      <c r="A1" s="27" t="s">
        <v>115</v>
      </c>
      <c r="B1" s="27" t="s">
        <v>116</v>
      </c>
      <c r="C1" s="30" t="s">
        <v>117</v>
      </c>
      <c r="D1" s="27" t="s">
        <v>118</v>
      </c>
      <c r="E1" s="28" t="s">
        <v>121</v>
      </c>
      <c r="F1" s="27" t="s">
        <v>122</v>
      </c>
    </row>
    <row r="2" spans="1:6" x14ac:dyDescent="0.25">
      <c r="A2" s="26" t="s">
        <v>84</v>
      </c>
      <c r="B2" s="26" t="s">
        <v>86</v>
      </c>
      <c r="C2" s="29"/>
      <c r="D2" s="24"/>
      <c r="E2" s="17"/>
      <c r="F2" s="25">
        <f>F3+F4</f>
        <v>1125</v>
      </c>
    </row>
    <row r="3" spans="1:6" x14ac:dyDescent="0.25">
      <c r="A3" s="26"/>
      <c r="B3" s="26" t="s">
        <v>104</v>
      </c>
      <c r="C3" s="29">
        <v>25</v>
      </c>
      <c r="D3" s="24" t="s">
        <v>108</v>
      </c>
      <c r="E3" s="17">
        <f>VLOOKUP(B3,recursos!$A$3:$B$8,2,FALSE)</f>
        <v>40</v>
      </c>
      <c r="F3" s="25">
        <f>C3*E3</f>
        <v>1000</v>
      </c>
    </row>
    <row r="4" spans="1:6" x14ac:dyDescent="0.25">
      <c r="A4" s="26"/>
      <c r="B4" s="26" t="s">
        <v>105</v>
      </c>
      <c r="C4" s="29">
        <v>25</v>
      </c>
      <c r="D4" s="24" t="s">
        <v>108</v>
      </c>
      <c r="E4" s="17">
        <f>VLOOKUP(B4,recursos!$A$3:$B$8,2,FALSE)</f>
        <v>5</v>
      </c>
      <c r="F4" s="25">
        <f t="shared" ref="F4:F13" si="0">C4*E4</f>
        <v>125</v>
      </c>
    </row>
    <row r="5" spans="1:6" x14ac:dyDescent="0.25">
      <c r="A5" s="26"/>
      <c r="B5" s="26"/>
      <c r="C5" s="29"/>
      <c r="D5" s="24"/>
      <c r="E5" s="17"/>
      <c r="F5" s="25"/>
    </row>
    <row r="6" spans="1:6" x14ac:dyDescent="0.25">
      <c r="A6" s="26" t="s">
        <v>85</v>
      </c>
      <c r="B6" s="26" t="s">
        <v>88</v>
      </c>
      <c r="C6" s="29"/>
      <c r="D6" s="24"/>
      <c r="E6" s="17"/>
      <c r="F6" s="25">
        <f>F7+F8+F9</f>
        <v>1024</v>
      </c>
    </row>
    <row r="7" spans="1:6" x14ac:dyDescent="0.25">
      <c r="A7" s="26"/>
      <c r="B7" s="26" t="s">
        <v>106</v>
      </c>
      <c r="C7" s="29">
        <v>32</v>
      </c>
      <c r="D7" s="24" t="s">
        <v>108</v>
      </c>
      <c r="E7" s="17">
        <f>VLOOKUP(B7,recursos!$A$3:$B$8,2,FALSE)</f>
        <v>25</v>
      </c>
      <c r="F7" s="25">
        <f t="shared" si="0"/>
        <v>800</v>
      </c>
    </row>
    <row r="8" spans="1:6" x14ac:dyDescent="0.25">
      <c r="A8" s="26"/>
      <c r="B8" s="26" t="s">
        <v>107</v>
      </c>
      <c r="C8" s="29">
        <v>32</v>
      </c>
      <c r="D8" s="24" t="s">
        <v>108</v>
      </c>
      <c r="E8" s="17">
        <f>VLOOKUP(B8,recursos!$A$3:$B$8,2,FALSE)</f>
        <v>5</v>
      </c>
      <c r="F8" s="25">
        <f t="shared" si="0"/>
        <v>160</v>
      </c>
    </row>
    <row r="9" spans="1:6" x14ac:dyDescent="0.25">
      <c r="A9" s="26"/>
      <c r="B9" s="26" t="s">
        <v>110</v>
      </c>
      <c r="C9" s="29">
        <v>32</v>
      </c>
      <c r="D9" s="24" t="s">
        <v>108</v>
      </c>
      <c r="E9" s="17">
        <f>VLOOKUP(B9,recursos!$A$3:$B$8,2,FALSE)</f>
        <v>2</v>
      </c>
      <c r="F9" s="25">
        <f t="shared" si="0"/>
        <v>64</v>
      </c>
    </row>
    <row r="10" spans="1:6" x14ac:dyDescent="0.25">
      <c r="A10" s="26" t="s">
        <v>87</v>
      </c>
      <c r="B10" s="26" t="s">
        <v>89</v>
      </c>
      <c r="C10" s="29"/>
      <c r="D10" s="24"/>
      <c r="E10" s="17"/>
      <c r="F10" s="25">
        <f>F11+F12+F13</f>
        <v>168</v>
      </c>
    </row>
    <row r="11" spans="1:6" x14ac:dyDescent="0.25">
      <c r="A11" s="26"/>
      <c r="B11" s="26" t="s">
        <v>109</v>
      </c>
      <c r="C11" s="29">
        <v>8</v>
      </c>
      <c r="D11" s="24" t="s">
        <v>108</v>
      </c>
      <c r="E11" s="17">
        <f>VLOOKUP(B11,recursos!$A$3:$B$8,2,FALSE)</f>
        <v>15</v>
      </c>
      <c r="F11" s="25">
        <f t="shared" si="0"/>
        <v>120</v>
      </c>
    </row>
    <row r="12" spans="1:6" x14ac:dyDescent="0.25">
      <c r="A12" s="26"/>
      <c r="B12" s="26" t="s">
        <v>105</v>
      </c>
      <c r="C12" s="29">
        <v>8</v>
      </c>
      <c r="D12" s="24" t="s">
        <v>108</v>
      </c>
      <c r="E12" s="17">
        <f>VLOOKUP(B12,recursos!$A$3:$B$8,2,FALSE)</f>
        <v>5</v>
      </c>
      <c r="F12" s="25">
        <f t="shared" si="0"/>
        <v>40</v>
      </c>
    </row>
    <row r="13" spans="1:6" x14ac:dyDescent="0.25">
      <c r="A13" s="26"/>
      <c r="B13" s="26" t="s">
        <v>111</v>
      </c>
      <c r="C13" s="29">
        <v>8</v>
      </c>
      <c r="D13" s="24" t="s">
        <v>108</v>
      </c>
      <c r="E13" s="17">
        <f>VLOOKUP(B13,recursos!$A$3:$B$8,2,FALSE)</f>
        <v>1</v>
      </c>
      <c r="F13" s="25">
        <f t="shared" si="0"/>
        <v>8</v>
      </c>
    </row>
    <row r="14" spans="1:6" x14ac:dyDescent="0.25">
      <c r="A14" s="26" t="s">
        <v>90</v>
      </c>
      <c r="B14" s="26" t="s">
        <v>91</v>
      </c>
      <c r="C14" s="29"/>
      <c r="D14" s="24"/>
      <c r="E14" s="17"/>
      <c r="F14" s="24"/>
    </row>
    <row r="15" spans="1:6" x14ac:dyDescent="0.25">
      <c r="A15" s="26" t="s">
        <v>92</v>
      </c>
      <c r="B15" s="26" t="s">
        <v>93</v>
      </c>
      <c r="C15" s="29"/>
      <c r="D15" s="24"/>
      <c r="E15" s="17"/>
      <c r="F15" s="24"/>
    </row>
    <row r="16" spans="1:6" x14ac:dyDescent="0.25">
      <c r="A16" s="26" t="s">
        <v>94</v>
      </c>
      <c r="B16" s="26" t="s">
        <v>95</v>
      </c>
      <c r="C16" s="29"/>
      <c r="D16" s="24"/>
      <c r="E16" s="17"/>
      <c r="F16" s="24"/>
    </row>
    <row r="17" spans="1:6" x14ac:dyDescent="0.25">
      <c r="A17" s="26" t="s">
        <v>96</v>
      </c>
      <c r="B17" s="26" t="s">
        <v>97</v>
      </c>
      <c r="C17" s="29"/>
      <c r="D17" s="24"/>
      <c r="E17" s="17"/>
      <c r="F17" s="24"/>
    </row>
    <row r="18" spans="1:6" x14ac:dyDescent="0.25">
      <c r="A18" s="26" t="s">
        <v>98</v>
      </c>
      <c r="B18" s="26" t="s">
        <v>99</v>
      </c>
      <c r="C18" s="29"/>
      <c r="D18" s="24"/>
      <c r="E18" s="17"/>
      <c r="F18" s="24"/>
    </row>
    <row r="19" spans="1:6" x14ac:dyDescent="0.25">
      <c r="A19" s="26" t="s">
        <v>100</v>
      </c>
      <c r="B19" s="26" t="s">
        <v>101</v>
      </c>
      <c r="C19" s="29"/>
      <c r="D19" s="24"/>
      <c r="E19" s="17"/>
      <c r="F19" s="24"/>
    </row>
    <row r="20" spans="1:6" x14ac:dyDescent="0.25">
      <c r="A20" s="26" t="s">
        <v>102</v>
      </c>
      <c r="B20" s="26" t="s">
        <v>103</v>
      </c>
      <c r="C20" s="29"/>
      <c r="D20" s="24"/>
      <c r="E20" s="17"/>
      <c r="F20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workbookViewId="0">
      <selection activeCell="E17" sqref="E17"/>
    </sheetView>
  </sheetViews>
  <sheetFormatPr defaultRowHeight="15" x14ac:dyDescent="0.25"/>
  <cols>
    <col min="1" max="1" width="29" customWidth="1"/>
  </cols>
  <sheetData>
    <row r="2" spans="1:3" x14ac:dyDescent="0.25">
      <c r="A2" s="27" t="s">
        <v>113</v>
      </c>
      <c r="B2" s="31" t="s">
        <v>112</v>
      </c>
      <c r="C2" s="27" t="s">
        <v>114</v>
      </c>
    </row>
    <row r="3" spans="1:3" x14ac:dyDescent="0.25">
      <c r="A3" s="26" t="s">
        <v>104</v>
      </c>
      <c r="B3" s="17">
        <v>40</v>
      </c>
      <c r="C3" s="24" t="s">
        <v>108</v>
      </c>
    </row>
    <row r="4" spans="1:3" ht="14.25" customHeight="1" x14ac:dyDescent="0.25">
      <c r="A4" s="26" t="s">
        <v>105</v>
      </c>
      <c r="B4" s="17">
        <v>5</v>
      </c>
      <c r="C4" s="24" t="s">
        <v>108</v>
      </c>
    </row>
    <row r="5" spans="1:3" x14ac:dyDescent="0.25">
      <c r="A5" s="26" t="s">
        <v>106</v>
      </c>
      <c r="B5" s="17">
        <v>25</v>
      </c>
      <c r="C5" s="24" t="s">
        <v>108</v>
      </c>
    </row>
    <row r="6" spans="1:3" x14ac:dyDescent="0.25">
      <c r="A6" s="26" t="s">
        <v>110</v>
      </c>
      <c r="B6" s="17">
        <v>2</v>
      </c>
      <c r="C6" s="24" t="s">
        <v>108</v>
      </c>
    </row>
    <row r="7" spans="1:3" x14ac:dyDescent="0.25">
      <c r="A7" s="26" t="s">
        <v>109</v>
      </c>
      <c r="B7" s="17">
        <v>15</v>
      </c>
      <c r="C7" s="24" t="s">
        <v>108</v>
      </c>
    </row>
    <row r="8" spans="1:3" x14ac:dyDescent="0.25">
      <c r="A8" s="26" t="s">
        <v>111</v>
      </c>
      <c r="B8" s="17">
        <v>1</v>
      </c>
      <c r="C8" s="24" t="s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H12" sqref="H12"/>
    </sheetView>
  </sheetViews>
  <sheetFormatPr defaultRowHeight="15" x14ac:dyDescent="0.25"/>
  <cols>
    <col min="2" max="2" width="41.7109375" bestFit="1" customWidth="1"/>
    <col min="4" max="4" width="11.7109375" style="11" bestFit="1" customWidth="1"/>
    <col min="5" max="5" width="13.140625" bestFit="1" customWidth="1"/>
  </cols>
  <sheetData>
    <row r="1" spans="1:5" x14ac:dyDescent="0.25">
      <c r="A1" s="27" t="s">
        <v>119</v>
      </c>
      <c r="B1" s="27" t="s">
        <v>120</v>
      </c>
      <c r="C1" s="27" t="s">
        <v>117</v>
      </c>
      <c r="D1" s="28" t="s">
        <v>121</v>
      </c>
      <c r="E1" s="27" t="s">
        <v>122</v>
      </c>
    </row>
    <row r="2" spans="1:5" x14ac:dyDescent="0.25">
      <c r="A2" s="24" t="s">
        <v>60</v>
      </c>
      <c r="B2" s="24" t="s">
        <v>61</v>
      </c>
      <c r="C2" s="24"/>
      <c r="D2" s="17"/>
      <c r="E2" s="24"/>
    </row>
    <row r="3" spans="1:5" x14ac:dyDescent="0.25">
      <c r="A3" s="24"/>
      <c r="B3" s="24"/>
      <c r="C3" s="24"/>
      <c r="D3" s="17"/>
      <c r="E3" s="24"/>
    </row>
    <row r="4" spans="1:5" x14ac:dyDescent="0.25">
      <c r="A4" s="24" t="s">
        <v>62</v>
      </c>
      <c r="B4" s="24" t="s">
        <v>63</v>
      </c>
      <c r="C4" s="24"/>
      <c r="D4" s="17"/>
      <c r="E4" s="24"/>
    </row>
    <row r="5" spans="1:5" x14ac:dyDescent="0.25">
      <c r="A5" s="24"/>
      <c r="B5" s="24"/>
      <c r="C5" s="24"/>
      <c r="D5" s="17"/>
      <c r="E5" s="24"/>
    </row>
    <row r="6" spans="1:5" x14ac:dyDescent="0.25">
      <c r="A6" s="24" t="s">
        <v>64</v>
      </c>
      <c r="B6" s="24" t="s">
        <v>65</v>
      </c>
      <c r="C6" s="24"/>
      <c r="D6" s="17"/>
      <c r="E6" s="24"/>
    </row>
    <row r="7" spans="1:5" x14ac:dyDescent="0.25">
      <c r="A7" s="24"/>
      <c r="B7" s="24"/>
      <c r="C7" s="24"/>
      <c r="D7" s="17"/>
      <c r="E7" s="24"/>
    </row>
    <row r="8" spans="1:5" x14ac:dyDescent="0.25">
      <c r="A8" s="24" t="s">
        <v>66</v>
      </c>
      <c r="B8" s="24" t="s">
        <v>67</v>
      </c>
      <c r="C8" s="24"/>
      <c r="D8" s="17"/>
      <c r="E8" s="24"/>
    </row>
    <row r="9" spans="1:5" x14ac:dyDescent="0.25">
      <c r="A9" s="24" t="s">
        <v>74</v>
      </c>
      <c r="B9" s="24" t="s">
        <v>75</v>
      </c>
      <c r="C9" s="24"/>
      <c r="D9" s="17"/>
      <c r="E9" s="25">
        <f>E10+E11+E12</f>
        <v>2485</v>
      </c>
    </row>
    <row r="10" spans="1:5" x14ac:dyDescent="0.25">
      <c r="A10" s="26" t="s">
        <v>84</v>
      </c>
      <c r="B10" s="26" t="s">
        <v>86</v>
      </c>
      <c r="C10" s="24">
        <v>1</v>
      </c>
      <c r="D10" s="17">
        <f>VLOOKUP(B10,Quantitativos!$B$2:$F$20,5,FALSE)</f>
        <v>1125</v>
      </c>
      <c r="E10" s="25">
        <f>C10*D10</f>
        <v>1125</v>
      </c>
    </row>
    <row r="11" spans="1:5" x14ac:dyDescent="0.25">
      <c r="A11" s="26" t="s">
        <v>85</v>
      </c>
      <c r="B11" s="26" t="s">
        <v>88</v>
      </c>
      <c r="C11" s="24">
        <v>1</v>
      </c>
      <c r="D11" s="17">
        <f>VLOOKUP(B11,Quantitativos!$B$2:$F$20,5,FALSE)</f>
        <v>1024</v>
      </c>
      <c r="E11" s="25">
        <f t="shared" ref="E11:E21" si="0">C11*D11</f>
        <v>1024</v>
      </c>
    </row>
    <row r="12" spans="1:5" x14ac:dyDescent="0.25">
      <c r="A12" s="26" t="s">
        <v>87</v>
      </c>
      <c r="B12" s="26" t="s">
        <v>89</v>
      </c>
      <c r="C12" s="24">
        <v>2</v>
      </c>
      <c r="D12" s="17">
        <f>VLOOKUP(B12,Quantitativos!$B$2:$F$20,5,FALSE)</f>
        <v>168</v>
      </c>
      <c r="E12" s="25">
        <f t="shared" si="0"/>
        <v>336</v>
      </c>
    </row>
    <row r="13" spans="1:5" x14ac:dyDescent="0.25">
      <c r="A13" s="24" t="s">
        <v>76</v>
      </c>
      <c r="B13" s="24" t="s">
        <v>77</v>
      </c>
      <c r="C13" s="24"/>
      <c r="D13" s="17"/>
      <c r="E13" s="25">
        <f t="shared" si="0"/>
        <v>0</v>
      </c>
    </row>
    <row r="14" spans="1:5" x14ac:dyDescent="0.25">
      <c r="A14" s="26" t="s">
        <v>90</v>
      </c>
      <c r="B14" s="26" t="s">
        <v>91</v>
      </c>
      <c r="C14" s="24"/>
      <c r="D14" s="17">
        <f>VLOOKUP(B14,Quantitativos!$B$2:$F$20,5,FALSE)</f>
        <v>0</v>
      </c>
      <c r="E14" s="25">
        <f t="shared" si="0"/>
        <v>0</v>
      </c>
    </row>
    <row r="15" spans="1:5" x14ac:dyDescent="0.25">
      <c r="A15" s="26" t="s">
        <v>92</v>
      </c>
      <c r="B15" s="26" t="s">
        <v>93</v>
      </c>
      <c r="C15" s="24"/>
      <c r="D15" s="17">
        <f>VLOOKUP(B15,Quantitativos!$B$2:$F$20,5,FALSE)</f>
        <v>0</v>
      </c>
      <c r="E15" s="25">
        <f t="shared" si="0"/>
        <v>0</v>
      </c>
    </row>
    <row r="16" spans="1:5" x14ac:dyDescent="0.25">
      <c r="A16" s="26" t="s">
        <v>94</v>
      </c>
      <c r="B16" s="26" t="s">
        <v>95</v>
      </c>
      <c r="C16" s="24"/>
      <c r="D16" s="17">
        <f>VLOOKUP(B16,Quantitativos!$B$2:$F$20,5,FALSE)</f>
        <v>0</v>
      </c>
      <c r="E16" s="25">
        <f t="shared" si="0"/>
        <v>0</v>
      </c>
    </row>
    <row r="17" spans="1:5" x14ac:dyDescent="0.25">
      <c r="A17" s="24" t="s">
        <v>78</v>
      </c>
      <c r="B17" s="24" t="s">
        <v>79</v>
      </c>
      <c r="C17" s="24"/>
      <c r="D17" s="17"/>
      <c r="E17" s="25">
        <f t="shared" si="0"/>
        <v>0</v>
      </c>
    </row>
    <row r="18" spans="1:5" x14ac:dyDescent="0.25">
      <c r="A18" s="26" t="s">
        <v>96</v>
      </c>
      <c r="B18" s="26" t="s">
        <v>97</v>
      </c>
      <c r="C18" s="24"/>
      <c r="D18" s="17">
        <f>VLOOKUP(B18,Quantitativos!$B$2:$F$20,5,FALSE)</f>
        <v>0</v>
      </c>
      <c r="E18" s="25">
        <f t="shared" si="0"/>
        <v>0</v>
      </c>
    </row>
    <row r="19" spans="1:5" x14ac:dyDescent="0.25">
      <c r="A19" s="26" t="s">
        <v>98</v>
      </c>
      <c r="B19" s="26" t="s">
        <v>99</v>
      </c>
      <c r="C19" s="24"/>
      <c r="D19" s="17">
        <f>VLOOKUP(B19,Quantitativos!$B$2:$F$20,5,FALSE)</f>
        <v>0</v>
      </c>
      <c r="E19" s="25">
        <f t="shared" si="0"/>
        <v>0</v>
      </c>
    </row>
    <row r="20" spans="1:5" x14ac:dyDescent="0.25">
      <c r="A20" s="26" t="s">
        <v>100</v>
      </c>
      <c r="B20" s="26" t="s">
        <v>101</v>
      </c>
      <c r="C20" s="24"/>
      <c r="D20" s="17">
        <f>VLOOKUP(B20,Quantitativos!$B$2:$F$20,5,FALSE)</f>
        <v>0</v>
      </c>
      <c r="E20" s="25">
        <f t="shared" si="0"/>
        <v>0</v>
      </c>
    </row>
    <row r="21" spans="1:5" x14ac:dyDescent="0.25">
      <c r="A21" s="26" t="s">
        <v>102</v>
      </c>
      <c r="B21" s="26" t="s">
        <v>103</v>
      </c>
      <c r="C21" s="24"/>
      <c r="D21" s="17">
        <f>VLOOKUP(B21,Quantitativos!$B$2:$F$20,5,FALSE)</f>
        <v>0</v>
      </c>
      <c r="E21" s="25">
        <f t="shared" si="0"/>
        <v>0</v>
      </c>
    </row>
    <row r="22" spans="1:5" x14ac:dyDescent="0.25">
      <c r="A22" s="24" t="s">
        <v>80</v>
      </c>
      <c r="B22" s="24" t="s">
        <v>81</v>
      </c>
      <c r="C22" s="24"/>
      <c r="D22" s="17"/>
      <c r="E22" s="24"/>
    </row>
    <row r="23" spans="1:5" x14ac:dyDescent="0.25">
      <c r="A23" s="24" t="s">
        <v>82</v>
      </c>
      <c r="B23" s="24" t="s">
        <v>83</v>
      </c>
      <c r="C23" s="24"/>
      <c r="D23" s="17"/>
      <c r="E23" s="24"/>
    </row>
    <row r="24" spans="1:5" x14ac:dyDescent="0.25">
      <c r="A24" s="24"/>
      <c r="B24" s="24"/>
      <c r="C24" s="24"/>
      <c r="D24" s="17"/>
      <c r="E24" s="24"/>
    </row>
    <row r="25" spans="1:5" x14ac:dyDescent="0.25">
      <c r="A25" s="24" t="s">
        <v>68</v>
      </c>
      <c r="B25" s="24" t="s">
        <v>69</v>
      </c>
      <c r="C25" s="24"/>
      <c r="D25" s="17"/>
      <c r="E25" s="24"/>
    </row>
    <row r="26" spans="1:5" x14ac:dyDescent="0.25">
      <c r="A26" s="24"/>
      <c r="B26" s="24"/>
      <c r="C26" s="24"/>
      <c r="D26" s="17"/>
      <c r="E26" s="24"/>
    </row>
    <row r="27" spans="1:5" x14ac:dyDescent="0.25">
      <c r="A27" s="24" t="s">
        <v>70</v>
      </c>
      <c r="B27" s="24" t="s">
        <v>71</v>
      </c>
      <c r="C27" s="24"/>
      <c r="D27" s="17"/>
      <c r="E27" s="24"/>
    </row>
    <row r="28" spans="1:5" x14ac:dyDescent="0.25">
      <c r="A28" s="24"/>
      <c r="B28" s="24"/>
      <c r="C28" s="24"/>
      <c r="D28" s="17"/>
      <c r="E28" s="24"/>
    </row>
    <row r="29" spans="1:5" x14ac:dyDescent="0.25">
      <c r="A29" s="24" t="s">
        <v>72</v>
      </c>
      <c r="B29" s="24" t="s">
        <v>73</v>
      </c>
      <c r="C29" s="24"/>
      <c r="D29" s="17"/>
      <c r="E29" s="2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11DB2D39B3D8B44ADA754A6FAD09ABC" ma:contentTypeVersion="0" ma:contentTypeDescription="Crie um novo documento." ma:contentTypeScope="" ma:versionID="cba1dbf562051c56d8ad5d5bf45fa458">
  <xsd:schema xmlns:xsd="http://www.w3.org/2001/XMLSchema" xmlns:p="http://schemas.microsoft.com/office/2006/metadata/properties" targetNamespace="http://schemas.microsoft.com/office/2006/metadata/properties" ma:root="true" ma:fieldsID="e963a05e7430650b71a369cd4a499f7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C3E882C5-6927-48D5-9B40-14EA65C5AA5A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6998DCF-209C-41B6-9C0A-B37F8AF81D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C45586-5EED-4390-9FF7-78CB3EEF37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Plan1</vt:lpstr>
      <vt:lpstr>EAP</vt:lpstr>
      <vt:lpstr>Detalhamento</vt:lpstr>
      <vt:lpstr>Quantitativos</vt:lpstr>
      <vt:lpstr>recursos</vt:lpstr>
      <vt:lpstr>ORÇAMENTO</vt:lpstr>
    </vt:vector>
  </TitlesOfParts>
  <Company>ETEP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professores</dc:creator>
  <cp:lastModifiedBy>Alunos</cp:lastModifiedBy>
  <dcterms:created xsi:type="dcterms:W3CDTF">2012-10-24T21:18:29Z</dcterms:created>
  <dcterms:modified xsi:type="dcterms:W3CDTF">2015-08-29T16:46:16Z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0x010100C11DB2D39B3D8B44ADA754A6FAD09ABC</vt:lpwstr>
  </property>
</Properties>
</file>