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Julia\"/>
    </mc:Choice>
  </mc:AlternateContent>
  <bookViews>
    <workbookView xWindow="0" yWindow="0" windowWidth="28800" windowHeight="12495"/>
  </bookViews>
  <sheets>
    <sheet name="Cálculo" sheetId="1" r:id="rId1"/>
    <sheet name="Tablas LSS 73" sheetId="3" r:id="rId2"/>
    <sheet name="Mod 40" sheetId="4" r:id="rId3"/>
    <sheet name="Notas" sheetId="2" r:id="rId4"/>
  </sheets>
  <calcPr calcId="162913"/>
</workbook>
</file>

<file path=xl/calcChain.xml><?xml version="1.0" encoding="utf-8"?>
<calcChain xmlns="http://schemas.openxmlformats.org/spreadsheetml/2006/main">
  <c r="V6" i="1" l="1"/>
  <c r="D14" i="4" l="1"/>
  <c r="Q5" i="1" l="1"/>
  <c r="P5" i="1"/>
  <c r="O5" i="1"/>
  <c r="B7" i="2" l="1"/>
  <c r="D7" i="2" s="1"/>
  <c r="F7" i="2" s="1"/>
  <c r="B27" i="4"/>
  <c r="C27" i="4" s="1"/>
  <c r="D27" i="4" s="1"/>
  <c r="B26" i="4"/>
  <c r="C26" i="4" s="1"/>
  <c r="D26" i="4" s="1"/>
  <c r="B25" i="4"/>
  <c r="C25" i="4" s="1"/>
  <c r="D25" i="4" s="1"/>
  <c r="B24" i="4"/>
  <c r="C24" i="4" s="1"/>
  <c r="D24" i="4" s="1"/>
  <c r="B23" i="4"/>
  <c r="C23" i="4" s="1"/>
  <c r="D23" i="4" s="1"/>
  <c r="B22" i="4"/>
  <c r="C22" i="4" s="1"/>
  <c r="D22" i="4" s="1"/>
  <c r="B21" i="4"/>
  <c r="C21" i="4" s="1"/>
  <c r="D21" i="4" s="1"/>
  <c r="B20" i="4"/>
  <c r="C20" i="4" s="1"/>
  <c r="D20" i="4" s="1"/>
  <c r="B19" i="4"/>
  <c r="C19" i="4" s="1"/>
  <c r="D19" i="4" s="1"/>
  <c r="B18" i="4"/>
  <c r="C18" i="4" s="1"/>
  <c r="D18" i="4" s="1"/>
  <c r="B17" i="4"/>
  <c r="C17" i="4" s="1"/>
  <c r="D17" i="4" s="1"/>
  <c r="B16" i="4"/>
  <c r="C16" i="4" s="1"/>
  <c r="D16" i="4" s="1"/>
  <c r="B15" i="4"/>
  <c r="C15" i="4" s="1"/>
  <c r="D15" i="4" s="1"/>
  <c r="B14" i="4"/>
  <c r="C14" i="4" s="1"/>
  <c r="C13" i="4"/>
  <c r="D13" i="4" s="1"/>
  <c r="B13" i="4"/>
  <c r="B12" i="4"/>
  <c r="C12" i="4" s="1"/>
  <c r="D12" i="4" s="1"/>
  <c r="B11" i="4"/>
  <c r="C11" i="4" s="1"/>
  <c r="D11" i="4" s="1"/>
  <c r="C10" i="4"/>
  <c r="D10" i="4" s="1"/>
  <c r="B10" i="4"/>
  <c r="B9" i="4"/>
  <c r="C9" i="4" s="1"/>
  <c r="D9" i="4" s="1"/>
  <c r="B8" i="4"/>
  <c r="C8" i="4" s="1"/>
  <c r="D8" i="4" s="1"/>
  <c r="C7" i="4"/>
  <c r="D7" i="4" s="1"/>
  <c r="B7" i="4"/>
  <c r="R6" i="4"/>
  <c r="P6" i="4"/>
  <c r="P7" i="4" s="1"/>
  <c r="P8" i="4" s="1"/>
  <c r="P9" i="4" s="1"/>
  <c r="P10" i="4" s="1"/>
  <c r="P11" i="4" s="1"/>
  <c r="P12" i="4" s="1"/>
  <c r="P13" i="4" s="1"/>
  <c r="B6" i="4"/>
  <c r="C6" i="4" s="1"/>
  <c r="D6" i="4" s="1"/>
  <c r="B5" i="4"/>
  <c r="C5" i="4" s="1"/>
  <c r="D5" i="4" s="1"/>
  <c r="B4" i="4"/>
  <c r="C4" i="4" s="1"/>
  <c r="D4" i="4" s="1"/>
  <c r="C3" i="4"/>
  <c r="D3" i="4" s="1"/>
  <c r="C29" i="1"/>
  <c r="C25" i="1"/>
  <c r="I25" i="1" s="1"/>
  <c r="I21" i="1"/>
  <c r="I17" i="1"/>
  <c r="F17" i="1"/>
  <c r="C17" i="1"/>
  <c r="F10" i="1"/>
  <c r="C10" i="1"/>
  <c r="S5" i="1"/>
  <c r="R5" i="1"/>
  <c r="N5" i="1"/>
  <c r="I4" i="1"/>
  <c r="C14" i="1" s="1"/>
  <c r="F14" i="1" s="1"/>
  <c r="I10" i="1" l="1"/>
  <c r="U5" i="1"/>
  <c r="U6" i="1" s="1"/>
  <c r="K17" i="1"/>
  <c r="C21" i="1" l="1"/>
  <c r="K21" i="1" s="1"/>
  <c r="F29" i="1" s="1"/>
  <c r="I29" i="1" s="1"/>
  <c r="F33" i="1" s="1"/>
</calcChain>
</file>

<file path=xl/comments1.xml><?xml version="1.0" encoding="utf-8"?>
<comments xmlns="http://schemas.openxmlformats.org/spreadsheetml/2006/main">
  <authors>
    <author>Noé</author>
  </authors>
  <commentList>
    <comment ref="B3" authorId="0" shapeId="0">
      <text>
        <r>
          <rPr>
            <b/>
            <sz val="9"/>
            <rFont val="Tahoma"/>
            <charset val="134"/>
          </rPr>
          <t>Noé:</t>
        </r>
        <r>
          <rPr>
            <sz val="9"/>
            <rFont val="Tahoma"/>
            <charset val="134"/>
          </rPr>
          <t xml:space="preserve">
Actualizar el valor de la UMA</t>
        </r>
      </text>
    </comment>
    <comment ref="D3" authorId="0" shapeId="0">
      <text>
        <r>
          <rPr>
            <b/>
            <sz val="9"/>
            <rFont val="Tahoma"/>
            <charset val="134"/>
          </rPr>
          <t>Noé:</t>
        </r>
        <r>
          <rPr>
            <sz val="9"/>
            <rFont val="Tahoma"/>
            <charset val="134"/>
          </rPr>
          <t xml:space="preserve">
actualizar % valor mod 40
</t>
        </r>
      </text>
    </comment>
  </commentList>
</comments>
</file>

<file path=xl/sharedStrings.xml><?xml version="1.0" encoding="utf-8"?>
<sst xmlns="http://schemas.openxmlformats.org/spreadsheetml/2006/main" count="102" uniqueCount="96">
  <si>
    <t>Nombre del cliente</t>
  </si>
  <si>
    <t>Fecha</t>
  </si>
  <si>
    <t>Fecha de nacimiento</t>
  </si>
  <si>
    <t>Edad actual</t>
  </si>
  <si>
    <t>SPD (ultimas 250 semanas)</t>
  </si>
  <si>
    <t>Semanas cotizadas</t>
  </si>
  <si>
    <t>Semanas faltantes para el retiro</t>
  </si>
  <si>
    <t>Semanas excedentes</t>
  </si>
  <si>
    <t>Total</t>
  </si>
  <si>
    <t>Edad deseada para el retiro</t>
  </si>
  <si>
    <t>Factor de edad</t>
  </si>
  <si>
    <t>Asig fam/ayuda asistencial</t>
  </si>
  <si>
    <t>Factor cuantía</t>
  </si>
  <si>
    <t>Factor incrementos adicionales</t>
  </si>
  <si>
    <t>salario promedio ultimos 5 años</t>
  </si>
  <si>
    <t>Cesantía y vejez LSS 73</t>
  </si>
  <si>
    <t>SPD</t>
  </si>
  <si>
    <t>factor cuantía</t>
  </si>
  <si>
    <t>1.- Monto cuantía básica</t>
  </si>
  <si>
    <t>2.- Incrementos anuales</t>
  </si>
  <si>
    <t>Redondeo</t>
  </si>
  <si>
    <t>Factor de incrementos anuales</t>
  </si>
  <si>
    <t>3.- Monto de incrementos anuales</t>
  </si>
  <si>
    <t>X</t>
  </si>
  <si>
    <t>Cuantía básica + Monto de incrementos anuales</t>
  </si>
  <si>
    <t>Factor edad (75, 80, 85 etc.)</t>
  </si>
  <si>
    <t>4.-Monto de acuerdo a edad</t>
  </si>
  <si>
    <t>5.- Monto máximo</t>
  </si>
  <si>
    <t>Asig fam / ayuda asistencial</t>
  </si>
  <si>
    <t>Monto de acuerdo a edad</t>
  </si>
  <si>
    <t>R1</t>
  </si>
  <si>
    <t>6.- Asignaciones familiares/ayuda asistencial</t>
  </si>
  <si>
    <t>7.- Pensión mensual</t>
  </si>
  <si>
    <t>R1 / 12</t>
  </si>
  <si>
    <t>Tablas para el cálculo de pensiones LSS 73</t>
  </si>
  <si>
    <t>Tabla 1</t>
  </si>
  <si>
    <t>VSM</t>
  </si>
  <si>
    <t>% cuantía básica</t>
  </si>
  <si>
    <t>% de incrementos anuales</t>
  </si>
  <si>
    <t>Tabla 2</t>
  </si>
  <si>
    <t>Hasta 1.00</t>
  </si>
  <si>
    <t>Redondeo de decimales</t>
  </si>
  <si>
    <t>de 1.01 a 1.25</t>
  </si>
  <si>
    <t>De:</t>
  </si>
  <si>
    <t>A:</t>
  </si>
  <si>
    <t>Redondeo:</t>
  </si>
  <si>
    <t>de 1.26 a 1.50</t>
  </si>
  <si>
    <t>de 1.51 a 1.75</t>
  </si>
  <si>
    <t>de 1.76 a 2.00</t>
  </si>
  <si>
    <t>de 2.01 a 2.25</t>
  </si>
  <si>
    <t>de 2.26 a 2.50</t>
  </si>
  <si>
    <t>de 2.51 a 2.75</t>
  </si>
  <si>
    <t>Tabla 3</t>
  </si>
  <si>
    <t>de 2.76 a 3.00</t>
  </si>
  <si>
    <t>Edad</t>
  </si>
  <si>
    <t>Factor</t>
  </si>
  <si>
    <t>de 3.01 a 3.25</t>
  </si>
  <si>
    <t>de 3.26 a 3.50</t>
  </si>
  <si>
    <t>de 3.51 a 3.75</t>
  </si>
  <si>
    <t>de 3.76 a 4.00</t>
  </si>
  <si>
    <t>de 4.01 a 4.25</t>
  </si>
  <si>
    <t>de 4.26 a 4.50</t>
  </si>
  <si>
    <t>64.6 meses un día</t>
  </si>
  <si>
    <t>de 4.51 a 4.75</t>
  </si>
  <si>
    <t>de 4.76 a 5.00</t>
  </si>
  <si>
    <t>de 5.01 a 5.25</t>
  </si>
  <si>
    <t>Tabla 4</t>
  </si>
  <si>
    <t>de 5.26 a 5.50</t>
  </si>
  <si>
    <t>Asignaciones familiares/Ayuda asistencial</t>
  </si>
  <si>
    <t>de 5.51 a 5.75</t>
  </si>
  <si>
    <t>Beneficiarios</t>
  </si>
  <si>
    <t>Fracción</t>
  </si>
  <si>
    <t>de 5.76 a 6.00</t>
  </si>
  <si>
    <t>Esposa o concubina</t>
  </si>
  <si>
    <t>I</t>
  </si>
  <si>
    <r>
      <rPr>
        <sz val="11"/>
        <color theme="1"/>
        <rFont val="Calibri"/>
        <charset val="134"/>
        <scheme val="minor"/>
      </rPr>
      <t xml:space="preserve">de 6.01 </t>
    </r>
    <r>
      <rPr>
        <sz val="8"/>
        <color theme="1"/>
        <rFont val="Calibri"/>
        <charset val="134"/>
        <scheme val="minor"/>
      </rPr>
      <t>a límite superior establecido</t>
    </r>
  </si>
  <si>
    <t>Hijos c/u</t>
  </si>
  <si>
    <t>II</t>
  </si>
  <si>
    <t>Ascendentes c/u</t>
  </si>
  <si>
    <t>III</t>
  </si>
  <si>
    <t>Ayuda asistencial (sin beneficiarios)</t>
  </si>
  <si>
    <t>IV</t>
  </si>
  <si>
    <t>UMAS</t>
  </si>
  <si>
    <t>VALOR (salario diario)</t>
  </si>
  <si>
    <t>SALARIO BASE MENSUAL</t>
  </si>
  <si>
    <t>PAGO POR MES MOD 40</t>
  </si>
  <si>
    <t>Edad del cliente</t>
  </si>
  <si>
    <t>UMA</t>
  </si>
  <si>
    <t>MOD 40</t>
  </si>
  <si>
    <t>Salario topado</t>
  </si>
  <si>
    <t>Valor de la UMA</t>
  </si>
  <si>
    <t>25 UMAS x 30.4</t>
  </si>
  <si>
    <t>Se actualiza cada febrero</t>
  </si>
  <si>
    <t>Costo modalidad 40 o continuación voluntaria</t>
  </si>
  <si>
    <t>Mensual</t>
  </si>
  <si>
    <t>Carlos Alberto Avalos Carmona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</si>
</sst>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%"/>
    <numFmt numFmtId="165" formatCode="0.000"/>
  </numFmts>
  <fonts count="1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9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4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1"/>
      <color theme="3"/>
      <name val="Calibri"/>
      <charset val="134"/>
      <scheme val="minor"/>
    </font>
    <font>
      <sz val="8"/>
      <color theme="3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1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0" fillId="3" borderId="1" xfId="1" applyFont="1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4" fontId="0" fillId="5" borderId="5" xfId="1" applyFont="1" applyFill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44" fontId="0" fillId="5" borderId="5" xfId="0" applyNumberFormat="1" applyFill="1" applyBorder="1" applyAlignment="1">
      <alignment horizontal="center"/>
    </xf>
    <xf numFmtId="44" fontId="0" fillId="0" borderId="5" xfId="1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43" fontId="0" fillId="0" borderId="5" xfId="2" applyFont="1" applyBorder="1" applyAlignment="1">
      <alignment horizontal="center"/>
    </xf>
    <xf numFmtId="43" fontId="0" fillId="0" borderId="5" xfId="0" applyNumberFormat="1" applyBorder="1" applyAlignment="1"/>
    <xf numFmtId="0" fontId="0" fillId="3" borderId="1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0" fillId="3" borderId="5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/>
    </xf>
    <xf numFmtId="0" fontId="8" fillId="6" borderId="12" xfId="0" applyFont="1" applyFill="1" applyBorder="1"/>
    <xf numFmtId="0" fontId="8" fillId="6" borderId="14" xfId="0" applyFont="1" applyFill="1" applyBorder="1" applyAlignment="1">
      <alignment horizontal="left" vertical="center" wrapText="1"/>
    </xf>
    <xf numFmtId="15" fontId="9" fillId="6" borderId="9" xfId="0" applyNumberFormat="1" applyFont="1" applyFill="1" applyBorder="1"/>
    <xf numFmtId="0" fontId="8" fillId="6" borderId="0" xfId="0" applyFont="1" applyFill="1" applyBorder="1"/>
    <xf numFmtId="0" fontId="8" fillId="6" borderId="14" xfId="0" applyFont="1" applyFill="1" applyBorder="1" applyAlignment="1">
      <alignment horizontal="left" wrapText="1"/>
    </xf>
    <xf numFmtId="0" fontId="9" fillId="6" borderId="0" xfId="0" applyFont="1" applyFill="1" applyBorder="1" applyAlignment="1">
      <alignment horizontal="center" wrapText="1"/>
    </xf>
    <xf numFmtId="0" fontId="8" fillId="6" borderId="14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 wrapText="1"/>
    </xf>
    <xf numFmtId="0" fontId="8" fillId="6" borderId="15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center" wrapText="1"/>
    </xf>
    <xf numFmtId="0" fontId="8" fillId="6" borderId="9" xfId="0" applyFont="1" applyFill="1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0" xfId="0" applyBorder="1"/>
    <xf numFmtId="0" fontId="7" fillId="0" borderId="14" xfId="0" applyFont="1" applyBorder="1" applyAlignment="1">
      <alignment horizont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/>
    <xf numFmtId="0" fontId="0" fillId="0" borderId="9" xfId="0" applyBorder="1"/>
    <xf numFmtId="0" fontId="0" fillId="5" borderId="0" xfId="0" applyFill="1"/>
    <xf numFmtId="14" fontId="0" fillId="0" borderId="0" xfId="0" applyNumberFormat="1"/>
    <xf numFmtId="0" fontId="8" fillId="6" borderId="13" xfId="0" applyFont="1" applyFill="1" applyBorder="1"/>
    <xf numFmtId="0" fontId="8" fillId="6" borderId="16" xfId="0" applyFont="1" applyFill="1" applyBorder="1"/>
    <xf numFmtId="0" fontId="8" fillId="6" borderId="17" xfId="0" applyFont="1" applyFill="1" applyBorder="1"/>
    <xf numFmtId="0" fontId="0" fillId="0" borderId="13" xfId="0" applyBorder="1"/>
    <xf numFmtId="0" fontId="0" fillId="0" borderId="16" xfId="0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7" fillId="0" borderId="0" xfId="0" applyFont="1" applyBorder="1"/>
    <xf numFmtId="0" fontId="0" fillId="0" borderId="17" xfId="0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NumberFormat="1"/>
    <xf numFmtId="44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3" borderId="2" xfId="1" applyFont="1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4" fontId="0" fillId="5" borderId="2" xfId="0" applyNumberForma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44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2" fontId="0" fillId="3" borderId="2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left" wrapText="1"/>
    </xf>
    <xf numFmtId="0" fontId="8" fillId="6" borderId="12" xfId="0" applyFont="1" applyFill="1" applyBorder="1" applyAlignment="1">
      <alignment horizontal="left" wrapText="1"/>
    </xf>
    <xf numFmtId="0" fontId="8" fillId="6" borderId="3" xfId="0" applyFont="1" applyFill="1" applyBorder="1" applyAlignment="1">
      <alignment horizontal="center"/>
    </xf>
    <xf numFmtId="14" fontId="8" fillId="6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2" fontId="8" fillId="5" borderId="3" xfId="0" applyNumberFormat="1" applyFont="1" applyFill="1" applyBorder="1" applyAlignment="1">
      <alignment horizontal="center"/>
    </xf>
    <xf numFmtId="44" fontId="0" fillId="0" borderId="2" xfId="1" applyFont="1" applyFill="1" applyBorder="1" applyAlignment="1">
      <alignment horizontal="center"/>
    </xf>
    <xf numFmtId="44" fontId="0" fillId="0" borderId="4" xfId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257175</xdr:colOff>
      <xdr:row>24</xdr:row>
      <xdr:rowOff>76835</xdr:rowOff>
    </xdr:from>
    <xdr:to>
      <xdr:col>19</xdr:col>
      <xdr:colOff>273563</xdr:colOff>
      <xdr:row>55</xdr:row>
      <xdr:rowOff>76835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7700" y="5029835"/>
          <a:ext cx="3444875" cy="59055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0</xdr:row>
      <xdr:rowOff>9525</xdr:rowOff>
    </xdr:from>
    <xdr:to>
      <xdr:col>8</xdr:col>
      <xdr:colOff>402590</xdr:colOff>
      <xdr:row>27</xdr:row>
      <xdr:rowOff>1270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6650" y="9525"/>
          <a:ext cx="3212465" cy="5516245"/>
        </a:xfrm>
        <a:prstGeom prst="rect">
          <a:avLst/>
        </a:prstGeom>
      </xdr:spPr>
    </xdr:pic>
    <xdr:clientData/>
  </xdr:twoCellAnchor>
  <xdr:twoCellAnchor editAs="oneCell">
    <xdr:from>
      <xdr:col>9</xdr:col>
      <xdr:colOff>29210</xdr:colOff>
      <xdr:row>0</xdr:row>
      <xdr:rowOff>9525</xdr:rowOff>
    </xdr:from>
    <xdr:to>
      <xdr:col>13</xdr:col>
      <xdr:colOff>389890</xdr:colOff>
      <xdr:row>26</xdr:row>
      <xdr:rowOff>172085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7735" y="9525"/>
          <a:ext cx="3408680" cy="54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27</xdr:row>
      <xdr:rowOff>171450</xdr:rowOff>
    </xdr:from>
    <xdr:to>
      <xdr:col>4</xdr:col>
      <xdr:colOff>50231</xdr:colOff>
      <xdr:row>57</xdr:row>
      <xdr:rowOff>76200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5695950"/>
          <a:ext cx="3488055" cy="5619750"/>
        </a:xfrm>
        <a:prstGeom prst="rect">
          <a:avLst/>
        </a:prstGeom>
      </xdr:spPr>
    </xdr:pic>
    <xdr:clientData/>
  </xdr:twoCellAnchor>
  <xdr:twoCellAnchor editAs="oneCell">
    <xdr:from>
      <xdr:col>4</xdr:col>
      <xdr:colOff>109220</xdr:colOff>
      <xdr:row>27</xdr:row>
      <xdr:rowOff>152400</xdr:rowOff>
    </xdr:from>
    <xdr:to>
      <xdr:col>8</xdr:col>
      <xdr:colOff>465455</xdr:colOff>
      <xdr:row>56</xdr:row>
      <xdr:rowOff>68580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47745" y="5676900"/>
          <a:ext cx="3404235" cy="5440680"/>
        </a:xfrm>
        <a:prstGeom prst="rect">
          <a:avLst/>
        </a:prstGeom>
      </xdr:spPr>
    </xdr:pic>
    <xdr:clientData/>
  </xdr:twoCellAnchor>
  <xdr:twoCellAnchor editAs="oneCell">
    <xdr:from>
      <xdr:col>8</xdr:col>
      <xdr:colOff>743585</xdr:colOff>
      <xdr:row>27</xdr:row>
      <xdr:rowOff>132080</xdr:rowOff>
    </xdr:from>
    <xdr:to>
      <xdr:col>13</xdr:col>
      <xdr:colOff>292100</xdr:colOff>
      <xdr:row>56</xdr:row>
      <xdr:rowOff>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0110" y="5656580"/>
          <a:ext cx="3358515" cy="539242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58</xdr:row>
      <xdr:rowOff>0</xdr:rowOff>
    </xdr:from>
    <xdr:to>
      <xdr:col>4</xdr:col>
      <xdr:colOff>62548</xdr:colOff>
      <xdr:row>87</xdr:row>
      <xdr:rowOff>37840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5" y="11430000"/>
          <a:ext cx="3500120" cy="5561965"/>
        </a:xfrm>
        <a:prstGeom prst="rect">
          <a:avLst/>
        </a:prstGeom>
      </xdr:spPr>
    </xdr:pic>
    <xdr:clientData/>
  </xdr:twoCellAnchor>
  <xdr:twoCellAnchor editAs="oneCell">
    <xdr:from>
      <xdr:col>4</xdr:col>
      <xdr:colOff>256540</xdr:colOff>
      <xdr:row>57</xdr:row>
      <xdr:rowOff>180975</xdr:rowOff>
    </xdr:from>
    <xdr:to>
      <xdr:col>8</xdr:col>
      <xdr:colOff>685165</xdr:colOff>
      <xdr:row>87</xdr:row>
      <xdr:rowOff>21406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95065" y="11420475"/>
          <a:ext cx="3476625" cy="5554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4506668294322"/>
  </sheetPr>
  <dimension ref="B2:V47"/>
  <sheetViews>
    <sheetView tabSelected="1" topLeftCell="A4" zoomScale="96" zoomScaleNormal="96" workbookViewId="0">
      <selection activeCell="E7" sqref="E7"/>
    </sheetView>
  </sheetViews>
  <sheetFormatPr baseColWidth="10" defaultColWidth="10.7109375" defaultRowHeight="15"/>
  <cols>
    <col min="2" max="2" width="13.140625" customWidth="1"/>
    <col min="4" max="4" width="13.85546875" customWidth="1"/>
    <col min="13" max="13" width="10.7109375" hidden="1" customWidth="1"/>
    <col min="15" max="16" width="13.42578125" bestFit="1" customWidth="1"/>
    <col min="23" max="24" width="13.42578125" bestFit="1" customWidth="1"/>
  </cols>
  <sheetData>
    <row r="2" spans="2:22" ht="32.25" customHeight="1">
      <c r="B2" s="101" t="s">
        <v>0</v>
      </c>
      <c r="C2" s="102"/>
      <c r="D2" s="103" t="s">
        <v>95</v>
      </c>
      <c r="E2" s="103"/>
      <c r="F2" s="103"/>
      <c r="G2" s="103"/>
      <c r="H2" s="35" t="s">
        <v>1</v>
      </c>
      <c r="I2" s="104"/>
      <c r="J2" s="103"/>
      <c r="K2" s="103"/>
      <c r="L2" s="61"/>
    </row>
    <row r="3" spans="2:22" ht="30">
      <c r="B3" s="36" t="s">
        <v>2</v>
      </c>
      <c r="C3" s="37">
        <v>28179</v>
      </c>
      <c r="D3" s="38" t="s">
        <v>3</v>
      </c>
      <c r="E3" s="34">
        <v>46</v>
      </c>
      <c r="F3" s="38" t="s">
        <v>4</v>
      </c>
      <c r="G3" s="38"/>
      <c r="H3" s="38"/>
      <c r="I3" s="119">
        <v>2522.0300000000002</v>
      </c>
      <c r="J3" s="119"/>
      <c r="K3" s="119"/>
      <c r="L3" s="62"/>
    </row>
    <row r="4" spans="2:22" ht="30">
      <c r="B4" s="39" t="s">
        <v>5</v>
      </c>
      <c r="C4" s="118">
        <v>1514</v>
      </c>
      <c r="D4" s="40" t="s">
        <v>6</v>
      </c>
      <c r="E4" s="118">
        <v>728</v>
      </c>
      <c r="F4" s="38" t="s">
        <v>7</v>
      </c>
      <c r="G4" s="38"/>
      <c r="H4" s="38"/>
      <c r="I4" s="103">
        <f>C4+E4-500</f>
        <v>1742</v>
      </c>
      <c r="J4" s="103"/>
      <c r="K4" s="103"/>
      <c r="L4" s="62"/>
      <c r="U4" s="70" t="s">
        <v>8</v>
      </c>
    </row>
    <row r="5" spans="2:22" ht="30">
      <c r="B5" s="41" t="s">
        <v>9</v>
      </c>
      <c r="C5" s="118">
        <v>60</v>
      </c>
      <c r="D5" s="42" t="s">
        <v>10</v>
      </c>
      <c r="E5" s="118">
        <v>0.75</v>
      </c>
      <c r="F5" s="38" t="s">
        <v>11</v>
      </c>
      <c r="G5" s="38"/>
      <c r="H5" s="38"/>
      <c r="I5" s="100">
        <v>1.1499999999999999</v>
      </c>
      <c r="J5" s="100"/>
      <c r="K5" s="100"/>
      <c r="L5" s="62"/>
      <c r="N5">
        <f>AVERAGE(N8:N19)</f>
        <v>0</v>
      </c>
      <c r="O5">
        <f>AVERAGE(O8:O41)</f>
        <v>250</v>
      </c>
      <c r="P5">
        <f>AVERAGE(P8:P41)</f>
        <v>250</v>
      </c>
      <c r="Q5">
        <f>AVERAGE(Q8:Q19)</f>
        <v>340</v>
      </c>
      <c r="R5">
        <f t="shared" ref="R5:S5" si="0">AVERAGE(R8:R19)</f>
        <v>900</v>
      </c>
      <c r="S5">
        <f t="shared" si="0"/>
        <v>1000</v>
      </c>
      <c r="U5">
        <f>SUM(N5:T5)</f>
        <v>2740</v>
      </c>
    </row>
    <row r="6" spans="2:22" ht="72.75" customHeight="1">
      <c r="B6" s="43" t="s">
        <v>12</v>
      </c>
      <c r="C6" s="118">
        <v>0.13</v>
      </c>
      <c r="D6" s="44" t="s">
        <v>13</v>
      </c>
      <c r="E6" s="118">
        <v>2.4500000000000001E-2</v>
      </c>
      <c r="F6" s="45"/>
      <c r="G6" s="45"/>
      <c r="H6" s="45"/>
      <c r="I6" s="45"/>
      <c r="J6" s="45"/>
      <c r="K6" s="45"/>
      <c r="L6" s="63"/>
      <c r="T6" s="71" t="s">
        <v>14</v>
      </c>
      <c r="U6">
        <f>U5/5</f>
        <v>548</v>
      </c>
      <c r="V6">
        <f>U6/103.74</f>
        <v>5.2824368613842303</v>
      </c>
    </row>
    <row r="7" spans="2:22" ht="8.25" customHeight="1"/>
    <row r="8" spans="2:22">
      <c r="B8" s="46"/>
      <c r="C8" s="47"/>
      <c r="D8" s="47" t="s">
        <v>15</v>
      </c>
      <c r="E8" s="47"/>
      <c r="F8" s="47"/>
      <c r="G8" s="47"/>
      <c r="H8" s="47"/>
      <c r="I8" s="47"/>
      <c r="J8" s="47"/>
      <c r="K8" s="47"/>
      <c r="L8" s="64"/>
      <c r="N8">
        <v>0</v>
      </c>
      <c r="O8">
        <v>250</v>
      </c>
      <c r="P8">
        <v>250</v>
      </c>
      <c r="Q8">
        <v>340</v>
      </c>
      <c r="R8">
        <v>900</v>
      </c>
      <c r="S8">
        <v>1000</v>
      </c>
    </row>
    <row r="9" spans="2:22">
      <c r="B9" s="48"/>
      <c r="C9" s="84" t="s">
        <v>16</v>
      </c>
      <c r="D9" s="84"/>
      <c r="E9" s="49"/>
      <c r="F9" s="92" t="s">
        <v>17</v>
      </c>
      <c r="G9" s="92"/>
      <c r="H9" s="49"/>
      <c r="I9" s="49"/>
      <c r="J9" s="49"/>
      <c r="K9" s="49"/>
      <c r="L9" s="65"/>
    </row>
    <row r="10" spans="2:22" ht="23.25">
      <c r="B10" s="50" t="s">
        <v>18</v>
      </c>
      <c r="C10" s="120">
        <f>I3</f>
        <v>2522.0300000000002</v>
      </c>
      <c r="D10" s="121"/>
      <c r="E10" s="51">
        <v>365</v>
      </c>
      <c r="F10" s="93">
        <f>C6</f>
        <v>0.13</v>
      </c>
      <c r="G10" s="94"/>
      <c r="H10" s="51">
        <v>1.1100000000000001</v>
      </c>
      <c r="I10" s="88">
        <f>C10*E10*F10*H10</f>
        <v>132834.05908500002</v>
      </c>
      <c r="J10" s="89"/>
      <c r="K10" s="90"/>
      <c r="L10" s="65"/>
    </row>
    <row r="11" spans="2:22"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65"/>
    </row>
    <row r="12" spans="2:22">
      <c r="B12" s="48"/>
      <c r="C12" s="49"/>
      <c r="D12" s="49"/>
      <c r="E12" s="49"/>
      <c r="F12" s="49"/>
      <c r="G12" s="49"/>
      <c r="H12" s="49"/>
      <c r="I12" s="49"/>
      <c r="J12" s="49"/>
      <c r="K12" s="49"/>
      <c r="L12" s="65"/>
    </row>
    <row r="13" spans="2:22">
      <c r="B13" s="50"/>
      <c r="C13" s="97" t="s">
        <v>7</v>
      </c>
      <c r="D13" s="97"/>
      <c r="E13" s="49"/>
      <c r="F13" s="49"/>
      <c r="G13" s="49"/>
      <c r="H13" s="49"/>
      <c r="I13" s="49"/>
      <c r="J13" s="49"/>
      <c r="K13" s="49"/>
      <c r="L13" s="65"/>
    </row>
    <row r="14" spans="2:22" ht="23.25">
      <c r="B14" s="50" t="s">
        <v>19</v>
      </c>
      <c r="C14" s="74">
        <f>I4</f>
        <v>1742</v>
      </c>
      <c r="D14" s="75"/>
      <c r="E14" s="52">
        <v>52</v>
      </c>
      <c r="F14" s="98">
        <f>C14/E14</f>
        <v>33.5</v>
      </c>
      <c r="G14" s="99"/>
      <c r="H14" s="53" t="s">
        <v>20</v>
      </c>
      <c r="I14" s="122">
        <v>33.5</v>
      </c>
      <c r="J14" s="49"/>
      <c r="K14" s="49"/>
      <c r="L14" s="65"/>
    </row>
    <row r="15" spans="2:22"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65"/>
    </row>
    <row r="16" spans="2:22">
      <c r="B16" s="48"/>
      <c r="C16" s="84" t="s">
        <v>16</v>
      </c>
      <c r="D16" s="84"/>
      <c r="E16" s="49"/>
      <c r="F16" s="87" t="s">
        <v>21</v>
      </c>
      <c r="G16" s="87"/>
      <c r="H16" s="49"/>
      <c r="I16" s="53" t="s">
        <v>20</v>
      </c>
      <c r="J16" s="49"/>
      <c r="K16" s="49"/>
      <c r="L16" s="65"/>
    </row>
    <row r="17" spans="2:12" ht="33.75">
      <c r="B17" s="54" t="s">
        <v>22</v>
      </c>
      <c r="C17" s="85">
        <f>I3</f>
        <v>2522.0300000000002</v>
      </c>
      <c r="D17" s="86"/>
      <c r="E17" s="51">
        <v>365</v>
      </c>
      <c r="F17" s="93">
        <f>E6</f>
        <v>2.4500000000000001E-2</v>
      </c>
      <c r="G17" s="94"/>
      <c r="H17" s="51" t="s">
        <v>23</v>
      </c>
      <c r="I17" s="66">
        <f>I14</f>
        <v>33.5</v>
      </c>
      <c r="J17" s="55">
        <v>1.1100000000000001</v>
      </c>
      <c r="K17" s="88">
        <f>C17*E17*F17*I17*J17</f>
        <v>838642.7230308752</v>
      </c>
      <c r="L17" s="90"/>
    </row>
    <row r="18" spans="2:12"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65"/>
    </row>
    <row r="19" spans="2:12"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65"/>
    </row>
    <row r="20" spans="2:12" ht="33.75">
      <c r="B20" s="48"/>
      <c r="C20" s="95" t="s">
        <v>24</v>
      </c>
      <c r="D20" s="95"/>
      <c r="E20" s="95"/>
      <c r="F20" s="95"/>
      <c r="G20" s="95"/>
      <c r="H20" s="49"/>
      <c r="I20" s="53" t="s">
        <v>25</v>
      </c>
      <c r="J20" s="49"/>
      <c r="K20" s="49"/>
      <c r="L20" s="65"/>
    </row>
    <row r="21" spans="2:12" ht="33" customHeight="1">
      <c r="B21" s="54" t="s">
        <v>26</v>
      </c>
      <c r="C21" s="76">
        <f>I10+K17</f>
        <v>971476.78211587528</v>
      </c>
      <c r="D21" s="96"/>
      <c r="E21" s="96"/>
      <c r="F21" s="96"/>
      <c r="G21" s="75"/>
      <c r="H21" s="51" t="s">
        <v>23</v>
      </c>
      <c r="I21" s="67">
        <f>E5</f>
        <v>0.75</v>
      </c>
      <c r="J21" s="49"/>
      <c r="K21" s="88">
        <f>C21*I21</f>
        <v>728607.58658690646</v>
      </c>
      <c r="L21" s="90"/>
    </row>
    <row r="22" spans="2:12"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65"/>
    </row>
    <row r="23" spans="2:12"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65"/>
    </row>
    <row r="24" spans="2:12">
      <c r="B24" s="48"/>
      <c r="C24" s="84"/>
      <c r="D24" s="84"/>
      <c r="E24" s="49"/>
      <c r="F24" s="49"/>
      <c r="G24" s="49"/>
      <c r="H24" s="49"/>
      <c r="I24" s="49"/>
      <c r="J24" s="49"/>
      <c r="K24" s="49"/>
      <c r="L24" s="65"/>
    </row>
    <row r="25" spans="2:12" ht="25.5" customHeight="1">
      <c r="B25" s="50" t="s">
        <v>27</v>
      </c>
      <c r="C25" s="85">
        <f>I3</f>
        <v>2522.0300000000002</v>
      </c>
      <c r="D25" s="86"/>
      <c r="E25" s="55">
        <v>365</v>
      </c>
      <c r="F25" s="87">
        <v>1.1100000000000001</v>
      </c>
      <c r="G25" s="87"/>
      <c r="H25" s="49"/>
      <c r="I25" s="88">
        <f>C25*E25*F25</f>
        <v>1021800.4545000002</v>
      </c>
      <c r="J25" s="89"/>
      <c r="K25" s="89"/>
      <c r="L25" s="90"/>
    </row>
    <row r="26" spans="2:12"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65"/>
    </row>
    <row r="27" spans="2:12">
      <c r="B27" s="48"/>
      <c r="C27" s="49"/>
      <c r="D27" s="49"/>
      <c r="E27" s="49"/>
      <c r="F27" s="49"/>
      <c r="G27" s="49"/>
      <c r="H27" s="49"/>
      <c r="I27" s="49"/>
      <c r="J27" s="49"/>
      <c r="K27" s="49"/>
      <c r="L27" s="65"/>
    </row>
    <row r="28" spans="2:12">
      <c r="B28" s="48"/>
      <c r="C28" s="91" t="s">
        <v>28</v>
      </c>
      <c r="D28" s="91"/>
      <c r="E28" s="49"/>
      <c r="F28" s="92" t="s">
        <v>29</v>
      </c>
      <c r="G28" s="92"/>
      <c r="H28" s="49"/>
      <c r="I28" s="68" t="s">
        <v>30</v>
      </c>
      <c r="J28" s="49"/>
      <c r="K28" s="49"/>
      <c r="L28" s="65"/>
    </row>
    <row r="29" spans="2:12" ht="51.75" customHeight="1">
      <c r="B29" s="54" t="s">
        <v>31</v>
      </c>
      <c r="C29" s="74">
        <f>I5</f>
        <v>1.1499999999999999</v>
      </c>
      <c r="D29" s="75"/>
      <c r="E29" s="56" t="s">
        <v>23</v>
      </c>
      <c r="F29" s="76">
        <f>K21</f>
        <v>728607.58658690646</v>
      </c>
      <c r="G29" s="75"/>
      <c r="H29" s="49"/>
      <c r="I29" s="77">
        <f>C29*F29</f>
        <v>837898.72457494237</v>
      </c>
      <c r="J29" s="78"/>
      <c r="K29" s="78"/>
      <c r="L29" s="79"/>
    </row>
    <row r="30" spans="2:12"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65"/>
    </row>
    <row r="31" spans="2:12"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65"/>
    </row>
    <row r="32" spans="2:12"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65"/>
    </row>
    <row r="33" spans="2:18" ht="37.5" customHeight="1">
      <c r="B33" s="54" t="s">
        <v>32</v>
      </c>
      <c r="C33" s="80" t="s">
        <v>33</v>
      </c>
      <c r="D33" s="80"/>
      <c r="E33" s="49"/>
      <c r="F33" s="81">
        <f>I29/12</f>
        <v>69824.893714578531</v>
      </c>
      <c r="G33" s="82"/>
      <c r="H33" s="83"/>
      <c r="I33" s="49"/>
      <c r="J33" s="49"/>
      <c r="K33" s="49"/>
      <c r="L33" s="65"/>
      <c r="O33" s="73"/>
      <c r="P33" s="73"/>
    </row>
    <row r="34" spans="2:18">
      <c r="B34" s="48"/>
      <c r="C34" s="49"/>
      <c r="D34" s="49"/>
      <c r="E34" s="49"/>
      <c r="F34" s="49"/>
      <c r="G34" s="49"/>
      <c r="H34" s="49"/>
      <c r="I34" s="49"/>
      <c r="J34" s="49"/>
      <c r="K34" s="49"/>
      <c r="L34" s="65"/>
      <c r="O34" s="73"/>
      <c r="P34" s="73"/>
    </row>
    <row r="35" spans="2:18">
      <c r="B35" s="57"/>
      <c r="C35" s="58"/>
      <c r="D35" s="58"/>
      <c r="E35" s="58"/>
      <c r="F35" s="58"/>
      <c r="G35" s="58"/>
      <c r="H35" s="58"/>
      <c r="I35" s="58"/>
      <c r="J35" s="58"/>
      <c r="K35" s="58"/>
      <c r="L35" s="69"/>
      <c r="O35" s="73"/>
      <c r="P35" s="73"/>
    </row>
    <row r="36" spans="2:18">
      <c r="O36" s="73"/>
      <c r="P36" s="73"/>
    </row>
    <row r="37" spans="2:18"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O37" s="73"/>
      <c r="P37" s="73"/>
    </row>
    <row r="38" spans="2:18"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</row>
    <row r="39" spans="2:18">
      <c r="Q39" s="72"/>
    </row>
    <row r="40" spans="2:18">
      <c r="Q40" s="72"/>
      <c r="R40" s="72"/>
    </row>
    <row r="41" spans="2:18">
      <c r="H41" s="59"/>
      <c r="Q41" s="72"/>
      <c r="R41" s="72"/>
    </row>
    <row r="42" spans="2:18">
      <c r="Q42" s="72"/>
      <c r="R42" s="72"/>
    </row>
    <row r="43" spans="2:18">
      <c r="R43" s="72"/>
    </row>
    <row r="44" spans="2:18">
      <c r="R44" s="72"/>
    </row>
    <row r="47" spans="2:18">
      <c r="F47" s="60"/>
    </row>
  </sheetData>
  <mergeCells count="33">
    <mergeCell ref="B2:C2"/>
    <mergeCell ref="D2:G2"/>
    <mergeCell ref="I2:K2"/>
    <mergeCell ref="I3:K3"/>
    <mergeCell ref="I4:K4"/>
    <mergeCell ref="I5:K5"/>
    <mergeCell ref="C9:D9"/>
    <mergeCell ref="F9:G9"/>
    <mergeCell ref="C10:D10"/>
    <mergeCell ref="F10:G10"/>
    <mergeCell ref="I10:K10"/>
    <mergeCell ref="C13:D13"/>
    <mergeCell ref="C14:D14"/>
    <mergeCell ref="F14:G14"/>
    <mergeCell ref="C16:D16"/>
    <mergeCell ref="F16:G16"/>
    <mergeCell ref="C17:D17"/>
    <mergeCell ref="F17:G17"/>
    <mergeCell ref="K17:L17"/>
    <mergeCell ref="C20:G20"/>
    <mergeCell ref="C21:G21"/>
    <mergeCell ref="K21:L21"/>
    <mergeCell ref="C24:D24"/>
    <mergeCell ref="C25:D25"/>
    <mergeCell ref="F25:G25"/>
    <mergeCell ref="I25:L25"/>
    <mergeCell ref="C28:D28"/>
    <mergeCell ref="F28:G28"/>
    <mergeCell ref="C29:D29"/>
    <mergeCell ref="F29:G29"/>
    <mergeCell ref="I29:L29"/>
    <mergeCell ref="C33:D33"/>
    <mergeCell ref="F33:H3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H29"/>
  <sheetViews>
    <sheetView topLeftCell="A16" workbookViewId="0">
      <selection activeCell="D24" sqref="D24"/>
    </sheetView>
  </sheetViews>
  <sheetFormatPr baseColWidth="10" defaultColWidth="10.7109375" defaultRowHeight="15"/>
  <cols>
    <col min="2" max="2" width="15.7109375" customWidth="1"/>
    <col min="3" max="4" width="12.42578125" customWidth="1"/>
  </cols>
  <sheetData>
    <row r="2" spans="2:8" ht="29.25" customHeight="1">
      <c r="B2" s="107" t="s">
        <v>34</v>
      </c>
      <c r="C2" s="108"/>
      <c r="D2" s="108"/>
      <c r="E2" s="108"/>
      <c r="F2" s="108"/>
      <c r="G2" s="108"/>
      <c r="H2" s="109"/>
    </row>
    <row r="4" spans="2:8" ht="33.75" customHeight="1">
      <c r="B4" s="110" t="s">
        <v>35</v>
      </c>
      <c r="C4" s="110"/>
      <c r="D4" s="110"/>
    </row>
    <row r="5" spans="2:8" ht="45">
      <c r="B5" s="20" t="s">
        <v>36</v>
      </c>
      <c r="C5" s="20" t="s">
        <v>37</v>
      </c>
      <c r="D5" s="20" t="s">
        <v>38</v>
      </c>
      <c r="F5" s="105" t="s">
        <v>39</v>
      </c>
      <c r="G5" s="105"/>
      <c r="H5" s="105"/>
    </row>
    <row r="6" spans="2:8" ht="24.95" customHeight="1">
      <c r="B6" s="21" t="s">
        <v>40</v>
      </c>
      <c r="C6" s="22">
        <v>80</v>
      </c>
      <c r="D6" s="23">
        <v>0.56299999999999994</v>
      </c>
      <c r="F6" s="111" t="s">
        <v>41</v>
      </c>
      <c r="G6" s="112"/>
      <c r="H6" s="113"/>
    </row>
    <row r="7" spans="2:8" ht="24.95" customHeight="1">
      <c r="B7" s="12" t="s">
        <v>42</v>
      </c>
      <c r="C7" s="12">
        <v>77.11</v>
      </c>
      <c r="D7" s="12">
        <v>0.81399999999999995</v>
      </c>
      <c r="F7" s="21" t="s">
        <v>43</v>
      </c>
      <c r="G7" s="21" t="s">
        <v>44</v>
      </c>
      <c r="H7" s="21" t="s">
        <v>45</v>
      </c>
    </row>
    <row r="8" spans="2:8" ht="24.95" customHeight="1">
      <c r="B8" s="12" t="s">
        <v>46</v>
      </c>
      <c r="C8" s="12">
        <v>58.18</v>
      </c>
      <c r="D8" s="12">
        <v>1.1779999999999999</v>
      </c>
      <c r="F8" s="22">
        <v>0</v>
      </c>
      <c r="G8" s="24">
        <v>0.25</v>
      </c>
      <c r="H8" s="25">
        <v>0</v>
      </c>
    </row>
    <row r="9" spans="2:8" ht="24.95" customHeight="1">
      <c r="B9" s="12" t="s">
        <v>47</v>
      </c>
      <c r="C9" s="12">
        <v>49.23</v>
      </c>
      <c r="D9" s="26">
        <v>1.43</v>
      </c>
      <c r="F9" s="21">
        <v>0.26</v>
      </c>
      <c r="G9" s="22">
        <v>0.5</v>
      </c>
      <c r="H9" s="22">
        <v>0.5</v>
      </c>
    </row>
    <row r="10" spans="2:8" ht="24.95" customHeight="1">
      <c r="B10" s="12" t="s">
        <v>48</v>
      </c>
      <c r="C10" s="12">
        <v>42.67</v>
      </c>
      <c r="D10" s="12">
        <v>1.615</v>
      </c>
      <c r="F10" s="21">
        <v>0.51</v>
      </c>
      <c r="G10" s="24">
        <v>0.99</v>
      </c>
      <c r="H10" s="25">
        <v>1</v>
      </c>
    </row>
    <row r="11" spans="2:8" ht="24.95" customHeight="1">
      <c r="B11" s="12" t="s">
        <v>49</v>
      </c>
      <c r="C11" s="12">
        <v>37.65</v>
      </c>
      <c r="D11" s="12">
        <v>1.756</v>
      </c>
    </row>
    <row r="12" spans="2:8" ht="24.95" customHeight="1">
      <c r="B12" s="12" t="s">
        <v>50</v>
      </c>
      <c r="C12" s="12">
        <v>33.68</v>
      </c>
      <c r="D12" s="12">
        <v>1.8680000000000001</v>
      </c>
    </row>
    <row r="13" spans="2:8" ht="24.95" customHeight="1">
      <c r="B13" s="12" t="s">
        <v>51</v>
      </c>
      <c r="C13" s="12">
        <v>30.48</v>
      </c>
      <c r="D13" s="12">
        <v>1.958</v>
      </c>
      <c r="F13" s="105" t="s">
        <v>52</v>
      </c>
      <c r="G13" s="105"/>
      <c r="H13" s="27"/>
    </row>
    <row r="14" spans="2:8" ht="24.95" customHeight="1">
      <c r="B14" s="12" t="s">
        <v>53</v>
      </c>
      <c r="C14" s="12">
        <v>27.83</v>
      </c>
      <c r="D14" s="12">
        <v>2.0329999999999999</v>
      </c>
      <c r="F14" s="28" t="s">
        <v>54</v>
      </c>
      <c r="G14" s="28" t="s">
        <v>55</v>
      </c>
    </row>
    <row r="15" spans="2:8" ht="24.95" customHeight="1">
      <c r="B15" s="12" t="s">
        <v>56</v>
      </c>
      <c r="C15" s="29">
        <v>25.6</v>
      </c>
      <c r="D15" s="12">
        <v>2.0960000000000001</v>
      </c>
      <c r="F15" s="21">
        <v>60</v>
      </c>
      <c r="G15" s="21">
        <v>0.75</v>
      </c>
    </row>
    <row r="16" spans="2:8" ht="24.95" customHeight="1">
      <c r="B16" s="12" t="s">
        <v>57</v>
      </c>
      <c r="C16" s="29">
        <v>23.7</v>
      </c>
      <c r="D16" s="12">
        <v>2.149</v>
      </c>
      <c r="F16" s="21">
        <v>61</v>
      </c>
      <c r="G16" s="22">
        <v>0.8</v>
      </c>
    </row>
    <row r="17" spans="2:8" ht="24.95" customHeight="1">
      <c r="B17" s="12" t="s">
        <v>58</v>
      </c>
      <c r="C17" s="12">
        <v>22.07</v>
      </c>
      <c r="D17" s="12">
        <v>2.1949999999999998</v>
      </c>
      <c r="F17" s="21">
        <v>62</v>
      </c>
      <c r="G17" s="24">
        <v>0.85</v>
      </c>
    </row>
    <row r="18" spans="2:8" ht="24.95" customHeight="1">
      <c r="B18" s="12" t="s">
        <v>59</v>
      </c>
      <c r="C18" s="12">
        <v>20.65</v>
      </c>
      <c r="D18" s="12">
        <v>2.2349999999999999</v>
      </c>
      <c r="F18" s="21">
        <v>63</v>
      </c>
      <c r="G18" s="25">
        <v>0.9</v>
      </c>
    </row>
    <row r="19" spans="2:8" ht="24.95" customHeight="1">
      <c r="B19" s="12" t="s">
        <v>60</v>
      </c>
      <c r="C19" s="12">
        <v>19.39</v>
      </c>
      <c r="D19" s="12">
        <v>2.2709999999999999</v>
      </c>
      <c r="F19" s="21">
        <v>64</v>
      </c>
      <c r="G19" s="24">
        <v>0.95</v>
      </c>
    </row>
    <row r="20" spans="2:8" ht="24.95" customHeight="1">
      <c r="B20" s="12" t="s">
        <v>61</v>
      </c>
      <c r="C20" s="12">
        <v>18.29</v>
      </c>
      <c r="D20" s="12">
        <v>2.302</v>
      </c>
      <c r="F20" s="30" t="s">
        <v>62</v>
      </c>
      <c r="G20" s="24">
        <v>100</v>
      </c>
    </row>
    <row r="21" spans="2:8" ht="24.95" customHeight="1">
      <c r="B21" s="12" t="s">
        <v>63</v>
      </c>
      <c r="C21" s="29">
        <v>17.3</v>
      </c>
      <c r="D21" s="26">
        <v>2.33</v>
      </c>
    </row>
    <row r="22" spans="2:8" ht="24.95" customHeight="1">
      <c r="B22" s="12" t="s">
        <v>64</v>
      </c>
      <c r="C22" s="12">
        <v>16.41</v>
      </c>
      <c r="D22" s="12">
        <v>2.355</v>
      </c>
    </row>
    <row r="23" spans="2:8" ht="24.95" customHeight="1">
      <c r="B23" s="12" t="s">
        <v>65</v>
      </c>
      <c r="C23" s="12">
        <v>15.61</v>
      </c>
      <c r="D23" s="12">
        <v>2.3769999999999998</v>
      </c>
      <c r="F23" s="105" t="s">
        <v>66</v>
      </c>
      <c r="G23" s="105"/>
      <c r="H23" s="105"/>
    </row>
    <row r="24" spans="2:8" ht="24.95" customHeight="1">
      <c r="B24" s="12" t="s">
        <v>67</v>
      </c>
      <c r="C24" s="12">
        <v>14.88</v>
      </c>
      <c r="D24" s="12">
        <v>2.3980000000000001</v>
      </c>
      <c r="F24" s="106" t="s">
        <v>68</v>
      </c>
      <c r="G24" s="106"/>
      <c r="H24" s="106"/>
    </row>
    <row r="25" spans="2:8" ht="24.95" customHeight="1">
      <c r="B25" s="12" t="s">
        <v>69</v>
      </c>
      <c r="C25" s="12">
        <v>14.22</v>
      </c>
      <c r="D25" s="12">
        <v>2.4159999999999999</v>
      </c>
      <c r="F25" s="31" t="s">
        <v>70</v>
      </c>
      <c r="G25" s="21" t="s">
        <v>55</v>
      </c>
      <c r="H25" s="21" t="s">
        <v>71</v>
      </c>
    </row>
    <row r="26" spans="2:8" ht="24.95" customHeight="1">
      <c r="B26" s="12" t="s">
        <v>72</v>
      </c>
      <c r="C26" s="12">
        <v>13.62</v>
      </c>
      <c r="D26" s="12">
        <v>2.4329999999999998</v>
      </c>
      <c r="F26" s="30" t="s">
        <v>73</v>
      </c>
      <c r="G26" s="21">
        <v>0.15</v>
      </c>
      <c r="H26" s="21" t="s">
        <v>74</v>
      </c>
    </row>
    <row r="27" spans="2:8" ht="27.75" customHeight="1">
      <c r="B27" s="32" t="s">
        <v>75</v>
      </c>
      <c r="C27" s="12">
        <v>13</v>
      </c>
      <c r="D27" s="26">
        <v>2.4500000000000002</v>
      </c>
      <c r="F27" s="21" t="s">
        <v>76</v>
      </c>
      <c r="G27" s="22">
        <v>0.1</v>
      </c>
      <c r="H27" s="21" t="s">
        <v>77</v>
      </c>
    </row>
    <row r="28" spans="2:8" ht="30" customHeight="1">
      <c r="F28" s="30" t="s">
        <v>78</v>
      </c>
      <c r="G28" s="22">
        <v>0.1</v>
      </c>
      <c r="H28" s="21" t="s">
        <v>79</v>
      </c>
    </row>
    <row r="29" spans="2:8" ht="36.75" customHeight="1">
      <c r="F29" s="33" t="s">
        <v>80</v>
      </c>
      <c r="G29" s="21">
        <v>0.15</v>
      </c>
      <c r="H29" s="21" t="s">
        <v>81</v>
      </c>
    </row>
  </sheetData>
  <mergeCells count="7">
    <mergeCell ref="F23:H23"/>
    <mergeCell ref="F24:H24"/>
    <mergeCell ref="B2:H2"/>
    <mergeCell ref="B4:D4"/>
    <mergeCell ref="F5:H5"/>
    <mergeCell ref="F6:H6"/>
    <mergeCell ref="F13:G1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7"/>
  <sheetViews>
    <sheetView workbookViewId="0">
      <selection sqref="A1:D1"/>
    </sheetView>
  </sheetViews>
  <sheetFormatPr baseColWidth="10" defaultColWidth="11.42578125" defaultRowHeight="15"/>
  <cols>
    <col min="1" max="2" width="11.42578125" style="10"/>
    <col min="3" max="3" width="14.28515625" style="10" customWidth="1"/>
    <col min="4" max="4" width="14.42578125" style="10" customWidth="1"/>
    <col min="5" max="15" width="11.42578125" style="10"/>
    <col min="16" max="16" width="17.140625" style="10" customWidth="1"/>
    <col min="17" max="16384" width="11.42578125" style="10"/>
  </cols>
  <sheetData>
    <row r="1" spans="1:20">
      <c r="A1" s="114">
        <v>2023</v>
      </c>
      <c r="B1" s="114"/>
      <c r="C1" s="114"/>
      <c r="D1" s="114"/>
    </row>
    <row r="2" spans="1:20" s="9" customFormat="1" ht="45">
      <c r="A2" s="11" t="s">
        <v>82</v>
      </c>
      <c r="B2" s="11" t="s">
        <v>83</v>
      </c>
      <c r="C2" s="11" t="s">
        <v>84</v>
      </c>
      <c r="D2" s="11" t="s">
        <v>85</v>
      </c>
    </row>
    <row r="3" spans="1:20">
      <c r="A3" s="12">
        <v>1</v>
      </c>
      <c r="B3" s="13">
        <v>103.74</v>
      </c>
      <c r="C3" s="14">
        <f>B3*30.4</f>
        <v>3153.6959999999999</v>
      </c>
      <c r="D3" s="15">
        <f>C3*0.11166</f>
        <v>352.14169535999997</v>
      </c>
    </row>
    <row r="4" spans="1:20">
      <c r="A4" s="12">
        <v>2</v>
      </c>
      <c r="B4" s="16">
        <f>B$3*A4</f>
        <v>207.48</v>
      </c>
      <c r="C4" s="14">
        <f t="shared" ref="C4:C27" si="0">B4*30.4</f>
        <v>6307.3919999999998</v>
      </c>
      <c r="D4" s="15">
        <f t="shared" ref="D4:D27" si="1">C4*0.11166</f>
        <v>704.28339071999994</v>
      </c>
      <c r="P4" s="12" t="s">
        <v>86</v>
      </c>
      <c r="Q4" s="12"/>
      <c r="R4" s="12" t="s">
        <v>87</v>
      </c>
      <c r="S4" s="17">
        <v>7.0000000000000007E-2</v>
      </c>
      <c r="T4" s="12" t="s">
        <v>88</v>
      </c>
    </row>
    <row r="5" spans="1:20">
      <c r="A5" s="12">
        <v>3</v>
      </c>
      <c r="B5" s="16">
        <f t="shared" ref="B5:B27" si="2">B$3*A5</f>
        <v>311.21999999999997</v>
      </c>
      <c r="C5" s="14">
        <f t="shared" si="0"/>
        <v>9461.0879999999979</v>
      </c>
      <c r="D5" s="15">
        <f t="shared" si="1"/>
        <v>1056.4250860799998</v>
      </c>
      <c r="P5" s="12">
        <v>52</v>
      </c>
      <c r="Q5" s="12">
        <v>2022</v>
      </c>
      <c r="R5" s="12">
        <v>96.22</v>
      </c>
      <c r="S5" s="18">
        <v>6.73</v>
      </c>
      <c r="T5" s="12">
        <v>10.074999999999999</v>
      </c>
    </row>
    <row r="6" spans="1:20">
      <c r="A6" s="12">
        <v>4</v>
      </c>
      <c r="B6" s="16">
        <f t="shared" si="2"/>
        <v>414.96</v>
      </c>
      <c r="C6" s="14">
        <f t="shared" si="0"/>
        <v>12614.784</v>
      </c>
      <c r="D6" s="15">
        <f t="shared" si="1"/>
        <v>1408.5667814399999</v>
      </c>
      <c r="P6" s="12">
        <f>P5+1</f>
        <v>53</v>
      </c>
      <c r="Q6" s="12">
        <v>2023</v>
      </c>
      <c r="R6" s="19">
        <f>R5+S5</f>
        <v>102.95</v>
      </c>
      <c r="S6" s="12">
        <v>7.2</v>
      </c>
      <c r="T6" s="12">
        <v>11.166</v>
      </c>
    </row>
    <row r="7" spans="1:20">
      <c r="A7" s="12">
        <v>5</v>
      </c>
      <c r="B7" s="16">
        <f t="shared" si="2"/>
        <v>518.69999999999993</v>
      </c>
      <c r="C7" s="14">
        <f t="shared" si="0"/>
        <v>15768.479999999998</v>
      </c>
      <c r="D7" s="15">
        <f t="shared" si="1"/>
        <v>1760.7084767999997</v>
      </c>
      <c r="P7" s="12">
        <f t="shared" ref="P7:P13" si="3">P6+1</f>
        <v>54</v>
      </c>
      <c r="Q7" s="12">
        <v>2024</v>
      </c>
      <c r="R7" s="12">
        <v>110.15</v>
      </c>
      <c r="S7" s="12">
        <v>7.71</v>
      </c>
      <c r="T7" s="12">
        <v>12.256</v>
      </c>
    </row>
    <row r="8" spans="1:20">
      <c r="A8" s="12">
        <v>6</v>
      </c>
      <c r="B8" s="16">
        <f t="shared" si="2"/>
        <v>622.43999999999994</v>
      </c>
      <c r="C8" s="14">
        <f t="shared" si="0"/>
        <v>18922.175999999996</v>
      </c>
      <c r="D8" s="15">
        <f t="shared" si="1"/>
        <v>2112.8501721599996</v>
      </c>
      <c r="P8" s="12">
        <f t="shared" si="3"/>
        <v>55</v>
      </c>
      <c r="Q8" s="12">
        <v>2025</v>
      </c>
      <c r="R8" s="12">
        <v>117.86</v>
      </c>
      <c r="S8" s="12">
        <v>8.25</v>
      </c>
      <c r="T8" s="12">
        <v>13.347</v>
      </c>
    </row>
    <row r="9" spans="1:20">
      <c r="A9" s="12">
        <v>7</v>
      </c>
      <c r="B9" s="16">
        <f t="shared" si="2"/>
        <v>726.18</v>
      </c>
      <c r="C9" s="14">
        <f t="shared" si="0"/>
        <v>22075.871999999996</v>
      </c>
      <c r="D9" s="15">
        <f t="shared" si="1"/>
        <v>2464.9918675199992</v>
      </c>
      <c r="P9" s="12">
        <f t="shared" si="3"/>
        <v>56</v>
      </c>
      <c r="Q9" s="12">
        <v>2026</v>
      </c>
      <c r="R9" s="12">
        <v>126.11</v>
      </c>
      <c r="S9" s="12">
        <v>8.82</v>
      </c>
      <c r="T9" s="12">
        <v>14.438000000000001</v>
      </c>
    </row>
    <row r="10" spans="1:20">
      <c r="A10" s="12">
        <v>8</v>
      </c>
      <c r="B10" s="16">
        <f t="shared" si="2"/>
        <v>829.92</v>
      </c>
      <c r="C10" s="14">
        <f t="shared" si="0"/>
        <v>25229.567999999999</v>
      </c>
      <c r="D10" s="15">
        <f t="shared" si="1"/>
        <v>2817.1335628799998</v>
      </c>
      <c r="P10" s="12">
        <f t="shared" si="3"/>
        <v>57</v>
      </c>
      <c r="Q10" s="12">
        <v>2027</v>
      </c>
      <c r="R10" s="12">
        <v>134.93</v>
      </c>
      <c r="S10" s="12">
        <v>9.44</v>
      </c>
      <c r="T10" s="12">
        <v>15.528</v>
      </c>
    </row>
    <row r="11" spans="1:20">
      <c r="A11" s="12">
        <v>9</v>
      </c>
      <c r="B11" s="16">
        <f t="shared" si="2"/>
        <v>933.66</v>
      </c>
      <c r="C11" s="14">
        <f t="shared" si="0"/>
        <v>28383.263999999999</v>
      </c>
      <c r="D11" s="15">
        <f t="shared" si="1"/>
        <v>3169.2752582399999</v>
      </c>
      <c r="P11" s="12">
        <f t="shared" si="3"/>
        <v>58</v>
      </c>
      <c r="Q11" s="12">
        <v>2028</v>
      </c>
      <c r="R11" s="12">
        <v>144.37</v>
      </c>
      <c r="S11" s="12">
        <v>10.1</v>
      </c>
      <c r="T11" s="12">
        <v>16.619</v>
      </c>
    </row>
    <row r="12" spans="1:20">
      <c r="A12" s="12">
        <v>10</v>
      </c>
      <c r="B12" s="16">
        <f t="shared" si="2"/>
        <v>1037.3999999999999</v>
      </c>
      <c r="C12" s="14">
        <f t="shared" si="0"/>
        <v>31536.959999999995</v>
      </c>
      <c r="D12" s="15">
        <f t="shared" si="1"/>
        <v>3521.4169535999995</v>
      </c>
      <c r="P12" s="12">
        <f t="shared" si="3"/>
        <v>59</v>
      </c>
      <c r="Q12" s="12">
        <v>2029</v>
      </c>
      <c r="R12" s="12">
        <v>154.47</v>
      </c>
      <c r="S12" s="12">
        <v>10.81</v>
      </c>
      <c r="T12" s="12">
        <v>17.709</v>
      </c>
    </row>
    <row r="13" spans="1:20">
      <c r="A13" s="12">
        <v>11</v>
      </c>
      <c r="B13" s="16">
        <f t="shared" si="2"/>
        <v>1141.1399999999999</v>
      </c>
      <c r="C13" s="14">
        <f t="shared" si="0"/>
        <v>34690.655999999995</v>
      </c>
      <c r="D13" s="15">
        <f t="shared" si="1"/>
        <v>3873.5586489599991</v>
      </c>
      <c r="P13" s="12">
        <f t="shared" si="3"/>
        <v>60</v>
      </c>
      <c r="Q13" s="12">
        <v>2030</v>
      </c>
      <c r="R13" s="12">
        <v>165.28</v>
      </c>
      <c r="S13" s="12"/>
      <c r="T13" s="12">
        <v>18.8</v>
      </c>
    </row>
    <row r="14" spans="1:20">
      <c r="A14" s="12">
        <v>12</v>
      </c>
      <c r="B14" s="16">
        <f t="shared" si="2"/>
        <v>1244.8799999999999</v>
      </c>
      <c r="C14" s="14">
        <f t="shared" si="0"/>
        <v>37844.351999999992</v>
      </c>
      <c r="D14" s="15">
        <f>C14*0.11166</f>
        <v>4225.7003443199992</v>
      </c>
    </row>
    <row r="15" spans="1:20">
      <c r="A15" s="12">
        <v>13</v>
      </c>
      <c r="B15" s="16">
        <f t="shared" si="2"/>
        <v>1348.62</v>
      </c>
      <c r="C15" s="14">
        <f t="shared" si="0"/>
        <v>40998.047999999995</v>
      </c>
      <c r="D15" s="15">
        <f t="shared" si="1"/>
        <v>4577.8420396799993</v>
      </c>
    </row>
    <row r="16" spans="1:20">
      <c r="A16" s="12">
        <v>14</v>
      </c>
      <c r="B16" s="16">
        <f t="shared" si="2"/>
        <v>1452.36</v>
      </c>
      <c r="C16" s="14">
        <f t="shared" si="0"/>
        <v>44151.743999999992</v>
      </c>
      <c r="D16" s="15">
        <f t="shared" si="1"/>
        <v>4929.9837350399985</v>
      </c>
      <c r="P16" s="10">
        <v>2023</v>
      </c>
      <c r="Q16" s="10">
        <v>2024</v>
      </c>
      <c r="R16" s="10">
        <v>2025</v>
      </c>
      <c r="S16" s="10">
        <v>2026</v>
      </c>
      <c r="T16" s="10">
        <v>2027</v>
      </c>
    </row>
    <row r="17" spans="1:21">
      <c r="A17" s="12">
        <v>15</v>
      </c>
      <c r="B17" s="16">
        <f t="shared" si="2"/>
        <v>1556.1</v>
      </c>
      <c r="C17" s="14">
        <f t="shared" si="0"/>
        <v>47305.439999999995</v>
      </c>
      <c r="D17" s="15">
        <f t="shared" si="1"/>
        <v>5282.1254303999995</v>
      </c>
      <c r="P17" s="10">
        <v>1037</v>
      </c>
      <c r="Q17" s="10">
        <v>1101</v>
      </c>
      <c r="R17" s="10">
        <v>1178</v>
      </c>
      <c r="S17" s="10">
        <v>1261</v>
      </c>
      <c r="T17" s="10">
        <v>1349</v>
      </c>
    </row>
    <row r="18" spans="1:21">
      <c r="A18" s="12">
        <v>16</v>
      </c>
      <c r="B18" s="16">
        <f t="shared" si="2"/>
        <v>1659.84</v>
      </c>
      <c r="C18" s="14">
        <f t="shared" si="0"/>
        <v>50459.135999999999</v>
      </c>
      <c r="D18" s="15">
        <f t="shared" si="1"/>
        <v>5634.2671257599995</v>
      </c>
      <c r="P18" s="10">
        <v>42252</v>
      </c>
      <c r="Q18" s="10">
        <v>49248</v>
      </c>
      <c r="R18" s="10">
        <v>57384</v>
      </c>
      <c r="S18" s="10">
        <v>66420</v>
      </c>
      <c r="T18" s="10">
        <v>76428</v>
      </c>
    </row>
    <row r="19" spans="1:21">
      <c r="A19" s="12">
        <v>17</v>
      </c>
      <c r="B19" s="16">
        <f t="shared" si="2"/>
        <v>1763.58</v>
      </c>
      <c r="C19" s="14">
        <f t="shared" si="0"/>
        <v>53612.831999999995</v>
      </c>
      <c r="D19" s="15">
        <f t="shared" si="1"/>
        <v>5986.4088211199996</v>
      </c>
    </row>
    <row r="20" spans="1:21">
      <c r="A20" s="12">
        <v>18</v>
      </c>
      <c r="B20" s="16">
        <f t="shared" si="2"/>
        <v>1867.32</v>
      </c>
      <c r="C20" s="14">
        <f t="shared" si="0"/>
        <v>56766.527999999998</v>
      </c>
      <c r="D20" s="15">
        <f t="shared" si="1"/>
        <v>6338.5505164799997</v>
      </c>
      <c r="P20" s="10">
        <v>1556</v>
      </c>
      <c r="Q20" s="10">
        <v>1662</v>
      </c>
      <c r="R20" s="10">
        <v>1767</v>
      </c>
      <c r="S20" s="10">
        <v>1891</v>
      </c>
      <c r="T20" s="10">
        <v>2023</v>
      </c>
      <c r="U20" s="10">
        <v>1779</v>
      </c>
    </row>
    <row r="21" spans="1:21">
      <c r="A21" s="12">
        <v>19</v>
      </c>
      <c r="B21" s="16">
        <f t="shared" si="2"/>
        <v>1971.06</v>
      </c>
      <c r="C21" s="14">
        <f t="shared" si="0"/>
        <v>59920.223999999995</v>
      </c>
      <c r="D21" s="15">
        <f t="shared" si="1"/>
        <v>6690.6922118399989</v>
      </c>
      <c r="P21" s="10">
        <v>63384</v>
      </c>
      <c r="Q21" s="10">
        <v>73860</v>
      </c>
      <c r="R21" s="10">
        <v>86076</v>
      </c>
      <c r="S21" s="10">
        <v>99624</v>
      </c>
      <c r="T21" s="10">
        <v>114648</v>
      </c>
    </row>
    <row r="22" spans="1:21">
      <c r="A22" s="12">
        <v>20</v>
      </c>
      <c r="B22" s="16">
        <f t="shared" si="2"/>
        <v>2074.7999999999997</v>
      </c>
      <c r="C22" s="14">
        <f t="shared" si="0"/>
        <v>63073.919999999991</v>
      </c>
      <c r="D22" s="15">
        <f t="shared" si="1"/>
        <v>7042.833907199999</v>
      </c>
    </row>
    <row r="23" spans="1:21">
      <c r="A23" s="12">
        <v>21</v>
      </c>
      <c r="B23" s="16">
        <f t="shared" si="2"/>
        <v>2178.54</v>
      </c>
      <c r="C23" s="14">
        <f t="shared" si="0"/>
        <v>66227.615999999995</v>
      </c>
      <c r="D23" s="15">
        <f t="shared" si="1"/>
        <v>7394.9756025599991</v>
      </c>
      <c r="P23" s="10">
        <v>84504</v>
      </c>
      <c r="Q23" s="10">
        <v>98484</v>
      </c>
      <c r="R23" s="10">
        <v>114768</v>
      </c>
      <c r="S23" s="10">
        <v>132840</v>
      </c>
      <c r="T23" s="10">
        <v>152856</v>
      </c>
    </row>
    <row r="24" spans="1:21">
      <c r="A24" s="12">
        <v>22</v>
      </c>
      <c r="B24" s="16">
        <f t="shared" si="2"/>
        <v>2282.2799999999997</v>
      </c>
      <c r="C24" s="14">
        <f t="shared" si="0"/>
        <v>69381.311999999991</v>
      </c>
      <c r="D24" s="15">
        <f t="shared" si="1"/>
        <v>7747.1172979199982</v>
      </c>
    </row>
    <row r="25" spans="1:21">
      <c r="A25" s="12">
        <v>23</v>
      </c>
      <c r="B25" s="16">
        <f t="shared" si="2"/>
        <v>2386.02</v>
      </c>
      <c r="C25" s="14">
        <f t="shared" si="0"/>
        <v>72535.008000000002</v>
      </c>
      <c r="D25" s="15">
        <f t="shared" si="1"/>
        <v>8099.2589932800001</v>
      </c>
    </row>
    <row r="26" spans="1:21">
      <c r="A26" s="12">
        <v>24</v>
      </c>
      <c r="B26" s="16">
        <f t="shared" si="2"/>
        <v>2489.7599999999998</v>
      </c>
      <c r="C26" s="14">
        <f t="shared" si="0"/>
        <v>75688.703999999983</v>
      </c>
      <c r="D26" s="15">
        <f t="shared" si="1"/>
        <v>8451.4006886399984</v>
      </c>
    </row>
    <row r="27" spans="1:21">
      <c r="A27" s="12">
        <v>25</v>
      </c>
      <c r="B27" s="16">
        <f t="shared" si="2"/>
        <v>2593.5</v>
      </c>
      <c r="C27" s="14">
        <f t="shared" si="0"/>
        <v>78842.399999999994</v>
      </c>
      <c r="D27" s="15">
        <f t="shared" si="1"/>
        <v>8803.5423839999985</v>
      </c>
    </row>
  </sheetData>
  <mergeCells count="1">
    <mergeCell ref="A1:D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F7" sqref="F7"/>
    </sheetView>
  </sheetViews>
  <sheetFormatPr baseColWidth="10" defaultColWidth="10.7109375" defaultRowHeight="15"/>
  <cols>
    <col min="2" max="2" width="14.42578125" customWidth="1"/>
    <col min="4" max="4" width="14.140625" customWidth="1"/>
    <col min="6" max="6" width="16" customWidth="1"/>
  </cols>
  <sheetData>
    <row r="3" spans="2:7">
      <c r="B3" s="1" t="s">
        <v>89</v>
      </c>
      <c r="D3" s="2" t="s">
        <v>90</v>
      </c>
    </row>
    <row r="4" spans="2:7" ht="5.25" customHeight="1"/>
    <row r="5" spans="2:7">
      <c r="B5" t="s">
        <v>91</v>
      </c>
      <c r="D5" s="3">
        <v>75.489999999999995</v>
      </c>
      <c r="F5" t="s">
        <v>92</v>
      </c>
    </row>
    <row r="7" spans="2:7">
      <c r="B7" s="4">
        <f>D5</f>
        <v>75.489999999999995</v>
      </c>
      <c r="C7" s="5">
        <v>25</v>
      </c>
      <c r="D7" s="6">
        <f>B7*C7</f>
        <v>1887.2499999999998</v>
      </c>
      <c r="E7" s="5">
        <v>30.4</v>
      </c>
      <c r="F7" s="7">
        <f>D7*E7</f>
        <v>57372.399999999987</v>
      </c>
    </row>
    <row r="9" spans="2:7" ht="18.75">
      <c r="B9" s="115" t="s">
        <v>93</v>
      </c>
      <c r="C9" s="116"/>
      <c r="D9" s="116"/>
      <c r="E9" s="116"/>
      <c r="F9" s="116"/>
      <c r="G9" s="117"/>
    </row>
    <row r="10" spans="2:7">
      <c r="B10" s="8">
        <v>0.10075000000000001</v>
      </c>
      <c r="C10" t="s">
        <v>94</v>
      </c>
    </row>
  </sheetData>
  <mergeCells count="1">
    <mergeCell ref="B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Cálculo</vt:lpstr>
      <vt:lpstr>Tablas LSS 73</vt:lpstr>
      <vt:lpstr>Mod 40</vt:lpstr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Vaca Mejia, Gildardo  Arturo</dc:creator>
  <cp:lastModifiedBy>Noé</cp:lastModifiedBy>
  <dcterms:created xsi:type="dcterms:W3CDTF">2017-12-05T19:37:00Z</dcterms:created>
  <dcterms:modified xsi:type="dcterms:W3CDTF">2023-11-06T22:22:29Z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25F66209C7B5420AAA56C2ADAAAA36EF</vt:lpwstr>
  </property>
  <property fmtid="{D5CDD505-2E9C-101B-9397-08002B2CF9AE}" pid="3" name="KSOProductBuildVer">
    <vt:lpwstr>3082-11.2.0.11486</vt:lpwstr>
  </property>
</Properties>
</file>