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rvallecillo\Documents\"/>
    </mc:Choice>
  </mc:AlternateContent>
  <bookViews>
    <workbookView xWindow="0" yWindow="0" windowWidth="28800" windowHeight="12435" tabRatio="743" firstSheet="2" activeTab="4"/>
  </bookViews>
  <sheets>
    <sheet name="2010 Close out's" sheetId="1" state="hidden" r:id="rId1"/>
    <sheet name="2010 excess material&gt;1 std pack" sheetId="6" state="hidden" r:id="rId2"/>
    <sheet name="2017 Close out's" sheetId="5" r:id="rId3"/>
    <sheet name="2017 Parts to Review" sheetId="24" r:id="rId4"/>
    <sheet name="2018 Close out's" sheetId="21" r:id="rId5"/>
    <sheet name="2018 Parts to Review" sheetId="23" r:id="rId6"/>
    <sheet name="2019 Close Out's" sheetId="27" r:id="rId7"/>
    <sheet name="2019 Parts to Review" sheetId="25" r:id="rId8"/>
    <sheet name="Closed- Service" sheetId="19" r:id="rId9"/>
    <sheet name="Close out data" sheetId="20" state="hidden" r:id="rId10"/>
    <sheet name="2011 Summary Performance" sheetId="11" state="hidden" r:id="rId11"/>
    <sheet name="Customer EOP Verif" sheetId="15" r:id="rId12"/>
    <sheet name="JD " sheetId="16" state="hidden" r:id="rId13"/>
    <sheet name="Customer Verification (2)" sheetId="12" state="hidden" r:id="rId14"/>
    <sheet name="2011 excess material &gt;1std pack" sheetId="8" state="hidden" r:id="rId15"/>
  </sheets>
  <externalReferences>
    <externalReference r:id="rId16"/>
  </externalReferences>
  <definedNames>
    <definedName name="_xlnm._FilterDatabase" localSheetId="0" hidden="1">'2010 Close out''s'!$A$9:$W$38</definedName>
    <definedName name="_xlnm._FilterDatabase" localSheetId="14" hidden="1">'2011 excess material &gt;1std pack'!$B$4:$K$44</definedName>
    <definedName name="_xlnm._FilterDatabase" localSheetId="2" hidden="1">'2017 Close out''s'!$A$5:$V$113</definedName>
    <definedName name="_xlnm._FilterDatabase" localSheetId="4" hidden="1">'2018 Close out''s'!$A$4:$X$161</definedName>
    <definedName name="_xlnm._FilterDatabase" localSheetId="9" hidden="1">'Close out data'!$H$28:$J$49</definedName>
    <definedName name="_xlnm._FilterDatabase" localSheetId="8" hidden="1">'Closed- Service'!$A$4:$DS$33</definedName>
    <definedName name="DATA">[1]Sheet3!$A$1:$K$131</definedName>
    <definedName name="data1">[1]Sheet1!$A$8:$K$69</definedName>
    <definedName name="_xlnm.Print_Area" localSheetId="0">'2010 Close out''s'!$B$1:$Y$53</definedName>
    <definedName name="_xlnm.Print_Area" localSheetId="2">'2017 Close out''s'!$A$1:$V$9</definedName>
    <definedName name="_xlnm.Print_Area" localSheetId="4">'2018 Close out''s'!$A$1:$W$3</definedName>
    <definedName name="_xlnm.Print_Area" localSheetId="8">'Closed- Service'!$A$1:$AE$33</definedName>
    <definedName name="_xlnm.Print_Area" localSheetId="13">'Customer Verification (2)'!$A$1:$H$27</definedName>
    <definedName name="_xlnm.Print_Titles" localSheetId="11">'Customer EOP Verif'!$2:$3</definedName>
  </definedNames>
  <calcPr calcId="152511"/>
  <pivotCaches>
    <pivotCache cacheId="64" r:id="rId17"/>
  </pivotCaches>
</workbook>
</file>

<file path=xl/calcChain.xml><?xml version="1.0" encoding="utf-8"?>
<calcChain xmlns="http://schemas.openxmlformats.org/spreadsheetml/2006/main">
  <c r="M30" i="21" l="1"/>
  <c r="M125" i="21"/>
  <c r="M33" i="21"/>
  <c r="M121" i="21"/>
  <c r="M107" i="21"/>
  <c r="M122" i="21"/>
  <c r="M68" i="21"/>
  <c r="M15" i="21"/>
  <c r="M89" i="21"/>
  <c r="M18" i="21"/>
  <c r="M120" i="21"/>
  <c r="M57" i="21"/>
  <c r="M9" i="21"/>
  <c r="M135" i="21"/>
  <c r="M79" i="21"/>
  <c r="M83" i="21"/>
  <c r="M132" i="21"/>
  <c r="M56" i="21"/>
  <c r="M87" i="21"/>
  <c r="M136" i="21"/>
  <c r="M80" i="21"/>
  <c r="M129" i="21"/>
  <c r="M118" i="21"/>
  <c r="M147" i="21"/>
  <c r="M81" i="21"/>
  <c r="M71" i="21"/>
  <c r="M34" i="21"/>
  <c r="M92" i="21"/>
  <c r="M72" i="21"/>
  <c r="M96" i="21"/>
  <c r="M149" i="21"/>
  <c r="M148" i="21"/>
  <c r="M82" i="21"/>
  <c r="M113" i="21"/>
  <c r="M157" i="21"/>
  <c r="M84" i="21"/>
  <c r="M153" i="21"/>
  <c r="M45" i="21"/>
  <c r="M106" i="21"/>
  <c r="M42" i="21"/>
  <c r="M109" i="21"/>
  <c r="M91" i="21"/>
  <c r="M114" i="21"/>
  <c r="M140" i="21"/>
  <c r="M19" i="21"/>
  <c r="M29" i="21"/>
  <c r="M38" i="21"/>
  <c r="M76" i="21"/>
  <c r="M115" i="21"/>
  <c r="M141" i="21"/>
  <c r="M144" i="21"/>
  <c r="M126" i="21"/>
  <c r="M110" i="21"/>
  <c r="M86" i="21"/>
  <c r="M128" i="21"/>
  <c r="M154" i="21"/>
  <c r="M159" i="21"/>
  <c r="M47" i="21"/>
  <c r="M28" i="21"/>
  <c r="M32" i="21"/>
  <c r="M39" i="21"/>
  <c r="M41" i="21"/>
  <c r="M77" i="21"/>
  <c r="M123" i="21"/>
  <c r="M127" i="21"/>
  <c r="M73" i="21"/>
  <c r="M40" i="21"/>
  <c r="M139" i="21"/>
  <c r="M124" i="21"/>
  <c r="M44" i="21"/>
  <c r="M108" i="21"/>
  <c r="M102" i="21"/>
  <c r="M150" i="21"/>
  <c r="M22" i="21"/>
  <c r="M160" i="21"/>
  <c r="M158" i="21"/>
  <c r="M156" i="21"/>
  <c r="M155" i="21"/>
  <c r="M152" i="21"/>
  <c r="M151" i="21"/>
  <c r="M146" i="21"/>
  <c r="M145" i="21"/>
  <c r="M143" i="21"/>
  <c r="M142" i="21"/>
  <c r="M138" i="21"/>
  <c r="M137" i="21"/>
  <c r="M134" i="21"/>
  <c r="M133" i="21"/>
  <c r="M131" i="21"/>
  <c r="M130" i="21"/>
  <c r="M119" i="21"/>
  <c r="M117" i="21"/>
  <c r="M116" i="21"/>
  <c r="M112" i="21"/>
  <c r="M111" i="21"/>
  <c r="M105" i="21"/>
  <c r="M104" i="21"/>
  <c r="M103" i="21"/>
  <c r="M101" i="21"/>
  <c r="M100" i="21"/>
  <c r="M99" i="21"/>
  <c r="M98" i="21"/>
  <c r="M97" i="21"/>
  <c r="M95" i="21"/>
  <c r="M94" i="21"/>
  <c r="M93" i="21"/>
  <c r="M90" i="21"/>
  <c r="M88" i="21"/>
  <c r="M85" i="21"/>
  <c r="M75" i="21"/>
  <c r="M74" i="21"/>
  <c r="M70" i="21"/>
  <c r="M69" i="21"/>
  <c r="M67" i="21"/>
  <c r="M66" i="21"/>
  <c r="M65" i="21"/>
  <c r="M64" i="21"/>
  <c r="M63" i="21"/>
  <c r="M62" i="21"/>
  <c r="M61" i="21"/>
  <c r="M60" i="21"/>
  <c r="M59" i="21"/>
  <c r="M58" i="21"/>
  <c r="M55" i="21"/>
  <c r="M54" i="21"/>
  <c r="M53" i="21"/>
  <c r="M52" i="21"/>
  <c r="M51" i="21"/>
  <c r="M50" i="21"/>
  <c r="M49" i="21"/>
  <c r="M46" i="21"/>
  <c r="M43" i="21"/>
  <c r="M37" i="21"/>
  <c r="M36" i="21"/>
  <c r="M35" i="21"/>
  <c r="M31" i="21"/>
  <c r="M25" i="21"/>
  <c r="M24" i="21"/>
  <c r="M23" i="21"/>
  <c r="M21" i="21"/>
  <c r="M20" i="21"/>
  <c r="M12" i="21"/>
  <c r="M11" i="21"/>
  <c r="M10" i="21"/>
  <c r="M8" i="21"/>
  <c r="M7" i="21"/>
  <c r="M6" i="21"/>
  <c r="M16" i="21" l="1"/>
  <c r="M13" i="21"/>
  <c r="M5" i="21"/>
  <c r="M17" i="21"/>
  <c r="M14" i="21"/>
  <c r="M48" i="21"/>
  <c r="M78" i="21"/>
  <c r="M27" i="21"/>
  <c r="M26" i="21"/>
  <c r="B152" i="21"/>
  <c r="B153" i="21"/>
  <c r="B154" i="21"/>
  <c r="B155" i="21"/>
  <c r="B156" i="21"/>
  <c r="B157" i="21"/>
  <c r="B158" i="21"/>
  <c r="B159" i="21"/>
  <c r="B160" i="21"/>
  <c r="X151" i="21" l="1"/>
  <c r="B151" i="21"/>
  <c r="B347" i="27" l="1"/>
  <c r="B346" i="27" l="1"/>
  <c r="B344" i="27"/>
  <c r="B345" i="27"/>
  <c r="B343" i="27"/>
  <c r="B341" i="27"/>
  <c r="B342" i="27"/>
  <c r="B339" i="27"/>
  <c r="B340" i="27"/>
  <c r="B337" i="27"/>
  <c r="B338" i="27"/>
  <c r="B334" i="27"/>
  <c r="B335" i="27"/>
  <c r="B336" i="27"/>
  <c r="B332" i="27"/>
  <c r="B333" i="27"/>
  <c r="B330" i="27"/>
  <c r="B331" i="27"/>
  <c r="B327" i="27"/>
  <c r="B328" i="27"/>
  <c r="B329"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53" i="27"/>
  <c r="B54" i="27"/>
  <c r="B55" i="27"/>
  <c r="B197" i="27"/>
  <c r="B57" i="27"/>
  <c r="B58" i="27"/>
  <c r="B59" i="27"/>
  <c r="B60" i="27"/>
  <c r="B61" i="27"/>
  <c r="B286" i="27"/>
  <c r="B63" i="27"/>
  <c r="B64" i="27"/>
  <c r="B65" i="27"/>
  <c r="B66" i="27"/>
  <c r="B67" i="27"/>
  <c r="B68" i="27"/>
  <c r="B69" i="27"/>
  <c r="B70" i="27"/>
  <c r="B71" i="27"/>
  <c r="B72" i="27"/>
  <c r="B73" i="27"/>
  <c r="B74" i="27"/>
  <c r="B75" i="27"/>
  <c r="B76" i="27"/>
  <c r="B77" i="27"/>
  <c r="B78" i="27"/>
  <c r="B79" i="27"/>
  <c r="B80" i="27"/>
  <c r="B81" i="27"/>
  <c r="B82" i="27"/>
  <c r="B83" i="27"/>
  <c r="B84" i="27"/>
  <c r="B85" i="27"/>
  <c r="B86" i="27"/>
  <c r="B87" i="27"/>
  <c r="B88" i="27"/>
  <c r="B89" i="27"/>
  <c r="B90" i="27"/>
  <c r="B91" i="27"/>
  <c r="B92" i="27"/>
  <c r="B93" i="27"/>
  <c r="B94" i="27"/>
  <c r="B95" i="27"/>
  <c r="B96" i="27"/>
  <c r="B97" i="27"/>
  <c r="B98" i="27"/>
  <c r="B99" i="27"/>
  <c r="B100" i="27"/>
  <c r="B101" i="27"/>
  <c r="B102" i="27"/>
  <c r="B103" i="27"/>
  <c r="B104" i="27"/>
  <c r="B105" i="27"/>
  <c r="B106" i="27"/>
  <c r="B107" i="27"/>
  <c r="B108" i="27"/>
  <c r="B109" i="27"/>
  <c r="B110" i="27"/>
  <c r="B111" i="27"/>
  <c r="B112" i="27"/>
  <c r="B113" i="27"/>
  <c r="B114" i="27"/>
  <c r="B115" i="27"/>
  <c r="B116" i="27"/>
  <c r="B117" i="27"/>
  <c r="B118" i="27"/>
  <c r="B119" i="27"/>
  <c r="B120" i="27"/>
  <c r="B121" i="27"/>
  <c r="B122" i="27"/>
  <c r="B123" i="27"/>
  <c r="B124" i="27"/>
  <c r="B125" i="27"/>
  <c r="B126" i="27"/>
  <c r="B127" i="27"/>
  <c r="B128" i="27"/>
  <c r="B129" i="27"/>
  <c r="B130" i="27"/>
  <c r="B131" i="27"/>
  <c r="B132" i="27"/>
  <c r="B133" i="27"/>
  <c r="B134" i="27"/>
  <c r="B135" i="27"/>
  <c r="B136" i="27"/>
  <c r="B137" i="27"/>
  <c r="B138" i="27"/>
  <c r="B139" i="27"/>
  <c r="B140" i="27"/>
  <c r="B141" i="27"/>
  <c r="B142" i="27"/>
  <c r="B143" i="27"/>
  <c r="B144" i="27"/>
  <c r="B145" i="27"/>
  <c r="B146" i="27"/>
  <c r="B147" i="27"/>
  <c r="B148" i="27"/>
  <c r="B149" i="27"/>
  <c r="B150" i="27"/>
  <c r="B151" i="27"/>
  <c r="B152" i="27"/>
  <c r="B153" i="27"/>
  <c r="B154" i="27"/>
  <c r="B155" i="27"/>
  <c r="B156" i="27"/>
  <c r="B157" i="27"/>
  <c r="B158" i="27"/>
  <c r="B159" i="27"/>
  <c r="B160" i="27"/>
  <c r="B161" i="27"/>
  <c r="B162" i="27"/>
  <c r="B163" i="27"/>
  <c r="B164" i="27"/>
  <c r="B165" i="27"/>
  <c r="B166" i="27"/>
  <c r="B167" i="27"/>
  <c r="B168" i="27"/>
  <c r="B169" i="27"/>
  <c r="B170" i="27"/>
  <c r="B171" i="27"/>
  <c r="B172" i="27"/>
  <c r="B173" i="27"/>
  <c r="B174" i="27"/>
  <c r="B175" i="27"/>
  <c r="B176" i="27"/>
  <c r="B177" i="27"/>
  <c r="B178" i="27"/>
  <c r="B179" i="27"/>
  <c r="B180" i="27"/>
  <c r="B181" i="27"/>
  <c r="B182" i="27"/>
  <c r="B183" i="27"/>
  <c r="B184" i="27"/>
  <c r="B185" i="27"/>
  <c r="B186" i="27"/>
  <c r="B187" i="27"/>
  <c r="B188" i="27"/>
  <c r="B189" i="27"/>
  <c r="B190" i="27"/>
  <c r="B191" i="27"/>
  <c r="B192" i="27"/>
  <c r="B193" i="27"/>
  <c r="B194" i="27"/>
  <c r="B195" i="27"/>
  <c r="B282" i="27"/>
  <c r="B285" i="27"/>
  <c r="B198" i="27"/>
  <c r="B199" i="27"/>
  <c r="B200" i="27"/>
  <c r="B201" i="27"/>
  <c r="B202" i="27"/>
  <c r="B203" i="27"/>
  <c r="B204" i="27"/>
  <c r="B205" i="27"/>
  <c r="B206" i="27"/>
  <c r="B207" i="27"/>
  <c r="B208" i="27"/>
  <c r="B209" i="27"/>
  <c r="B210" i="27"/>
  <c r="B211" i="27"/>
  <c r="B212" i="27"/>
  <c r="B213" i="27"/>
  <c r="B214" i="27"/>
  <c r="B215" i="27"/>
  <c r="B216" i="27"/>
  <c r="B217" i="27"/>
  <c r="B218" i="27"/>
  <c r="B219" i="27"/>
  <c r="B220" i="27"/>
  <c r="B221" i="27"/>
  <c r="B222" i="27"/>
  <c r="B223" i="27"/>
  <c r="B224" i="27"/>
  <c r="B225" i="27"/>
  <c r="B226" i="27"/>
  <c r="B227" i="27"/>
  <c r="B228" i="27"/>
  <c r="B229" i="27"/>
  <c r="B230" i="27"/>
  <c r="B231" i="27"/>
  <c r="B232" i="27"/>
  <c r="B233" i="27"/>
  <c r="B234" i="27"/>
  <c r="B235" i="27"/>
  <c r="B236" i="27"/>
  <c r="B237" i="27"/>
  <c r="B238" i="27"/>
  <c r="B239" i="27"/>
  <c r="B240" i="27"/>
  <c r="B241" i="27"/>
  <c r="B242" i="27"/>
  <c r="B243" i="27"/>
  <c r="B244" i="27"/>
  <c r="B245" i="27"/>
  <c r="B246" i="27"/>
  <c r="B247" i="27"/>
  <c r="B248" i="27"/>
  <c r="B249" i="27"/>
  <c r="B250" i="27"/>
  <c r="B251" i="27"/>
  <c r="B252" i="27"/>
  <c r="B253" i="27"/>
  <c r="B254" i="27"/>
  <c r="B255" i="27"/>
  <c r="B256" i="27"/>
  <c r="B257" i="27"/>
  <c r="B258" i="27"/>
  <c r="B259" i="27"/>
  <c r="B260" i="27"/>
  <c r="B261" i="27"/>
  <c r="B262" i="27"/>
  <c r="B263" i="27"/>
  <c r="B264" i="27"/>
  <c r="B265" i="27"/>
  <c r="B266" i="27"/>
  <c r="B267" i="27"/>
  <c r="B268" i="27"/>
  <c r="B269" i="27"/>
  <c r="B270" i="27"/>
  <c r="B271" i="27"/>
  <c r="B272" i="27"/>
  <c r="B273" i="27"/>
  <c r="B274" i="27"/>
  <c r="B275" i="27"/>
  <c r="B276" i="27"/>
  <c r="B277" i="27"/>
  <c r="B278" i="27"/>
  <c r="B279" i="27"/>
  <c r="B280" i="27"/>
  <c r="B281" i="27"/>
  <c r="B326" i="27"/>
  <c r="B283" i="27"/>
  <c r="B284" i="27"/>
  <c r="B56" i="27"/>
  <c r="B62" i="27"/>
  <c r="B196" i="27"/>
  <c r="B288" i="27"/>
  <c r="B289" i="27"/>
  <c r="B290" i="27"/>
  <c r="B291" i="27"/>
  <c r="B292" i="27"/>
  <c r="B293" i="27"/>
  <c r="B294" i="27"/>
  <c r="B295" i="27"/>
  <c r="B296" i="27"/>
  <c r="B297" i="27"/>
  <c r="B298" i="27"/>
  <c r="B299" i="27"/>
  <c r="B300" i="27"/>
  <c r="B301" i="27"/>
  <c r="B302" i="27"/>
  <c r="B303" i="27"/>
  <c r="B304" i="27"/>
  <c r="B305" i="27"/>
  <c r="B306" i="27"/>
  <c r="B307" i="27"/>
  <c r="B308" i="27"/>
  <c r="B309" i="27"/>
  <c r="B287" i="27"/>
  <c r="B310" i="27"/>
  <c r="B312" i="27"/>
  <c r="B313" i="27"/>
  <c r="B314" i="27"/>
  <c r="B315" i="27"/>
  <c r="B316" i="27"/>
  <c r="B317" i="27"/>
  <c r="B311" i="27"/>
  <c r="B319" i="27"/>
  <c r="B320" i="27"/>
  <c r="B321" i="27"/>
  <c r="B322" i="27"/>
  <c r="B323" i="27"/>
  <c r="B324" i="27"/>
  <c r="B325" i="27"/>
  <c r="B318" i="27"/>
  <c r="B2" i="27"/>
  <c r="G5" i="8" l="1"/>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H40" i="8"/>
  <c r="H42" i="8"/>
  <c r="H44" i="8"/>
  <c r="K7" i="16"/>
  <c r="L7" i="16"/>
  <c r="M7" i="16"/>
  <c r="O7" i="16"/>
  <c r="K8" i="16"/>
  <c r="L8" i="16"/>
  <c r="M8" i="16"/>
  <c r="O8" i="16"/>
  <c r="K9" i="16"/>
  <c r="L9" i="16"/>
  <c r="M9" i="16"/>
  <c r="O9" i="16"/>
  <c r="K10" i="16"/>
  <c r="L10" i="16"/>
  <c r="M10" i="16"/>
  <c r="O10" i="16"/>
  <c r="K11" i="16"/>
  <c r="L11" i="16"/>
  <c r="M11" i="16"/>
  <c r="O11" i="16"/>
  <c r="K12" i="16"/>
  <c r="L12" i="16"/>
  <c r="M12" i="16"/>
  <c r="O12" i="16"/>
  <c r="K13" i="16"/>
  <c r="L13" i="16"/>
  <c r="M13" i="16"/>
  <c r="O13" i="16"/>
  <c r="K14" i="16"/>
  <c r="L14" i="16"/>
  <c r="M14" i="16"/>
  <c r="O14" i="16"/>
  <c r="K15" i="16"/>
  <c r="L15" i="16"/>
  <c r="M15" i="16"/>
  <c r="O15" i="16"/>
  <c r="O16" i="16"/>
  <c r="O17" i="16"/>
  <c r="K18" i="16"/>
  <c r="L18" i="16"/>
  <c r="M18" i="16"/>
  <c r="O18" i="16"/>
  <c r="K19" i="16"/>
  <c r="L19" i="16"/>
  <c r="M19" i="16"/>
  <c r="O19" i="16"/>
  <c r="K20" i="16"/>
  <c r="L20" i="16"/>
  <c r="M20" i="16"/>
  <c r="O20" i="16"/>
  <c r="K21" i="16"/>
  <c r="L21" i="16"/>
  <c r="M21" i="16"/>
  <c r="O21" i="16"/>
  <c r="K22" i="16"/>
  <c r="L22" i="16"/>
  <c r="M22" i="16"/>
  <c r="O22" i="16"/>
  <c r="K23" i="16"/>
  <c r="L23" i="16"/>
  <c r="M23" i="16"/>
  <c r="O23" i="16"/>
  <c r="O24" i="16"/>
  <c r="O25" i="16"/>
  <c r="K26" i="16"/>
  <c r="L26" i="16"/>
  <c r="M26" i="16"/>
  <c r="O26" i="16"/>
  <c r="K27" i="16"/>
  <c r="L27" i="16"/>
  <c r="M27" i="16"/>
  <c r="O27" i="16"/>
  <c r="K28" i="16"/>
  <c r="L28" i="16"/>
  <c r="M28" i="16"/>
  <c r="O28" i="16"/>
  <c r="K29" i="16"/>
  <c r="L29" i="16"/>
  <c r="M29" i="16"/>
  <c r="O29" i="16"/>
  <c r="K30" i="16"/>
  <c r="L30" i="16"/>
  <c r="M30" i="16"/>
  <c r="O30" i="16"/>
  <c r="K31" i="16"/>
  <c r="L31" i="16"/>
  <c r="M31" i="16"/>
  <c r="O31" i="16"/>
  <c r="K32" i="16"/>
  <c r="L32" i="16"/>
  <c r="M32" i="16"/>
  <c r="O32" i="16"/>
  <c r="K33" i="16"/>
  <c r="L33" i="16"/>
  <c r="M33" i="16"/>
  <c r="O33" i="16"/>
  <c r="K34" i="16"/>
  <c r="L34" i="16"/>
  <c r="M34" i="16"/>
  <c r="O34" i="16"/>
  <c r="K35" i="16"/>
  <c r="L35" i="16"/>
  <c r="M35" i="16"/>
  <c r="O35" i="16"/>
  <c r="K36" i="16"/>
  <c r="L36" i="16"/>
  <c r="M36" i="16"/>
  <c r="O36" i="16"/>
  <c r="K37" i="16"/>
  <c r="L37" i="16"/>
  <c r="M37" i="16"/>
  <c r="O37" i="16"/>
  <c r="K38" i="16"/>
  <c r="L38" i="16"/>
  <c r="M38" i="16"/>
  <c r="O38" i="16"/>
  <c r="K39" i="16"/>
  <c r="L39" i="16"/>
  <c r="M39" i="16"/>
  <c r="O39" i="16"/>
  <c r="K40" i="16"/>
  <c r="L40" i="16"/>
  <c r="M40" i="16"/>
  <c r="O40" i="16"/>
  <c r="K41" i="16"/>
  <c r="L41" i="16"/>
  <c r="M41" i="16"/>
  <c r="O41" i="16"/>
  <c r="K42" i="16"/>
  <c r="L42" i="16"/>
  <c r="M42" i="16"/>
  <c r="O42" i="16"/>
  <c r="K43" i="16"/>
  <c r="L43" i="16"/>
  <c r="M43" i="16"/>
  <c r="O43" i="16"/>
  <c r="K44" i="16"/>
  <c r="L44" i="16"/>
  <c r="M44" i="16"/>
  <c r="O44" i="16"/>
  <c r="K45" i="16"/>
  <c r="L45" i="16"/>
  <c r="M45" i="16"/>
  <c r="O45" i="16"/>
  <c r="K46" i="16"/>
  <c r="L46" i="16"/>
  <c r="M46" i="16"/>
  <c r="O46" i="16"/>
  <c r="K47" i="16"/>
  <c r="L47" i="16"/>
  <c r="M47" i="16"/>
  <c r="O47" i="16"/>
  <c r="K48" i="16"/>
  <c r="L48" i="16"/>
  <c r="M48" i="16"/>
  <c r="O48" i="16"/>
  <c r="K49" i="16"/>
  <c r="L49" i="16"/>
  <c r="M49" i="16"/>
  <c r="O49" i="16"/>
  <c r="O50" i="16"/>
  <c r="O51" i="16"/>
  <c r="O52" i="16"/>
  <c r="O53" i="16"/>
  <c r="K54" i="16"/>
  <c r="L54" i="16"/>
  <c r="M54" i="16"/>
  <c r="O54" i="16"/>
  <c r="K55" i="16"/>
  <c r="L55" i="16"/>
  <c r="M55" i="16"/>
  <c r="O55" i="16"/>
  <c r="O56" i="16"/>
  <c r="O57" i="16"/>
  <c r="O58" i="16"/>
  <c r="O59" i="16"/>
  <c r="K60" i="16"/>
  <c r="L60" i="16"/>
  <c r="M60" i="16"/>
  <c r="O60" i="16"/>
  <c r="O61" i="16"/>
  <c r="K62" i="16"/>
  <c r="L62" i="16"/>
  <c r="M62" i="16"/>
  <c r="O62" i="16"/>
  <c r="K63" i="16"/>
  <c r="L63" i="16"/>
  <c r="M63" i="16"/>
  <c r="O63" i="16"/>
  <c r="J44" i="5" s="1"/>
  <c r="K64" i="16"/>
  <c r="L64" i="16"/>
  <c r="M64" i="16"/>
  <c r="O64" i="16"/>
  <c r="K65" i="16"/>
  <c r="L65" i="16"/>
  <c r="M65" i="16"/>
  <c r="O65" i="16"/>
  <c r="K66" i="16"/>
  <c r="L66" i="16"/>
  <c r="M66" i="16"/>
  <c r="O66" i="16"/>
  <c r="G4" i="11"/>
  <c r="K4" i="11"/>
  <c r="L4" i="11"/>
  <c r="G7" i="11"/>
  <c r="L7" i="11" s="1"/>
  <c r="K7" i="11"/>
  <c r="G14" i="11"/>
  <c r="K14" i="11"/>
  <c r="L14" i="11" s="1"/>
  <c r="G16" i="11"/>
  <c r="K16" i="11"/>
  <c r="L16" i="11"/>
  <c r="G25" i="11"/>
  <c r="K25" i="11"/>
  <c r="L25" i="11"/>
  <c r="G27" i="11"/>
  <c r="K27" i="11"/>
  <c r="L27" i="11"/>
  <c r="G28" i="11"/>
  <c r="K28" i="11"/>
  <c r="L28" i="11"/>
  <c r="G29" i="11"/>
  <c r="K29" i="11"/>
  <c r="L29" i="11"/>
  <c r="G30" i="11"/>
  <c r="K30" i="11"/>
  <c r="L30" i="11"/>
  <c r="G31" i="11"/>
  <c r="K31" i="11"/>
  <c r="L31" i="11"/>
  <c r="G32" i="11"/>
  <c r="K32" i="11"/>
  <c r="L32" i="11"/>
  <c r="G35" i="11"/>
  <c r="K35" i="11"/>
  <c r="L35" i="11"/>
  <c r="G36" i="11"/>
  <c r="K36" i="11"/>
  <c r="L36" i="11"/>
  <c r="F37" i="11"/>
  <c r="K40" i="11" s="1"/>
  <c r="I37" i="11"/>
  <c r="J37" i="1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J5" i="19"/>
  <c r="AA5" i="19"/>
  <c r="J6" i="19"/>
  <c r="AA6" i="19"/>
  <c r="J7" i="19"/>
  <c r="AA7" i="19"/>
  <c r="J8" i="19"/>
  <c r="AA8" i="19"/>
  <c r="J9" i="19"/>
  <c r="AA9" i="19"/>
  <c r="J10" i="19"/>
  <c r="AA10" i="19"/>
  <c r="J11" i="19"/>
  <c r="AA11" i="19"/>
  <c r="J12" i="19"/>
  <c r="AA12" i="19"/>
  <c r="J13" i="19"/>
  <c r="AA13" i="19"/>
  <c r="J14" i="19"/>
  <c r="AA14" i="19"/>
  <c r="J15" i="19"/>
  <c r="AA15" i="19"/>
  <c r="J16" i="19"/>
  <c r="AA16" i="19"/>
  <c r="J17" i="19"/>
  <c r="AA17" i="19"/>
  <c r="J18" i="19"/>
  <c r="AA18" i="19"/>
  <c r="J19" i="19"/>
  <c r="AA19" i="19"/>
  <c r="J20" i="19"/>
  <c r="AA20" i="19"/>
  <c r="J21" i="19"/>
  <c r="AA21" i="19"/>
  <c r="J22" i="19"/>
  <c r="AA22" i="19"/>
  <c r="J23" i="19"/>
  <c r="AA23" i="19"/>
  <c r="J24" i="19"/>
  <c r="AA24" i="19"/>
  <c r="J25" i="19"/>
  <c r="AA25" i="19"/>
  <c r="J26" i="19"/>
  <c r="AA26" i="19"/>
  <c r="J27" i="19"/>
  <c r="AA27" i="19"/>
  <c r="J28" i="19"/>
  <c r="AA28" i="19"/>
  <c r="J29" i="19"/>
  <c r="AA29" i="19"/>
  <c r="J30" i="19"/>
  <c r="AA30" i="19"/>
  <c r="J31" i="19"/>
  <c r="AA31" i="19"/>
  <c r="J32" i="19"/>
  <c r="AA32" i="19"/>
  <c r="J33" i="19"/>
  <c r="AA33" i="19"/>
  <c r="J34" i="19"/>
  <c r="AA34" i="19"/>
  <c r="J35" i="19"/>
  <c r="AA35" i="19"/>
  <c r="J36" i="19"/>
  <c r="AA36" i="19"/>
  <c r="J37" i="19"/>
  <c r="J38" i="19"/>
  <c r="AA38" i="19"/>
  <c r="J39" i="19"/>
  <c r="AA39" i="19"/>
  <c r="J40" i="19"/>
  <c r="AA40" i="19"/>
  <c r="J41" i="19"/>
  <c r="AA41" i="19"/>
  <c r="J42" i="19"/>
  <c r="AA42" i="19"/>
  <c r="J43" i="19"/>
  <c r="AA43" i="19"/>
  <c r="J44" i="19"/>
  <c r="AA44" i="19"/>
  <c r="J45" i="19"/>
  <c r="AA45" i="19"/>
  <c r="J46" i="19"/>
  <c r="AA46" i="19"/>
  <c r="J47" i="19"/>
  <c r="AA47" i="19"/>
  <c r="J48" i="19"/>
  <c r="AA48" i="19"/>
  <c r="J49" i="19"/>
  <c r="AA49" i="19"/>
  <c r="J50" i="19"/>
  <c r="AA50" i="19"/>
  <c r="J51" i="19"/>
  <c r="AA51" i="19"/>
  <c r="J52" i="19"/>
  <c r="AA52" i="19"/>
  <c r="J53" i="19"/>
  <c r="AA53" i="19"/>
  <c r="J54" i="19"/>
  <c r="AA54" i="19"/>
  <c r="J55" i="19"/>
  <c r="AA55" i="19"/>
  <c r="J56" i="19"/>
  <c r="AA56" i="19"/>
  <c r="J57" i="19"/>
  <c r="AA57" i="19"/>
  <c r="J58" i="19"/>
  <c r="AA58" i="19"/>
  <c r="J59" i="19"/>
  <c r="AA59" i="19"/>
  <c r="J60" i="19"/>
  <c r="AA60" i="19"/>
  <c r="J61" i="19"/>
  <c r="AA61" i="19"/>
  <c r="J62" i="19"/>
  <c r="AA62" i="19"/>
  <c r="J63" i="19"/>
  <c r="AA63" i="19"/>
  <c r="J64" i="19"/>
  <c r="AA64" i="19"/>
  <c r="J65" i="19"/>
  <c r="AA65" i="19"/>
  <c r="J66" i="19"/>
  <c r="AA66" i="19"/>
  <c r="J67" i="19"/>
  <c r="AA67" i="19"/>
  <c r="J68" i="19"/>
  <c r="AA68" i="19"/>
  <c r="J69" i="19"/>
  <c r="AA69" i="19"/>
  <c r="J70" i="19"/>
  <c r="AA70" i="19"/>
  <c r="J71" i="19"/>
  <c r="AA71" i="19"/>
  <c r="J72" i="19"/>
  <c r="AA72" i="19"/>
  <c r="J73" i="19"/>
  <c r="AA73" i="19"/>
  <c r="B71" i="23"/>
  <c r="Q71" i="23"/>
  <c r="Q72" i="23"/>
  <c r="Q98" i="23"/>
  <c r="B5" i="21"/>
  <c r="U5" i="21"/>
  <c r="X5" i="21"/>
  <c r="B6" i="21"/>
  <c r="U6" i="21"/>
  <c r="X6" i="21"/>
  <c r="B7" i="21"/>
  <c r="U7" i="21"/>
  <c r="X7" i="21"/>
  <c r="B8" i="21"/>
  <c r="U8" i="21"/>
  <c r="X8" i="21"/>
  <c r="B9" i="21"/>
  <c r="U9" i="21"/>
  <c r="X9" i="21"/>
  <c r="B10" i="21"/>
  <c r="U10" i="21"/>
  <c r="X10" i="21"/>
  <c r="B11" i="21"/>
  <c r="U11" i="21"/>
  <c r="X11" i="21"/>
  <c r="B12" i="21"/>
  <c r="U12" i="21"/>
  <c r="X12" i="21"/>
  <c r="B13" i="21"/>
  <c r="U13" i="21"/>
  <c r="X13" i="21"/>
  <c r="B14" i="21"/>
  <c r="U14" i="21"/>
  <c r="X14" i="21"/>
  <c r="B15" i="21"/>
  <c r="U15" i="21"/>
  <c r="X15" i="21"/>
  <c r="B16" i="21"/>
  <c r="U16" i="21"/>
  <c r="X16" i="21"/>
  <c r="B17" i="21"/>
  <c r="U17" i="21"/>
  <c r="X17" i="21"/>
  <c r="B18" i="21"/>
  <c r="U18" i="21"/>
  <c r="X18" i="21"/>
  <c r="B19" i="21"/>
  <c r="U19" i="21"/>
  <c r="X19" i="21"/>
  <c r="B20" i="21"/>
  <c r="U20" i="21"/>
  <c r="X20" i="21"/>
  <c r="B21" i="21"/>
  <c r="U21" i="21"/>
  <c r="X21" i="21"/>
  <c r="B22" i="21"/>
  <c r="U22" i="21"/>
  <c r="X22" i="21"/>
  <c r="B23" i="21"/>
  <c r="U23" i="21"/>
  <c r="X23" i="21"/>
  <c r="B24" i="21"/>
  <c r="U24" i="21"/>
  <c r="B25" i="21"/>
  <c r="U25" i="21"/>
  <c r="X25" i="21"/>
  <c r="B26" i="21"/>
  <c r="U26" i="21"/>
  <c r="X26" i="21"/>
  <c r="B27" i="21"/>
  <c r="U27" i="21"/>
  <c r="X27" i="21"/>
  <c r="B28" i="21"/>
  <c r="U28" i="21"/>
  <c r="X28" i="21"/>
  <c r="B29" i="21"/>
  <c r="U29" i="21"/>
  <c r="X29" i="21"/>
  <c r="B30" i="21"/>
  <c r="U30" i="21"/>
  <c r="X30" i="21"/>
  <c r="B31" i="21"/>
  <c r="U31" i="21"/>
  <c r="X31" i="21"/>
  <c r="B32" i="21"/>
  <c r="U32" i="21"/>
  <c r="X32" i="21"/>
  <c r="B33" i="21"/>
  <c r="U33" i="21"/>
  <c r="X33" i="21"/>
  <c r="B34" i="21"/>
  <c r="U34" i="21"/>
  <c r="X34" i="21"/>
  <c r="B35" i="21"/>
  <c r="U35" i="21"/>
  <c r="X35" i="21"/>
  <c r="B36" i="21"/>
  <c r="U36" i="21"/>
  <c r="X36" i="21"/>
  <c r="B37" i="21"/>
  <c r="U37" i="21"/>
  <c r="X37" i="21"/>
  <c r="B38" i="21"/>
  <c r="U38" i="21"/>
  <c r="X38" i="21"/>
  <c r="B39" i="21"/>
  <c r="U39" i="21"/>
  <c r="X39" i="21"/>
  <c r="B40" i="21"/>
  <c r="U40" i="21"/>
  <c r="X40" i="21"/>
  <c r="B41" i="21"/>
  <c r="U41" i="21"/>
  <c r="X41" i="21"/>
  <c r="B42" i="21"/>
  <c r="U42" i="21"/>
  <c r="X42" i="21"/>
  <c r="B43" i="21"/>
  <c r="U43" i="21"/>
  <c r="X43" i="21"/>
  <c r="B44" i="21"/>
  <c r="U44" i="21"/>
  <c r="X44" i="21"/>
  <c r="B45" i="21"/>
  <c r="U45" i="21"/>
  <c r="X45" i="21"/>
  <c r="U46" i="21"/>
  <c r="B47" i="21"/>
  <c r="U47" i="21"/>
  <c r="X47" i="21"/>
  <c r="B48" i="21"/>
  <c r="U48" i="21"/>
  <c r="X48" i="21"/>
  <c r="B49" i="21"/>
  <c r="U49" i="21"/>
  <c r="X49" i="21"/>
  <c r="B50" i="21"/>
  <c r="U50" i="21"/>
  <c r="X50" i="21"/>
  <c r="B51" i="21"/>
  <c r="U51" i="21"/>
  <c r="X51" i="21"/>
  <c r="B52" i="21"/>
  <c r="U52" i="21"/>
  <c r="X52" i="21"/>
  <c r="B53" i="21"/>
  <c r="U53" i="21"/>
  <c r="X53" i="21"/>
  <c r="B54" i="21"/>
  <c r="U54" i="21"/>
  <c r="X54" i="21"/>
  <c r="B55" i="21"/>
  <c r="U55" i="21"/>
  <c r="X55" i="21"/>
  <c r="B56" i="21"/>
  <c r="U56" i="21"/>
  <c r="X56" i="21"/>
  <c r="B57" i="21"/>
  <c r="U57" i="21"/>
  <c r="X57" i="21"/>
  <c r="B58" i="21"/>
  <c r="U58" i="21"/>
  <c r="X58" i="21"/>
  <c r="B59" i="21"/>
  <c r="U59" i="21"/>
  <c r="X59" i="21"/>
  <c r="B60" i="21"/>
  <c r="U60" i="21"/>
  <c r="X60" i="21"/>
  <c r="B61" i="21"/>
  <c r="U61" i="21"/>
  <c r="X61" i="21"/>
  <c r="B62" i="21"/>
  <c r="U62" i="21"/>
  <c r="X62" i="21"/>
  <c r="B63" i="21"/>
  <c r="U63" i="21"/>
  <c r="X63" i="21"/>
  <c r="B64" i="21"/>
  <c r="U64" i="21"/>
  <c r="X64" i="21"/>
  <c r="B65" i="21"/>
  <c r="U65" i="21"/>
  <c r="X65" i="21"/>
  <c r="U66" i="21"/>
  <c r="X66" i="21"/>
  <c r="U67" i="21"/>
  <c r="X67" i="21"/>
  <c r="U68" i="21"/>
  <c r="X68" i="21"/>
  <c r="B69" i="21"/>
  <c r="U69" i="21"/>
  <c r="X69" i="21"/>
  <c r="B70" i="21"/>
  <c r="U70" i="21"/>
  <c r="X70" i="21"/>
  <c r="B71" i="21"/>
  <c r="U71" i="21"/>
  <c r="X71" i="21"/>
  <c r="B72" i="21"/>
  <c r="U72" i="21"/>
  <c r="X72" i="21"/>
  <c r="B73" i="21"/>
  <c r="U73" i="21"/>
  <c r="X73" i="21"/>
  <c r="B74" i="21"/>
  <c r="U74" i="21"/>
  <c r="X74" i="21"/>
  <c r="B75" i="21"/>
  <c r="U75" i="21"/>
  <c r="X75" i="21"/>
  <c r="B76" i="21"/>
  <c r="U76" i="21"/>
  <c r="X76" i="21"/>
  <c r="B77" i="21"/>
  <c r="U77" i="21"/>
  <c r="X77" i="21"/>
  <c r="B78" i="21"/>
  <c r="U78" i="21"/>
  <c r="X78" i="21"/>
  <c r="B79" i="21"/>
  <c r="U79" i="21"/>
  <c r="X79" i="21"/>
  <c r="B80" i="21"/>
  <c r="U80" i="21"/>
  <c r="X80" i="21"/>
  <c r="B81" i="21"/>
  <c r="U81" i="21"/>
  <c r="X81" i="21"/>
  <c r="B82" i="21"/>
  <c r="U82" i="21"/>
  <c r="X82" i="21"/>
  <c r="B83" i="21"/>
  <c r="U83" i="21"/>
  <c r="X83" i="21"/>
  <c r="B84" i="21"/>
  <c r="U84" i="21"/>
  <c r="X84" i="21"/>
  <c r="B85" i="21"/>
  <c r="U85" i="21"/>
  <c r="X85" i="21"/>
  <c r="B86" i="21"/>
  <c r="U86" i="21"/>
  <c r="X86" i="21"/>
  <c r="B87" i="21"/>
  <c r="U87" i="21"/>
  <c r="X87" i="21"/>
  <c r="B88" i="21"/>
  <c r="U88" i="21"/>
  <c r="X88" i="21"/>
  <c r="B89" i="21"/>
  <c r="U89" i="21"/>
  <c r="X89" i="21"/>
  <c r="B90" i="21"/>
  <c r="U90" i="21"/>
  <c r="X90" i="21"/>
  <c r="B91" i="21"/>
  <c r="U91" i="21"/>
  <c r="X91" i="21"/>
  <c r="B92" i="21"/>
  <c r="U92" i="21"/>
  <c r="X92" i="21"/>
  <c r="B93" i="21"/>
  <c r="U93" i="21"/>
  <c r="X93" i="21"/>
  <c r="B94" i="21"/>
  <c r="U94" i="21"/>
  <c r="X94" i="21"/>
  <c r="B95" i="21"/>
  <c r="U95" i="21"/>
  <c r="X95" i="21"/>
  <c r="B96" i="21"/>
  <c r="U96" i="21"/>
  <c r="X96" i="21"/>
  <c r="B97" i="21"/>
  <c r="U97" i="21"/>
  <c r="X97" i="21"/>
  <c r="B98" i="21"/>
  <c r="U98" i="21"/>
  <c r="X98" i="21"/>
  <c r="B99" i="21"/>
  <c r="U99" i="21"/>
  <c r="X99" i="21"/>
  <c r="B100" i="21"/>
  <c r="U100" i="21"/>
  <c r="X100" i="21"/>
  <c r="B101" i="21"/>
  <c r="U101" i="21"/>
  <c r="X101" i="21"/>
  <c r="B102" i="21"/>
  <c r="U102" i="21"/>
  <c r="X102" i="21"/>
  <c r="B103" i="21"/>
  <c r="U103" i="21"/>
  <c r="X103" i="21"/>
  <c r="B104" i="21"/>
  <c r="U104" i="21"/>
  <c r="X104" i="21"/>
  <c r="B105" i="21"/>
  <c r="U105" i="21"/>
  <c r="B106" i="21"/>
  <c r="U106" i="21"/>
  <c r="X106" i="21"/>
  <c r="B107" i="21"/>
  <c r="U107" i="21"/>
  <c r="X107" i="21"/>
  <c r="B108" i="21"/>
  <c r="U108" i="21"/>
  <c r="X108" i="21"/>
  <c r="B109" i="21"/>
  <c r="U109" i="21"/>
  <c r="X109" i="21"/>
  <c r="B110" i="21"/>
  <c r="U110" i="21"/>
  <c r="X110" i="21"/>
  <c r="B111" i="21"/>
  <c r="U111" i="21"/>
  <c r="X111" i="21"/>
  <c r="B112" i="21"/>
  <c r="U112" i="21"/>
  <c r="X112" i="21"/>
  <c r="B113" i="21"/>
  <c r="U113" i="21"/>
  <c r="X113" i="21"/>
  <c r="B114" i="21"/>
  <c r="U114" i="21"/>
  <c r="X114" i="21"/>
  <c r="B115" i="21"/>
  <c r="U115" i="21"/>
  <c r="X115" i="21"/>
  <c r="B116" i="21"/>
  <c r="U116" i="21"/>
  <c r="X116" i="21"/>
  <c r="B117" i="21"/>
  <c r="U117" i="21"/>
  <c r="X117" i="21"/>
  <c r="B118" i="21"/>
  <c r="U118" i="21"/>
  <c r="X118" i="21"/>
  <c r="B119" i="21"/>
  <c r="U119" i="21"/>
  <c r="X119" i="21"/>
  <c r="B120" i="21"/>
  <c r="U120" i="21"/>
  <c r="X120" i="21"/>
  <c r="B121" i="21"/>
  <c r="U121" i="21"/>
  <c r="X121" i="21"/>
  <c r="B122" i="21"/>
  <c r="U122" i="21"/>
  <c r="X122" i="21"/>
  <c r="B123" i="21"/>
  <c r="U123" i="21"/>
  <c r="X123" i="21"/>
  <c r="B124" i="21"/>
  <c r="U124" i="21"/>
  <c r="X124" i="21"/>
  <c r="B125" i="21"/>
  <c r="U125" i="21"/>
  <c r="X125" i="21"/>
  <c r="B126" i="21"/>
  <c r="U126" i="21"/>
  <c r="X126" i="21"/>
  <c r="B127" i="21"/>
  <c r="U127" i="21"/>
  <c r="X127" i="21"/>
  <c r="B128" i="21"/>
  <c r="U128" i="21"/>
  <c r="X128" i="21"/>
  <c r="B129" i="21"/>
  <c r="U129" i="21"/>
  <c r="X129" i="21"/>
  <c r="B130" i="21"/>
  <c r="U130" i="21"/>
  <c r="X130" i="21"/>
  <c r="B131" i="21"/>
  <c r="U131" i="21"/>
  <c r="X131" i="21"/>
  <c r="B132" i="21"/>
  <c r="U132" i="21"/>
  <c r="X132" i="21"/>
  <c r="B133" i="21"/>
  <c r="U133" i="21"/>
  <c r="X133" i="21"/>
  <c r="B134" i="21"/>
  <c r="U134" i="21"/>
  <c r="X134" i="21"/>
  <c r="B135" i="21"/>
  <c r="U135" i="21"/>
  <c r="X135" i="21"/>
  <c r="B136" i="21"/>
  <c r="U136" i="21"/>
  <c r="X136" i="21"/>
  <c r="B137" i="21"/>
  <c r="U137" i="21"/>
  <c r="X137" i="21"/>
  <c r="B138" i="21"/>
  <c r="U138" i="21"/>
  <c r="X138" i="21"/>
  <c r="B139" i="21"/>
  <c r="U139" i="21"/>
  <c r="X139" i="21"/>
  <c r="B140" i="21"/>
  <c r="U140" i="21"/>
  <c r="X140" i="21"/>
  <c r="B141" i="21"/>
  <c r="U141" i="21"/>
  <c r="X141" i="21"/>
  <c r="B142" i="21"/>
  <c r="U142" i="21"/>
  <c r="X142" i="21"/>
  <c r="B143" i="21"/>
  <c r="U143" i="21"/>
  <c r="X143" i="21"/>
  <c r="B144" i="21"/>
  <c r="U144" i="21"/>
  <c r="X144" i="21"/>
  <c r="B145" i="21"/>
  <c r="U145" i="21"/>
  <c r="X145" i="21"/>
  <c r="B146" i="21"/>
  <c r="U146" i="21"/>
  <c r="X146" i="21"/>
  <c r="B147" i="21"/>
  <c r="U147" i="21"/>
  <c r="X147" i="21"/>
  <c r="B148" i="21"/>
  <c r="U148" i="21"/>
  <c r="X148" i="21"/>
  <c r="B149" i="21"/>
  <c r="U149" i="21"/>
  <c r="X149" i="21"/>
  <c r="B150" i="21"/>
  <c r="U150" i="21"/>
  <c r="X150" i="21"/>
  <c r="B6" i="5"/>
  <c r="M6" i="5"/>
  <c r="O6" i="5" s="1"/>
  <c r="Q6" i="5"/>
  <c r="B7" i="5"/>
  <c r="M7" i="5"/>
  <c r="Q7" i="5"/>
  <c r="B8" i="5"/>
  <c r="M8" i="5"/>
  <c r="Q8" i="5"/>
  <c r="B9" i="5"/>
  <c r="M9" i="5"/>
  <c r="Q9" i="5"/>
  <c r="B10" i="5"/>
  <c r="M10" i="5"/>
  <c r="Q10" i="5"/>
  <c r="B11" i="5"/>
  <c r="M11" i="5"/>
  <c r="Q11" i="5"/>
  <c r="B12" i="5"/>
  <c r="M12" i="5"/>
  <c r="Q12" i="5"/>
  <c r="B13" i="5"/>
  <c r="M13" i="5"/>
  <c r="Q13" i="5"/>
  <c r="B14" i="5"/>
  <c r="M14" i="5"/>
  <c r="Q14" i="5"/>
  <c r="B15" i="5"/>
  <c r="M15" i="5"/>
  <c r="O13" i="5" s="1"/>
  <c r="Q15" i="5"/>
  <c r="B16" i="5"/>
  <c r="M16" i="5"/>
  <c r="Q16" i="5"/>
  <c r="B17" i="5"/>
  <c r="M17" i="5"/>
  <c r="Q17" i="5"/>
  <c r="B18" i="5"/>
  <c r="M18" i="5"/>
  <c r="Q18" i="5"/>
  <c r="B19" i="5"/>
  <c r="M19" i="5"/>
  <c r="Q19" i="5"/>
  <c r="B20" i="5"/>
  <c r="M20" i="5"/>
  <c r="Q20" i="5"/>
  <c r="B21" i="5"/>
  <c r="M21" i="5"/>
  <c r="Q21" i="5"/>
  <c r="B22" i="5"/>
  <c r="M22" i="5"/>
  <c r="Q22" i="5"/>
  <c r="B23" i="5"/>
  <c r="M23" i="5"/>
  <c r="Q23" i="5"/>
  <c r="B24" i="5"/>
  <c r="M24" i="5"/>
  <c r="Q24" i="5"/>
  <c r="B25" i="5"/>
  <c r="M25" i="5"/>
  <c r="Q25" i="5"/>
  <c r="B26" i="5"/>
  <c r="M26" i="5"/>
  <c r="Q26" i="5"/>
  <c r="B27" i="5"/>
  <c r="M27" i="5"/>
  <c r="Q27" i="5"/>
  <c r="B28" i="5"/>
  <c r="M28" i="5"/>
  <c r="Q28" i="5"/>
  <c r="B29" i="5"/>
  <c r="M29" i="5"/>
  <c r="Q29" i="5"/>
  <c r="B30" i="5"/>
  <c r="M30" i="5"/>
  <c r="Q30" i="5"/>
  <c r="B31" i="5"/>
  <c r="M31" i="5"/>
  <c r="Q31" i="5"/>
  <c r="B32" i="5"/>
  <c r="M32" i="5"/>
  <c r="Q32" i="5"/>
  <c r="B33" i="5"/>
  <c r="M33" i="5"/>
  <c r="Q33" i="5"/>
  <c r="B34" i="5"/>
  <c r="M34" i="5"/>
  <c r="Q34" i="5"/>
  <c r="B35" i="5"/>
  <c r="M35" i="5"/>
  <c r="Q35" i="5"/>
  <c r="B36" i="5"/>
  <c r="M36" i="5"/>
  <c r="Q36" i="5"/>
  <c r="B37" i="5"/>
  <c r="M37" i="5"/>
  <c r="Q37" i="5"/>
  <c r="B38" i="5"/>
  <c r="M38" i="5"/>
  <c r="Q38" i="5"/>
  <c r="B39" i="5"/>
  <c r="M39" i="5"/>
  <c r="Q39" i="5"/>
  <c r="B40" i="5"/>
  <c r="M40" i="5"/>
  <c r="Q40" i="5"/>
  <c r="B41" i="5"/>
  <c r="M41" i="5"/>
  <c r="Q41" i="5"/>
  <c r="B42" i="5"/>
  <c r="M42" i="5"/>
  <c r="O42" i="5" s="1"/>
  <c r="Q42" i="5"/>
  <c r="B43" i="5"/>
  <c r="M43" i="5"/>
  <c r="Q43" i="5"/>
  <c r="B44" i="5"/>
  <c r="M44" i="5"/>
  <c r="O44" i="5" s="1"/>
  <c r="Q44" i="5"/>
  <c r="B45" i="5"/>
  <c r="M45" i="5"/>
  <c r="O45" i="5" s="1"/>
  <c r="Q45" i="5"/>
  <c r="B46" i="5"/>
  <c r="M46" i="5"/>
  <c r="O46" i="5" s="1"/>
  <c r="Q46" i="5"/>
  <c r="B47" i="5"/>
  <c r="M47" i="5"/>
  <c r="O47" i="5" s="1"/>
  <c r="Q47" i="5"/>
  <c r="B48" i="5"/>
  <c r="M48" i="5"/>
  <c r="Q48" i="5"/>
  <c r="B49" i="5"/>
  <c r="M49" i="5"/>
  <c r="Q49" i="5"/>
  <c r="B50" i="5"/>
  <c r="M50" i="5"/>
  <c r="Q50" i="5"/>
  <c r="B51" i="5"/>
  <c r="M51" i="5"/>
  <c r="Q51" i="5"/>
  <c r="B52" i="5"/>
  <c r="M52" i="5"/>
  <c r="Q52" i="5"/>
  <c r="B53" i="5"/>
  <c r="M53" i="5"/>
  <c r="Q53" i="5"/>
  <c r="B54" i="5"/>
  <c r="M54" i="5"/>
  <c r="Q54" i="5"/>
  <c r="B55" i="5"/>
  <c r="M55" i="5"/>
  <c r="Q55" i="5"/>
  <c r="B56" i="5"/>
  <c r="M56" i="5"/>
  <c r="Q56" i="5"/>
  <c r="B57" i="5"/>
  <c r="M57" i="5"/>
  <c r="Q57" i="5"/>
  <c r="B58" i="5"/>
  <c r="M58" i="5"/>
  <c r="O58" i="5" s="1"/>
  <c r="B59" i="5"/>
  <c r="M59" i="5"/>
  <c r="O59" i="5" s="1"/>
  <c r="Q59" i="5"/>
  <c r="B60" i="5"/>
  <c r="M60" i="5"/>
  <c r="Q60" i="5"/>
  <c r="B61" i="5"/>
  <c r="M61" i="5"/>
  <c r="O61" i="5"/>
  <c r="B62" i="5"/>
  <c r="M62" i="5"/>
  <c r="O62" i="5" s="1"/>
  <c r="Q62" i="5"/>
  <c r="B63" i="5"/>
  <c r="M63" i="5"/>
  <c r="Q63" i="5"/>
  <c r="B64" i="5"/>
  <c r="M64" i="5"/>
  <c r="O64" i="5" s="1"/>
  <c r="Q64" i="5"/>
  <c r="B65" i="5"/>
  <c r="M65" i="5"/>
  <c r="Q65" i="5"/>
  <c r="B66" i="5"/>
  <c r="M66" i="5"/>
  <c r="Q66" i="5"/>
  <c r="B67" i="5"/>
  <c r="M67" i="5"/>
  <c r="Q67" i="5"/>
  <c r="M68" i="5"/>
  <c r="O65" i="5" s="1"/>
  <c r="Q68" i="5"/>
  <c r="M69" i="5"/>
  <c r="Q69" i="5"/>
  <c r="B70" i="5"/>
  <c r="M70" i="5"/>
  <c r="Q70" i="5"/>
  <c r="B71" i="5"/>
  <c r="M71" i="5"/>
  <c r="Q71" i="5"/>
  <c r="B72" i="5"/>
  <c r="M72" i="5"/>
  <c r="Q72" i="5"/>
  <c r="B73" i="5"/>
  <c r="M73" i="5"/>
  <c r="Q73" i="5"/>
  <c r="B74" i="5"/>
  <c r="M74" i="5"/>
  <c r="Q74" i="5"/>
  <c r="B75" i="5"/>
  <c r="M75" i="5"/>
  <c r="Q75" i="5"/>
  <c r="B76" i="5"/>
  <c r="M76" i="5"/>
  <c r="Q76" i="5"/>
  <c r="B77" i="5"/>
  <c r="M77" i="5"/>
  <c r="Q77" i="5"/>
  <c r="B78" i="5"/>
  <c r="M78" i="5"/>
  <c r="Q78" i="5"/>
  <c r="B79" i="5"/>
  <c r="M79" i="5"/>
  <c r="Q79" i="5"/>
  <c r="B80" i="5"/>
  <c r="M80" i="5"/>
  <c r="Q80" i="5"/>
  <c r="B81" i="5"/>
  <c r="M81" i="5"/>
  <c r="Q81" i="5"/>
  <c r="B82" i="5"/>
  <c r="M82" i="5"/>
  <c r="Q82" i="5"/>
  <c r="B83" i="5"/>
  <c r="M83" i="5"/>
  <c r="Q83" i="5"/>
  <c r="B84" i="5"/>
  <c r="M84" i="5"/>
  <c r="Q84" i="5"/>
  <c r="B85" i="5"/>
  <c r="M85" i="5"/>
  <c r="Q85" i="5"/>
  <c r="B86" i="5"/>
  <c r="M86" i="5"/>
  <c r="Q86" i="5"/>
  <c r="B87" i="5"/>
  <c r="M87" i="5"/>
  <c r="Q87" i="5"/>
  <c r="B88" i="5"/>
  <c r="M88" i="5"/>
  <c r="O88" i="5" s="1"/>
  <c r="Q88" i="5"/>
  <c r="M89" i="5"/>
  <c r="O89" i="5"/>
  <c r="Q89" i="5"/>
  <c r="M90" i="5"/>
  <c r="O90" i="5" s="1"/>
  <c r="Q90" i="5"/>
  <c r="B107" i="5"/>
  <c r="N114" i="5"/>
  <c r="G5" i="6"/>
  <c r="G6" i="6"/>
  <c r="G7" i="6"/>
  <c r="G8" i="6"/>
  <c r="G9" i="6"/>
  <c r="G10" i="6"/>
  <c r="G11" i="6"/>
  <c r="G12" i="6"/>
  <c r="G13" i="6"/>
  <c r="G14" i="6"/>
  <c r="G15" i="6"/>
  <c r="G16" i="6"/>
  <c r="G17" i="6"/>
  <c r="G19" i="6"/>
  <c r="G20" i="6"/>
  <c r="G21" i="6"/>
  <c r="G22" i="6"/>
  <c r="G23" i="6"/>
  <c r="H24" i="6"/>
  <c r="H27" i="6" s="1"/>
  <c r="H25" i="6"/>
  <c r="Q10" i="1"/>
  <c r="S10" i="1"/>
  <c r="S11" i="1"/>
  <c r="S13" i="1"/>
  <c r="S14" i="1"/>
  <c r="S17" i="1"/>
  <c r="U19" i="1"/>
  <c r="Q20" i="1"/>
  <c r="S19" i="1" s="1"/>
  <c r="U20" i="1"/>
  <c r="U21" i="1"/>
  <c r="U22" i="1"/>
  <c r="Q23" i="1"/>
  <c r="U23" i="1"/>
  <c r="Q24" i="1"/>
  <c r="U24" i="1"/>
  <c r="Q25" i="1"/>
  <c r="Q35" i="1" s="1"/>
  <c r="U25" i="1"/>
  <c r="S26" i="1"/>
  <c r="U26" i="1"/>
  <c r="S27" i="1"/>
  <c r="U27" i="1"/>
  <c r="Q28" i="1"/>
  <c r="S28" i="1"/>
  <c r="U28" i="1"/>
  <c r="Q29" i="1"/>
  <c r="U29" i="1"/>
  <c r="R35" i="1"/>
  <c r="O19" i="5" l="1"/>
  <c r="O25" i="5"/>
  <c r="O70" i="5"/>
  <c r="O48" i="5"/>
  <c r="O114" i="5" s="1"/>
  <c r="O32" i="5"/>
  <c r="M114" i="5"/>
  <c r="S23" i="1"/>
  <c r="S35" i="1" s="1"/>
  <c r="K37" i="11"/>
  <c r="K43" i="11" s="1"/>
  <c r="O8" i="5"/>
</calcChain>
</file>

<file path=xl/comments1.xml><?xml version="1.0" encoding="utf-8"?>
<comments xmlns="http://schemas.openxmlformats.org/spreadsheetml/2006/main">
  <authors>
    <author>German Urbina</author>
  </authors>
  <commentList>
    <comment ref="Q5" authorId="0" shapeId="0">
      <text>
        <r>
          <rPr>
            <b/>
            <sz val="9"/>
            <color indexed="81"/>
            <rFont val="Tahoma"/>
            <family val="2"/>
          </rPr>
          <t>(6 mths prior for domestic, 9 months prior for overseas)</t>
        </r>
        <r>
          <rPr>
            <sz val="9"/>
            <color indexed="81"/>
            <rFont val="Tahoma"/>
            <family val="2"/>
          </rPr>
          <t xml:space="preserve">
</t>
        </r>
      </text>
    </comment>
  </commentList>
</comments>
</file>

<file path=xl/sharedStrings.xml><?xml version="1.0" encoding="utf-8"?>
<sst xmlns="http://schemas.openxmlformats.org/spreadsheetml/2006/main" count="7145" uniqueCount="2086">
  <si>
    <t>Program</t>
  </si>
  <si>
    <t>Customer</t>
  </si>
  <si>
    <t>base_part</t>
  </si>
  <si>
    <t>CSMSOP</t>
  </si>
  <si>
    <t>CSMEOP</t>
  </si>
  <si>
    <t>AssemblyPlant</t>
  </si>
  <si>
    <t>Badge</t>
  </si>
  <si>
    <t>NamePlate</t>
  </si>
  <si>
    <t>TRW</t>
  </si>
  <si>
    <t>TRW0222</t>
  </si>
  <si>
    <t>Wayne</t>
  </si>
  <si>
    <t>Ford</t>
  </si>
  <si>
    <t>Focus</t>
  </si>
  <si>
    <t>TRW0300</t>
  </si>
  <si>
    <t>MER</t>
  </si>
  <si>
    <t>Dodge</t>
  </si>
  <si>
    <t>VAL</t>
  </si>
  <si>
    <t>GMT001</t>
  </si>
  <si>
    <t>Chevrolet</t>
  </si>
  <si>
    <t>VPP</t>
  </si>
  <si>
    <t>GMC</t>
  </si>
  <si>
    <t>WEB</t>
  </si>
  <si>
    <t>RMP</t>
  </si>
  <si>
    <t>GMX001</t>
  </si>
  <si>
    <t>GMC0017</t>
  </si>
  <si>
    <t>Lordstown</t>
  </si>
  <si>
    <t>Cobalt</t>
  </si>
  <si>
    <t>GUI</t>
  </si>
  <si>
    <t>GUI0046</t>
  </si>
  <si>
    <t>GUI0047</t>
  </si>
  <si>
    <t>TRW0276</t>
  </si>
  <si>
    <t>TRW0277</t>
  </si>
  <si>
    <t>GMX295</t>
  </si>
  <si>
    <t>AUT</t>
  </si>
  <si>
    <t>PET</t>
  </si>
  <si>
    <t>TRW0085</t>
  </si>
  <si>
    <t>VPP0024</t>
  </si>
  <si>
    <t>Chrysler</t>
  </si>
  <si>
    <t>AUT0052</t>
  </si>
  <si>
    <t>Brampton</t>
  </si>
  <si>
    <t>Charger</t>
  </si>
  <si>
    <t>MER0047</t>
  </si>
  <si>
    <t>Jeep</t>
  </si>
  <si>
    <t>PT44</t>
  </si>
  <si>
    <t>Toluca</t>
  </si>
  <si>
    <t>PT Cruiser</t>
  </si>
  <si>
    <t>TRW0240</t>
  </si>
  <si>
    <t>TRW0241</t>
  </si>
  <si>
    <t>WEB0058</t>
  </si>
  <si>
    <t>Ken's Coments</t>
  </si>
  <si>
    <t>C170</t>
  </si>
  <si>
    <t>P415</t>
  </si>
  <si>
    <t>Scheduling Team Comments</t>
  </si>
  <si>
    <t>Obsolete F.G's $$$</t>
  </si>
  <si>
    <t>Scheduler Responsible for updated BOM</t>
  </si>
  <si>
    <t>Gissele</t>
  </si>
  <si>
    <t>German</t>
  </si>
  <si>
    <t>Marty</t>
  </si>
  <si>
    <t>GISSELE</t>
  </si>
  <si>
    <t>GERMAN</t>
  </si>
  <si>
    <t>Gissele to investigate, no current demand, no FG's on hand</t>
  </si>
  <si>
    <t>Consumption Date</t>
  </si>
  <si>
    <t>Years of Service</t>
  </si>
  <si>
    <t>F.G's On Hand Quantity</t>
  </si>
  <si>
    <t>Estimated annual service demand</t>
  </si>
  <si>
    <t>End of Service Commitment</t>
  </si>
  <si>
    <t>Scheduler</t>
  </si>
  <si>
    <t>Date Updated</t>
  </si>
  <si>
    <t xml:space="preserve">     - forecast change in obsolete material based on estimated service demand.</t>
  </si>
  <si>
    <t>1.  PS team members to update and present the bom obsolete inventory exposure for each 2010 close-out.</t>
  </si>
  <si>
    <t>Ken's meeting comments (3/11/10)</t>
  </si>
  <si>
    <t>2.  Identify the low volume FG parts that we should be ordering discrete in accordance with the customer releases (no forecast orders to the plant)</t>
  </si>
  <si>
    <t>3.  Send notice to customers to verify our vehicle association and EOP date.</t>
  </si>
  <si>
    <t>4.  Present updated close-out plan for the Cobalt, Infinity and RM programs.</t>
  </si>
  <si>
    <t xml:space="preserve">    - Sort this file listing in order of EOP date.</t>
  </si>
  <si>
    <t>Irene</t>
  </si>
  <si>
    <t>PET0050</t>
  </si>
  <si>
    <t>PET0051</t>
  </si>
  <si>
    <t>JK</t>
  </si>
  <si>
    <t>TRW0266</t>
  </si>
  <si>
    <t>GMX386</t>
  </si>
  <si>
    <t>FairFax, Orion</t>
  </si>
  <si>
    <t>Toledo</t>
  </si>
  <si>
    <t>Wrangler</t>
  </si>
  <si>
    <t>LX48D</t>
  </si>
  <si>
    <t>VAL0159</t>
  </si>
  <si>
    <t>GUI0115</t>
  </si>
  <si>
    <t>Shreveport</t>
  </si>
  <si>
    <t xml:space="preserve">Hummer </t>
  </si>
  <si>
    <t>H3</t>
  </si>
  <si>
    <t>VPP0085</t>
  </si>
  <si>
    <t>GMT745</t>
  </si>
  <si>
    <t>H3T</t>
  </si>
  <si>
    <t>IWZW</t>
  </si>
  <si>
    <t>Canton #1</t>
  </si>
  <si>
    <t>Infiniti</t>
  </si>
  <si>
    <t>QX56</t>
  </si>
  <si>
    <t>AUT0060</t>
  </si>
  <si>
    <t>AUT0061</t>
  </si>
  <si>
    <t>AUT0062</t>
  </si>
  <si>
    <t>LX48C</t>
  </si>
  <si>
    <t>IRENE</t>
  </si>
  <si>
    <t>Link</t>
  </si>
  <si>
    <t>GMX0001 Close Out</t>
  </si>
  <si>
    <t>GMX386 Close Out</t>
  </si>
  <si>
    <t>LX48 D Close Out</t>
  </si>
  <si>
    <t>Obsolete RM</t>
  </si>
  <si>
    <t>Total Obs Mtl</t>
  </si>
  <si>
    <t>TRW0270</t>
  </si>
  <si>
    <t>TRW0271</t>
  </si>
  <si>
    <t>TRW0272</t>
  </si>
  <si>
    <t>Dearborn Truck/Kansas</t>
  </si>
  <si>
    <t>F-150</t>
  </si>
  <si>
    <t>P415 Close Out</t>
  </si>
  <si>
    <t>LX48C Close Out</t>
  </si>
  <si>
    <t>H3 Close Out</t>
  </si>
  <si>
    <t>PT44 Close Out</t>
  </si>
  <si>
    <t>Ken's meeting Notes (7/13/10</t>
  </si>
  <si>
    <t>1.  Coordinate close-out programs report with EEH - send this report</t>
  </si>
  <si>
    <t>2.  How do we achieve less than one standard pack of each component for programs that are closing out</t>
  </si>
  <si>
    <t xml:space="preserve">    a) Research wire over stock positio</t>
  </si>
  <si>
    <t xml:space="preserve">    b) Pursue increase in service price - we will apply the premium revenue against the obs inve</t>
  </si>
  <si>
    <t>6.  TRW0222/300 (C-170)</t>
  </si>
  <si>
    <t>5.  TRW0240/241 (PT44)</t>
  </si>
  <si>
    <t>4.  PET0050/51 (JK)</t>
  </si>
  <si>
    <t xml:space="preserve">    a) Present build out plan to customer for approval</t>
  </si>
  <si>
    <t xml:space="preserve">    a) Identify the unique components on the old version (coordinate material management with Cindy)</t>
  </si>
  <si>
    <t>7.  AUT0062 (LX48C)</t>
  </si>
  <si>
    <t xml:space="preserve">    a) Research the two terminals from Royal Die - transfer from CIC?</t>
  </si>
  <si>
    <t>HEL</t>
  </si>
  <si>
    <t>HEL0032</t>
  </si>
  <si>
    <t>CD334</t>
  </si>
  <si>
    <t>Hermosillo</t>
  </si>
  <si>
    <t xml:space="preserve">Mercury </t>
  </si>
  <si>
    <t>Milan</t>
  </si>
  <si>
    <t>8.  GUI0115</t>
  </si>
  <si>
    <t xml:space="preserve">    a) Research why the obsolete value is so high</t>
  </si>
  <si>
    <t>C170 Close Out</t>
  </si>
  <si>
    <t>CD334 Close Out</t>
  </si>
  <si>
    <t>Malibu</t>
  </si>
  <si>
    <t>RMP0006</t>
  </si>
  <si>
    <t>LC22</t>
  </si>
  <si>
    <t>Challenger</t>
  </si>
  <si>
    <t>LC22 Close Out</t>
  </si>
  <si>
    <t>Report Status</t>
  </si>
  <si>
    <t>QX56 Close Out</t>
  </si>
  <si>
    <t>UPDATED</t>
  </si>
  <si>
    <t>NOT UPDATED</t>
  </si>
  <si>
    <t>3.  TRW0270/271/272 (P415) (CLOSED)</t>
  </si>
  <si>
    <t xml:space="preserve">        9/8/10 - EEH executed a duplicate order for a barrel of wire by mistake.</t>
  </si>
  <si>
    <t xml:space="preserve">    a) Research purchasing decision of last std pk from YongLI  - did we have the option to break standard pack</t>
  </si>
  <si>
    <t xml:space="preserve">    b) Present build out plan to customer for approal - waiting for Ken's close-out policy letter</t>
  </si>
  <si>
    <t xml:space="preserve">      9/8/10  - yes over $6k of obs is due to CIC transfer</t>
  </si>
  <si>
    <t>High Jan-10 forecast orders were canceled.</t>
  </si>
  <si>
    <t>We still have reasonably strong service</t>
  </si>
  <si>
    <t>ALC0019</t>
  </si>
  <si>
    <t>INA0021</t>
  </si>
  <si>
    <t>INA0026</t>
  </si>
  <si>
    <t>TRW0244</t>
  </si>
  <si>
    <t>TRW0245</t>
  </si>
  <si>
    <t>ADC0042</t>
  </si>
  <si>
    <t>ALC0017</t>
  </si>
  <si>
    <t>ALC0068</t>
  </si>
  <si>
    <t>AUT0081</t>
  </si>
  <si>
    <t>AUT0080</t>
  </si>
  <si>
    <t>PS24/PS41/PSU</t>
  </si>
  <si>
    <t>LTK0006</t>
  </si>
  <si>
    <t>PET0070</t>
  </si>
  <si>
    <t>PN105-150/151</t>
  </si>
  <si>
    <t>TRW0087</t>
  </si>
  <si>
    <t>TRW0089</t>
  </si>
  <si>
    <t>GMX222/272</t>
  </si>
  <si>
    <t>VPP0135</t>
  </si>
  <si>
    <t>EN53-114</t>
  </si>
  <si>
    <t>TBD</t>
  </si>
  <si>
    <t>RT</t>
  </si>
  <si>
    <t>Send Close out letter to Customer (Y/N)</t>
  </si>
  <si>
    <t>Date in which close out letter needs to be sent out</t>
  </si>
  <si>
    <t>Y</t>
  </si>
  <si>
    <t>N</t>
  </si>
  <si>
    <t>Closing wk. 10-11</t>
  </si>
  <si>
    <t>$6,750 in obs RM (terminals) traced back to CIC</t>
  </si>
  <si>
    <t>Empire did not purchase this material</t>
  </si>
  <si>
    <t>Ken's meeting comments (10/5/10)</t>
  </si>
  <si>
    <t>1.  List column E in chronological order</t>
  </si>
  <si>
    <t>2.  Draft listing of all parts for each customer and ask them to confirm the followign</t>
  </si>
  <si>
    <t xml:space="preserve">   a) Vehicle program association</t>
  </si>
  <si>
    <t xml:space="preserve">   b) EAU</t>
  </si>
  <si>
    <t xml:space="preserve">   c) EOP</t>
  </si>
  <si>
    <t xml:space="preserve">   - Ask for the confirmation to be returned back to Empire by 10/31/10.  Indicate that we need for 2011 planning purposes</t>
  </si>
  <si>
    <t xml:space="preserve">   - If we don't receive by the end of Oct, we will send them a letter indicating that we assume our data is accurate and if there is a deviation, the customer will be responsible for expedites or excess obsolescence.</t>
  </si>
  <si>
    <t xml:space="preserve">   - Focus on production parts only</t>
  </si>
  <si>
    <t>3. Get the customer to respond to the programs listed on our at-risk hot sheet.</t>
  </si>
  <si>
    <t xml:space="preserve">    - Deadline Tues 10/12</t>
  </si>
  <si>
    <t>LTK0707</t>
  </si>
  <si>
    <t>LTK3254</t>
  </si>
  <si>
    <t>TRW0086</t>
  </si>
  <si>
    <t>GMX211</t>
  </si>
  <si>
    <t>Impala</t>
  </si>
  <si>
    <t>KSI0069</t>
  </si>
  <si>
    <t>KSI0068</t>
  </si>
  <si>
    <t>ND</t>
  </si>
  <si>
    <t>According TRW, obsolecense claim needs to be filed 40 days after job has closed.  Job closed in June/2010.  According scheduler TRW release will be around 6 pcs per week</t>
  </si>
  <si>
    <t>Currently no orders, no obsolete raw material</t>
  </si>
  <si>
    <t>Remaining Obs RM is not common to any active programs.  Highly probable 100% obs</t>
  </si>
  <si>
    <t>Estimate your final obs value after considering demand for common components (other programs)</t>
  </si>
  <si>
    <t>Gissele estimate ultimate obs exposure after considering forecast service demand;</t>
  </si>
  <si>
    <t>Irene is working through release analysis to receive commitment to ship FG's.  Release analysis supports our position</t>
  </si>
  <si>
    <t>JK Close Out</t>
  </si>
  <si>
    <t>Nov. 29</t>
  </si>
  <si>
    <t>Nov. 2025</t>
  </si>
  <si>
    <t>Need to file obsolecense claim.  Obsolete material for TRW0222 is $889.00</t>
  </si>
  <si>
    <t>FNG0009</t>
  </si>
  <si>
    <t>KA</t>
  </si>
  <si>
    <t>GMC0022</t>
  </si>
  <si>
    <t>TRW0236</t>
  </si>
  <si>
    <t>WEB0074</t>
  </si>
  <si>
    <t>TRW0201</t>
  </si>
  <si>
    <t>Material was purchased to build bank of 5K.  Will have obsolete quantity of $662.51 for TRW0300 unique components after bank is built</t>
  </si>
  <si>
    <t>P/N's Already closed, do NOT need to send Close out letter to customer</t>
  </si>
  <si>
    <t>Dec. 7</t>
  </si>
  <si>
    <t>Total Obsolete Value for 2010</t>
  </si>
  <si>
    <t>EEH wire purchasing error 1) we placed a duplicate barrel order in error and second we s/ have purchased a spool not a barrel - accounts for $938.10 of obs</t>
  </si>
  <si>
    <t>Obs exposure after considering the forecast service demand is $921.00 only for PET0051 due to the purchase error of P/N TXL-22-P/LG</t>
  </si>
  <si>
    <t>TRW0124</t>
  </si>
  <si>
    <t>FNG0033</t>
  </si>
  <si>
    <t>GM</t>
  </si>
  <si>
    <t>2400 pcs were returned by the customer due to a quality issue, EEH did not report the customer was going to send back parts so requirements were being sent without considering this material, parts were received several months after the program had ended production</t>
  </si>
  <si>
    <t>Last Shipment 3-20-09. Future service requirements? Obsolete value has decreased $1576, estimated obsolete value after considering demand of shared programs would be $ 921</t>
  </si>
  <si>
    <r>
      <t xml:space="preserve">Part will be replaced by the RMP0035, the RMP0006 will still run but as service, Already asked Barry to follow up with Yazaki to see if it would be possible to return excess material, part is not unique to Empire. </t>
    </r>
    <r>
      <rPr>
        <b/>
        <sz val="10"/>
        <rFont val="Arial"/>
        <family val="2"/>
      </rPr>
      <t>Obs exposure after considering the forecast service demand is $1524</t>
    </r>
  </si>
  <si>
    <t>Most likely all the raw material will be consumed due to high service demand.</t>
  </si>
  <si>
    <t>We will consume the on hand FG through service requirements - approximately 18 mos.</t>
  </si>
  <si>
    <t>No FG inventory exposure - adequate service demand</t>
  </si>
  <si>
    <t>demand on GUI0046 - no exposure</t>
  </si>
  <si>
    <t>Ken Status</t>
  </si>
  <si>
    <t>Closed</t>
  </si>
  <si>
    <t>Sent release analysis to customer showing release for the 600 pcs in stock.  Will ship 600 pcs on 12/10 - These parts have shipped.</t>
  </si>
  <si>
    <t>Will consume a portion of on hand RM through CHR0024 service demand</t>
  </si>
  <si>
    <t>We should consume our FG inventory within 4 years.</t>
  </si>
  <si>
    <t>Open</t>
  </si>
  <si>
    <t>Ken's Status</t>
  </si>
  <si>
    <t>See report with updates from Miriam</t>
  </si>
  <si>
    <t>2010 Close outs that have more than 1 standard pack</t>
  </si>
  <si>
    <t>Empire P/N</t>
  </si>
  <si>
    <t>Description</t>
  </si>
  <si>
    <t>Supplier</t>
  </si>
  <si>
    <t>Standard Pack</t>
  </si>
  <si>
    <t>Obsolete qty (after close out)</t>
  </si>
  <si>
    <t>Standard Packs (after close out)</t>
  </si>
  <si>
    <t>Obsolete $$</t>
  </si>
  <si>
    <t>Jobs</t>
  </si>
  <si>
    <t>6098-4793</t>
  </si>
  <si>
    <t>White CONNECTOR</t>
  </si>
  <si>
    <t>SUMITOMO</t>
  </si>
  <si>
    <t>8240-0124</t>
  </si>
  <si>
    <t>US car terminal for con# 6098-4793</t>
  </si>
  <si>
    <t>EC0065</t>
  </si>
  <si>
    <t>EE12  3/4 x 72yd Cellulose/Lt.Green( 48 case)</t>
  </si>
  <si>
    <t>ELLIOTPRIN</t>
  </si>
  <si>
    <t>15304716</t>
  </si>
  <si>
    <t>TERMINAL M GT 280 SEALED 16-18G</t>
  </si>
  <si>
    <t>PIONEER</t>
  </si>
  <si>
    <t>15305172</t>
  </si>
  <si>
    <t>PLUG CAV GT</t>
  </si>
  <si>
    <t>15317301</t>
  </si>
  <si>
    <t>TPA</t>
  </si>
  <si>
    <t>15317305</t>
  </si>
  <si>
    <t>Connector 7f gt 280 sealed gray</t>
  </si>
  <si>
    <t>CHEMLON 104</t>
  </si>
  <si>
    <t>Natural color, Ford, ESB-M4D178-A2</t>
  </si>
  <si>
    <t>GPOLYMER</t>
  </si>
  <si>
    <t>211PC033S0003</t>
  </si>
  <si>
    <t>3 way component to wire female housing</t>
  </si>
  <si>
    <t>TTI</t>
  </si>
  <si>
    <t>6188-0736</t>
  </si>
  <si>
    <t>8 Way Main Conn (RS08MB-PR)</t>
  </si>
  <si>
    <t>TXL-22-P/LG</t>
  </si>
  <si>
    <t>MIL123A, 22 AWG, PURPLE W/LIGHT GREEN STRIPE</t>
  </si>
  <si>
    <t>DIXIEWIRE</t>
  </si>
  <si>
    <t>PET0050/51</t>
  </si>
  <si>
    <t>TXL-20-BK/P</t>
  </si>
  <si>
    <t>Ford = M1L123A &amp; Chrysler MS8288  - 20 AWG, BLACK W/ PURPLE STRIPE</t>
  </si>
  <si>
    <t>7282-5553-10</t>
  </si>
  <si>
    <t>CONNECTOR</t>
  </si>
  <si>
    <t>YAZAKI</t>
  </si>
  <si>
    <t>02977500</t>
  </si>
  <si>
    <t>TERM -RING TIN PLATED</t>
  </si>
  <si>
    <t>12047682</t>
  </si>
  <si>
    <t xml:space="preserve">CONNECTOR -1 WAY BLACK </t>
  </si>
  <si>
    <t>MS7889-18-P/W</t>
  </si>
  <si>
    <t>GPT-TW, 18 AWG, PURPLE W /WHITE STRIPE</t>
  </si>
  <si>
    <t>AUT0060/62</t>
  </si>
  <si>
    <t>1302157-SHP</t>
  </si>
  <si>
    <t>Terminal Dually single unsealed</t>
  </si>
  <si>
    <t>SHANGHAIPR</t>
  </si>
  <si>
    <t>1302315-SHP</t>
  </si>
  <si>
    <t>Terminal Dually double unsealed</t>
  </si>
  <si>
    <t>TOTAL</t>
  </si>
  <si>
    <t>Comments</t>
  </si>
  <si>
    <t>Purchasing Error, the week of 08-30 was approved to place an order of 35K and it was processed manually (by e-mail) file) not entered into Monitor next week because this part is ARS NO AND DOWN, no order was shown and it was sent by EDI, so it was a duplicated order.</t>
  </si>
  <si>
    <t>We have more than one std. pack (9) because we had continuous releases on 07-06-2010.</t>
  </si>
  <si>
    <t>7158-3032-60</t>
  </si>
  <si>
    <t>Cavity Plug</t>
  </si>
  <si>
    <t>For this part we have less than 1 std. pack and this was authorized to purchase 100k on 05-10-2010</t>
  </si>
  <si>
    <t>Not purchased - transfer from CIC acquisition</t>
  </si>
  <si>
    <t xml:space="preserve">WEB0058-HD01 - barrel of wire purchased for FNG0070-PT.  Wire change on BOM removed this wire. </t>
  </si>
  <si>
    <t>Purchasing error on TXL-22-P/LG, they place an order for 40K ft on the wrong PO then they place a second order of 40K ft on correct PO. Dixie sent both orders.</t>
  </si>
  <si>
    <t>Need confirmation from Miriam</t>
  </si>
  <si>
    <t>Last date this part was received on 04/07/10, going back 10 weeks (like Jan/18/10) we had continuous releases on GUI0115-HB07 that also uses this part.</t>
  </si>
  <si>
    <t>Last date this part was received on 08/28/2008, going back 10 weeks (Like June/16/2008) we had continuous releases on GUI0115-HB06 that also uses this part.</t>
  </si>
  <si>
    <t>Last date this part was received on 10/27/2008, going back 6 weeks  we had releases for VPP0085.</t>
  </si>
  <si>
    <t>7283-8398-40</t>
  </si>
  <si>
    <t>CONN 14 WAY</t>
  </si>
  <si>
    <t>7116-4112-02</t>
  </si>
  <si>
    <t>97BG-14474-BCA 14-16 AWG Terminal</t>
  </si>
  <si>
    <t>CCC</t>
  </si>
  <si>
    <t>VE Holden</t>
  </si>
  <si>
    <t>15B0025</t>
  </si>
  <si>
    <t>Bracket Buy ST WDG S Centren (11984)</t>
  </si>
  <si>
    <t>STANLEYSPR</t>
  </si>
  <si>
    <t>1301109</t>
  </si>
  <si>
    <t>ROYALDIE</t>
  </si>
  <si>
    <t>08905563</t>
  </si>
  <si>
    <t>CLIP</t>
  </si>
  <si>
    <t>7116-4113-02</t>
  </si>
  <si>
    <t>TERMINAL</t>
  </si>
  <si>
    <t>#564</t>
  </si>
  <si>
    <t>LAMP #564 CADILLAC # 9433102</t>
  </si>
  <si>
    <t>TOSHIBA</t>
  </si>
  <si>
    <t>1018819</t>
  </si>
  <si>
    <t>SOCKET CIC 15000 T-3 RIGID LOOP 11534</t>
  </si>
  <si>
    <t>INTREPIDMO</t>
  </si>
  <si>
    <t>GMC0022-HA00</t>
  </si>
  <si>
    <t>AMP</t>
  </si>
  <si>
    <t>174056-2</t>
  </si>
  <si>
    <t>040 MULTILOG PLUG 2P</t>
  </si>
  <si>
    <t>Going Back 6 weeks since last receiving date on 10/03/2008 we had continuous releases of CEN0002-HA01</t>
  </si>
  <si>
    <t>2011 Close outs that have more than 1 standard pack</t>
  </si>
  <si>
    <t>Total</t>
  </si>
  <si>
    <t>CIC</t>
  </si>
  <si>
    <t>Net</t>
  </si>
  <si>
    <t>Date C/O Letter was sent / Status</t>
  </si>
  <si>
    <t>INA0016</t>
  </si>
  <si>
    <t>GMC0021</t>
  </si>
  <si>
    <t>39-01-2040</t>
  </si>
  <si>
    <t>Clear,Receptacle, 4 Position</t>
  </si>
  <si>
    <t>GATEWAY</t>
  </si>
  <si>
    <t>INA0026-HE00</t>
  </si>
  <si>
    <t>Base_part</t>
  </si>
  <si>
    <t>Balance</t>
  </si>
  <si>
    <t>7283-5628-40</t>
  </si>
  <si>
    <t xml:space="preserve">CONN 3 Way </t>
  </si>
  <si>
    <t>INA0021-HD02</t>
  </si>
  <si>
    <t>INA0021-HD02,INA0026-HE00</t>
  </si>
  <si>
    <t>2011 Sales Forcast as of 3/17</t>
  </si>
  <si>
    <t>844L</t>
  </si>
  <si>
    <t>Also used on the GMT0001 and GMX272/222</t>
  </si>
  <si>
    <t>Also used on the GMT0001</t>
  </si>
  <si>
    <t>E-4411-001</t>
  </si>
  <si>
    <t>CONN  12 WAY MALE</t>
  </si>
  <si>
    <t>EPCPASO</t>
  </si>
  <si>
    <t>TPA LOCK 2 LP SOC BLU</t>
  </si>
  <si>
    <t>LAMP SOCKET  WEDGE BASE W2 SLD GRY</t>
  </si>
  <si>
    <t>TIE STRAP</t>
  </si>
  <si>
    <t>EMHART</t>
  </si>
  <si>
    <t>VE</t>
  </si>
  <si>
    <t>7147-8829-30</t>
  </si>
  <si>
    <t>Connector clip</t>
  </si>
  <si>
    <t>7282-6455-40</t>
  </si>
  <si>
    <t>CONN MALE</t>
  </si>
  <si>
    <t>Inalfa/Web</t>
  </si>
  <si>
    <t>Other</t>
  </si>
  <si>
    <t>GMT265</t>
  </si>
  <si>
    <t>15317651</t>
  </si>
  <si>
    <t>7283-6449-40</t>
  </si>
  <si>
    <t>12176852</t>
  </si>
  <si>
    <t>7282-3440-40</t>
  </si>
  <si>
    <t>12191522</t>
  </si>
  <si>
    <t>CONN 4P KAIZEN YESC 1.5MM UNSEALED FEMALE SUB ASSM</t>
  </si>
  <si>
    <t>Terminal F LP SOC  WGE BSE SN SLD</t>
  </si>
  <si>
    <t>CONN 3 WAY MALE-UNSEALED</t>
  </si>
  <si>
    <t>AUT0080-HA00</t>
  </si>
  <si>
    <t>AUT0081-HC01,GMC0091-HA00</t>
  </si>
  <si>
    <t>ALC0017-HB15</t>
  </si>
  <si>
    <t>136,500 manual add from Mexico</t>
  </si>
  <si>
    <t>439,000 manual add from Mexico</t>
  </si>
  <si>
    <t>104,000 manual add from Mexico</t>
  </si>
  <si>
    <t>ALC cut-off releases</t>
  </si>
  <si>
    <t>62491160</t>
  </si>
  <si>
    <t>82711-1E360</t>
  </si>
  <si>
    <t>CLAMP</t>
  </si>
  <si>
    <t>D.A. INC.</t>
  </si>
  <si>
    <t>NAL0074-HA02</t>
  </si>
  <si>
    <t>39-00-0038</t>
  </si>
  <si>
    <t>7282-7301</t>
  </si>
  <si>
    <t>GPT-22-DG</t>
  </si>
  <si>
    <t>GPT-22-BR/R</t>
  </si>
  <si>
    <t>7114-4021</t>
  </si>
  <si>
    <t>GPT-22-BK/W</t>
  </si>
  <si>
    <t>Terminal - NCU Minifit 5556-T</t>
  </si>
  <si>
    <t>MIL56AWire, GPT, Dark Green 22 AWG</t>
  </si>
  <si>
    <t>MIL56A, 22 AWG, BROWN W/RED STRIPE</t>
  </si>
  <si>
    <t>Terminal - CU</t>
  </si>
  <si>
    <t>MIL56A, 22 AWG, BLACK W/WHITE STRIPE</t>
  </si>
  <si>
    <t>DIXIEACU</t>
  </si>
  <si>
    <t>INA0005-HD00</t>
  </si>
  <si>
    <t>PS24, 41, PSU</t>
  </si>
  <si>
    <t>13200</t>
  </si>
  <si>
    <t>insert</t>
  </si>
  <si>
    <t>GMC0021-HA00</t>
  </si>
  <si>
    <t>DS</t>
  </si>
  <si>
    <t>1-929169-1</t>
  </si>
  <si>
    <t>PLUG HOUSING, 3 POSITION MICRO QUADLOCK SYSTEM</t>
  </si>
  <si>
    <t>KSI0011-HE05, TRW0240-HC08</t>
  </si>
  <si>
    <t>Need to investigate supplier commitment (12,000 pcs)</t>
  </si>
  <si>
    <t>1020312-SHP</t>
  </si>
  <si>
    <t>O-ring W-3 Meridian</t>
  </si>
  <si>
    <t>VPP0135-HA05</t>
  </si>
  <si>
    <t>EN53</t>
  </si>
  <si>
    <t>Need to investigate supplier commitement (40,000 pcs)</t>
  </si>
  <si>
    <t>TRW0264</t>
  </si>
  <si>
    <t>TRW0265</t>
  </si>
  <si>
    <t>TRW0267</t>
  </si>
  <si>
    <t>Chevrolet Malibu</t>
  </si>
  <si>
    <t>VPP0001</t>
  </si>
  <si>
    <t>HEL0022</t>
  </si>
  <si>
    <t>HEL0035</t>
  </si>
  <si>
    <t>CD378</t>
  </si>
  <si>
    <t>HEL0062</t>
  </si>
  <si>
    <t>HEL0081</t>
  </si>
  <si>
    <t>CD338</t>
  </si>
  <si>
    <t>Ford Fusion</t>
  </si>
  <si>
    <t>VPP0207</t>
  </si>
  <si>
    <t>X164</t>
  </si>
  <si>
    <t>VPP0302</t>
  </si>
  <si>
    <t>VSL0180</t>
  </si>
  <si>
    <t>L32H</t>
  </si>
  <si>
    <t>VSL0233</t>
  </si>
  <si>
    <t>WEB0047</t>
  </si>
  <si>
    <t xml:space="preserve">Ending Programs </t>
  </si>
  <si>
    <t>Customer P/N</t>
  </si>
  <si>
    <t>Vehicle Associated</t>
  </si>
  <si>
    <t>Take Rate</t>
  </si>
  <si>
    <t>EAU</t>
  </si>
  <si>
    <t>Customer EOP</t>
  </si>
  <si>
    <t>9410-0299.000</t>
  </si>
  <si>
    <t>U377</t>
  </si>
  <si>
    <t>Mercury Mariner</t>
  </si>
  <si>
    <t>Empire Electronics</t>
  </si>
  <si>
    <t>Chevrolet HHR</t>
  </si>
  <si>
    <t>2416964-AA</t>
  </si>
  <si>
    <t>VP7W7X 13407 AA</t>
  </si>
  <si>
    <t>Mercury Grand Marqui/Crown Victoria</t>
  </si>
  <si>
    <t>Ford Ranger / Mazda B-series</t>
  </si>
  <si>
    <t>PN106-150/151</t>
  </si>
  <si>
    <t>Letter to Customer</t>
  </si>
  <si>
    <t>Dodge  Nitro</t>
  </si>
  <si>
    <t>GM Commodore</t>
  </si>
  <si>
    <t>Ford / Lincoln Lincoln MKZ</t>
  </si>
  <si>
    <t>Mitsubishi Ecplise/Galant/Endevour</t>
  </si>
  <si>
    <t>Cadillac STS</t>
  </si>
  <si>
    <t>Dodge Dakota</t>
  </si>
  <si>
    <t>Toyota Camry</t>
  </si>
  <si>
    <t>Chevrolet Impala</t>
  </si>
  <si>
    <t>Daimler Mercedes-Benz GL-Class</t>
  </si>
  <si>
    <t>Renault/Nissan Sentra</t>
  </si>
  <si>
    <t>Dodge Nitro</t>
  </si>
  <si>
    <t>FNG4025AB</t>
  </si>
  <si>
    <t>0820386001</t>
  </si>
  <si>
    <t>225.329-00</t>
  </si>
  <si>
    <t>225.359-00</t>
  </si>
  <si>
    <t>225.401-00</t>
  </si>
  <si>
    <t>176.124-00</t>
  </si>
  <si>
    <t>1025161</t>
  </si>
  <si>
    <t>1025162</t>
  </si>
  <si>
    <t>34028441C</t>
  </si>
  <si>
    <t>34039633A</t>
  </si>
  <si>
    <t>VP8DLX-13A006-AD</t>
  </si>
  <si>
    <t>00010346-030000</t>
  </si>
  <si>
    <t>00010347-030000</t>
  </si>
  <si>
    <t>71A-3002-0005</t>
  </si>
  <si>
    <t>71A-3002-0002</t>
  </si>
  <si>
    <t>34039634B</t>
  </si>
  <si>
    <t>34040006D</t>
  </si>
  <si>
    <t>34040783C</t>
  </si>
  <si>
    <t>34037214D</t>
  </si>
  <si>
    <t>2910893D</t>
  </si>
  <si>
    <t>2912435D</t>
  </si>
  <si>
    <t>33 756028</t>
  </si>
  <si>
    <t>AV-20-R/BK</t>
  </si>
  <si>
    <t>1.5X1White Multi layer Smudge</t>
  </si>
  <si>
    <t>AV-20-RED/BLACK</t>
  </si>
  <si>
    <t>Astro</t>
  </si>
  <si>
    <t>Monthly service - 320-400 per mo.</t>
  </si>
  <si>
    <t>Vehicle</t>
  </si>
  <si>
    <t>Close Out Date</t>
  </si>
  <si>
    <t>Obsolete Finished Good</t>
  </si>
  <si>
    <t>Obsolete Raw Material</t>
  </si>
  <si>
    <t>Total Obsolete Cost</t>
  </si>
  <si>
    <t>Ford /Mercury Crown Victoria/Grand Marquis</t>
  </si>
  <si>
    <t>GM S10/Chevrolet Blazer</t>
  </si>
  <si>
    <t>GMX222 / GMX272</t>
  </si>
  <si>
    <t>Buick  Lucerne / Cadillac DTS</t>
  </si>
  <si>
    <t>CIC Carry Over Value</t>
  </si>
  <si>
    <t>TRW0547</t>
  </si>
  <si>
    <t>UPN150</t>
  </si>
  <si>
    <t>Ford Ranger (Argentina)</t>
  </si>
  <si>
    <t>This list represents the programs closing out in 2011 and 1Q / 2Q - 2012, excluding the programs that have already closed out.</t>
  </si>
  <si>
    <t>2011 Close Outs</t>
  </si>
  <si>
    <t>2011 Estimated Anual Sales</t>
  </si>
  <si>
    <t>NAL0074</t>
  </si>
  <si>
    <t>INA0005</t>
  </si>
  <si>
    <t>Obsolete Percentage vrs Sales</t>
  </si>
  <si>
    <r>
      <t>Renault/Nissan Sentra</t>
    </r>
    <r>
      <rPr>
        <b/>
        <sz val="10"/>
        <rFont val="Arial"/>
        <family val="2"/>
      </rPr>
      <t xml:space="preserve"> </t>
    </r>
  </si>
  <si>
    <t>Cost is only for PN VLS0233 close out was pulled for 2011</t>
  </si>
  <si>
    <t>FG Part Numbers</t>
  </si>
  <si>
    <t>2011 Sales per FG</t>
  </si>
  <si>
    <t>2011 Sales per Program</t>
  </si>
  <si>
    <t>LX</t>
  </si>
  <si>
    <t>LD</t>
  </si>
  <si>
    <t>Chrysler 300</t>
  </si>
  <si>
    <t>Dodge Charger</t>
  </si>
  <si>
    <t>Buick Enclave</t>
  </si>
  <si>
    <t>Chevrolet Silverado</t>
  </si>
  <si>
    <t>Jeep Grand Cherokee</t>
  </si>
  <si>
    <t>Cadillac CTS</t>
  </si>
  <si>
    <t>GMX322</t>
  </si>
  <si>
    <t>Ram 1500</t>
  </si>
  <si>
    <t>Dodge Challenger</t>
  </si>
  <si>
    <t>VPP0394</t>
  </si>
  <si>
    <t>C346</t>
  </si>
  <si>
    <t>VPP0396</t>
  </si>
  <si>
    <t>VPP0397</t>
  </si>
  <si>
    <t>VPP0581</t>
  </si>
  <si>
    <t>L359</t>
  </si>
  <si>
    <t>VPP0631</t>
  </si>
  <si>
    <t>VPA0077</t>
  </si>
  <si>
    <t>VPA0078</t>
  </si>
  <si>
    <t>Ford Focus</t>
  </si>
  <si>
    <t>Jeep Wrangler</t>
  </si>
  <si>
    <t>Empire Electronics, Inc.</t>
  </si>
  <si>
    <t>Program / Vehicle EOP verification</t>
  </si>
  <si>
    <t>Customer Name</t>
  </si>
  <si>
    <t>Customer Confirmation of Program and EOP Association = Correct (Y/N)</t>
  </si>
  <si>
    <t>Status</t>
  </si>
  <si>
    <t>Delphi</t>
  </si>
  <si>
    <t>DEL0075</t>
  </si>
  <si>
    <t>DEL0076</t>
  </si>
  <si>
    <t>DEL0078</t>
  </si>
  <si>
    <t>GMX352</t>
  </si>
  <si>
    <t>DEL0085</t>
  </si>
  <si>
    <t>JC49</t>
  </si>
  <si>
    <t>Dodge Journey</t>
  </si>
  <si>
    <t>DEL0086</t>
  </si>
  <si>
    <t>DEL0091/98/99/100</t>
  </si>
  <si>
    <t>S197 &amp; PF &amp; S550</t>
  </si>
  <si>
    <t>Ford Mustang &amp; Dodge Dart</t>
  </si>
  <si>
    <t>5/1/14, 5/1/16, 12/1/20</t>
  </si>
  <si>
    <t>Key Safety (KSI)</t>
  </si>
  <si>
    <t>KSI0015-HG00</t>
  </si>
  <si>
    <t>KSI0044-HG00</t>
  </si>
  <si>
    <t>JK72</t>
  </si>
  <si>
    <t>KSI0045-HC00</t>
  </si>
  <si>
    <t>LX &amp; LD</t>
  </si>
  <si>
    <t>Chrysler 300 &amp; Dodge Charger</t>
  </si>
  <si>
    <t>12/1/16 (both)</t>
  </si>
  <si>
    <t>KSI0046-HB02</t>
  </si>
  <si>
    <t>KSI0048-HB02</t>
  </si>
  <si>
    <t>Chrysler Town</t>
  </si>
  <si>
    <t>KSI0054-HE03</t>
  </si>
  <si>
    <t>KSI0056-HB01</t>
  </si>
  <si>
    <t>KSI0073-HB00</t>
  </si>
  <si>
    <t>KSI0074-HB00</t>
  </si>
  <si>
    <t>KSI0085-HB00</t>
  </si>
  <si>
    <t>ZD</t>
  </si>
  <si>
    <t>Viper</t>
  </si>
  <si>
    <t>Kongsberg</t>
  </si>
  <si>
    <t>TFX0042-HB02</t>
  </si>
  <si>
    <t>084P-Z7837</t>
  </si>
  <si>
    <t>MK49 &amp; MK74</t>
  </si>
  <si>
    <t>Jeep Compass &amp; Jeep Patriot</t>
  </si>
  <si>
    <t>8/1/2015 (both)</t>
  </si>
  <si>
    <t>TFX0046-HB02</t>
  </si>
  <si>
    <t>125P-Z7721</t>
  </si>
  <si>
    <t>PF</t>
  </si>
  <si>
    <t>Dodge Dart</t>
  </si>
  <si>
    <t>Lear</t>
  </si>
  <si>
    <t>LER0044-DSA01</t>
  </si>
  <si>
    <t>320455ANC</t>
  </si>
  <si>
    <t>LER0045-DSA03</t>
  </si>
  <si>
    <t>32025Y35W</t>
  </si>
  <si>
    <t>LER0054-DSA00</t>
  </si>
  <si>
    <t>E00010943</t>
  </si>
  <si>
    <t>LER0056-DSA03</t>
  </si>
  <si>
    <t>E01652000</t>
  </si>
  <si>
    <t>Nascote</t>
  </si>
  <si>
    <t>DEN0004-HH00</t>
  </si>
  <si>
    <t>3004044-04</t>
  </si>
  <si>
    <t>WD75</t>
  </si>
  <si>
    <t>Dodge Durango</t>
  </si>
  <si>
    <t>NAS0001-HB00</t>
  </si>
  <si>
    <t>1230944-01</t>
  </si>
  <si>
    <t>C489</t>
  </si>
  <si>
    <t>Lincoln MKC</t>
  </si>
  <si>
    <t>Norplas</t>
  </si>
  <si>
    <t>NOR0001-HC01</t>
  </si>
  <si>
    <t>WK74</t>
  </si>
  <si>
    <t>Sent to customer 3/20/14.  Craig has confirmed these match what he shows, but does not yet have Chrysler confirmation.</t>
  </si>
  <si>
    <t>NOR0007-HH01</t>
  </si>
  <si>
    <t>NOR0008-HG01</t>
  </si>
  <si>
    <t>NOR0010-HE00</t>
  </si>
  <si>
    <t>WK74 &amp; WD75</t>
  </si>
  <si>
    <t>Jeep Grand Cherokee &amp; Dodge Durango</t>
  </si>
  <si>
    <t>6/1/2016 &amp; 11/1/2015</t>
  </si>
  <si>
    <t>NOR0012-HF00</t>
  </si>
  <si>
    <t>NOR0013-HB01</t>
  </si>
  <si>
    <t>NOR0014-HC00</t>
  </si>
  <si>
    <t>NOR0015-HA01</t>
  </si>
  <si>
    <t>NOR0016-HA01</t>
  </si>
  <si>
    <t>NOR0017-HB00</t>
  </si>
  <si>
    <t>NOR0018-HB00</t>
  </si>
  <si>
    <t>NOR0019-HA00</t>
  </si>
  <si>
    <t>Polycon</t>
  </si>
  <si>
    <t>RMP0007-HD00</t>
  </si>
  <si>
    <t>RMP0007-HF00</t>
  </si>
  <si>
    <t>RMP0022-HD00</t>
  </si>
  <si>
    <t xml:space="preserve">LX </t>
  </si>
  <si>
    <t>Chrylser 300</t>
  </si>
  <si>
    <t>RMP0023-HC00</t>
  </si>
  <si>
    <t>RMP0024-HD00</t>
  </si>
  <si>
    <t>RMP0029-HE00</t>
  </si>
  <si>
    <t>RMP0031-HB01</t>
  </si>
  <si>
    <t>RMP0035-HB00</t>
  </si>
  <si>
    <t>RMP0043-HD00</t>
  </si>
  <si>
    <t>RMP0046-HA00</t>
  </si>
  <si>
    <t>RMP0047-HA01</t>
  </si>
  <si>
    <t>RMP0055-HC00</t>
  </si>
  <si>
    <t>RMP0057-HA00</t>
  </si>
  <si>
    <t>Shape Corp.</t>
  </si>
  <si>
    <t>SPC0001-HD04</t>
  </si>
  <si>
    <t>SPC0002-HD00</t>
  </si>
  <si>
    <t>Stanley</t>
  </si>
  <si>
    <t>STE0001-DSA02</t>
  </si>
  <si>
    <t>TZ3 2GV(2)</t>
  </si>
  <si>
    <t>Acura TLX</t>
  </si>
  <si>
    <t>New Programs, no need to send</t>
  </si>
  <si>
    <t>STE0002-HB00</t>
  </si>
  <si>
    <t>TZ5 2SL</t>
  </si>
  <si>
    <t>Acura MDX</t>
  </si>
  <si>
    <t>STE0003-HB00</t>
  </si>
  <si>
    <t>STE0004-HB00</t>
  </si>
  <si>
    <t>STE0054-HB00</t>
  </si>
  <si>
    <t>STE0055-HB00</t>
  </si>
  <si>
    <t>STE0056-HA01</t>
  </si>
  <si>
    <t>STE0057-HA01</t>
  </si>
  <si>
    <t>STE0058-HA01</t>
  </si>
  <si>
    <t>STE0059-HA01</t>
  </si>
  <si>
    <t>STE0060-HB00</t>
  </si>
  <si>
    <t>STE0061-HB00</t>
  </si>
  <si>
    <t>STE0084-HB00</t>
  </si>
  <si>
    <t>STE0123-HA00</t>
  </si>
  <si>
    <t>TOAX C-5</t>
  </si>
  <si>
    <t>Honda CRV</t>
  </si>
  <si>
    <t>STE0124-HA00</t>
  </si>
  <si>
    <t>STE0125-HA00</t>
  </si>
  <si>
    <t>STK0001-HB00</t>
  </si>
  <si>
    <t>STK0002-HB00</t>
  </si>
  <si>
    <t>STK0003-HA01</t>
  </si>
  <si>
    <t>STK0004-HA01</t>
  </si>
  <si>
    <t>STK0005-HA01</t>
  </si>
  <si>
    <t>STK0006-HA01</t>
  </si>
  <si>
    <t>STK0007-HA01</t>
  </si>
  <si>
    <t>STK0008-HA01</t>
  </si>
  <si>
    <t>STK0009-HB00</t>
  </si>
  <si>
    <t>IIStanley</t>
  </si>
  <si>
    <t>IIS0037-HA01</t>
  </si>
  <si>
    <t>31XXN</t>
  </si>
  <si>
    <t>Chevy Colorado &amp; GMC Canyon</t>
  </si>
  <si>
    <t>IIS0042-DSA00</t>
  </si>
  <si>
    <t>Sienna &amp; Avalon</t>
  </si>
  <si>
    <t>Yazaki</t>
  </si>
  <si>
    <t>YAZ0005-DSA03</t>
  </si>
  <si>
    <t>YAZ0006-DSA04</t>
  </si>
  <si>
    <t>YAZ0008-DSA00</t>
  </si>
  <si>
    <t>YAZ0013-DSA05</t>
  </si>
  <si>
    <t>YAZ0017-DSA04</t>
  </si>
  <si>
    <t>00100244-05-0000</t>
  </si>
  <si>
    <t>2011 C346 HDLP #4471 ONLY</t>
  </si>
  <si>
    <t>00105014-03-0000</t>
  </si>
  <si>
    <t>00105318-04-0000</t>
  </si>
  <si>
    <t>VPP0535</t>
  </si>
  <si>
    <t>00118972-04-0000</t>
  </si>
  <si>
    <t>2011 C346 Retainer-bulb cap spring-RH-BEV-SAE</t>
  </si>
  <si>
    <t>VPP0536</t>
  </si>
  <si>
    <t>00XPD241-00-0000</t>
  </si>
  <si>
    <t>2011 C346 Headlamp - BEV - SAE</t>
  </si>
  <si>
    <t>00138386-04-0000</t>
  </si>
  <si>
    <t>Land Rover Freelander 2</t>
  </si>
  <si>
    <t>00150257-04-0000</t>
  </si>
  <si>
    <t>VPP0685</t>
  </si>
  <si>
    <t>00118973-04-0000</t>
  </si>
  <si>
    <t>2011 C346 Retainer - bulb cap spring - LH-BEV-SAE</t>
  </si>
  <si>
    <t>VAR0006</t>
  </si>
  <si>
    <t>00XPD238-00-0000</t>
  </si>
  <si>
    <t>VAR0007</t>
  </si>
  <si>
    <t>00XPD239-00-0000</t>
  </si>
  <si>
    <t>VAR0019</t>
  </si>
  <si>
    <t>00134826-06-0000</t>
  </si>
  <si>
    <t>Sent 3/20</t>
  </si>
  <si>
    <t>VPA0062</t>
  </si>
  <si>
    <t>00118526-02-0000</t>
  </si>
  <si>
    <t>00125186-01-0000</t>
  </si>
  <si>
    <t>00125185-02-0000</t>
  </si>
  <si>
    <t>2011 B81 DIRECT CONNECT</t>
  </si>
  <si>
    <t>2011 L538 HALOGEN HDLP SAE-LED DRIVE MODULE</t>
  </si>
  <si>
    <t>2011 L538 HALOGEN HDLP ECE - LED DRIVE MODULE</t>
  </si>
  <si>
    <t>L538</t>
  </si>
  <si>
    <t>B81</t>
  </si>
  <si>
    <t>Varroc</t>
  </si>
  <si>
    <t>SLA0089</t>
  </si>
  <si>
    <t>SLA0091</t>
  </si>
  <si>
    <t>SLA0112</t>
  </si>
  <si>
    <t>SLA0115</t>
  </si>
  <si>
    <t>SLA0116</t>
  </si>
  <si>
    <t>SLA0117</t>
  </si>
  <si>
    <t>SLA0118</t>
  </si>
  <si>
    <t>SLA0187</t>
  </si>
  <si>
    <t>SLA0195</t>
  </si>
  <si>
    <t>SLA0196</t>
  </si>
  <si>
    <t>SLA0197</t>
  </si>
  <si>
    <t>SLA0198</t>
  </si>
  <si>
    <t>SLA0248</t>
  </si>
  <si>
    <t>00074347</t>
  </si>
  <si>
    <t>00074924</t>
  </si>
  <si>
    <t>00075040</t>
  </si>
  <si>
    <t>00089285</t>
  </si>
  <si>
    <t>00083091</t>
  </si>
  <si>
    <t>00089502</t>
  </si>
  <si>
    <t>00014039</t>
  </si>
  <si>
    <t>00089281</t>
  </si>
  <si>
    <t>00094350</t>
  </si>
  <si>
    <t>00094349</t>
  </si>
  <si>
    <t>00094348</t>
  </si>
  <si>
    <t>00096458</t>
  </si>
  <si>
    <t>00095997</t>
  </si>
  <si>
    <t>GMX351</t>
  </si>
  <si>
    <t>GMT300</t>
  </si>
  <si>
    <t>GMT561MCE</t>
  </si>
  <si>
    <t>GMX353</t>
  </si>
  <si>
    <t>A1LL</t>
  </si>
  <si>
    <t>Chevy Malibu</t>
  </si>
  <si>
    <t>Chevy Sonic</t>
  </si>
  <si>
    <t>Chevy Traverse</t>
  </si>
  <si>
    <t>Buick LaCrosse</t>
  </si>
  <si>
    <t>SLA Tennessee</t>
  </si>
  <si>
    <t>Sent 4/16</t>
  </si>
  <si>
    <t>TRW0165-HC01</t>
  </si>
  <si>
    <t>30373727D</t>
  </si>
  <si>
    <t>TRW0200-HF01</t>
  </si>
  <si>
    <t>30368735J</t>
  </si>
  <si>
    <t>TRW0260-HA02</t>
  </si>
  <si>
    <t>34040265A</t>
  </si>
  <si>
    <t>TRW0261-HC02</t>
  </si>
  <si>
    <t>34040266C</t>
  </si>
  <si>
    <t>TRW0263-HD09</t>
  </si>
  <si>
    <t>34037163C</t>
  </si>
  <si>
    <t>TRW0278-HC03</t>
  </si>
  <si>
    <t>34040599C</t>
  </si>
  <si>
    <t>TRW0281-HB01</t>
  </si>
  <si>
    <t>34048047D</t>
  </si>
  <si>
    <t>TRW0287-HD00</t>
  </si>
  <si>
    <t>34049224B</t>
  </si>
  <si>
    <t>TRW0288-HA01</t>
  </si>
  <si>
    <t>34050521B</t>
  </si>
  <si>
    <t>TRW0347-HC00</t>
  </si>
  <si>
    <t>34069642B</t>
  </si>
  <si>
    <t>TRW0349-HC00</t>
  </si>
  <si>
    <t>34069644B</t>
  </si>
  <si>
    <t>TRW0375-HC03</t>
  </si>
  <si>
    <t>34068938C</t>
  </si>
  <si>
    <t>TRW0386-HA00</t>
  </si>
  <si>
    <t>34094741A</t>
  </si>
  <si>
    <t>TRW0387-HA00</t>
  </si>
  <si>
    <t>34094742A</t>
  </si>
  <si>
    <t>TRW0391-HE03</t>
  </si>
  <si>
    <t>34089473B</t>
  </si>
  <si>
    <t>TRW0394-HE02</t>
  </si>
  <si>
    <t>34094694F</t>
  </si>
  <si>
    <t>TRW0396-HB00</t>
  </si>
  <si>
    <t>34096281A</t>
  </si>
  <si>
    <t>TRW0397-HF00</t>
  </si>
  <si>
    <t>34094699D</t>
  </si>
  <si>
    <t>TRW0404-HC01</t>
  </si>
  <si>
    <t>34097286A</t>
  </si>
  <si>
    <t>TRW0406-HC00</t>
  </si>
  <si>
    <t>34097285A</t>
  </si>
  <si>
    <t>TRW0407-HB01</t>
  </si>
  <si>
    <t>62450410C</t>
  </si>
  <si>
    <t>TRW0411-HB02</t>
  </si>
  <si>
    <t>34104482B</t>
  </si>
  <si>
    <t>TRW0435-HC00</t>
  </si>
  <si>
    <t>34119720C</t>
  </si>
  <si>
    <t>TRW0442-HE03</t>
  </si>
  <si>
    <t>34107484B</t>
  </si>
  <si>
    <t>TRW0447-HF00</t>
  </si>
  <si>
    <t>34113705C</t>
  </si>
  <si>
    <t>TRW0448-HF00</t>
  </si>
  <si>
    <t>34113707C</t>
  </si>
  <si>
    <t>TRW0461-HD00</t>
  </si>
  <si>
    <t>34121991D</t>
  </si>
  <si>
    <t>TRW0462-HD00</t>
  </si>
  <si>
    <t>34121992D</t>
  </si>
  <si>
    <t>TRW0466-HA01</t>
  </si>
  <si>
    <t>34110626A</t>
  </si>
  <si>
    <t>TRW0481-HD01</t>
  </si>
  <si>
    <t>34119065E</t>
  </si>
  <si>
    <t>TRW0486-HE00</t>
  </si>
  <si>
    <t>34118804D</t>
  </si>
  <si>
    <t>TRW0516-HA00</t>
  </si>
  <si>
    <t>34134935A</t>
  </si>
  <si>
    <t>TRW0517-HE01</t>
  </si>
  <si>
    <t>34110613B</t>
  </si>
  <si>
    <t>TRW0539-HC00</t>
  </si>
  <si>
    <t>34125915B</t>
  </si>
  <si>
    <t>TRW0601-HC00</t>
  </si>
  <si>
    <t>34148347C</t>
  </si>
  <si>
    <t>TRW0635-HC00</t>
  </si>
  <si>
    <t>34148992C</t>
  </si>
  <si>
    <t>TRW0720-HA03</t>
  </si>
  <si>
    <t>34089473C</t>
  </si>
  <si>
    <t>TRW0721-HA03</t>
  </si>
  <si>
    <t>34089474C</t>
  </si>
  <si>
    <t>GMX322/GMT610</t>
  </si>
  <si>
    <t>P473</t>
  </si>
  <si>
    <t>U418</t>
  </si>
  <si>
    <t>B299N</t>
  </si>
  <si>
    <t>C520/346/344</t>
  </si>
  <si>
    <t>Y1BC</t>
  </si>
  <si>
    <t>P552</t>
  </si>
  <si>
    <t>Cadillac CTS/ Chevrolet Express</t>
  </si>
  <si>
    <t>F-250/350</t>
  </si>
  <si>
    <t>Navigator</t>
  </si>
  <si>
    <t>Ford Fiesta</t>
  </si>
  <si>
    <t>Escape/Focus/Cmax</t>
  </si>
  <si>
    <t>F150</t>
  </si>
  <si>
    <t>Chevrolet Corvette</t>
  </si>
  <si>
    <t>8/1/13; 12/1/17</t>
  </si>
  <si>
    <t>2/1/19; 6/1/17; 8/1/18</t>
  </si>
  <si>
    <t>Will be sent on 4/28</t>
  </si>
  <si>
    <t>TRW0124-HB01</t>
  </si>
  <si>
    <t>213454-3</t>
  </si>
  <si>
    <t>TRW0290-HF04</t>
  </si>
  <si>
    <t>13615104A</t>
  </si>
  <si>
    <t>GMX521</t>
  </si>
  <si>
    <t>Camaro</t>
  </si>
  <si>
    <t>TRW0497-HE01</t>
  </si>
  <si>
    <t>17SH13A1</t>
  </si>
  <si>
    <t>C520/346/344/489</t>
  </si>
  <si>
    <t>TRW0499-HE00</t>
  </si>
  <si>
    <t>17SH14A1</t>
  </si>
  <si>
    <t>U502</t>
  </si>
  <si>
    <t>Escape/Focus/ CMAX/MKC</t>
  </si>
  <si>
    <t>Explorer</t>
  </si>
  <si>
    <t>2/1/19; 6/1/17; 8/1/18; 6/1/20</t>
  </si>
  <si>
    <t>TRW0508-HE01</t>
  </si>
  <si>
    <t>A0038412</t>
  </si>
  <si>
    <t>D471/385/472/258</t>
  </si>
  <si>
    <t>Flex/MKS/MKT/Taurus</t>
  </si>
  <si>
    <t>TRW0618-HB00</t>
  </si>
  <si>
    <t>A0043031</t>
  </si>
  <si>
    <t>GMX350</t>
  </si>
  <si>
    <t>Buick Regal</t>
  </si>
  <si>
    <t>12/1/16; 8/1/15; 6/1/16; 5/1/18</t>
  </si>
  <si>
    <t>Sent to customer 3/20/14. Confirmed by John Wall 3/31.</t>
  </si>
  <si>
    <t>G60</t>
  </si>
  <si>
    <t>Buick</t>
  </si>
  <si>
    <t>Partial details gathered</t>
  </si>
  <si>
    <t>VSL0268</t>
  </si>
  <si>
    <t>61A-3002-0872</t>
  </si>
  <si>
    <t>K2CC</t>
  </si>
  <si>
    <t>Sent 3/17</t>
  </si>
  <si>
    <t>VSL0324</t>
  </si>
  <si>
    <t>61A-3002-0777</t>
  </si>
  <si>
    <t xml:space="preserve">XTS </t>
  </si>
  <si>
    <t>Cadillac XTS</t>
  </si>
  <si>
    <t>VSL0325</t>
  </si>
  <si>
    <t>61A-3002-0778</t>
  </si>
  <si>
    <t>VSL0346</t>
  </si>
  <si>
    <t>61A-3002-0787</t>
  </si>
  <si>
    <t>GMT968</t>
  </si>
  <si>
    <t>GMC Acadia</t>
  </si>
  <si>
    <t>VSL0347</t>
  </si>
  <si>
    <t>61A-3002-0789</t>
  </si>
  <si>
    <t>VSL0348</t>
  </si>
  <si>
    <t>61A-3002-0781</t>
  </si>
  <si>
    <t>GMT967</t>
  </si>
  <si>
    <t>VSL0349</t>
  </si>
  <si>
    <t>61A-3002-0784</t>
  </si>
  <si>
    <t>VSL0350</t>
  </si>
  <si>
    <t>61A-3002-0783</t>
  </si>
  <si>
    <t>VSL0351</t>
  </si>
  <si>
    <t>61A-3002-0793</t>
  </si>
  <si>
    <t>VSL0352</t>
  </si>
  <si>
    <t>61A-3002-0794</t>
  </si>
  <si>
    <t>VSL0353</t>
  </si>
  <si>
    <t>61A-3002-0785</t>
  </si>
  <si>
    <t>VSL0356</t>
  </si>
  <si>
    <t>61A-3002-0786</t>
  </si>
  <si>
    <t>VSL0449</t>
  </si>
  <si>
    <t>61A-1922-0189</t>
  </si>
  <si>
    <t>K2CZ</t>
  </si>
  <si>
    <t>Chevrolet Silverado HD</t>
  </si>
  <si>
    <t>FNG0069</t>
  </si>
  <si>
    <t>491900WHAA</t>
  </si>
  <si>
    <t>Jeep Compass</t>
  </si>
  <si>
    <t>FNG0070</t>
  </si>
  <si>
    <t>741900WHAA</t>
  </si>
  <si>
    <t>Jeep Patriot</t>
  </si>
  <si>
    <t>FNG0108</t>
  </si>
  <si>
    <t>05113740AD</t>
  </si>
  <si>
    <t>Dodge Caravan &amp; Chrysler Town</t>
  </si>
  <si>
    <t>Confirmed on 4/26. Any Chysler wire harness en in Jan 2016</t>
  </si>
  <si>
    <t>FNG0111</t>
  </si>
  <si>
    <t>05113114AE</t>
  </si>
  <si>
    <t>Valeo Sylvania</t>
  </si>
  <si>
    <t>Ventra Belvidere</t>
  </si>
  <si>
    <t>Ventra Assembly Windsor</t>
  </si>
  <si>
    <t>Sent to FW62 on 3/21/14, 2nd request 5/5. 3rd request 5/20. Confirmed 5/20/14.</t>
  </si>
  <si>
    <t>Sent to FW62 on 3/21/14, 2nd request 5/5.  3rd request 5/20.  Confirmed 5/20/14.</t>
  </si>
  <si>
    <t>Sent to customer 3/20/14, 2nd request 5/5. Responded but with no details. Requested more info 5/20.</t>
  </si>
  <si>
    <t>Sent to customer 3/21/14, 2nd request 5/5. Responded but with no details. Requested more info 5/20.</t>
  </si>
  <si>
    <t>G60 / GMT300</t>
  </si>
  <si>
    <t>Shanghai Lear has responded, wait for other Lear and compare.  Sent first request 3/21/14, second request 5/2. Confirmed 5/2.</t>
  </si>
  <si>
    <t>WK74, KL2014, FEM</t>
  </si>
  <si>
    <t>WK74, KL2015, 2014FEM</t>
  </si>
  <si>
    <t>6/1/2016, 6/1/2019</t>
  </si>
  <si>
    <t>Sent to customer 3/21/14, 2nd request 5/5.  SECOSA responded with comments 5/2, MACSA responded 5/20 CPS will be sending over by 5/31.</t>
  </si>
  <si>
    <t>12/1/2016(18)</t>
  </si>
  <si>
    <t>Sent to customer 3/20/14, 2nd request 5/5. 3rd request 5/22.</t>
  </si>
  <si>
    <t>SERVICE</t>
  </si>
  <si>
    <t>Last schedules in June, then service</t>
  </si>
  <si>
    <t>Prev Build Out</t>
  </si>
  <si>
    <t>Build out Oct 2014, not on new launch</t>
  </si>
  <si>
    <t>Build out Dec 2014, not on new launch</t>
  </si>
  <si>
    <t>Sent to customer 3/20/14, 2nd request 5/5. Polycon confirmed som detials 5/5.  Confirmed all build outs with no new launches for these on 5/22.</t>
  </si>
  <si>
    <t>S197, D1SC, PF</t>
  </si>
  <si>
    <t>Ford Mustang, Chevrolet Cruz, Dodge Dart</t>
  </si>
  <si>
    <t>5/1/14,11/1/15, 5/1/16</t>
  </si>
  <si>
    <t>Sent to Brazil, FW61, FW81, Malaysia/Indonesia on 3/21/14, 2nd request 5/5.  FW81 Confirmed details for DEL0075/76/91-100 on 5/2/14. Brazil confirmed 5/21.</t>
  </si>
  <si>
    <t>Sent to Brazil, FW61, FW81, Malaysia/Indonesia on 3/21/14, 2nd request 5/5. FW81 Confirmed details for DEL0075/76/91-100 on 5/2/14. Brazil confirmed 5/21.</t>
  </si>
  <si>
    <t>Sent to Brazil,Malaysia/Indonesia on 3/21/14, 2nd request 5/5. 3rd request 5/20.  Brazil confirmed 5/21.</t>
  </si>
  <si>
    <t>CSM EOP</t>
  </si>
  <si>
    <t>Scheduler Responsible</t>
  </si>
  <si>
    <t>Excess F/G after build out</t>
  </si>
  <si>
    <t>Cost ea</t>
  </si>
  <si>
    <t>FG inventory after build out</t>
  </si>
  <si>
    <t>Total Excess after close out</t>
  </si>
  <si>
    <t xml:space="preserve"> </t>
  </si>
  <si>
    <t>TRW0508</t>
  </si>
  <si>
    <t>MER0097</t>
  </si>
  <si>
    <t>MER0110</t>
  </si>
  <si>
    <t>MER0111</t>
  </si>
  <si>
    <t>MER0124</t>
  </si>
  <si>
    <t>AUT0045</t>
  </si>
  <si>
    <t>AUT0047</t>
  </si>
  <si>
    <t>AUT0102</t>
  </si>
  <si>
    <t>AUT0103</t>
  </si>
  <si>
    <t>TRW0200</t>
  </si>
  <si>
    <t>TRW0287</t>
  </si>
  <si>
    <t>TRW0347</t>
  </si>
  <si>
    <t>TRW0349</t>
  </si>
  <si>
    <t>TRW0386</t>
  </si>
  <si>
    <t>TRW0387</t>
  </si>
  <si>
    <t>TRW0539</t>
  </si>
  <si>
    <t>TRW0618</t>
  </si>
  <si>
    <t>NAL0158</t>
  </si>
  <si>
    <t>NAL0159</t>
  </si>
  <si>
    <t>NAL0176</t>
  </si>
  <si>
    <t>NAL0442</t>
  </si>
  <si>
    <t>NAL0443</t>
  </si>
  <si>
    <t>NAL0507</t>
  </si>
  <si>
    <t>STE0123</t>
  </si>
  <si>
    <t>STE0124</t>
  </si>
  <si>
    <t>STE0125</t>
  </si>
  <si>
    <t>KSI0048</t>
  </si>
  <si>
    <t>KSI0054</t>
  </si>
  <si>
    <t>ALI0125</t>
  </si>
  <si>
    <t>ALI0128</t>
  </si>
  <si>
    <t>WEB0045</t>
  </si>
  <si>
    <t>AMS0036</t>
  </si>
  <si>
    <t>DRA0002</t>
  </si>
  <si>
    <t>TFX0042</t>
  </si>
  <si>
    <t>Town &amp; Country</t>
  </si>
  <si>
    <t>Ford F250/350/450</t>
  </si>
  <si>
    <t>LaCrosse</t>
  </si>
  <si>
    <t>NAL0701</t>
  </si>
  <si>
    <t>GMT166</t>
  </si>
  <si>
    <t>Cadillac SRX</t>
  </si>
  <si>
    <t>NAL0046</t>
  </si>
  <si>
    <t>D385</t>
  </si>
  <si>
    <t>Lincoln MKS</t>
  </si>
  <si>
    <t>MK49</t>
  </si>
  <si>
    <t>TK8A</t>
  </si>
  <si>
    <t>Honda Odyssey</t>
  </si>
  <si>
    <t>2WS</t>
  </si>
  <si>
    <t>MK74</t>
  </si>
  <si>
    <t>STE0134</t>
  </si>
  <si>
    <t>Acura RDX</t>
  </si>
  <si>
    <t>2AS</t>
  </si>
  <si>
    <t>Chevy Impala</t>
  </si>
  <si>
    <t>10/30/15 to ProgMgr</t>
  </si>
  <si>
    <t>RT Program KSI0048 &amp; 54</t>
  </si>
  <si>
    <t>ADC0073</t>
  </si>
  <si>
    <t>ADC0094</t>
  </si>
  <si>
    <t>D1BL1</t>
  </si>
  <si>
    <t>Cadillac ELR</t>
  </si>
  <si>
    <t>Part shipped to ALI France</t>
  </si>
  <si>
    <t>AUT0251</t>
  </si>
  <si>
    <t>GMT172</t>
  </si>
  <si>
    <t>Chevrolet Equinox</t>
  </si>
  <si>
    <t>NAL0563</t>
  </si>
  <si>
    <t>051A</t>
  </si>
  <si>
    <t>TRW0499</t>
  </si>
  <si>
    <t>TRW0781</t>
  </si>
  <si>
    <t>Ford Explorer</t>
  </si>
  <si>
    <t>Per Bill, it is believed that TRW lost business, need to get final confirmation.</t>
  </si>
  <si>
    <t>ALC0464</t>
  </si>
  <si>
    <t>ALC0465</t>
  </si>
  <si>
    <t>CD391</t>
  </si>
  <si>
    <t>ALC0477</t>
  </si>
  <si>
    <t>ALC0478</t>
  </si>
  <si>
    <t>ALC0482</t>
  </si>
  <si>
    <t>ALC0571</t>
  </si>
  <si>
    <t>Already being planned as close outs</t>
  </si>
  <si>
    <t>Currently being planned as close out</t>
  </si>
  <si>
    <t>already service</t>
  </si>
  <si>
    <t>Build out planned for end of june</t>
  </si>
  <si>
    <t>Already planning to build out mid May, customer already providing strong service demand starting june</t>
  </si>
  <si>
    <t>Empire Electronics Inc.</t>
  </si>
  <si>
    <t>2016 Close Out Summary</t>
  </si>
  <si>
    <t>Not Scheduled</t>
  </si>
  <si>
    <t xml:space="preserve">Sales </t>
  </si>
  <si>
    <t>Qty week received</t>
  </si>
  <si>
    <t>Max qty</t>
  </si>
  <si>
    <t>CUM Total</t>
  </si>
  <si>
    <t>Last date Req</t>
  </si>
  <si>
    <t>Service / Production</t>
  </si>
  <si>
    <t>OK / NOT OK</t>
  </si>
  <si>
    <t>Sale Price</t>
  </si>
  <si>
    <t>Ship to Location</t>
  </si>
  <si>
    <t>Was formal letter sent for parts closing out before June 2016? Y/N</t>
  </si>
  <si>
    <t>Was advanced letter sent for parts closing out after June 2016? Y/N</t>
  </si>
  <si>
    <t>Service</t>
  </si>
  <si>
    <t>OK</t>
  </si>
  <si>
    <t>No</t>
  </si>
  <si>
    <t>Production</t>
  </si>
  <si>
    <t>NOT OK</t>
  </si>
  <si>
    <t>HEL0082</t>
  </si>
  <si>
    <t>X11</t>
  </si>
  <si>
    <t>Nissan Versa/ Tiida</t>
  </si>
  <si>
    <t>yes</t>
  </si>
  <si>
    <t>ALI0127</t>
  </si>
  <si>
    <t>TRW0508 already ended production in December of 2015</t>
  </si>
  <si>
    <t>VSL0346 is ending in March of 2016</t>
  </si>
  <si>
    <t>Per Autoliv this program is ending soon. Following with Autoliv to confirm date of EOP</t>
  </si>
  <si>
    <t>Ship to location</t>
  </si>
  <si>
    <t>Date in which C/O letter needs to be sent out (6 mths prior for domestic, 9 months prior for overseas)</t>
  </si>
  <si>
    <t>No unique components</t>
  </si>
  <si>
    <t>Grand rapids, MI</t>
  </si>
  <si>
    <t>Mexico</t>
  </si>
  <si>
    <t>London, Oh</t>
  </si>
  <si>
    <t>Mexico/ France</t>
  </si>
  <si>
    <t>Max Qty</t>
  </si>
  <si>
    <t>Cum Total</t>
  </si>
  <si>
    <t>EEH Info</t>
  </si>
  <si>
    <t>GMT561</t>
  </si>
  <si>
    <t>TOG0049</t>
  </si>
  <si>
    <t>AUT0136</t>
  </si>
  <si>
    <t>AUT0137</t>
  </si>
  <si>
    <t>ADC0072</t>
  </si>
  <si>
    <t>ALC0536</t>
  </si>
  <si>
    <t>YAZ0017</t>
  </si>
  <si>
    <t>ALC0246</t>
  </si>
  <si>
    <t>ALC0336</t>
  </si>
  <si>
    <t>ALC0664</t>
  </si>
  <si>
    <t>TFX0046</t>
  </si>
  <si>
    <t>TRW0460</t>
  </si>
  <si>
    <t>TRW0461</t>
  </si>
  <si>
    <t>TRW0462</t>
  </si>
  <si>
    <t>Program Close out Review- 2016-2017</t>
  </si>
  <si>
    <t>L02B</t>
  </si>
  <si>
    <t>Versa</t>
  </si>
  <si>
    <t>SLA0372</t>
  </si>
  <si>
    <t>GMT177</t>
  </si>
  <si>
    <t>GMC Terrain</t>
  </si>
  <si>
    <t>NAL0193</t>
  </si>
  <si>
    <t>NAL0231</t>
  </si>
  <si>
    <t>NALA124</t>
  </si>
  <si>
    <t>NALD124</t>
  </si>
  <si>
    <t>STE0162</t>
  </si>
  <si>
    <t>STE0163</t>
  </si>
  <si>
    <t>STE0164</t>
  </si>
  <si>
    <t>STE0165</t>
  </si>
  <si>
    <t>STE0166</t>
  </si>
  <si>
    <t>STE0176</t>
  </si>
  <si>
    <t>STE0195</t>
  </si>
  <si>
    <t>STE0237</t>
  </si>
  <si>
    <t>STE0262</t>
  </si>
  <si>
    <t>STE0263</t>
  </si>
  <si>
    <t>STE0293</t>
  </si>
  <si>
    <t>STE0347</t>
  </si>
  <si>
    <t>2GA</t>
  </si>
  <si>
    <t>Honda Accord</t>
  </si>
  <si>
    <t>STE0001</t>
  </si>
  <si>
    <t>STE0056</t>
  </si>
  <si>
    <t>TZ3</t>
  </si>
  <si>
    <t>STE0057</t>
  </si>
  <si>
    <t>STE0058</t>
  </si>
  <si>
    <t>STE0059</t>
  </si>
  <si>
    <t>VNA0192</t>
  </si>
  <si>
    <t>U2222</t>
  </si>
  <si>
    <t>Ford Expedition</t>
  </si>
  <si>
    <t>ADC0093</t>
  </si>
  <si>
    <t>TRW0700</t>
  </si>
  <si>
    <t>VNA0068</t>
  </si>
  <si>
    <t>VNA0069</t>
  </si>
  <si>
    <t>VNA0070</t>
  </si>
  <si>
    <t>VNA0153</t>
  </si>
  <si>
    <t>VNA0202</t>
  </si>
  <si>
    <t>U228</t>
  </si>
  <si>
    <t>Lincoln Navigator</t>
  </si>
  <si>
    <t>TRW0288</t>
  </si>
  <si>
    <t>KSI0056</t>
  </si>
  <si>
    <t>VNA0003</t>
  </si>
  <si>
    <t>Dodge Viper</t>
  </si>
  <si>
    <t>ALC0233</t>
  </si>
  <si>
    <t>B02A</t>
  </si>
  <si>
    <t>Nissan Micra</t>
  </si>
  <si>
    <t>Laredo, TX</t>
  </si>
  <si>
    <t>Saranac, MI</t>
  </si>
  <si>
    <t>Brownsville, Tx</t>
  </si>
  <si>
    <t>Paris, IL</t>
  </si>
  <si>
    <t>Clinton, Tenn</t>
  </si>
  <si>
    <t>Atkins, VA</t>
  </si>
  <si>
    <t>France</t>
  </si>
  <si>
    <t>Belleville, Canada</t>
  </si>
  <si>
    <t>Rochester, MI</t>
  </si>
  <si>
    <t>Foshan, China</t>
  </si>
  <si>
    <t>Seymour, IN</t>
  </si>
  <si>
    <t>BELVIDERE, IL</t>
  </si>
  <si>
    <t>Laredo, Tx</t>
  </si>
  <si>
    <t xml:space="preserve">Duncan, SC </t>
  </si>
  <si>
    <t>London, OH</t>
  </si>
  <si>
    <t>Brownsville, TX</t>
  </si>
  <si>
    <t>Chihuahua, MX</t>
  </si>
  <si>
    <t>Juarez, MX</t>
  </si>
  <si>
    <t>Grand Rapids, MI</t>
  </si>
  <si>
    <t>Sandusky, OH</t>
  </si>
  <si>
    <t>Salem, IL</t>
  </si>
  <si>
    <t>Clinto, TN</t>
  </si>
  <si>
    <t>Los Indios, TX</t>
  </si>
  <si>
    <t>El Paso, TX</t>
  </si>
  <si>
    <t>Clinton, TN</t>
  </si>
  <si>
    <t>ALI0257</t>
  </si>
  <si>
    <t>Planning Status</t>
  </si>
  <si>
    <t>NAL0387</t>
  </si>
  <si>
    <t>150A</t>
  </si>
  <si>
    <t>Toyota Corolla</t>
  </si>
  <si>
    <t>DEL0106</t>
  </si>
  <si>
    <t>ALI0353</t>
  </si>
  <si>
    <t>ALI0354</t>
  </si>
  <si>
    <t>Service part</t>
  </si>
  <si>
    <t>Planning to produce service demand</t>
  </si>
  <si>
    <t/>
  </si>
  <si>
    <t>Scheduling service demand</t>
  </si>
  <si>
    <t>no orders to EEH</t>
  </si>
  <si>
    <t>Currently planning service demand</t>
  </si>
  <si>
    <t>No active demand</t>
  </si>
  <si>
    <t>Per customer, build out will be in November</t>
  </si>
  <si>
    <t>No open orders to EEH</t>
  </si>
  <si>
    <t>No orders to EEH</t>
  </si>
  <si>
    <t>Build out currently being planned per customer demand.</t>
  </si>
  <si>
    <t>Is already in service</t>
  </si>
  <si>
    <t>NAL0416</t>
  </si>
  <si>
    <t>NAL0492</t>
  </si>
  <si>
    <t>NAL0493</t>
  </si>
  <si>
    <t>NAL0520</t>
  </si>
  <si>
    <t>NAL0521</t>
  </si>
  <si>
    <t>P32R</t>
  </si>
  <si>
    <t>Nissan Rogue</t>
  </si>
  <si>
    <t>Per NAL, program is supposed to continue production, but releases are showing a build out of late september</t>
  </si>
  <si>
    <t>STE0348</t>
  </si>
  <si>
    <t>Already plannign as close out, build out scheduled for late december</t>
  </si>
  <si>
    <t>Also used on Fiat 500</t>
  </si>
  <si>
    <t>Per customer, build out will be in November. This part will continue on the THRA Program which is now launching in Dec 2016.</t>
  </si>
  <si>
    <t>Already shipping in low Service type level.</t>
  </si>
  <si>
    <t>No orders to EEH, no FG stock.</t>
  </si>
  <si>
    <t>Requesting confirmation from SUS of EOP…</t>
  </si>
  <si>
    <t>370B, 010B</t>
  </si>
  <si>
    <t>Toyota Avalon/ Camry</t>
  </si>
  <si>
    <t>Late program close out, was not identified earlier by customer</t>
  </si>
  <si>
    <t>NOR0049</t>
  </si>
  <si>
    <t>Per customer, FCA cut all orders, need to review obs status</t>
  </si>
  <si>
    <t>NOR0023</t>
  </si>
  <si>
    <t>WK17</t>
  </si>
  <si>
    <t>WK</t>
  </si>
  <si>
    <t>NALA159</t>
  </si>
  <si>
    <t>NALB159</t>
  </si>
  <si>
    <t>NALA176</t>
  </si>
  <si>
    <t>NAL0657</t>
  </si>
  <si>
    <t>Part</t>
  </si>
  <si>
    <t>Year</t>
  </si>
  <si>
    <t>2016 Sales</t>
  </si>
  <si>
    <t>2017 Sales</t>
  </si>
  <si>
    <t>ADC</t>
  </si>
  <si>
    <t>ALC</t>
  </si>
  <si>
    <t>ALI</t>
  </si>
  <si>
    <t>DEL</t>
  </si>
  <si>
    <t>DRA</t>
  </si>
  <si>
    <t>FNG</t>
  </si>
  <si>
    <t>KSI</t>
  </si>
  <si>
    <t>NAL</t>
  </si>
  <si>
    <t>NOR</t>
  </si>
  <si>
    <t>SLA</t>
  </si>
  <si>
    <t>STE</t>
  </si>
  <si>
    <t>TFX</t>
  </si>
  <si>
    <t>TOG</t>
  </si>
  <si>
    <t>VNA</t>
  </si>
  <si>
    <t>VSL</t>
  </si>
  <si>
    <t>YAZ</t>
  </si>
  <si>
    <t>Grand Total</t>
  </si>
  <si>
    <t>Sum of 2016 Sales</t>
  </si>
  <si>
    <t>Data</t>
  </si>
  <si>
    <t>Sum of 2017 Sales</t>
  </si>
  <si>
    <t>Muscle Shoals</t>
  </si>
  <si>
    <t>Program EOP Verification Letter Report</t>
  </si>
  <si>
    <t>Per customer confirmation, EOP was pushed out to September</t>
  </si>
  <si>
    <t>EOP confirmed</t>
  </si>
  <si>
    <t>Leoni</t>
  </si>
  <si>
    <t>LEO0007</t>
  </si>
  <si>
    <t xml:space="preserve">P00119722  </t>
  </si>
  <si>
    <t>2013 GM3714 EEM0412 Pigtails</t>
  </si>
  <si>
    <t>LEO0008</t>
  </si>
  <si>
    <t>P00119742</t>
  </si>
  <si>
    <t>2013 GM3714 H21W EEM3305 Pigtails</t>
  </si>
  <si>
    <t>LEO0009</t>
  </si>
  <si>
    <t>P00119741</t>
  </si>
  <si>
    <t>2013 GM3714 EEM0099 Pigtails</t>
  </si>
  <si>
    <t>LEO0010</t>
  </si>
  <si>
    <t>P00119744</t>
  </si>
  <si>
    <t>2013 GM3714 EEM0323 Pigtails</t>
  </si>
  <si>
    <t>LEO0012</t>
  </si>
  <si>
    <t>P00119743</t>
  </si>
  <si>
    <t>2013 GM3714 W21W EEM0412 Pigtails</t>
  </si>
  <si>
    <t>LEO0014</t>
  </si>
  <si>
    <t>P00119740</t>
  </si>
  <si>
    <t>2013 GM3714  EEM0412 Pigtails</t>
  </si>
  <si>
    <t>LEO0015</t>
  </si>
  <si>
    <t>P00119752</t>
  </si>
  <si>
    <t>LEO0027</t>
  </si>
  <si>
    <t>P00132883</t>
  </si>
  <si>
    <t>2013 CD391  EEM2082 W16W Pigtails</t>
  </si>
  <si>
    <t>LEO0033</t>
  </si>
  <si>
    <t>P00139829</t>
  </si>
  <si>
    <t>2015 CD391 EEM2082</t>
  </si>
  <si>
    <t>Sent request 8/19/16
Response I got back from Leoni:
"The EOP is not defined as in our business field the customer fluctuate the orders and so far the materials are running and the orders are going normally to you."</t>
  </si>
  <si>
    <t>DorCharm</t>
  </si>
  <si>
    <t>DOR0001</t>
  </si>
  <si>
    <t>2013 E15 - W21W EEM0412 Pigtail</t>
  </si>
  <si>
    <t>DOR0002</t>
  </si>
  <si>
    <t>2013 E15 - W16W EEM0099 Pigtail</t>
  </si>
  <si>
    <t>DOR0003</t>
  </si>
  <si>
    <t>2013 E15 - H21W With Fog EEM3305 Pigtail</t>
  </si>
  <si>
    <t>DOR0004</t>
  </si>
  <si>
    <t>2013 E15 - W21W EEM0412 Pigtail with Fog</t>
  </si>
  <si>
    <t>DOR0005</t>
  </si>
  <si>
    <t>TOG0046</t>
  </si>
  <si>
    <t>GS253A0110</t>
  </si>
  <si>
    <t>GS253A0140B</t>
  </si>
  <si>
    <t>TOG0050</t>
  </si>
  <si>
    <t>GS253A0090</t>
  </si>
  <si>
    <t>TOG0051</t>
  </si>
  <si>
    <t>GS253A0070</t>
  </si>
  <si>
    <t>TOG0052</t>
  </si>
  <si>
    <t>GS253A0060</t>
  </si>
  <si>
    <t>TOG0053</t>
  </si>
  <si>
    <t>GS253A0080</t>
  </si>
  <si>
    <t>TOG0062</t>
  </si>
  <si>
    <t>GS253A0190</t>
  </si>
  <si>
    <t>TOG0063</t>
  </si>
  <si>
    <t>GS253A0111</t>
  </si>
  <si>
    <t>?</t>
  </si>
  <si>
    <t>TOG0068</t>
  </si>
  <si>
    <t>GS253A0091</t>
  </si>
  <si>
    <t>Used on XTS and Alpha new parts</t>
  </si>
  <si>
    <t>Customer doesn’t show this part</t>
  </si>
  <si>
    <t xml:space="preserve">Sent request 8/26/16
Customer reponded 11/10/16 with EOP dates but no vehicle asscoiation or Program info.
</t>
  </si>
  <si>
    <t>Sent 4/25 ( Program ended 12/1/16)</t>
  </si>
  <si>
    <t>N - See customer comment</t>
  </si>
  <si>
    <t>China</t>
  </si>
  <si>
    <t>Customer only provides spot buys, orders to EEH are based on this specific qty</t>
  </si>
  <si>
    <t>Sent request 8/11/16 and again 8/25/16
Sent another request Nov. 2016 and again 1/11/17. 
1/24/17 customer finally gave an EOP date.</t>
  </si>
  <si>
    <t>Egypt</t>
  </si>
  <si>
    <t>Scheduler responsible to send letter</t>
  </si>
  <si>
    <t>JJF</t>
  </si>
  <si>
    <t>GU</t>
  </si>
  <si>
    <t>IA</t>
  </si>
  <si>
    <t>JST</t>
  </si>
  <si>
    <t>SHES</t>
  </si>
  <si>
    <t>FNG0037</t>
  </si>
  <si>
    <t>G60016</t>
  </si>
  <si>
    <t>Dec, 2017</t>
  </si>
  <si>
    <t>updated 1/24</t>
  </si>
  <si>
    <t>FNG - Gaurdian West</t>
  </si>
  <si>
    <t>FNG - Fowlerville</t>
  </si>
  <si>
    <t>FNG0118</t>
  </si>
  <si>
    <t>PC EL005 AC</t>
  </si>
  <si>
    <t>FNG - Urban</t>
  </si>
  <si>
    <t>FNG0126</t>
  </si>
  <si>
    <t>WH18272</t>
  </si>
  <si>
    <t>Ventra Ionia</t>
  </si>
  <si>
    <t>FNG0092</t>
  </si>
  <si>
    <t>FNG0107</t>
  </si>
  <si>
    <t>PC55440005AA</t>
  </si>
  <si>
    <t>PC55440009AB</t>
  </si>
  <si>
    <t>FNG - Warren</t>
  </si>
  <si>
    <t>FNG0088</t>
  </si>
  <si>
    <t>X-DM51 10E998 EA</t>
  </si>
  <si>
    <t>DS ORT</t>
  </si>
  <si>
    <t>RAM Rebel</t>
  </si>
  <si>
    <t xml:space="preserve">Updated by (Stephen Ward MTC) </t>
  </si>
  <si>
    <t>Dec, 2019</t>
  </si>
  <si>
    <t>VNA0073</t>
  </si>
  <si>
    <t>VNA0088</t>
  </si>
  <si>
    <t>VNA0096</t>
  </si>
  <si>
    <t>S550</t>
  </si>
  <si>
    <t>Ford Mustang</t>
  </si>
  <si>
    <t>Ventra Grand Rapids</t>
  </si>
  <si>
    <t>NAL0652</t>
  </si>
  <si>
    <t>NAL0653</t>
  </si>
  <si>
    <t>BF4</t>
  </si>
  <si>
    <t>Subaru Legacy/ Outback</t>
  </si>
  <si>
    <t>Confirmed confirmed that EOP is july 2017, originally considered as a 2019 EOP</t>
  </si>
  <si>
    <t>This job will be substitute by VNA0237</t>
  </si>
  <si>
    <t>This job will be substitute by VNA0238</t>
  </si>
  <si>
    <t>EOP is on 2020</t>
  </si>
  <si>
    <t>Date to send C/O letter</t>
  </si>
  <si>
    <t>TRW0701</t>
  </si>
  <si>
    <t>TRW0702</t>
  </si>
  <si>
    <t>STE0294</t>
  </si>
  <si>
    <t>STE0295</t>
  </si>
  <si>
    <t>STE0296</t>
  </si>
  <si>
    <t>STE0299</t>
  </si>
  <si>
    <t>STE0300</t>
  </si>
  <si>
    <t>NAL0543</t>
  </si>
  <si>
    <t>NAL0712</t>
  </si>
  <si>
    <t>EOP confirmed by RFQ, will confirm with customer as well. Replacement program launching sept 2017</t>
  </si>
  <si>
    <t>Program Close out Review- 2017</t>
  </si>
  <si>
    <t>AUT0092</t>
  </si>
  <si>
    <t>MAG0142</t>
  </si>
  <si>
    <t>Empire EOP</t>
  </si>
  <si>
    <t>STE0292</t>
  </si>
  <si>
    <t>ALC0577</t>
  </si>
  <si>
    <t>Part is shipped to Kablem, only receive spot buys, always plan only to firm orders</t>
  </si>
  <si>
    <t>Italy</t>
  </si>
  <si>
    <t>SLA0037</t>
  </si>
  <si>
    <t>SLA0036</t>
  </si>
  <si>
    <t>Part always planned only to firm orders</t>
  </si>
  <si>
    <t>korea</t>
  </si>
  <si>
    <t>SLA0200</t>
  </si>
  <si>
    <t>SLA0230</t>
  </si>
  <si>
    <t>VF</t>
  </si>
  <si>
    <t>Ram ProMaster</t>
  </si>
  <si>
    <t>Part is always planned only to firm orders(spotbuy)</t>
  </si>
  <si>
    <t>Korea</t>
  </si>
  <si>
    <t>450 pcs due 9/4</t>
  </si>
  <si>
    <t>Program exposure</t>
  </si>
  <si>
    <t>St Claire, MI</t>
  </si>
  <si>
    <t>ALC0247</t>
  </si>
  <si>
    <t>Fiat500</t>
  </si>
  <si>
    <t>Juan to ship parts to customer by end of june</t>
  </si>
  <si>
    <t>No unique raw material components</t>
  </si>
  <si>
    <t>Already receiving service demand</t>
  </si>
  <si>
    <t>receving approx 200 pcs/ week service, the plant builds 2000 pcs at a time.</t>
  </si>
  <si>
    <t>Receiving an average of 400 pcs per week of service</t>
  </si>
  <si>
    <t>Customer confirmed EOP is 2020,additional orders and forecast to be provided soon.</t>
  </si>
  <si>
    <t>Program Close out Review- 2018</t>
  </si>
  <si>
    <t>Recently confirmed by the customer as an EOP</t>
  </si>
  <si>
    <t>Allowance has already been booked for excess, remove from list</t>
  </si>
  <si>
    <t>Materials Comments</t>
  </si>
  <si>
    <t xml:space="preserve">After reviewing the RF analysis it looks like this part number was not planned correctly towards the EOP.
The customer demand did not spike but looks like we were placing orders past the close out date that we had in the system.
We are trying to find any communication from the customer that would have indicated that they requested this change.
We are following up for future service demand.
</t>
  </si>
  <si>
    <t>Added to the closeout report in 10/2016. At that time, we still had demand that required order of raw materials. 11/2016 - demand went down from STE. Materials team should have done a better job with contacting the suppliers to cancel PO's.</t>
  </si>
  <si>
    <t>Mid-Model Date</t>
  </si>
  <si>
    <t>(blank)</t>
  </si>
  <si>
    <t>170A</t>
  </si>
  <si>
    <t>Toyota Avalon</t>
  </si>
  <si>
    <t>2SF</t>
  </si>
  <si>
    <t>Honda Pilot</t>
  </si>
  <si>
    <t>2SL</t>
  </si>
  <si>
    <t>2SV</t>
  </si>
  <si>
    <t>Honda Civic</t>
  </si>
  <si>
    <t>2TA</t>
  </si>
  <si>
    <t>Acura ILX</t>
  </si>
  <si>
    <t>31XC</t>
  </si>
  <si>
    <t>760A</t>
  </si>
  <si>
    <t>Lexus RX</t>
  </si>
  <si>
    <t>C1UL</t>
  </si>
  <si>
    <t>Cadillac XT5</t>
  </si>
  <si>
    <t>C344</t>
  </si>
  <si>
    <t>Ford C-Max</t>
  </si>
  <si>
    <t>C520</t>
  </si>
  <si>
    <t>Ford Escape</t>
  </si>
  <si>
    <t>CD539</t>
  </si>
  <si>
    <t>Ford Edge</t>
  </si>
  <si>
    <t>D2JCI</t>
  </si>
  <si>
    <t>Chevrolet Volt</t>
  </si>
  <si>
    <t>DJ</t>
  </si>
  <si>
    <t>Ram 2500/3500</t>
  </si>
  <si>
    <t>E2SC</t>
  </si>
  <si>
    <t>F15</t>
  </si>
  <si>
    <t>BMW X5</t>
  </si>
  <si>
    <t>JK74</t>
  </si>
  <si>
    <t>Jeep Wrangler Unlimited</t>
  </si>
  <si>
    <t>K2XC</t>
  </si>
  <si>
    <t>K2XG</t>
  </si>
  <si>
    <t>GMC Sierra</t>
  </si>
  <si>
    <t>KL</t>
  </si>
  <si>
    <t>Jeep Cherokee</t>
  </si>
  <si>
    <t>L42L</t>
  </si>
  <si>
    <t>Nissan Altima</t>
  </si>
  <si>
    <t>L42N</t>
  </si>
  <si>
    <t>Nissan Maxima</t>
  </si>
  <si>
    <t>P1LL</t>
  </si>
  <si>
    <t>P42J</t>
  </si>
  <si>
    <t>Infiniti JX/QX60</t>
  </si>
  <si>
    <t>P42K</t>
  </si>
  <si>
    <t>Nissan Pathfinder</t>
  </si>
  <si>
    <t>P42M</t>
  </si>
  <si>
    <t>Nissan Murano</t>
  </si>
  <si>
    <t>U540</t>
  </si>
  <si>
    <t>Lincoln MKX</t>
  </si>
  <si>
    <t>VW411</t>
  </si>
  <si>
    <t>Volkswagen Passat</t>
  </si>
  <si>
    <t>W166</t>
  </si>
  <si>
    <t>Mercedes-Benz ML-Class/GLE</t>
  </si>
  <si>
    <t>ALI0124</t>
  </si>
  <si>
    <t>ALI0126</t>
  </si>
  <si>
    <t>DEL0101</t>
  </si>
  <si>
    <t>LER0060</t>
  </si>
  <si>
    <t>NAL0274</t>
  </si>
  <si>
    <t>NALB124</t>
  </si>
  <si>
    <t>IIS0042</t>
  </si>
  <si>
    <t>STE0131</t>
  </si>
  <si>
    <t>STE0135</t>
  </si>
  <si>
    <t>NAL0798</t>
  </si>
  <si>
    <t>NAL0799</t>
  </si>
  <si>
    <t>NAL0800</t>
  </si>
  <si>
    <t>NAL0801</t>
  </si>
  <si>
    <t>NAL0802</t>
  </si>
  <si>
    <t>NAL0979</t>
  </si>
  <si>
    <t>STE0002</t>
  </si>
  <si>
    <t>STE0003</t>
  </si>
  <si>
    <t>STE0302</t>
  </si>
  <si>
    <t>STE0137</t>
  </si>
  <si>
    <t>IIS0037</t>
  </si>
  <si>
    <t>NAL0859</t>
  </si>
  <si>
    <t>NAL0860</t>
  </si>
  <si>
    <t>UTA0002</t>
  </si>
  <si>
    <t>TRW0497</t>
  </si>
  <si>
    <t>VNA0084</t>
  </si>
  <si>
    <t>VNA0085</t>
  </si>
  <si>
    <t>VNA0086</t>
  </si>
  <si>
    <t>VNA0087</t>
  </si>
  <si>
    <t>VNA0160</t>
  </si>
  <si>
    <t>VNA0095</t>
  </si>
  <si>
    <t>VNA0103</t>
  </si>
  <si>
    <t>VNA0195</t>
  </si>
  <si>
    <t>VNA0196</t>
  </si>
  <si>
    <t>TRW0662</t>
  </si>
  <si>
    <t>FNG0053</t>
  </si>
  <si>
    <t>SLA0323</t>
  </si>
  <si>
    <t>SLA0327</t>
  </si>
  <si>
    <t>SLA0328</t>
  </si>
  <si>
    <t>SLA0346</t>
  </si>
  <si>
    <t>HEL0219</t>
  </si>
  <si>
    <t>NAL0092</t>
  </si>
  <si>
    <t>KSI0044</t>
  </si>
  <si>
    <t>MAG0129</t>
  </si>
  <si>
    <t>MAG0130</t>
  </si>
  <si>
    <t>MAG0131</t>
  </si>
  <si>
    <t>MAG0135</t>
  </si>
  <si>
    <t>VNA0051</t>
  </si>
  <si>
    <t>VNA0052</t>
  </si>
  <si>
    <t>AUT0274</t>
  </si>
  <si>
    <t>NAL0428</t>
  </si>
  <si>
    <t>NAL0430</t>
  </si>
  <si>
    <t>NAL0456</t>
  </si>
  <si>
    <t>ALI0090</t>
  </si>
  <si>
    <t>ALI0091</t>
  </si>
  <si>
    <t>ALI0092</t>
  </si>
  <si>
    <t>AUT0210</t>
  </si>
  <si>
    <t>AUT0211</t>
  </si>
  <si>
    <t>AUT0217</t>
  </si>
  <si>
    <t>AUT0218</t>
  </si>
  <si>
    <t>FMO0042</t>
  </si>
  <si>
    <t>VAL0269</t>
  </si>
  <si>
    <t>VAL0348</t>
  </si>
  <si>
    <t>AUT0219</t>
  </si>
  <si>
    <t>AUT0220</t>
  </si>
  <si>
    <t>VSL0267</t>
  </si>
  <si>
    <t>VSL0269</t>
  </si>
  <si>
    <t>NAL0264</t>
  </si>
  <si>
    <t>NAL0896</t>
  </si>
  <si>
    <t>NAL0947</t>
  </si>
  <si>
    <t>NAL0948</t>
  </si>
  <si>
    <t>HEL0236</t>
  </si>
  <si>
    <t>HEL0237</t>
  </si>
  <si>
    <t>HEL0279</t>
  </si>
  <si>
    <t>HEL0318</t>
  </si>
  <si>
    <t>TRW0654</t>
  </si>
  <si>
    <t>NAL0942</t>
  </si>
  <si>
    <t>NAL0953</t>
  </si>
  <si>
    <t>NAL0426</t>
  </si>
  <si>
    <t>NAL0664</t>
  </si>
  <si>
    <t>NAL0665</t>
  </si>
  <si>
    <t>NAL0671</t>
  </si>
  <si>
    <t>NAL0672</t>
  </si>
  <si>
    <t>NAL0675</t>
  </si>
  <si>
    <t>NAL0676</t>
  </si>
  <si>
    <t>NAL0707</t>
  </si>
  <si>
    <t>NAL0735</t>
  </si>
  <si>
    <t>VNA0197</t>
  </si>
  <si>
    <t>VNA0198</t>
  </si>
  <si>
    <t>VNA0199</t>
  </si>
  <si>
    <t>VNA0200</t>
  </si>
  <si>
    <t>VNA0201</t>
  </si>
  <si>
    <t>VNA0203</t>
  </si>
  <si>
    <t>VNA0204</t>
  </si>
  <si>
    <t>VNA0144</t>
  </si>
  <si>
    <t>VNA0145</t>
  </si>
  <si>
    <t>VNA0146</t>
  </si>
  <si>
    <t>VNA0194</t>
  </si>
  <si>
    <t>CEM0018</t>
  </si>
  <si>
    <t>ALI0142</t>
  </si>
  <si>
    <t>TRW0407</t>
  </si>
  <si>
    <t>ALI0150</t>
  </si>
  <si>
    <t>NOR0045</t>
  </si>
  <si>
    <t>NOR0051</t>
  </si>
  <si>
    <t>NOR0027</t>
  </si>
  <si>
    <t>NOR0028</t>
  </si>
  <si>
    <t>NOR0029</t>
  </si>
  <si>
    <t>NOR0030</t>
  </si>
  <si>
    <t>NOR0031</t>
  </si>
  <si>
    <t>Chevrolet Colorado/ Canyon</t>
  </si>
  <si>
    <t>Toyota Camry/ Sienna</t>
  </si>
  <si>
    <t>Subaru Outback/ Legacy</t>
  </si>
  <si>
    <t>Jeep Wrangler/ Unlimited</t>
  </si>
  <si>
    <t>Chevrolet Silverado/ HD</t>
  </si>
  <si>
    <t>Chevrolet Silverado/ Sierra</t>
  </si>
  <si>
    <t>K2UC/ K2YC</t>
  </si>
  <si>
    <t>Chevrolet Tahoe/ Suburban</t>
  </si>
  <si>
    <t>K2UC/ K2YC/ K2YG</t>
  </si>
  <si>
    <t>Chevrolet Tahoe/ Suburban/ Yukon XL</t>
  </si>
  <si>
    <t>STK0002</t>
  </si>
  <si>
    <t>STK0005</t>
  </si>
  <si>
    <t>STK0001</t>
  </si>
  <si>
    <t>Closing out MAY 2018 - confirmed by Steve Holeton with customer.</t>
  </si>
  <si>
    <t>Closing out September 2019 - confirmed by Steve Holeton with customer.</t>
  </si>
  <si>
    <t>Confirmed by SH</t>
  </si>
  <si>
    <t>ACH0020</t>
  </si>
  <si>
    <t>ACH0021</t>
  </si>
  <si>
    <t>ACH0022</t>
  </si>
  <si>
    <t>V363</t>
  </si>
  <si>
    <t>Ford Transit</t>
  </si>
  <si>
    <t>VNA0279</t>
  </si>
  <si>
    <t>VNA0280</t>
  </si>
  <si>
    <t>ALC0241</t>
  </si>
  <si>
    <t>ALC0512</t>
  </si>
  <si>
    <t>ALC0513</t>
  </si>
  <si>
    <t>ALC0514</t>
  </si>
  <si>
    <t>Mid Model</t>
  </si>
  <si>
    <t>ALI0147</t>
  </si>
  <si>
    <t>ALI0297</t>
  </si>
  <si>
    <t>YAZ0005</t>
  </si>
  <si>
    <t>YAZ0006</t>
  </si>
  <si>
    <t>YAZ0008</t>
  </si>
  <si>
    <t>YAZ0013</t>
  </si>
  <si>
    <t>STE0238</t>
  </si>
  <si>
    <t>STE0351</t>
  </si>
  <si>
    <t>STK0025</t>
  </si>
  <si>
    <t>STK0026</t>
  </si>
  <si>
    <t>STK0027</t>
  </si>
  <si>
    <t>STK0028</t>
  </si>
  <si>
    <t>STE0004</t>
  </si>
  <si>
    <t>STE0060</t>
  </si>
  <si>
    <t>STE0061</t>
  </si>
  <si>
    <t>THRA</t>
  </si>
  <si>
    <t>BHAL</t>
  </si>
  <si>
    <t>Planning per releases.  Customer releases go up to December/2017</t>
  </si>
  <si>
    <t>According ALC we will keep on receiving service demand, which will consume excess raw material</t>
  </si>
  <si>
    <t>Irene Aragon</t>
  </si>
  <si>
    <t>Laurie confirmed that EOP is january 2019</t>
  </si>
  <si>
    <t>OFAJ</t>
  </si>
  <si>
    <t>ALI0148</t>
  </si>
  <si>
    <t>ALC BRZ</t>
  </si>
  <si>
    <t>ALI Utah</t>
  </si>
  <si>
    <t>Buyer has confirmed a close out December/2017</t>
  </si>
  <si>
    <t>12/1/207</t>
  </si>
  <si>
    <t>Pulaski, TN</t>
  </si>
  <si>
    <t>Ogden, Utah</t>
  </si>
  <si>
    <t>Brazil</t>
  </si>
  <si>
    <t>RU, UF, WD75</t>
  </si>
  <si>
    <t>Durango, Pacifica, 200</t>
  </si>
  <si>
    <t>parent_customer</t>
  </si>
  <si>
    <t>program</t>
  </si>
  <si>
    <t>vehicle</t>
  </si>
  <si>
    <t>Mid Model Date</t>
  </si>
  <si>
    <t>empire_sop</t>
  </si>
  <si>
    <t>empire_eop</t>
  </si>
  <si>
    <t>CSM_sop</t>
  </si>
  <si>
    <t>CSM_eop</t>
  </si>
  <si>
    <t>New Timing</t>
  </si>
  <si>
    <t>Prior Timing</t>
  </si>
  <si>
    <t>Action</t>
  </si>
  <si>
    <t>Notes</t>
  </si>
  <si>
    <t>2018 Sales</t>
  </si>
  <si>
    <t>2019 Sales</t>
  </si>
  <si>
    <t>2020 Sales</t>
  </si>
  <si>
    <t>2021 Sales</t>
  </si>
  <si>
    <t>2022 Sales</t>
  </si>
  <si>
    <t>2023 Sales</t>
  </si>
  <si>
    <t>ADAC Automotive</t>
  </si>
  <si>
    <t>ADC0214</t>
  </si>
  <si>
    <t>Flex N Gate</t>
  </si>
  <si>
    <t>VNA0297</t>
  </si>
  <si>
    <t>VNA0300</t>
  </si>
  <si>
    <t>VNA0301</t>
  </si>
  <si>
    <t>North American Lighting</t>
  </si>
  <si>
    <t>NAL1421</t>
  </si>
  <si>
    <t>NAL1222</t>
  </si>
  <si>
    <t>NAL1223</t>
  </si>
  <si>
    <t>NAL1224</t>
  </si>
  <si>
    <t>NAL1225</t>
  </si>
  <si>
    <t>NAL1229</t>
  </si>
  <si>
    <t>NAL1230</t>
  </si>
  <si>
    <t>NAL1231</t>
  </si>
  <si>
    <t>NAL1232</t>
  </si>
  <si>
    <t>NAL1313</t>
  </si>
  <si>
    <t>NAL1314</t>
  </si>
  <si>
    <t>NAL1390</t>
  </si>
  <si>
    <t>NAL1391</t>
  </si>
  <si>
    <t>NAL1205</t>
  </si>
  <si>
    <t>NAL1206</t>
  </si>
  <si>
    <t>NAL1262</t>
  </si>
  <si>
    <t>SL Lighting Corp</t>
  </si>
  <si>
    <t>SLA0566</t>
  </si>
  <si>
    <t>SLA0568</t>
  </si>
  <si>
    <t>Stanley Electric US</t>
  </si>
  <si>
    <t>STE0454</t>
  </si>
  <si>
    <t>VAL0423</t>
  </si>
  <si>
    <t>VAL0424</t>
  </si>
  <si>
    <t>VAL0425</t>
  </si>
  <si>
    <t>VAL0426</t>
  </si>
  <si>
    <t>VAL0427</t>
  </si>
  <si>
    <t>VAL0465</t>
  </si>
  <si>
    <t>VAL0466</t>
  </si>
  <si>
    <t>VAL0469</t>
  </si>
  <si>
    <t>VAL0470</t>
  </si>
  <si>
    <t>VAL0471</t>
  </si>
  <si>
    <t>VNA0287</t>
  </si>
  <si>
    <t>VNA0288</t>
  </si>
  <si>
    <t>VNA0333</t>
  </si>
  <si>
    <t>VNA0346</t>
  </si>
  <si>
    <t>VNA0347</t>
  </si>
  <si>
    <t>VNA0348</t>
  </si>
  <si>
    <t>VNA0349</t>
  </si>
  <si>
    <t>VNA0371</t>
  </si>
  <si>
    <t>NAL0943</t>
  </si>
  <si>
    <t>2012-03 to 2018-12</t>
  </si>
  <si>
    <t>Changing SOPEOP</t>
  </si>
  <si>
    <t>Production of the current Infiniti QX60 [P42J] is extended 16 months to April 2020.</t>
  </si>
  <si>
    <t>TRW0661</t>
  </si>
  <si>
    <t>STE0144</t>
  </si>
  <si>
    <t>II Stanley</t>
  </si>
  <si>
    <t>2GV</t>
  </si>
  <si>
    <t>Magna International</t>
  </si>
  <si>
    <t>NOR0050</t>
  </si>
  <si>
    <t>TRW0957</t>
  </si>
  <si>
    <t>Autoliv</t>
  </si>
  <si>
    <t>K2UC</t>
  </si>
  <si>
    <t>Chevrolet Tahoe</t>
  </si>
  <si>
    <t>ALI0435</t>
  </si>
  <si>
    <t>NAL1163</t>
  </si>
  <si>
    <t>Production of the current Ford Mustang [S550] coupe is extended three months to February 2021.</t>
  </si>
  <si>
    <t>NAL1164</t>
  </si>
  <si>
    <t>NAL1165</t>
  </si>
  <si>
    <t>200L</t>
  </si>
  <si>
    <t>Toyota Sequoia</t>
  </si>
  <si>
    <t>NAL1167</t>
  </si>
  <si>
    <t>SLA0518</t>
  </si>
  <si>
    <t>Ford F-150 SuperCrew</t>
  </si>
  <si>
    <t>VNA0209</t>
  </si>
  <si>
    <t>VNA0237</t>
  </si>
  <si>
    <t>VNA0238</t>
  </si>
  <si>
    <t>TRW0881</t>
  </si>
  <si>
    <t>SLA0510</t>
  </si>
  <si>
    <t>SLA0511</t>
  </si>
  <si>
    <t>AUT0246</t>
  </si>
  <si>
    <t>AUT0247</t>
  </si>
  <si>
    <t>DEN0004</t>
  </si>
  <si>
    <t>NOR0020</t>
  </si>
  <si>
    <t>NOR0021</t>
  </si>
  <si>
    <t>AUT0128</t>
  </si>
  <si>
    <t>AUT0129</t>
  </si>
  <si>
    <t>AUT0130</t>
  </si>
  <si>
    <t>DFN0001</t>
  </si>
  <si>
    <t>K2UG</t>
  </si>
  <si>
    <t>GMC Yukon</t>
  </si>
  <si>
    <t>K2UL</t>
  </si>
  <si>
    <t>Cadillac Escalade</t>
  </si>
  <si>
    <t>AUT0244</t>
  </si>
  <si>
    <t>AUT0245</t>
  </si>
  <si>
    <t>MAG0111</t>
  </si>
  <si>
    <t>VNA0044</t>
  </si>
  <si>
    <t>VNA0071</t>
  </si>
  <si>
    <t>Ford F-150</t>
  </si>
  <si>
    <t>580L</t>
  </si>
  <si>
    <t>Toyota Sienna</t>
  </si>
  <si>
    <t>NAL0096</t>
  </si>
  <si>
    <t>NAL0429</t>
  </si>
  <si>
    <t>NAL0524</t>
  </si>
  <si>
    <t>K2YC</t>
  </si>
  <si>
    <t>Chevrolet Suburban</t>
  </si>
  <si>
    <t>NAL1168</t>
  </si>
  <si>
    <t>K2YG</t>
  </si>
  <si>
    <t>GMC Yukon XL</t>
  </si>
  <si>
    <t>Subaru Outback</t>
  </si>
  <si>
    <t>Subaru Legacy</t>
  </si>
  <si>
    <t>TRW0435</t>
  </si>
  <si>
    <t>TRW0447</t>
  </si>
  <si>
    <t>TRW0448</t>
  </si>
  <si>
    <t>TRW0481</t>
  </si>
  <si>
    <t>TRW0601</t>
  </si>
  <si>
    <t>TRW0635</t>
  </si>
  <si>
    <t>TRW0486</t>
  </si>
  <si>
    <t>ALI0069</t>
  </si>
  <si>
    <t>ALI0070</t>
  </si>
  <si>
    <t>ALI0149</t>
  </si>
  <si>
    <t>STE0054</t>
  </si>
  <si>
    <t>STE0055</t>
  </si>
  <si>
    <t>STE0084</t>
  </si>
  <si>
    <t>STE0349</t>
  </si>
  <si>
    <t>STE0350</t>
  </si>
  <si>
    <t>STE0405</t>
  </si>
  <si>
    <t>STE0406</t>
  </si>
  <si>
    <t>STK0030</t>
  </si>
  <si>
    <t>STK0031</t>
  </si>
  <si>
    <t>STK0032</t>
  </si>
  <si>
    <t>STK0033</t>
  </si>
  <si>
    <t>ADC0062</t>
  </si>
  <si>
    <t>ADC0063</t>
  </si>
  <si>
    <t>Hella</t>
  </si>
  <si>
    <t>X11M</t>
  </si>
  <si>
    <t>Nissan NV200</t>
  </si>
  <si>
    <t>HEL0161</t>
  </si>
  <si>
    <t>IIS0066</t>
  </si>
  <si>
    <t>IIS0068</t>
  </si>
  <si>
    <t>Yazaki North America Inc</t>
  </si>
  <si>
    <t>Toyoda Gosei North America Corp</t>
  </si>
  <si>
    <t>K2YL</t>
  </si>
  <si>
    <t>Cadillac Escalade ESV</t>
  </si>
  <si>
    <t>Summit Polymers Inc</t>
  </si>
  <si>
    <t>SUM0001</t>
  </si>
  <si>
    <t>General Motors</t>
  </si>
  <si>
    <t>GMC0050</t>
  </si>
  <si>
    <t>Has been reviewed and report has been updated</t>
  </si>
  <si>
    <t>A1SL</t>
  </si>
  <si>
    <t>Cadillac ATS</t>
  </si>
  <si>
    <t>SLA0133</t>
  </si>
  <si>
    <t>2012-07 to 2018-06</t>
  </si>
  <si>
    <t>2012-07 to 2019-12</t>
  </si>
  <si>
    <t>Production of the current Cadillac ATS [A1SL] sedan is scheduled to end in June 2018, 18 months earlier than previously forecast. Production of the ATS [A1BL] coupe continues. General Motors plans to try and migrate consumers to the all-new CT5 in 2019 until the launch of the all-new CT4 model in late 2019.</t>
  </si>
  <si>
    <t>SLA0134</t>
  </si>
  <si>
    <t>SLA0137</t>
  </si>
  <si>
    <t>SLA0145</t>
  </si>
  <si>
    <t>SLA0146</t>
  </si>
  <si>
    <t>SLA0149</t>
  </si>
  <si>
    <t>SLA0150</t>
  </si>
  <si>
    <t>SLA0181</t>
  </si>
  <si>
    <t>SLA0136</t>
  </si>
  <si>
    <t>SLA0148</t>
  </si>
  <si>
    <t>SLA0152</t>
  </si>
  <si>
    <t>We had a confirmation from ADAC that the EOP was on 2019 but later on they confirmed that it is in fact Dec 2017</t>
  </si>
  <si>
    <t>A1BL</t>
  </si>
  <si>
    <t>SLA0389</t>
  </si>
  <si>
    <t>DAK0013</t>
  </si>
  <si>
    <t>SLA0169</t>
  </si>
  <si>
    <t>Still need to be reviewed</t>
  </si>
  <si>
    <t>EOP now to be pulled to 10/2017</t>
  </si>
  <si>
    <t>Part is not active, last ship date was 3/2016</t>
  </si>
  <si>
    <t>John Sr - this business was pulled from us, build out date was pushed, need to confimr new transition date</t>
  </si>
  <si>
    <t xml:space="preserve">Comment from customer:
I am not showing where this (mid model) will affect they parts from Empire. But Waiting on Official EOP
</t>
  </si>
  <si>
    <t xml:space="preserve">IIS0037 – comment from customer:
We don't have a firm date from GM on the EOP, right now we are assuming the EOP to be July 2020, but is subject to change. 
This is an extension of the current lamp, the lamp will not change for this extension to 2020.  The same parts that Empire is supplying for this program will be used on the lamp extension to 2020. 
</t>
  </si>
  <si>
    <t>5/1/2018 EOP customer confirmed</t>
  </si>
  <si>
    <t>ALC0598</t>
  </si>
  <si>
    <t>A1BC</t>
  </si>
  <si>
    <t>Chevrolet Camaro</t>
  </si>
  <si>
    <t>Customer Confirmed (ana O)</t>
  </si>
  <si>
    <t>ALC0599</t>
  </si>
  <si>
    <t>ALC0600</t>
  </si>
  <si>
    <t>NAL1233</t>
  </si>
  <si>
    <t>STE0457</t>
  </si>
  <si>
    <t>2HX</t>
  </si>
  <si>
    <t>Honda CR-V</t>
  </si>
  <si>
    <t>NAL1235</t>
  </si>
  <si>
    <t>TRW0910</t>
  </si>
  <si>
    <t>YAN0015</t>
  </si>
  <si>
    <t>DFN0004</t>
  </si>
  <si>
    <t>C1UH</t>
  </si>
  <si>
    <t>Holden Acadia</t>
  </si>
  <si>
    <t>DFN0006</t>
  </si>
  <si>
    <t>TRW1033</t>
  </si>
  <si>
    <t>TM</t>
  </si>
  <si>
    <t>Hyundai Santa Fe</t>
  </si>
  <si>
    <t>VAR0141</t>
  </si>
  <si>
    <t>D544</t>
  </si>
  <si>
    <t>Lincoln Continental</t>
  </si>
  <si>
    <t>STK0014</t>
  </si>
  <si>
    <t>2SD</t>
  </si>
  <si>
    <t>Acura NSX</t>
  </si>
  <si>
    <t>FNG0042</t>
  </si>
  <si>
    <t>STE0186</t>
  </si>
  <si>
    <t>STK0022</t>
  </si>
  <si>
    <t>2KM</t>
  </si>
  <si>
    <t>Honda Ridgeline</t>
  </si>
  <si>
    <t>STK0023</t>
  </si>
  <si>
    <t>K2XCZ</t>
  </si>
  <si>
    <t>LTK0027</t>
  </si>
  <si>
    <t>Dodge Caravan</t>
  </si>
  <si>
    <t>STE0178</t>
  </si>
  <si>
    <t>VAR0133</t>
  </si>
  <si>
    <t>VAR0149</t>
  </si>
  <si>
    <t>AUT0243</t>
  </si>
  <si>
    <t>NAL1006</t>
  </si>
  <si>
    <t>STE0173</t>
  </si>
  <si>
    <t>STE0182</t>
  </si>
  <si>
    <t>VAR0129</t>
  </si>
  <si>
    <t>VAR0137</t>
  </si>
  <si>
    <t>VAR0145</t>
  </si>
  <si>
    <t>VAR0153</t>
  </si>
  <si>
    <t>AUT0253</t>
  </si>
  <si>
    <t>C1UG</t>
  </si>
  <si>
    <t>HEL0214</t>
  </si>
  <si>
    <t>KSI0015</t>
  </si>
  <si>
    <t>LER0044</t>
  </si>
  <si>
    <t>LER0045</t>
  </si>
  <si>
    <t>AUT0252</t>
  </si>
  <si>
    <t>LER0054</t>
  </si>
  <si>
    <t>STE0267</t>
  </si>
  <si>
    <t>LTK0012</t>
  </si>
  <si>
    <t>LTK0013</t>
  </si>
  <si>
    <t>MER0109</t>
  </si>
  <si>
    <t>Chrysler Town &amp; Country</t>
  </si>
  <si>
    <t>STK0018</t>
  </si>
  <si>
    <t>STE0175</t>
  </si>
  <si>
    <t>STE0180</t>
  </si>
  <si>
    <t>STE0192</t>
  </si>
  <si>
    <t>STE0260</t>
  </si>
  <si>
    <t>VAR0127</t>
  </si>
  <si>
    <t>VAR0131</t>
  </si>
  <si>
    <t>VAR0135</t>
  </si>
  <si>
    <t>NALC124</t>
  </si>
  <si>
    <t>440A</t>
  </si>
  <si>
    <t>Toyota Highlander</t>
  </si>
  <si>
    <t>VAR0139</t>
  </si>
  <si>
    <t>VAR0143</t>
  </si>
  <si>
    <t>VAR0147</t>
  </si>
  <si>
    <t>VAR0151</t>
  </si>
  <si>
    <t>VAR0155</t>
  </si>
  <si>
    <t>NAL1008</t>
  </si>
  <si>
    <t>NAL1029</t>
  </si>
  <si>
    <t>P33A</t>
  </si>
  <si>
    <t>NALB274</t>
  </si>
  <si>
    <t>VNA0156</t>
  </si>
  <si>
    <t>P558</t>
  </si>
  <si>
    <t>Ford F-250/350 Super Duty</t>
  </si>
  <si>
    <t>NAL1083</t>
  </si>
  <si>
    <t>TRW0375</t>
  </si>
  <si>
    <t>STE0265</t>
  </si>
  <si>
    <t>STE0269</t>
  </si>
  <si>
    <t>TRW0411</t>
  </si>
  <si>
    <t>NALF124</t>
  </si>
  <si>
    <t>STK0016</t>
  </si>
  <si>
    <t>STK0020</t>
  </si>
  <si>
    <t>NOR0047</t>
  </si>
  <si>
    <t>STE0424</t>
  </si>
  <si>
    <t>NALC274</t>
  </si>
  <si>
    <t>STE0174</t>
  </si>
  <si>
    <t>STE0177</t>
  </si>
  <si>
    <t>STE0179</t>
  </si>
  <si>
    <t>YAZ0009</t>
  </si>
  <si>
    <t>STE0181</t>
  </si>
  <si>
    <t>STE0183</t>
  </si>
  <si>
    <t>LER0056</t>
  </si>
  <si>
    <t>STE0185</t>
  </si>
  <si>
    <t>STE0191</t>
  </si>
  <si>
    <t>STE0196</t>
  </si>
  <si>
    <t>STE0261</t>
  </si>
  <si>
    <t>VSL0122</t>
  </si>
  <si>
    <t>VAR0125</t>
  </si>
  <si>
    <t>VAR0128</t>
  </si>
  <si>
    <t>VAR0130</t>
  </si>
  <si>
    <t>VNA0102</t>
  </si>
  <si>
    <t>H61L</t>
  </si>
  <si>
    <t>Nissan Titan</t>
  </si>
  <si>
    <t>VAR0132</t>
  </si>
  <si>
    <t>VAR0134</t>
  </si>
  <si>
    <t>VAR0136</t>
  </si>
  <si>
    <t>VAR0138</t>
  </si>
  <si>
    <t>VAR0140</t>
  </si>
  <si>
    <t>VAR0142</t>
  </si>
  <si>
    <t>VAR0144</t>
  </si>
  <si>
    <t>VAR0146</t>
  </si>
  <si>
    <t>VAR0148</t>
  </si>
  <si>
    <t>VAR0150</t>
  </si>
  <si>
    <t>VAR0152</t>
  </si>
  <si>
    <t>VAR0154</t>
  </si>
  <si>
    <t>AUT0248</t>
  </si>
  <si>
    <t>L12F</t>
  </si>
  <si>
    <t>Nissan Sentra</t>
  </si>
  <si>
    <t>NAL1007</t>
  </si>
  <si>
    <t>NAL1022</t>
  </si>
  <si>
    <t>NAL0571</t>
  </si>
  <si>
    <t>NAL0572</t>
  </si>
  <si>
    <t>NAL1030</t>
  </si>
  <si>
    <t>NAL0573</t>
  </si>
  <si>
    <t>NAL0586</t>
  </si>
  <si>
    <t>NAL0608</t>
  </si>
  <si>
    <t>NAS0001</t>
  </si>
  <si>
    <t>VPP3254</t>
  </si>
  <si>
    <t>NALB087</t>
  </si>
  <si>
    <t>DFN0002</t>
  </si>
  <si>
    <t>DFN0003</t>
  </si>
  <si>
    <t>VNA0205</t>
  </si>
  <si>
    <t>FNG0125</t>
  </si>
  <si>
    <t>VAR0124</t>
  </si>
  <si>
    <t>VNA0155</t>
  </si>
  <si>
    <t>STE0264</t>
  </si>
  <si>
    <t>STE0266</t>
  </si>
  <si>
    <t>STE0268</t>
  </si>
  <si>
    <t>STE0270</t>
  </si>
  <si>
    <t>VNA0158</t>
  </si>
  <si>
    <t>VNA0159</t>
  </si>
  <si>
    <t>VNA0164</t>
  </si>
  <si>
    <t>STK0021</t>
  </si>
  <si>
    <t>NAL1118</t>
  </si>
  <si>
    <t>010B</t>
  </si>
  <si>
    <t>AUT0221</t>
  </si>
  <si>
    <t>STK0013</t>
  </si>
  <si>
    <t>STK0015</t>
  </si>
  <si>
    <t>STK0017</t>
  </si>
  <si>
    <t>STK0019</t>
  </si>
  <si>
    <t>NOR0022</t>
  </si>
  <si>
    <t>NOR0024</t>
  </si>
  <si>
    <t>NOR0025</t>
  </si>
  <si>
    <t>STE0145</t>
  </si>
  <si>
    <t>STE0168</t>
  </si>
  <si>
    <t>STE0169</t>
  </si>
  <si>
    <t>STE0170</t>
  </si>
  <si>
    <t>STE0171</t>
  </si>
  <si>
    <t>STE0172</t>
  </si>
  <si>
    <t>ALC0134</t>
  </si>
  <si>
    <t>D471</t>
  </si>
  <si>
    <t>Ford Flex</t>
  </si>
  <si>
    <t>ALC0151</t>
  </si>
  <si>
    <t>ALC0163</t>
  </si>
  <si>
    <t>D472</t>
  </si>
  <si>
    <t>Lincoln MKT</t>
  </si>
  <si>
    <t>NOR0016</t>
  </si>
  <si>
    <t>SPC0002</t>
  </si>
  <si>
    <t>NAL0982</t>
  </si>
  <si>
    <t>D2LC</t>
  </si>
  <si>
    <t>Chevrolet Cruze</t>
  </si>
  <si>
    <t>STE0271</t>
  </si>
  <si>
    <t>STE0272</t>
  </si>
  <si>
    <t>TRW0777</t>
  </si>
  <si>
    <t>TRW0894</t>
  </si>
  <si>
    <t>O1SL</t>
  </si>
  <si>
    <t>Cadillac CT6</t>
  </si>
  <si>
    <t>TRW0958</t>
  </si>
  <si>
    <t>NAL1477</t>
  </si>
  <si>
    <t>NAL1478</t>
  </si>
  <si>
    <t>NAL1498</t>
  </si>
  <si>
    <t>NAL1499</t>
  </si>
  <si>
    <t>NAL1500</t>
  </si>
  <si>
    <t>NAL1535</t>
  </si>
  <si>
    <t>NAL1536</t>
  </si>
  <si>
    <t>SLA0596</t>
  </si>
  <si>
    <t>SLA0637</t>
  </si>
  <si>
    <t>VAL0477</t>
  </si>
  <si>
    <t>HEL0491</t>
  </si>
  <si>
    <t>HEL0492</t>
  </si>
  <si>
    <t>HEL0493</t>
  </si>
  <si>
    <t>HEL0494</t>
  </si>
  <si>
    <t>HEL0501</t>
  </si>
  <si>
    <t>HEL0535</t>
  </si>
  <si>
    <t>DFN0043</t>
  </si>
  <si>
    <t>NAL0674</t>
  </si>
  <si>
    <t>NAL0721</t>
  </si>
  <si>
    <t>NAL0722</t>
  </si>
  <si>
    <t>Need to confirm if the EOP is in 2019 as CSM shows. If so, move this part to the 2019 EOP list</t>
  </si>
  <si>
    <t>in Service, but demand volume still high</t>
  </si>
  <si>
    <t>not in EEH material report</t>
  </si>
  <si>
    <t>MPS planning example</t>
  </si>
  <si>
    <t>EOP confirmation request has been sent. (Previously we have been advised that these are used on  170A &amp; 841/580 programs, (170A close-out is Mar 2018, but 841/580 program doesn’t close until May 2020).</t>
  </si>
  <si>
    <t>STK0024</t>
  </si>
  <si>
    <t>Early Customer EOP</t>
  </si>
  <si>
    <t>Confirmed by SH. GU 12/14 customer demand goes out thru April 2018, this is real EOP</t>
  </si>
  <si>
    <t>KSI has decreased orders recently, planning to end with 0 FG, no unique components</t>
  </si>
  <si>
    <t>Customer has dropped demand considerably, Joanie to follow up to confirm demand on the 841/580, current customer releases do not support this statement</t>
  </si>
  <si>
    <t>Excess RM after build out</t>
  </si>
  <si>
    <t>C344/346</t>
  </si>
  <si>
    <t>Ford C-Max/ Focus</t>
  </si>
  <si>
    <t>VAL0498</t>
  </si>
  <si>
    <t>VAL0499</t>
  </si>
  <si>
    <t>AUT0325</t>
  </si>
  <si>
    <t>AUT0326</t>
  </si>
  <si>
    <t>AUT0330</t>
  </si>
  <si>
    <t>VNA0266</t>
  </si>
  <si>
    <t>VNA0267</t>
  </si>
  <si>
    <t>VNA0331</t>
  </si>
  <si>
    <t>VNA0332</t>
  </si>
  <si>
    <t>TRW0892</t>
  </si>
  <si>
    <t>TRW0954</t>
  </si>
  <si>
    <t>TRW0955</t>
  </si>
  <si>
    <t>ALC0721</t>
  </si>
  <si>
    <t>JL72</t>
  </si>
  <si>
    <t>DT</t>
  </si>
  <si>
    <t>Automotive Lighting</t>
  </si>
  <si>
    <t>GMT311</t>
  </si>
  <si>
    <t>Chevrolet Captiva Sport</t>
  </si>
  <si>
    <t>VAL0288</t>
  </si>
  <si>
    <t>Ford Mondeo</t>
  </si>
  <si>
    <t>TRW0377</t>
  </si>
  <si>
    <t>ALI0068</t>
  </si>
  <si>
    <t>ALI0071</t>
  </si>
  <si>
    <t>VAR0126</t>
  </si>
  <si>
    <t>LTK0025</t>
  </si>
  <si>
    <t>LTK0026</t>
  </si>
  <si>
    <t>NOR0001</t>
  </si>
  <si>
    <t>NOR0014</t>
  </si>
  <si>
    <t>NOR0015</t>
  </si>
  <si>
    <t>NOR0017</t>
  </si>
  <si>
    <t>NOR0018</t>
  </si>
  <si>
    <t>NOR0019</t>
  </si>
  <si>
    <t>STE0301</t>
  </si>
  <si>
    <t>VNA0368</t>
  </si>
  <si>
    <t>VNA0369</t>
  </si>
  <si>
    <t>AUT0105</t>
  </si>
  <si>
    <t>AUT0106</t>
  </si>
  <si>
    <t>AUT0107</t>
  </si>
  <si>
    <t>AUT0108</t>
  </si>
  <si>
    <t>AUT0119</t>
  </si>
  <si>
    <t>FNG0087</t>
  </si>
  <si>
    <t>FNG0096</t>
  </si>
  <si>
    <t>GMC0079</t>
  </si>
  <si>
    <t>JCI0033</t>
  </si>
  <si>
    <t>MAG0250</t>
  </si>
  <si>
    <t>NAL0150</t>
  </si>
  <si>
    <t>TRW0391</t>
  </si>
  <si>
    <t>TRW0394</t>
  </si>
  <si>
    <t>TRW0397</t>
  </si>
  <si>
    <t>TRW0399</t>
  </si>
  <si>
    <t>TRW0442</t>
  </si>
  <si>
    <t>TRW0720</t>
  </si>
  <si>
    <t>TRW0721</t>
  </si>
  <si>
    <t>VPP0684</t>
  </si>
  <si>
    <t>According to Bill (who has a email from the customer), the mid model date does not apply ot our part</t>
  </si>
  <si>
    <t>According to Ben, the mid model date does not apply ot our part</t>
  </si>
  <si>
    <t>Bill Doman says the Mid mode doesn't apply to this part</t>
  </si>
  <si>
    <t>RF/ MPS link</t>
  </si>
  <si>
    <t>Report</t>
  </si>
  <si>
    <t>Per customer this part is ending in April 2018</t>
  </si>
  <si>
    <t>Planning per releases. GU 1215: need to remove from the 2018 list, this was used on the KL program which ended in 2017</t>
  </si>
  <si>
    <t>Does not look like a 2018 EOP,Juan to review and confirm</t>
  </si>
  <si>
    <t>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</si>
</sst>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8" formatCode="&quot;$&quot;#,##0.00_);[Red]\(&quot;$&quot;#,##0.00\)"/>
    <numFmt numFmtId="44" formatCode="_(&quot;$&quot;* #,##0.00_);_(&quot;$&quot;* \(#,##0.00\);_(&quot;$&quot;* &quot;-&quot;??_);_(@_)"/>
    <numFmt numFmtId="43" formatCode="_(* #,##0.00_);_(* \(#,##0.00\);_(* &quot;-&quot;??_);_(@_)"/>
    <numFmt numFmtId="164" formatCode="[$-409]d\-mmm\-yy;@"/>
    <numFmt numFmtId="165" formatCode="0.000"/>
    <numFmt numFmtId="166" formatCode="_(* #,##0_);_(* \(#,##0\);_(* &quot;-&quot;??_);_(@_)"/>
    <numFmt numFmtId="167" formatCode="_(&quot;$&quot;* #,##0_);_(&quot;$&quot;* \(#,##0\);_(&quot;$&quot;* &quot;-&quot;??_);_(@_)"/>
    <numFmt numFmtId="168" formatCode="&quot;$&quot;#,##0.00"/>
    <numFmt numFmtId="169" formatCode="[$-409]mmmm\ d\,\ yyyy;@"/>
    <numFmt numFmtId="170" formatCode="[$-409]mmmm\-yy;@"/>
    <numFmt numFmtId="171" formatCode="0.000%"/>
    <numFmt numFmtId="172" formatCode="&quot;$&quot;#,##0"/>
    <numFmt numFmtId="173" formatCode="m/d/yy;@"/>
    <numFmt numFmtId="174" formatCode="mm/dd/yyyy"/>
  </numFmts>
  <fonts count="44" x14ac:knownFonts="1">
    <font>
      <sz val="10"/>
      <name val="Arial"/>
    </font>
    <font>
      <sz val="10"/>
      <name val="Arial"/>
      <family val="2"/>
    </font>
    <font>
      <sz val="8"/>
      <name val="Arial"/>
      <family val="2"/>
    </font>
    <font>
      <b/>
      <sz val="10"/>
      <name val="Arial"/>
      <family val="2"/>
    </font>
    <font>
      <b/>
      <u/>
      <sz val="10"/>
      <name val="Arial"/>
      <family val="2"/>
    </font>
    <font>
      <u/>
      <sz val="10"/>
      <color indexed="12"/>
      <name val="Arial"/>
      <family val="2"/>
    </font>
    <font>
      <sz val="10"/>
      <name val="Arial"/>
      <family val="2"/>
    </font>
    <font>
      <b/>
      <sz val="12"/>
      <name val="Arial"/>
      <family val="2"/>
    </font>
    <font>
      <b/>
      <sz val="10"/>
      <color indexed="10"/>
      <name val="Arial"/>
      <family val="2"/>
    </font>
    <font>
      <u/>
      <sz val="10"/>
      <color indexed="12"/>
      <name val="Arial"/>
      <family val="2"/>
    </font>
    <font>
      <b/>
      <sz val="12"/>
      <color indexed="10"/>
      <name val="Arial"/>
      <family val="2"/>
    </font>
    <font>
      <sz val="8"/>
      <name val="Arial"/>
      <family val="2"/>
    </font>
    <font>
      <sz val="10"/>
      <color indexed="8"/>
      <name val="Arial"/>
      <family val="2"/>
    </font>
    <font>
      <sz val="10"/>
      <name val="Arial"/>
      <family val="2"/>
    </font>
    <font>
      <sz val="14"/>
      <name val="Arial"/>
      <family val="2"/>
    </font>
    <font>
      <sz val="12"/>
      <name val="Arial"/>
      <family val="2"/>
    </font>
    <font>
      <b/>
      <sz val="14"/>
      <name val="Arial"/>
      <family val="2"/>
    </font>
    <font>
      <sz val="11"/>
      <name val="Arial"/>
      <family val="2"/>
    </font>
    <font>
      <strike/>
      <sz val="11"/>
      <name val="Arial"/>
      <family val="2"/>
    </font>
    <font>
      <sz val="11"/>
      <name val="Calibri"/>
      <family val="2"/>
    </font>
    <font>
      <sz val="9"/>
      <color indexed="81"/>
      <name val="Tahoma"/>
      <family val="2"/>
    </font>
    <font>
      <b/>
      <sz val="9"/>
      <color indexed="81"/>
      <name val="Tahoma"/>
      <family val="2"/>
    </font>
    <font>
      <sz val="10"/>
      <name val="Arial"/>
      <family val="2"/>
    </font>
    <font>
      <sz val="11"/>
      <color theme="1"/>
      <name val="Calibri"/>
      <family val="2"/>
      <scheme val="minor"/>
    </font>
    <font>
      <b/>
      <sz val="11"/>
      <color theme="1"/>
      <name val="Calibri"/>
      <family val="2"/>
      <scheme val="minor"/>
    </font>
    <font>
      <u/>
      <sz val="10"/>
      <color rgb="FF0000FF"/>
      <name val="Arial"/>
      <family val="2"/>
    </font>
    <font>
      <b/>
      <sz val="10"/>
      <color theme="0"/>
      <name val="Arial"/>
      <family val="2"/>
    </font>
    <font>
      <sz val="11"/>
      <color rgb="FF000000"/>
      <name val="Arial"/>
      <family val="2"/>
    </font>
    <font>
      <sz val="11"/>
      <color theme="1"/>
      <name val="Arial"/>
      <family val="2"/>
    </font>
    <font>
      <sz val="10"/>
      <color rgb="FFFF0000"/>
      <name val="Arial"/>
      <family val="2"/>
    </font>
    <font>
      <b/>
      <sz val="10"/>
      <color theme="1"/>
      <name val="Arial"/>
      <family val="2"/>
    </font>
    <font>
      <sz val="10"/>
      <color theme="1"/>
      <name val="Arial"/>
      <family val="2"/>
    </font>
    <font>
      <sz val="11"/>
      <color rgb="FF000000"/>
      <name val="Calibri"/>
      <family val="2"/>
    </font>
    <font>
      <b/>
      <sz val="11"/>
      <color rgb="FF000000"/>
      <name val="Calibri"/>
      <family val="2"/>
    </font>
    <font>
      <b/>
      <sz val="9"/>
      <color rgb="FF000000"/>
      <name val="Calibri"/>
      <family val="2"/>
    </font>
    <font>
      <strike/>
      <sz val="11"/>
      <color theme="1"/>
      <name val="Calibri"/>
      <family val="2"/>
      <scheme val="minor"/>
    </font>
    <font>
      <b/>
      <sz val="10"/>
      <color rgb="FFFF0000"/>
      <name val="Arial"/>
      <family val="2"/>
    </font>
    <font>
      <b/>
      <sz val="12"/>
      <color theme="1"/>
      <name val="Calibri"/>
      <family val="2"/>
      <scheme val="minor"/>
    </font>
    <font>
      <b/>
      <sz val="11"/>
      <color rgb="FF000000"/>
      <name val="Calibri"/>
      <family val="2"/>
    </font>
    <font>
      <sz val="11"/>
      <color rgb="FF000000"/>
      <name val="Calibri"/>
      <family val="2"/>
    </font>
    <font>
      <sz val="10"/>
      <name val="Arial"/>
      <family val="2"/>
    </font>
    <font>
      <b/>
      <sz val="9"/>
      <color theme="1"/>
      <name val="Calibri"/>
      <family val="2"/>
      <scheme val="minor"/>
    </font>
    <font>
      <b/>
      <sz val="10"/>
      <name val="Arial"/>
      <family val="2"/>
    </font>
    <font>
      <b/>
      <sz val="11"/>
      <color theme="1"/>
      <name val="Calibri"/>
      <family val="2"/>
      <scheme val="minor"/>
    </font>
  </fonts>
  <fills count="24">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0"/>
        <bgColor indexed="64"/>
      </patternFill>
    </fill>
    <fill>
      <patternFill patternType="solid">
        <fgColor indexed="40"/>
        <bgColor indexed="64"/>
      </patternFill>
    </fill>
    <fill>
      <patternFill patternType="solid">
        <fgColor indexed="13"/>
        <bgColor indexed="64"/>
      </patternFill>
    </fill>
    <fill>
      <patternFill patternType="solid">
        <fgColor indexed="50"/>
        <bgColor indexed="64"/>
      </patternFill>
    </fill>
    <fill>
      <patternFill patternType="solid">
        <fgColor theme="3"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
      <patternFill patternType="solid">
        <fgColor theme="6" tint="0.59999389629810485"/>
        <bgColor indexed="64"/>
      </patternFill>
    </fill>
    <fill>
      <patternFill patternType="solid">
        <fgColor rgb="FFFF0000"/>
        <bgColor indexed="64"/>
      </patternFill>
    </fill>
    <fill>
      <patternFill patternType="solid">
        <fgColor rgb="FFDCE6F1"/>
        <bgColor rgb="FFDCE6F1"/>
      </patternFill>
    </fill>
    <fill>
      <patternFill patternType="solid">
        <fgColor theme="4"/>
        <bgColor theme="4"/>
      </patternFill>
    </fill>
    <fill>
      <patternFill patternType="solid">
        <fgColor theme="4" tint="0.79998168889431442"/>
        <bgColor theme="4" tint="0.79998168889431442"/>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top style="thin">
        <color indexed="64"/>
      </top>
      <bottom style="double">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medium">
        <color indexed="64"/>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
      <left/>
      <right/>
      <top style="thin">
        <color theme="4"/>
      </top>
      <bottom/>
      <diagonal/>
    </border>
    <border>
      <left/>
      <right style="thin">
        <color theme="4"/>
      </right>
      <top style="thin">
        <color theme="4"/>
      </top>
      <bottom/>
      <diagonal/>
    </border>
    <border>
      <left/>
      <right/>
      <top/>
      <bottom style="thin">
        <color theme="4" tint="0.39997558519241921"/>
      </bottom>
      <diagonal/>
    </border>
  </borders>
  <cellStyleXfs count="11">
    <xf numFmtId="0" fontId="0" fillId="0" borderId="0"/>
    <xf numFmtId="43" fontId="1" fillId="0" borderId="0" applyFont="0" applyFill="0" applyBorder="0" applyAlignment="0" applyProtection="0"/>
    <xf numFmtId="44" fontId="1" fillId="0" borderId="0" applyFont="0" applyFill="0" applyBorder="0" applyAlignment="0" applyProtection="0"/>
    <xf numFmtId="0" fontId="5" fillId="0" borderId="0" applyNumberFormat="0" applyFill="0" applyBorder="0" applyAlignment="0" applyProtection="0">
      <alignment vertical="top"/>
      <protection locked="0"/>
    </xf>
    <xf numFmtId="0" fontId="6" fillId="0" borderId="0"/>
    <xf numFmtId="0" fontId="6" fillId="0" borderId="0"/>
    <xf numFmtId="0" fontId="6" fillId="0" borderId="0"/>
    <xf numFmtId="0" fontId="23" fillId="0" borderId="0"/>
    <xf numFmtId="0" fontId="6" fillId="0" borderId="0"/>
    <xf numFmtId="9" fontId="1" fillId="0" borderId="0" applyFont="0" applyFill="0" applyBorder="0" applyAlignment="0" applyProtection="0"/>
    <xf numFmtId="0" fontId="40" fillId="0" borderId="0"/>
  </cellStyleXfs>
  <cellXfs count="1285">
    <xf numFmtId="0" fontId="0" fillId="0" borderId="0" xfId="0"/>
    <xf numFmtId="164" fontId="0" fillId="0" borderId="0" xfId="0" applyNumberFormat="1"/>
    <xf numFmtId="0" fontId="3" fillId="0" borderId="0" xfId="0" applyFont="1"/>
    <xf numFmtId="14" fontId="0" fillId="0" borderId="0" xfId="0" applyNumberFormat="1"/>
    <xf numFmtId="0" fontId="0" fillId="0" borderId="0" xfId="0" applyAlignment="1">
      <alignment wrapText="1"/>
    </xf>
    <xf numFmtId="164" fontId="0" fillId="0" borderId="0" xfId="0" applyNumberFormat="1" applyAlignment="1">
      <alignment horizontal="left"/>
    </xf>
    <xf numFmtId="44" fontId="0" fillId="0" borderId="0" xfId="2" applyFont="1"/>
    <xf numFmtId="0" fontId="0" fillId="0" borderId="0" xfId="0" applyBorder="1"/>
    <xf numFmtId="0" fontId="0" fillId="2" borderId="1" xfId="0" applyFill="1" applyBorder="1"/>
    <xf numFmtId="164" fontId="0" fillId="2" borderId="1" xfId="0" applyNumberFormat="1" applyFill="1" applyBorder="1" applyAlignment="1">
      <alignment horizontal="left"/>
    </xf>
    <xf numFmtId="164" fontId="0" fillId="2" borderId="1" xfId="0" applyNumberFormat="1" applyFill="1" applyBorder="1"/>
    <xf numFmtId="0" fontId="0" fillId="2" borderId="1" xfId="0" applyFill="1" applyBorder="1" applyAlignment="1">
      <alignment wrapText="1"/>
    </xf>
    <xf numFmtId="44" fontId="0" fillId="2" borderId="1" xfId="2" applyFont="1" applyFill="1" applyBorder="1"/>
    <xf numFmtId="0" fontId="0" fillId="2" borderId="2" xfId="0" applyFill="1" applyBorder="1"/>
    <xf numFmtId="0" fontId="0" fillId="2" borderId="3" xfId="0" applyFill="1" applyBorder="1"/>
    <xf numFmtId="164" fontId="0" fillId="2" borderId="3" xfId="0" applyNumberFormat="1" applyFill="1" applyBorder="1" applyAlignment="1">
      <alignment horizontal="left"/>
    </xf>
    <xf numFmtId="164" fontId="0" fillId="2" borderId="3" xfId="0" applyNumberFormat="1" applyFill="1" applyBorder="1"/>
    <xf numFmtId="0" fontId="0" fillId="2" borderId="4" xfId="0" applyFill="1" applyBorder="1"/>
    <xf numFmtId="0" fontId="3" fillId="2" borderId="1" xfId="0" applyFont="1" applyFill="1" applyBorder="1"/>
    <xf numFmtId="0" fontId="0" fillId="3" borderId="4" xfId="0" applyFill="1" applyBorder="1"/>
    <xf numFmtId="0" fontId="0" fillId="3" borderId="1" xfId="0" applyFill="1" applyBorder="1"/>
    <xf numFmtId="164" fontId="0" fillId="3" borderId="1" xfId="0" applyNumberFormat="1" applyFill="1" applyBorder="1" applyAlignment="1">
      <alignment horizontal="left"/>
    </xf>
    <xf numFmtId="0" fontId="0" fillId="3" borderId="1" xfId="0" applyFill="1" applyBorder="1" applyAlignment="1">
      <alignment wrapText="1"/>
    </xf>
    <xf numFmtId="44" fontId="0" fillId="3" borderId="1" xfId="2" applyFont="1" applyFill="1" applyBorder="1"/>
    <xf numFmtId="0" fontId="3" fillId="4" borderId="1" xfId="0" applyFont="1" applyFill="1" applyBorder="1"/>
    <xf numFmtId="0" fontId="3" fillId="3" borderId="1" xfId="0" applyFont="1" applyFill="1" applyBorder="1"/>
    <xf numFmtId="0" fontId="0" fillId="5" borderId="4" xfId="0" applyFill="1" applyBorder="1"/>
    <xf numFmtId="0" fontId="0" fillId="5" borderId="1" xfId="0" applyFill="1" applyBorder="1"/>
    <xf numFmtId="164" fontId="0" fillId="5" borderId="1" xfId="0" applyNumberFormat="1" applyFill="1" applyBorder="1" applyAlignment="1">
      <alignment horizontal="left"/>
    </xf>
    <xf numFmtId="164" fontId="0" fillId="5" borderId="1" xfId="0" applyNumberFormat="1" applyFill="1" applyBorder="1"/>
    <xf numFmtId="0" fontId="0" fillId="5" borderId="1" xfId="0" applyFill="1" applyBorder="1" applyAlignment="1">
      <alignment wrapText="1"/>
    </xf>
    <xf numFmtId="44" fontId="0" fillId="5" borderId="1" xfId="2" applyFont="1" applyFill="1" applyBorder="1"/>
    <xf numFmtId="0" fontId="3" fillId="5" borderId="1" xfId="0" applyFont="1" applyFill="1" applyBorder="1"/>
    <xf numFmtId="164" fontId="0" fillId="0" borderId="0" xfId="2" applyNumberFormat="1" applyFont="1"/>
    <xf numFmtId="3" fontId="0" fillId="0" borderId="0" xfId="2" applyNumberFormat="1" applyFont="1"/>
    <xf numFmtId="0" fontId="4" fillId="0" borderId="0" xfId="0" applyFont="1"/>
    <xf numFmtId="0" fontId="0" fillId="0" borderId="0" xfId="0" applyFill="1"/>
    <xf numFmtId="0" fontId="3" fillId="2" borderId="3" xfId="0" applyFont="1" applyFill="1" applyBorder="1"/>
    <xf numFmtId="0" fontId="0" fillId="2" borderId="3" xfId="0" applyFill="1" applyBorder="1" applyAlignment="1">
      <alignment wrapText="1"/>
    </xf>
    <xf numFmtId="44" fontId="0" fillId="2" borderId="3" xfId="2" applyFont="1" applyFill="1" applyBorder="1"/>
    <xf numFmtId="164" fontId="0" fillId="5" borderId="1" xfId="2" applyNumberFormat="1" applyFont="1" applyFill="1" applyBorder="1"/>
    <xf numFmtId="3" fontId="0" fillId="5" borderId="1" xfId="2" applyNumberFormat="1" applyFont="1" applyFill="1" applyBorder="1"/>
    <xf numFmtId="0" fontId="0" fillId="0" borderId="1" xfId="0" applyBorder="1"/>
    <xf numFmtId="164" fontId="0" fillId="3" borderId="1" xfId="2" applyNumberFormat="1" applyFont="1" applyFill="1" applyBorder="1"/>
    <xf numFmtId="3" fontId="0" fillId="3" borderId="1" xfId="2" applyNumberFormat="1" applyFont="1" applyFill="1" applyBorder="1"/>
    <xf numFmtId="0" fontId="0" fillId="3" borderId="1" xfId="0" applyFill="1" applyBorder="1" applyAlignment="1">
      <alignment horizontal="left"/>
    </xf>
    <xf numFmtId="3" fontId="0" fillId="2" borderId="1" xfId="2" applyNumberFormat="1" applyFont="1" applyFill="1" applyBorder="1"/>
    <xf numFmtId="0" fontId="3" fillId="0" borderId="2" xfId="0" applyFont="1" applyBorder="1"/>
    <xf numFmtId="0" fontId="3" fillId="0" borderId="3" xfId="0" applyFont="1" applyBorder="1"/>
    <xf numFmtId="164" fontId="3" fillId="0" borderId="3" xfId="0" applyNumberFormat="1" applyFont="1" applyBorder="1" applyAlignment="1">
      <alignment horizontal="left"/>
    </xf>
    <xf numFmtId="164" fontId="3" fillId="0" borderId="3" xfId="0" applyNumberFormat="1" applyFont="1" applyBorder="1"/>
    <xf numFmtId="0" fontId="3" fillId="0" borderId="3" xfId="0" applyFont="1" applyBorder="1" applyAlignment="1">
      <alignment wrapText="1"/>
    </xf>
    <xf numFmtId="44" fontId="3" fillId="0" borderId="3" xfId="2" applyFont="1" applyBorder="1" applyAlignment="1">
      <alignment wrapText="1"/>
    </xf>
    <xf numFmtId="44" fontId="3" fillId="6" borderId="3" xfId="2" applyFont="1" applyFill="1" applyBorder="1" applyAlignment="1">
      <alignment wrapText="1"/>
    </xf>
    <xf numFmtId="164" fontId="3" fillId="0" borderId="3" xfId="2" applyNumberFormat="1" applyFont="1" applyBorder="1" applyAlignment="1">
      <alignment wrapText="1"/>
    </xf>
    <xf numFmtId="3" fontId="3" fillId="0" borderId="3" xfId="2" applyNumberFormat="1" applyFont="1" applyBorder="1" applyAlignment="1">
      <alignment wrapText="1"/>
    </xf>
    <xf numFmtId="0" fontId="3" fillId="6" borderId="5" xfId="0" applyFont="1" applyFill="1" applyBorder="1" applyAlignment="1">
      <alignment wrapText="1"/>
    </xf>
    <xf numFmtId="0" fontId="0" fillId="0" borderId="6" xfId="0" applyBorder="1"/>
    <xf numFmtId="0" fontId="0" fillId="0" borderId="6" xfId="0" applyFill="1" applyBorder="1"/>
    <xf numFmtId="0" fontId="0" fillId="5" borderId="7" xfId="0" applyFill="1" applyBorder="1"/>
    <xf numFmtId="0" fontId="0" fillId="5" borderId="8" xfId="0" applyFill="1" applyBorder="1"/>
    <xf numFmtId="164" fontId="0" fillId="5" borderId="8" xfId="0" applyNumberFormat="1" applyFill="1" applyBorder="1" applyAlignment="1">
      <alignment horizontal="left"/>
    </xf>
    <xf numFmtId="164" fontId="0" fillId="5" borderId="8" xfId="0" applyNumberFormat="1" applyFill="1" applyBorder="1"/>
    <xf numFmtId="0" fontId="0" fillId="5" borderId="8" xfId="0" applyFill="1" applyBorder="1" applyAlignment="1">
      <alignment wrapText="1"/>
    </xf>
    <xf numFmtId="44" fontId="0" fillId="5" borderId="8" xfId="2" applyFont="1" applyFill="1" applyBorder="1"/>
    <xf numFmtId="164" fontId="0" fillId="5" borderId="8" xfId="2" applyNumberFormat="1" applyFont="1" applyFill="1" applyBorder="1"/>
    <xf numFmtId="3" fontId="0" fillId="5" borderId="8" xfId="2" applyNumberFormat="1" applyFont="1" applyFill="1" applyBorder="1"/>
    <xf numFmtId="0" fontId="0" fillId="0" borderId="9" xfId="0" applyFill="1" applyBorder="1"/>
    <xf numFmtId="0" fontId="0" fillId="2" borderId="7" xfId="0" applyFill="1" applyBorder="1"/>
    <xf numFmtId="0" fontId="0" fillId="2" borderId="8" xfId="0" applyFill="1" applyBorder="1"/>
    <xf numFmtId="164" fontId="0" fillId="2" borderId="8" xfId="0" applyNumberFormat="1" applyFill="1" applyBorder="1" applyAlignment="1">
      <alignment horizontal="left"/>
    </xf>
    <xf numFmtId="164" fontId="0" fillId="2" borderId="8" xfId="0" applyNumberFormat="1" applyFill="1" applyBorder="1"/>
    <xf numFmtId="0" fontId="3" fillId="2" borderId="8" xfId="0" applyFont="1" applyFill="1" applyBorder="1"/>
    <xf numFmtId="0" fontId="0" fillId="2" borderId="8" xfId="0" applyFill="1" applyBorder="1" applyAlignment="1">
      <alignment wrapText="1"/>
    </xf>
    <xf numFmtId="44" fontId="0" fillId="2" borderId="8" xfId="2" applyFont="1" applyFill="1" applyBorder="1"/>
    <xf numFmtId="0" fontId="0" fillId="4" borderId="7" xfId="0" applyFill="1" applyBorder="1"/>
    <xf numFmtId="0" fontId="0" fillId="4" borderId="8" xfId="0" applyFill="1" applyBorder="1"/>
    <xf numFmtId="164" fontId="0" fillId="4" borderId="8" xfId="0" applyNumberFormat="1" applyFill="1" applyBorder="1" applyAlignment="1">
      <alignment horizontal="left"/>
    </xf>
    <xf numFmtId="164" fontId="0" fillId="4" borderId="8" xfId="0" applyNumberFormat="1" applyFill="1" applyBorder="1"/>
    <xf numFmtId="0" fontId="3" fillId="4" borderId="8" xfId="0" applyFont="1" applyFill="1" applyBorder="1"/>
    <xf numFmtId="0" fontId="0" fillId="4" borderId="8" xfId="0" applyFill="1" applyBorder="1" applyAlignment="1">
      <alignment wrapText="1"/>
    </xf>
    <xf numFmtId="0" fontId="0" fillId="5" borderId="10" xfId="0" applyFill="1" applyBorder="1"/>
    <xf numFmtId="0" fontId="0" fillId="5" borderId="11" xfId="0" applyFill="1" applyBorder="1"/>
    <xf numFmtId="164" fontId="0" fillId="5" borderId="11" xfId="0" applyNumberFormat="1" applyFill="1" applyBorder="1" applyAlignment="1">
      <alignment horizontal="left"/>
    </xf>
    <xf numFmtId="164" fontId="0" fillId="5" borderId="11" xfId="0" applyNumberFormat="1" applyFill="1" applyBorder="1"/>
    <xf numFmtId="0" fontId="3" fillId="5" borderId="11" xfId="0" applyFont="1" applyFill="1" applyBorder="1"/>
    <xf numFmtId="44" fontId="0" fillId="5" borderId="11" xfId="2" applyFont="1" applyFill="1" applyBorder="1"/>
    <xf numFmtId="0" fontId="0" fillId="0" borderId="12" xfId="0" applyBorder="1"/>
    <xf numFmtId="164" fontId="0" fillId="2" borderId="13" xfId="0" applyNumberFormat="1" applyFill="1" applyBorder="1" applyAlignment="1">
      <alignment horizontal="left"/>
    </xf>
    <xf numFmtId="0" fontId="0" fillId="3" borderId="2" xfId="0" applyFill="1" applyBorder="1"/>
    <xf numFmtId="0" fontId="0" fillId="3" borderId="3" xfId="0" applyFill="1" applyBorder="1"/>
    <xf numFmtId="164" fontId="0" fillId="3" borderId="3" xfId="0" applyNumberFormat="1" applyFill="1" applyBorder="1" applyAlignment="1">
      <alignment horizontal="left"/>
    </xf>
    <xf numFmtId="164" fontId="0" fillId="3" borderId="3" xfId="0" applyNumberFormat="1" applyFill="1" applyBorder="1"/>
    <xf numFmtId="0" fontId="3" fillId="3" borderId="3" xfId="0" applyFont="1" applyFill="1" applyBorder="1"/>
    <xf numFmtId="0" fontId="0" fillId="3" borderId="3" xfId="0" applyFill="1" applyBorder="1" applyAlignment="1">
      <alignment wrapText="1"/>
    </xf>
    <xf numFmtId="44" fontId="0" fillId="3" borderId="3" xfId="2" applyFont="1" applyFill="1" applyBorder="1"/>
    <xf numFmtId="164" fontId="0" fillId="3" borderId="3" xfId="2" applyNumberFormat="1" applyFont="1" applyFill="1" applyBorder="1"/>
    <xf numFmtId="3" fontId="0" fillId="3" borderId="3" xfId="2" applyNumberFormat="1" applyFont="1" applyFill="1" applyBorder="1"/>
    <xf numFmtId="0" fontId="0" fillId="0" borderId="5" xfId="0" applyBorder="1"/>
    <xf numFmtId="0" fontId="0" fillId="3" borderId="8" xfId="0" applyFill="1" applyBorder="1"/>
    <xf numFmtId="0" fontId="3" fillId="3" borderId="8" xfId="0" applyFont="1" applyFill="1" applyBorder="1"/>
    <xf numFmtId="0" fontId="0" fillId="3" borderId="8" xfId="0" applyFill="1" applyBorder="1" applyAlignment="1">
      <alignment wrapText="1"/>
    </xf>
    <xf numFmtId="44" fontId="0" fillId="3" borderId="8" xfId="2" applyFont="1" applyFill="1" applyBorder="1"/>
    <xf numFmtId="164" fontId="0" fillId="3" borderId="8" xfId="2" applyNumberFormat="1" applyFont="1" applyFill="1" applyBorder="1"/>
    <xf numFmtId="3" fontId="0" fillId="3" borderId="8" xfId="2" applyNumberFormat="1" applyFont="1" applyFill="1" applyBorder="1"/>
    <xf numFmtId="0" fontId="0" fillId="0" borderId="9" xfId="0" applyBorder="1"/>
    <xf numFmtId="0" fontId="0" fillId="5" borderId="14" xfId="0" applyFill="1" applyBorder="1"/>
    <xf numFmtId="0" fontId="0" fillId="5" borderId="13" xfId="0" applyFill="1" applyBorder="1"/>
    <xf numFmtId="164" fontId="0" fillId="5" borderId="13" xfId="0" applyNumberFormat="1" applyFill="1" applyBorder="1" applyAlignment="1">
      <alignment horizontal="left"/>
    </xf>
    <xf numFmtId="164" fontId="0" fillId="5" borderId="13" xfId="0" applyNumberFormat="1" applyFill="1" applyBorder="1"/>
    <xf numFmtId="0" fontId="3" fillId="5" borderId="13" xfId="0" applyFont="1" applyFill="1" applyBorder="1"/>
    <xf numFmtId="44" fontId="0" fillId="5" borderId="13" xfId="2" applyFont="1" applyFill="1" applyBorder="1"/>
    <xf numFmtId="164" fontId="0" fillId="5" borderId="13" xfId="2" applyNumberFormat="1" applyFont="1" applyFill="1" applyBorder="1"/>
    <xf numFmtId="3" fontId="0" fillId="5" borderId="13" xfId="2" applyNumberFormat="1" applyFont="1" applyFill="1" applyBorder="1"/>
    <xf numFmtId="0" fontId="0" fillId="0" borderId="15" xfId="0" applyFill="1" applyBorder="1"/>
    <xf numFmtId="3" fontId="0" fillId="2" borderId="3" xfId="2" applyNumberFormat="1" applyFont="1" applyFill="1" applyBorder="1"/>
    <xf numFmtId="3" fontId="0" fillId="2" borderId="8" xfId="2" applyNumberFormat="1" applyFont="1" applyFill="1" applyBorder="1"/>
    <xf numFmtId="0" fontId="0" fillId="0" borderId="12" xfId="0" applyFill="1" applyBorder="1"/>
    <xf numFmtId="0" fontId="0" fillId="0" borderId="5" xfId="0" applyFill="1" applyBorder="1"/>
    <xf numFmtId="164" fontId="0" fillId="4" borderId="8" xfId="2" applyNumberFormat="1" applyFont="1" applyFill="1" applyBorder="1"/>
    <xf numFmtId="3" fontId="0" fillId="4" borderId="8" xfId="2" applyNumberFormat="1" applyFont="1" applyFill="1" applyBorder="1"/>
    <xf numFmtId="0" fontId="0" fillId="5" borderId="2" xfId="0" applyFill="1" applyBorder="1"/>
    <xf numFmtId="0" fontId="0" fillId="5" borderId="3" xfId="0" applyFill="1" applyBorder="1"/>
    <xf numFmtId="164" fontId="0" fillId="5" borderId="3" xfId="0" applyNumberFormat="1" applyFill="1" applyBorder="1" applyAlignment="1">
      <alignment horizontal="left"/>
    </xf>
    <xf numFmtId="164" fontId="0" fillId="5" borderId="3" xfId="0" applyNumberFormat="1" applyFill="1" applyBorder="1"/>
    <xf numFmtId="0" fontId="3" fillId="5" borderId="3" xfId="0" applyFont="1" applyFill="1" applyBorder="1"/>
    <xf numFmtId="0" fontId="0" fillId="5" borderId="3" xfId="0" applyFill="1" applyBorder="1" applyAlignment="1">
      <alignment wrapText="1"/>
    </xf>
    <xf numFmtId="44" fontId="0" fillId="5" borderId="3" xfId="2" applyFont="1" applyFill="1" applyBorder="1"/>
    <xf numFmtId="164" fontId="0" fillId="5" borderId="3" xfId="2" applyNumberFormat="1" applyFont="1" applyFill="1" applyBorder="1"/>
    <xf numFmtId="3" fontId="0" fillId="5" borderId="3" xfId="2" applyNumberFormat="1" applyFont="1" applyFill="1" applyBorder="1"/>
    <xf numFmtId="0" fontId="3" fillId="5" borderId="8" xfId="0" applyFont="1" applyFill="1" applyBorder="1"/>
    <xf numFmtId="0" fontId="0" fillId="3" borderId="3" xfId="0" applyFill="1" applyBorder="1" applyAlignment="1">
      <alignment horizontal="left"/>
    </xf>
    <xf numFmtId="0" fontId="0" fillId="0" borderId="16" xfId="0" applyBorder="1"/>
    <xf numFmtId="0" fontId="3" fillId="3" borderId="13" xfId="0" applyFont="1" applyFill="1" applyBorder="1"/>
    <xf numFmtId="0" fontId="0" fillId="0" borderId="15" xfId="0" applyBorder="1"/>
    <xf numFmtId="164" fontId="0" fillId="5" borderId="11" xfId="2" applyNumberFormat="1" applyFont="1" applyFill="1" applyBorder="1"/>
    <xf numFmtId="3" fontId="0" fillId="5" borderId="11" xfId="2" applyNumberFormat="1" applyFont="1" applyFill="1" applyBorder="1"/>
    <xf numFmtId="0" fontId="0" fillId="0" borderId="17" xfId="0" applyFill="1" applyBorder="1"/>
    <xf numFmtId="0" fontId="6" fillId="5" borderId="3" xfId="0" applyFont="1" applyFill="1" applyBorder="1" applyAlignment="1">
      <alignment wrapText="1"/>
    </xf>
    <xf numFmtId="0" fontId="0" fillId="0" borderId="0" xfId="0" applyFill="1" applyBorder="1"/>
    <xf numFmtId="0" fontId="0" fillId="2" borderId="13" xfId="0" applyFill="1" applyBorder="1"/>
    <xf numFmtId="164" fontId="0" fillId="2" borderId="13" xfId="0" applyNumberFormat="1" applyFill="1" applyBorder="1"/>
    <xf numFmtId="0" fontId="3" fillId="2" borderId="13" xfId="0" applyFont="1" applyFill="1" applyBorder="1"/>
    <xf numFmtId="0" fontId="0" fillId="2" borderId="13" xfId="0" applyFill="1" applyBorder="1" applyAlignment="1">
      <alignment wrapText="1"/>
    </xf>
    <xf numFmtId="44" fontId="0" fillId="2" borderId="13" xfId="2" applyFont="1" applyFill="1" applyBorder="1"/>
    <xf numFmtId="3" fontId="0" fillId="2" borderId="13" xfId="2" applyNumberFormat="1" applyFont="1" applyFill="1" applyBorder="1"/>
    <xf numFmtId="164" fontId="0" fillId="2" borderId="13" xfId="2" applyNumberFormat="1" applyFont="1" applyFill="1" applyBorder="1"/>
    <xf numFmtId="6" fontId="0" fillId="4" borderId="13" xfId="2" applyNumberFormat="1" applyFont="1" applyFill="1" applyBorder="1"/>
    <xf numFmtId="0" fontId="0" fillId="2" borderId="14" xfId="0" applyFill="1" applyBorder="1"/>
    <xf numFmtId="0" fontId="6" fillId="0" borderId="0" xfId="0" applyFont="1"/>
    <xf numFmtId="164" fontId="0" fillId="7" borderId="8" xfId="0" applyNumberFormat="1" applyFill="1" applyBorder="1"/>
    <xf numFmtId="0" fontId="0" fillId="2" borderId="18" xfId="0" applyFill="1" applyBorder="1"/>
    <xf numFmtId="0" fontId="0" fillId="2" borderId="19" xfId="0" applyFill="1" applyBorder="1"/>
    <xf numFmtId="164" fontId="0" fillId="2" borderId="19" xfId="0" applyNumberFormat="1" applyFill="1" applyBorder="1" applyAlignment="1">
      <alignment horizontal="left"/>
    </xf>
    <xf numFmtId="164" fontId="0" fillId="2" borderId="19" xfId="0" applyNumberFormat="1" applyFill="1" applyBorder="1"/>
    <xf numFmtId="0" fontId="3" fillId="2" borderId="19" xfId="0" applyFont="1" applyFill="1" applyBorder="1"/>
    <xf numFmtId="0" fontId="0" fillId="2" borderId="19" xfId="0" applyFill="1" applyBorder="1" applyAlignment="1">
      <alignment wrapText="1"/>
    </xf>
    <xf numFmtId="44" fontId="0" fillId="2" borderId="19" xfId="2" applyFont="1" applyFill="1" applyBorder="1"/>
    <xf numFmtId="164" fontId="0" fillId="2" borderId="19" xfId="2" applyNumberFormat="1" applyFont="1" applyFill="1" applyBorder="1"/>
    <xf numFmtId="3" fontId="0" fillId="2" borderId="19" xfId="2" applyNumberFormat="1" applyFont="1" applyFill="1" applyBorder="1"/>
    <xf numFmtId="0" fontId="0" fillId="7" borderId="20" xfId="0" applyFill="1" applyBorder="1"/>
    <xf numFmtId="0" fontId="0" fillId="7" borderId="21" xfId="0" applyFill="1" applyBorder="1"/>
    <xf numFmtId="164" fontId="0" fillId="7" borderId="21" xfId="0" applyNumberFormat="1" applyFill="1" applyBorder="1" applyAlignment="1">
      <alignment horizontal="left"/>
    </xf>
    <xf numFmtId="0" fontId="3" fillId="5" borderId="22" xfId="0" applyFont="1" applyFill="1" applyBorder="1"/>
    <xf numFmtId="0" fontId="3" fillId="5" borderId="23" xfId="0" applyFont="1" applyFill="1" applyBorder="1"/>
    <xf numFmtId="0" fontId="3" fillId="5" borderId="24" xfId="0" applyFont="1" applyFill="1" applyBorder="1"/>
    <xf numFmtId="0" fontId="0" fillId="5" borderId="25" xfId="0" applyFill="1" applyBorder="1" applyAlignment="1">
      <alignment wrapText="1"/>
    </xf>
    <xf numFmtId="0" fontId="0" fillId="5" borderId="26" xfId="0" applyFill="1" applyBorder="1" applyAlignment="1">
      <alignment wrapText="1"/>
    </xf>
    <xf numFmtId="0" fontId="0" fillId="5" borderId="27" xfId="0" applyFill="1" applyBorder="1" applyAlignment="1">
      <alignment wrapText="1"/>
    </xf>
    <xf numFmtId="0" fontId="6" fillId="5" borderId="8" xfId="0" applyFont="1" applyFill="1" applyBorder="1" applyAlignment="1">
      <alignment wrapText="1"/>
    </xf>
    <xf numFmtId="0" fontId="6" fillId="3" borderId="21" xfId="3" applyFont="1" applyFill="1" applyBorder="1" applyAlignment="1" applyProtection="1">
      <alignment horizontal="center"/>
    </xf>
    <xf numFmtId="0" fontId="5" fillId="3" borderId="21" xfId="3" applyFill="1" applyBorder="1" applyAlignment="1" applyProtection="1"/>
    <xf numFmtId="0" fontId="3" fillId="2" borderId="19" xfId="3" applyFont="1" applyFill="1" applyBorder="1" applyAlignment="1" applyProtection="1">
      <alignment horizontal="center"/>
    </xf>
    <xf numFmtId="0" fontId="3" fillId="2" borderId="21" xfId="3" applyFont="1" applyFill="1" applyBorder="1" applyAlignment="1" applyProtection="1">
      <alignment horizontal="center"/>
    </xf>
    <xf numFmtId="0" fontId="3" fillId="0" borderId="3" xfId="0" applyFont="1" applyBorder="1" applyAlignment="1">
      <alignment horizontal="center" wrapText="1"/>
    </xf>
    <xf numFmtId="0" fontId="0" fillId="5" borderId="18" xfId="0" applyFill="1" applyBorder="1"/>
    <xf numFmtId="0" fontId="0" fillId="5" borderId="19" xfId="0" applyFill="1" applyBorder="1"/>
    <xf numFmtId="164" fontId="0" fillId="5" borderId="19" xfId="0" applyNumberFormat="1" applyFill="1" applyBorder="1" applyAlignment="1">
      <alignment horizontal="left"/>
    </xf>
    <xf numFmtId="164" fontId="0" fillId="5" borderId="19" xfId="0" applyNumberFormat="1" applyFill="1" applyBorder="1"/>
    <xf numFmtId="0" fontId="3" fillId="5" borderId="19" xfId="0" applyFont="1" applyFill="1" applyBorder="1"/>
    <xf numFmtId="0" fontId="3" fillId="5" borderId="19" xfId="3" applyFont="1" applyFill="1" applyBorder="1" applyAlignment="1" applyProtection="1">
      <alignment horizontal="center"/>
    </xf>
    <xf numFmtId="0" fontId="0" fillId="5" borderId="19" xfId="0" applyFill="1" applyBorder="1" applyAlignment="1">
      <alignment wrapText="1"/>
    </xf>
    <xf numFmtId="44" fontId="0" fillId="5" borderId="19" xfId="2" applyFont="1" applyFill="1" applyBorder="1"/>
    <xf numFmtId="164" fontId="0" fillId="5" borderId="19" xfId="2" applyNumberFormat="1" applyFont="1" applyFill="1" applyBorder="1"/>
    <xf numFmtId="3" fontId="0" fillId="5" borderId="19" xfId="2" applyNumberFormat="1" applyFont="1" applyFill="1" applyBorder="1"/>
    <xf numFmtId="164" fontId="0" fillId="2" borderId="3" xfId="2" applyNumberFormat="1" applyFont="1" applyFill="1" applyBorder="1"/>
    <xf numFmtId="0" fontId="0" fillId="2" borderId="20" xfId="0" applyFill="1" applyBorder="1"/>
    <xf numFmtId="0" fontId="0" fillId="2" borderId="21" xfId="0" applyFill="1" applyBorder="1"/>
    <xf numFmtId="164" fontId="0" fillId="2" borderId="21" xfId="0" applyNumberFormat="1" applyFill="1" applyBorder="1" applyAlignment="1">
      <alignment horizontal="left"/>
    </xf>
    <xf numFmtId="164" fontId="0" fillId="2" borderId="21" xfId="0" applyNumberFormat="1" applyFill="1" applyBorder="1"/>
    <xf numFmtId="0" fontId="3" fillId="2" borderId="21" xfId="0" applyFont="1" applyFill="1" applyBorder="1"/>
    <xf numFmtId="0" fontId="0" fillId="2" borderId="21" xfId="0" applyFill="1" applyBorder="1" applyAlignment="1">
      <alignment wrapText="1"/>
    </xf>
    <xf numFmtId="44" fontId="0" fillId="2" borderId="21" xfId="2" applyFont="1" applyFill="1" applyBorder="1"/>
    <xf numFmtId="164" fontId="0" fillId="2" borderId="21" xfId="2" applyNumberFormat="1" applyFont="1" applyFill="1" applyBorder="1"/>
    <xf numFmtId="3" fontId="0" fillId="2" borderId="21" xfId="2" applyNumberFormat="1" applyFont="1" applyFill="1" applyBorder="1"/>
    <xf numFmtId="0" fontId="3" fillId="2" borderId="19" xfId="0" applyFont="1" applyFill="1" applyBorder="1" applyAlignment="1">
      <alignment horizontal="center"/>
    </xf>
    <xf numFmtId="0" fontId="6" fillId="5" borderId="11" xfId="0" applyFont="1" applyFill="1" applyBorder="1" applyAlignment="1">
      <alignment wrapText="1"/>
    </xf>
    <xf numFmtId="0" fontId="0" fillId="4" borderId="14" xfId="0" applyFill="1" applyBorder="1"/>
    <xf numFmtId="0" fontId="0" fillId="4" borderId="13" xfId="0" applyFill="1" applyBorder="1"/>
    <xf numFmtId="164" fontId="0" fillId="4" borderId="13" xfId="0" applyNumberFormat="1" applyFill="1" applyBorder="1" applyAlignment="1">
      <alignment horizontal="left"/>
    </xf>
    <xf numFmtId="164" fontId="0" fillId="4" borderId="13" xfId="0" applyNumberFormat="1" applyFill="1" applyBorder="1"/>
    <xf numFmtId="0" fontId="0" fillId="4" borderId="13" xfId="0" applyFill="1" applyBorder="1" applyAlignment="1">
      <alignment wrapText="1"/>
    </xf>
    <xf numFmtId="164" fontId="0" fillId="4" borderId="13" xfId="2" applyNumberFormat="1" applyFont="1" applyFill="1" applyBorder="1"/>
    <xf numFmtId="3" fontId="0" fillId="4" borderId="13" xfId="2" applyNumberFormat="1" applyFont="1" applyFill="1" applyBorder="1"/>
    <xf numFmtId="164" fontId="0" fillId="4" borderId="13" xfId="0" applyNumberFormat="1" applyFill="1" applyBorder="1" applyAlignment="1">
      <alignment horizontal="left" wrapText="1"/>
    </xf>
    <xf numFmtId="0" fontId="3" fillId="4" borderId="13" xfId="0" applyFont="1" applyFill="1" applyBorder="1"/>
    <xf numFmtId="164" fontId="6" fillId="5" borderId="11" xfId="0" applyNumberFormat="1" applyFont="1" applyFill="1" applyBorder="1" applyAlignment="1">
      <alignment horizontal="left"/>
    </xf>
    <xf numFmtId="44" fontId="0" fillId="5" borderId="28" xfId="2" applyFont="1" applyFill="1" applyBorder="1" applyAlignment="1">
      <alignment horizontal="center" vertical="center"/>
    </xf>
    <xf numFmtId="44" fontId="0" fillId="5" borderId="21" xfId="2" applyFont="1" applyFill="1" applyBorder="1" applyAlignment="1">
      <alignment horizontal="center" vertical="center"/>
    </xf>
    <xf numFmtId="44" fontId="0" fillId="2" borderId="28" xfId="2" applyFont="1" applyFill="1" applyBorder="1" applyAlignment="1">
      <alignment horizontal="center"/>
    </xf>
    <xf numFmtId="44" fontId="0" fillId="2" borderId="21" xfId="2" applyFont="1" applyFill="1" applyBorder="1" applyAlignment="1">
      <alignment horizontal="center"/>
    </xf>
    <xf numFmtId="44" fontId="0" fillId="3" borderId="28" xfId="2" applyFont="1" applyFill="1" applyBorder="1" applyAlignment="1">
      <alignment horizontal="center"/>
    </xf>
    <xf numFmtId="44" fontId="0" fillId="3" borderId="11" xfId="2" applyFont="1" applyFill="1" applyBorder="1" applyAlignment="1">
      <alignment horizontal="center"/>
    </xf>
    <xf numFmtId="44" fontId="0" fillId="5" borderId="11" xfId="2" applyFont="1" applyFill="1" applyBorder="1" applyAlignment="1">
      <alignment horizontal="center" vertical="center"/>
    </xf>
    <xf numFmtId="8" fontId="0" fillId="4" borderId="21" xfId="2" applyNumberFormat="1" applyFont="1" applyFill="1" applyBorder="1" applyAlignment="1">
      <alignment horizontal="right" vertical="center"/>
    </xf>
    <xf numFmtId="14" fontId="0" fillId="0" borderId="0" xfId="2" applyNumberFormat="1" applyFont="1"/>
    <xf numFmtId="37" fontId="0" fillId="0" borderId="0" xfId="2" applyNumberFormat="1" applyFont="1"/>
    <xf numFmtId="8" fontId="0" fillId="4" borderId="13" xfId="2" applyNumberFormat="1" applyFont="1" applyFill="1" applyBorder="1" applyAlignment="1">
      <alignment horizontal="right" vertical="center"/>
    </xf>
    <xf numFmtId="14" fontId="0" fillId="5" borderId="28" xfId="2" applyNumberFormat="1" applyFont="1" applyFill="1" applyBorder="1" applyAlignment="1">
      <alignment horizontal="left" vertical="center"/>
    </xf>
    <xf numFmtId="14" fontId="0" fillId="5" borderId="1" xfId="2" applyNumberFormat="1" applyFont="1" applyFill="1" applyBorder="1" applyAlignment="1">
      <alignment horizontal="left" vertical="center"/>
    </xf>
    <xf numFmtId="14" fontId="0" fillId="5" borderId="21" xfId="2" applyNumberFormat="1" applyFont="1" applyFill="1" applyBorder="1" applyAlignment="1">
      <alignment horizontal="left" vertical="center"/>
    </xf>
    <xf numFmtId="14" fontId="0" fillId="2" borderId="19" xfId="2" applyNumberFormat="1" applyFont="1" applyFill="1" applyBorder="1" applyAlignment="1">
      <alignment horizontal="left"/>
    </xf>
    <xf numFmtId="14" fontId="0" fillId="5" borderId="3" xfId="2" applyNumberFormat="1" applyFont="1" applyFill="1" applyBorder="1" applyAlignment="1">
      <alignment horizontal="left" vertical="center"/>
    </xf>
    <xf numFmtId="14" fontId="0" fillId="3" borderId="3" xfId="2" applyNumberFormat="1" applyFont="1" applyFill="1" applyBorder="1" applyAlignment="1">
      <alignment horizontal="left"/>
    </xf>
    <xf numFmtId="14" fontId="0" fillId="3" borderId="28" xfId="2" applyNumberFormat="1" applyFont="1" applyFill="1" applyBorder="1" applyAlignment="1">
      <alignment horizontal="left"/>
    </xf>
    <xf numFmtId="14" fontId="0" fillId="3" borderId="1" xfId="2" applyNumberFormat="1" applyFont="1" applyFill="1" applyBorder="1" applyAlignment="1">
      <alignment horizontal="left"/>
    </xf>
    <xf numFmtId="44" fontId="0" fillId="2" borderId="19" xfId="2" applyFont="1" applyFill="1" applyBorder="1" applyAlignment="1">
      <alignment horizontal="center"/>
    </xf>
    <xf numFmtId="0" fontId="5" fillId="0" borderId="0" xfId="3" applyAlignment="1" applyProtection="1"/>
    <xf numFmtId="44" fontId="0" fillId="3" borderId="3" xfId="2" applyFont="1" applyFill="1" applyBorder="1" applyAlignment="1">
      <alignment horizontal="center"/>
    </xf>
    <xf numFmtId="37" fontId="0" fillId="3" borderId="3" xfId="2" applyNumberFormat="1" applyFont="1" applyFill="1" applyBorder="1" applyAlignment="1">
      <alignment horizontal="center"/>
    </xf>
    <xf numFmtId="37" fontId="0" fillId="3" borderId="1" xfId="2" applyNumberFormat="1" applyFont="1" applyFill="1" applyBorder="1" applyAlignment="1">
      <alignment horizontal="center"/>
    </xf>
    <xf numFmtId="16" fontId="3" fillId="4" borderId="1" xfId="0" applyNumberFormat="1" applyFont="1" applyFill="1" applyBorder="1"/>
    <xf numFmtId="16" fontId="3" fillId="3" borderId="1" xfId="0" applyNumberFormat="1" applyFont="1" applyFill="1" applyBorder="1"/>
    <xf numFmtId="16" fontId="3" fillId="2" borderId="1" xfId="0" applyNumberFormat="1" applyFont="1" applyFill="1" applyBorder="1"/>
    <xf numFmtId="0" fontId="6" fillId="3" borderId="3" xfId="0" applyFont="1" applyFill="1" applyBorder="1" applyAlignment="1">
      <alignment wrapText="1"/>
    </xf>
    <xf numFmtId="0" fontId="6" fillId="3" borderId="1" xfId="0" applyFont="1" applyFill="1" applyBorder="1" applyAlignment="1">
      <alignment wrapText="1"/>
    </xf>
    <xf numFmtId="0" fontId="6" fillId="0" borderId="0" xfId="0" applyFont="1" applyFill="1" applyBorder="1"/>
    <xf numFmtId="0" fontId="6" fillId="5" borderId="13" xfId="0" applyFont="1" applyFill="1" applyBorder="1" applyAlignment="1">
      <alignment wrapText="1"/>
    </xf>
    <xf numFmtId="0" fontId="3" fillId="3" borderId="13" xfId="3" applyFont="1" applyFill="1" applyBorder="1" applyAlignment="1" applyProtection="1">
      <alignment horizontal="center"/>
    </xf>
    <xf numFmtId="37" fontId="0" fillId="5" borderId="8" xfId="2" applyNumberFormat="1" applyFont="1" applyFill="1" applyBorder="1" applyAlignment="1">
      <alignment horizontal="center"/>
    </xf>
    <xf numFmtId="1" fontId="0" fillId="5" borderId="3" xfId="2" applyNumberFormat="1" applyFont="1" applyFill="1" applyBorder="1" applyAlignment="1">
      <alignment horizontal="center"/>
    </xf>
    <xf numFmtId="0" fontId="9" fillId="5" borderId="0" xfId="3" applyFont="1" applyFill="1" applyAlignment="1" applyProtection="1">
      <alignment horizontal="center"/>
    </xf>
    <xf numFmtId="164" fontId="0" fillId="0" borderId="0" xfId="0" applyNumberFormat="1" applyFill="1" applyBorder="1" applyAlignment="1">
      <alignment horizontal="left"/>
    </xf>
    <xf numFmtId="164" fontId="0" fillId="0" borderId="0" xfId="0" applyNumberFormat="1" applyFill="1" applyBorder="1"/>
    <xf numFmtId="0" fontId="0" fillId="0" borderId="0" xfId="0" applyBorder="1" applyAlignment="1">
      <alignment wrapText="1"/>
    </xf>
    <xf numFmtId="44" fontId="0" fillId="0" borderId="0" xfId="2" applyFont="1" applyBorder="1"/>
    <xf numFmtId="164" fontId="0" fillId="0" borderId="0" xfId="2" applyNumberFormat="1" applyFont="1" applyFill="1" applyBorder="1" applyAlignment="1">
      <alignment horizontal="left" vertical="center"/>
    </xf>
    <xf numFmtId="164" fontId="0" fillId="0" borderId="0" xfId="2" applyNumberFormat="1" applyFont="1" applyBorder="1"/>
    <xf numFmtId="3" fontId="0" fillId="0" borderId="0" xfId="2" applyNumberFormat="1" applyFont="1" applyBorder="1"/>
    <xf numFmtId="0" fontId="5" fillId="2" borderId="19" xfId="3" applyFill="1" applyBorder="1" applyAlignment="1" applyProtection="1">
      <alignment horizontal="center"/>
    </xf>
    <xf numFmtId="0" fontId="3" fillId="4" borderId="28" xfId="3" applyFont="1" applyFill="1" applyBorder="1" applyAlignment="1" applyProtection="1">
      <alignment horizontal="center"/>
    </xf>
    <xf numFmtId="44" fontId="0" fillId="2" borderId="11" xfId="2" applyFont="1" applyFill="1" applyBorder="1" applyAlignment="1">
      <alignment horizontal="center"/>
    </xf>
    <xf numFmtId="0" fontId="3" fillId="2" borderId="11" xfId="3" applyFont="1" applyFill="1" applyBorder="1" applyAlignment="1" applyProtection="1">
      <alignment horizontal="center"/>
    </xf>
    <xf numFmtId="0" fontId="0" fillId="4" borderId="29" xfId="0" applyFill="1" applyBorder="1"/>
    <xf numFmtId="0" fontId="0" fillId="4" borderId="28" xfId="0" applyFill="1" applyBorder="1"/>
    <xf numFmtId="164" fontId="0" fillId="4" borderId="28" xfId="0" applyNumberFormat="1" applyFill="1" applyBorder="1" applyAlignment="1">
      <alignment horizontal="left"/>
    </xf>
    <xf numFmtId="164" fontId="0" fillId="4" borderId="28" xfId="0" applyNumberFormat="1" applyFill="1" applyBorder="1"/>
    <xf numFmtId="0" fontId="3" fillId="4" borderId="28" xfId="0" applyFont="1" applyFill="1" applyBorder="1"/>
    <xf numFmtId="44" fontId="0" fillId="4" borderId="28" xfId="2" applyFont="1" applyFill="1" applyBorder="1"/>
    <xf numFmtId="14" fontId="0" fillId="4" borderId="19" xfId="2" applyNumberFormat="1" applyFont="1" applyFill="1" applyBorder="1" applyAlignment="1">
      <alignment horizontal="left"/>
    </xf>
    <xf numFmtId="164" fontId="0" fillId="4" borderId="28" xfId="2" applyNumberFormat="1" applyFont="1" applyFill="1" applyBorder="1"/>
    <xf numFmtId="3" fontId="0" fillId="4" borderId="28" xfId="2" applyNumberFormat="1" applyFont="1" applyFill="1" applyBorder="1"/>
    <xf numFmtId="14" fontId="0" fillId="5" borderId="11" xfId="2" applyNumberFormat="1" applyFont="1" applyFill="1" applyBorder="1" applyAlignment="1">
      <alignment horizontal="left" vertical="center"/>
    </xf>
    <xf numFmtId="1" fontId="0" fillId="5" borderId="19" xfId="2" applyNumberFormat="1" applyFont="1" applyFill="1" applyBorder="1" applyAlignment="1">
      <alignment horizontal="center"/>
    </xf>
    <xf numFmtId="0" fontId="5" fillId="4" borderId="28" xfId="3" applyFill="1" applyBorder="1" applyAlignment="1" applyProtection="1">
      <alignment horizontal="center"/>
    </xf>
    <xf numFmtId="16" fontId="3" fillId="5" borderId="1" xfId="0" applyNumberFormat="1" applyFont="1" applyFill="1" applyBorder="1"/>
    <xf numFmtId="164" fontId="0" fillId="2" borderId="1" xfId="2" applyNumberFormat="1" applyFont="1" applyFill="1" applyBorder="1"/>
    <xf numFmtId="164" fontId="0" fillId="2" borderId="8" xfId="2" applyNumberFormat="1" applyFont="1" applyFill="1" applyBorder="1"/>
    <xf numFmtId="37" fontId="0" fillId="4" borderId="13" xfId="2" applyNumberFormat="1" applyFont="1" applyFill="1" applyBorder="1" applyAlignment="1">
      <alignment horizontal="center"/>
    </xf>
    <xf numFmtId="37" fontId="0" fillId="4" borderId="8" xfId="2" applyNumberFormat="1" applyFont="1" applyFill="1" applyBorder="1" applyAlignment="1">
      <alignment horizontal="center"/>
    </xf>
    <xf numFmtId="0" fontId="6" fillId="4" borderId="28" xfId="0" applyFont="1" applyFill="1" applyBorder="1" applyAlignment="1">
      <alignment wrapText="1"/>
    </xf>
    <xf numFmtId="0" fontId="0" fillId="0" borderId="30" xfId="0" applyFill="1" applyBorder="1"/>
    <xf numFmtId="44" fontId="0" fillId="3" borderId="21" xfId="2" applyFont="1" applyFill="1" applyBorder="1" applyAlignment="1">
      <alignment horizontal="center"/>
    </xf>
    <xf numFmtId="0" fontId="0" fillId="3" borderId="7" xfId="0" applyFill="1" applyBorder="1"/>
    <xf numFmtId="164" fontId="0" fillId="3" borderId="8" xfId="0" applyNumberFormat="1" applyFill="1" applyBorder="1" applyAlignment="1">
      <alignment horizontal="left"/>
    </xf>
    <xf numFmtId="0" fontId="0" fillId="3" borderId="8" xfId="0" applyFill="1" applyBorder="1" applyAlignment="1">
      <alignment horizontal="left"/>
    </xf>
    <xf numFmtId="14" fontId="0" fillId="3" borderId="21" xfId="2" applyNumberFormat="1" applyFont="1" applyFill="1" applyBorder="1" applyAlignment="1">
      <alignment horizontal="left"/>
    </xf>
    <xf numFmtId="37" fontId="0" fillId="3" borderId="8" xfId="2" applyNumberFormat="1" applyFont="1" applyFill="1" applyBorder="1" applyAlignment="1">
      <alignment horizontal="center"/>
    </xf>
    <xf numFmtId="44" fontId="10" fillId="0" borderId="0" xfId="2" applyFont="1"/>
    <xf numFmtId="0" fontId="1" fillId="0" borderId="0" xfId="0" applyFont="1"/>
    <xf numFmtId="0" fontId="3" fillId="2" borderId="28" xfId="3" applyFont="1" applyFill="1" applyBorder="1" applyAlignment="1" applyProtection="1">
      <alignment horizontal="center"/>
    </xf>
    <xf numFmtId="0" fontId="3" fillId="4" borderId="21" xfId="3" applyFont="1" applyFill="1" applyBorder="1" applyAlignment="1" applyProtection="1">
      <alignment horizontal="center"/>
    </xf>
    <xf numFmtId="0" fontId="5" fillId="3" borderId="13" xfId="3" applyFill="1" applyBorder="1" applyAlignment="1" applyProtection="1">
      <alignment horizontal="center"/>
    </xf>
    <xf numFmtId="0" fontId="3" fillId="5" borderId="21" xfId="3" applyFont="1" applyFill="1" applyBorder="1" applyAlignment="1" applyProtection="1">
      <alignment horizontal="center"/>
    </xf>
    <xf numFmtId="0" fontId="3" fillId="5" borderId="11" xfId="3" applyFont="1" applyFill="1" applyBorder="1" applyAlignment="1" applyProtection="1">
      <alignment horizontal="center"/>
    </xf>
    <xf numFmtId="0" fontId="3" fillId="3" borderId="28" xfId="3" applyFont="1" applyFill="1" applyBorder="1" applyAlignment="1" applyProtection="1">
      <alignment horizontal="center"/>
    </xf>
    <xf numFmtId="0" fontId="3" fillId="3" borderId="11" xfId="3" applyFont="1" applyFill="1" applyBorder="1" applyAlignment="1" applyProtection="1">
      <alignment horizontal="center"/>
    </xf>
    <xf numFmtId="0" fontId="3" fillId="3" borderId="21" xfId="3" applyFont="1" applyFill="1" applyBorder="1" applyAlignment="1" applyProtection="1">
      <alignment horizontal="center"/>
    </xf>
    <xf numFmtId="0" fontId="3" fillId="5" borderId="28" xfId="3" applyFont="1" applyFill="1" applyBorder="1" applyAlignment="1" applyProtection="1">
      <alignment horizontal="center"/>
    </xf>
    <xf numFmtId="0" fontId="3" fillId="4" borderId="11" xfId="3" applyFont="1" applyFill="1" applyBorder="1" applyAlignment="1" applyProtection="1">
      <alignment horizontal="center"/>
    </xf>
    <xf numFmtId="0" fontId="3" fillId="5" borderId="31" xfId="3" applyFont="1" applyFill="1" applyBorder="1" applyAlignment="1" applyProtection="1">
      <alignment horizontal="center"/>
    </xf>
    <xf numFmtId="0" fontId="3" fillId="5" borderId="32" xfId="3" applyFont="1" applyFill="1" applyBorder="1" applyAlignment="1" applyProtection="1">
      <alignment horizontal="center"/>
    </xf>
    <xf numFmtId="0" fontId="3" fillId="5" borderId="33" xfId="3" applyFont="1" applyFill="1" applyBorder="1" applyAlignment="1" applyProtection="1">
      <alignment horizontal="center"/>
    </xf>
    <xf numFmtId="0" fontId="3" fillId="5" borderId="19" xfId="3" applyFont="1" applyFill="1" applyBorder="1" applyAlignment="1" applyProtection="1">
      <alignment horizontal="center" wrapText="1"/>
    </xf>
    <xf numFmtId="0" fontId="7" fillId="0" borderId="0" xfId="0" applyFont="1" applyAlignment="1">
      <alignment horizontal="right"/>
    </xf>
    <xf numFmtId="0" fontId="3" fillId="8" borderId="1" xfId="0" applyFont="1" applyFill="1" applyBorder="1"/>
    <xf numFmtId="0" fontId="3" fillId="8" borderId="1" xfId="0" applyFont="1" applyFill="1" applyBorder="1" applyAlignment="1">
      <alignment wrapText="1"/>
    </xf>
    <xf numFmtId="0" fontId="0" fillId="0" borderId="1" xfId="0" applyFill="1" applyBorder="1"/>
    <xf numFmtId="0" fontId="0" fillId="0" borderId="1" xfId="0" applyFill="1" applyBorder="1" applyAlignment="1">
      <alignment horizontal="left" wrapText="1"/>
    </xf>
    <xf numFmtId="0" fontId="0" fillId="0" borderId="1" xfId="0" applyFill="1" applyBorder="1" applyAlignment="1">
      <alignment horizontal="right"/>
    </xf>
    <xf numFmtId="166" fontId="1" fillId="0" borderId="1" xfId="1" applyNumberFormat="1" applyFill="1" applyBorder="1" applyAlignment="1">
      <alignment horizontal="right"/>
    </xf>
    <xf numFmtId="43" fontId="1" fillId="0" borderId="1" xfId="1" applyFill="1" applyBorder="1"/>
    <xf numFmtId="165" fontId="0" fillId="0" borderId="1" xfId="0" applyNumberFormat="1" applyFill="1" applyBorder="1"/>
    <xf numFmtId="44" fontId="1" fillId="0" borderId="1" xfId="2" applyFill="1" applyBorder="1"/>
    <xf numFmtId="43" fontId="12" fillId="0" borderId="1" xfId="1" applyFont="1" applyFill="1" applyBorder="1" applyAlignment="1">
      <alignment horizontal="center"/>
    </xf>
    <xf numFmtId="44" fontId="1" fillId="0" borderId="1" xfId="2" applyFont="1" applyFill="1" applyBorder="1"/>
    <xf numFmtId="0" fontId="6" fillId="0" borderId="1" xfId="6" applyFill="1" applyBorder="1"/>
    <xf numFmtId="0" fontId="6" fillId="0" borderId="1" xfId="0" applyFont="1" applyFill="1" applyBorder="1" applyAlignment="1">
      <alignment horizontal="left" wrapText="1"/>
    </xf>
    <xf numFmtId="0" fontId="6" fillId="0" borderId="1" xfId="6" applyFill="1" applyBorder="1" applyAlignment="1">
      <alignment horizontal="right"/>
    </xf>
    <xf numFmtId="166" fontId="6" fillId="0" borderId="1" xfId="1" applyNumberFormat="1" applyFont="1" applyFill="1" applyBorder="1" applyAlignment="1">
      <alignment horizontal="right"/>
    </xf>
    <xf numFmtId="0" fontId="0" fillId="0" borderId="1" xfId="0" applyFont="1" applyFill="1" applyBorder="1" applyAlignment="1">
      <alignment horizontal="left" wrapText="1"/>
    </xf>
    <xf numFmtId="0" fontId="0" fillId="0" borderId="1" xfId="0" applyFont="1" applyFill="1" applyBorder="1" applyAlignment="1">
      <alignment horizontal="right"/>
    </xf>
    <xf numFmtId="166" fontId="1" fillId="0" borderId="1" xfId="1" applyNumberFormat="1" applyFont="1" applyFill="1" applyBorder="1" applyAlignment="1">
      <alignment horizontal="right"/>
    </xf>
    <xf numFmtId="0" fontId="6" fillId="0" borderId="1" xfId="5" applyFill="1" applyBorder="1" applyAlignment="1">
      <alignment horizontal="left"/>
    </xf>
    <xf numFmtId="0" fontId="6" fillId="0" borderId="1" xfId="5" applyFill="1" applyBorder="1" applyAlignment="1">
      <alignment horizontal="left" wrapText="1"/>
    </xf>
    <xf numFmtId="0" fontId="6" fillId="0" borderId="1" xfId="5" applyFill="1" applyBorder="1" applyAlignment="1">
      <alignment horizontal="right"/>
    </xf>
    <xf numFmtId="0" fontId="3" fillId="0" borderId="0" xfId="0" applyFont="1" applyFill="1" applyBorder="1" applyAlignment="1">
      <alignment horizontal="left"/>
    </xf>
    <xf numFmtId="44" fontId="8" fillId="0" borderId="34" xfId="0" applyNumberFormat="1" applyFont="1" applyFill="1" applyBorder="1"/>
    <xf numFmtId="0" fontId="0" fillId="0" borderId="1" xfId="0" applyBorder="1" applyAlignment="1">
      <alignment wrapText="1"/>
    </xf>
    <xf numFmtId="0" fontId="0" fillId="0" borderId="1" xfId="0" applyFont="1" applyFill="1" applyBorder="1" applyAlignment="1">
      <alignment wrapText="1"/>
    </xf>
    <xf numFmtId="0" fontId="6" fillId="0" borderId="1" xfId="0" applyFont="1" applyFill="1" applyBorder="1" applyAlignment="1">
      <alignment wrapText="1"/>
    </xf>
    <xf numFmtId="0" fontId="6" fillId="0" borderId="1" xfId="8" applyFill="1" applyBorder="1"/>
    <xf numFmtId="0" fontId="12" fillId="0" borderId="1" xfId="8" applyFont="1" applyFill="1" applyBorder="1" applyAlignment="1">
      <alignment wrapText="1"/>
    </xf>
    <xf numFmtId="0" fontId="0" fillId="0" borderId="1" xfId="0" applyFill="1" applyBorder="1" applyAlignment="1">
      <alignment wrapText="1"/>
    </xf>
    <xf numFmtId="0" fontId="0" fillId="0" borderId="1" xfId="0" applyFill="1" applyBorder="1" applyAlignment="1">
      <alignment horizontal="left"/>
    </xf>
    <xf numFmtId="0" fontId="12" fillId="0" borderId="1" xfId="0" applyFont="1" applyFill="1" applyBorder="1" applyAlignment="1">
      <alignment wrapText="1"/>
    </xf>
    <xf numFmtId="166" fontId="0" fillId="0" borderId="1" xfId="1" applyNumberFormat="1" applyFont="1" applyFill="1" applyBorder="1"/>
    <xf numFmtId="0" fontId="0" fillId="9" borderId="1" xfId="0" applyFill="1" applyBorder="1"/>
    <xf numFmtId="0" fontId="0" fillId="9" borderId="0" xfId="0" applyFill="1"/>
    <xf numFmtId="43" fontId="0" fillId="0" borderId="1" xfId="1" applyFont="1" applyFill="1" applyBorder="1"/>
    <xf numFmtId="0" fontId="0" fillId="9" borderId="1" xfId="0" applyFill="1" applyBorder="1" applyAlignment="1">
      <alignment horizontal="left" wrapText="1"/>
    </xf>
    <xf numFmtId="0" fontId="0" fillId="9" borderId="1" xfId="0" applyFill="1" applyBorder="1" applyAlignment="1">
      <alignment horizontal="right"/>
    </xf>
    <xf numFmtId="166" fontId="1" fillId="9" borderId="1" xfId="1" applyNumberFormat="1" applyFill="1" applyBorder="1" applyAlignment="1">
      <alignment horizontal="right"/>
    </xf>
    <xf numFmtId="43" fontId="1" fillId="9" borderId="1" xfId="1" applyFill="1" applyBorder="1"/>
    <xf numFmtId="165" fontId="0" fillId="9" borderId="1" xfId="0" applyNumberFormat="1" applyFill="1" applyBorder="1"/>
    <xf numFmtId="44" fontId="1" fillId="9" borderId="1" xfId="2" applyFill="1" applyBorder="1"/>
    <xf numFmtId="44" fontId="0" fillId="0" borderId="0" xfId="0" applyNumberFormat="1"/>
    <xf numFmtId="166" fontId="13" fillId="0" borderId="1" xfId="1" applyNumberFormat="1" applyFont="1" applyFill="1" applyBorder="1"/>
    <xf numFmtId="44" fontId="13" fillId="0" borderId="1" xfId="2" applyFont="1" applyFill="1" applyBorder="1"/>
    <xf numFmtId="44" fontId="0" fillId="0" borderId="1" xfId="2" applyFont="1" applyFill="1" applyBorder="1"/>
    <xf numFmtId="44" fontId="0" fillId="0" borderId="1" xfId="0" applyNumberFormat="1" applyFill="1" applyBorder="1"/>
    <xf numFmtId="44" fontId="8" fillId="0" borderId="0" xfId="0" applyNumberFormat="1" applyFont="1"/>
    <xf numFmtId="0" fontId="12" fillId="0" borderId="1" xfId="6" applyFont="1" applyFill="1" applyBorder="1" applyAlignment="1">
      <alignment wrapText="1"/>
    </xf>
    <xf numFmtId="0" fontId="0" fillId="0" borderId="0" xfId="0" applyFill="1" applyBorder="1" applyAlignment="1">
      <alignment horizontal="left"/>
    </xf>
    <xf numFmtId="0" fontId="12" fillId="0" borderId="0" xfId="0" applyFont="1" applyFill="1" applyBorder="1" applyAlignment="1">
      <alignment wrapText="1"/>
    </xf>
    <xf numFmtId="0" fontId="6" fillId="0" borderId="1" xfId="0" applyFont="1" applyBorder="1"/>
    <xf numFmtId="0" fontId="3" fillId="0" borderId="0" xfId="0" applyFont="1" applyFill="1" applyBorder="1"/>
    <xf numFmtId="44" fontId="0" fillId="0" borderId="35" xfId="0" applyNumberFormat="1" applyBorder="1"/>
    <xf numFmtId="14" fontId="0" fillId="10" borderId="0" xfId="0" applyNumberFormat="1" applyFill="1" applyAlignment="1">
      <alignment horizontal="left"/>
    </xf>
    <xf numFmtId="0" fontId="6" fillId="0" borderId="3" xfId="0" applyFont="1" applyFill="1" applyBorder="1"/>
    <xf numFmtId="0" fontId="6" fillId="0" borderId="1" xfId="0" applyFont="1" applyFill="1" applyBorder="1"/>
    <xf numFmtId="0" fontId="6" fillId="0" borderId="8" xfId="0" applyFont="1" applyFill="1" applyBorder="1"/>
    <xf numFmtId="43" fontId="0" fillId="0" borderId="0" xfId="0" applyNumberFormat="1" applyFill="1"/>
    <xf numFmtId="44" fontId="0" fillId="0" borderId="0" xfId="0" applyNumberFormat="1" applyFill="1"/>
    <xf numFmtId="44" fontId="12" fillId="0" borderId="0" xfId="0" applyNumberFormat="1" applyFont="1" applyFill="1" applyBorder="1" applyAlignment="1">
      <alignment wrapText="1"/>
    </xf>
    <xf numFmtId="0" fontId="6" fillId="0" borderId="13" xfId="0" applyFont="1" applyFill="1" applyBorder="1"/>
    <xf numFmtId="0" fontId="0" fillId="0" borderId="19" xfId="0" applyBorder="1"/>
    <xf numFmtId="0" fontId="0" fillId="0" borderId="0" xfId="0" applyAlignment="1">
      <alignment horizontal="center"/>
    </xf>
    <xf numFmtId="0" fontId="0" fillId="0" borderId="3" xfId="0" applyBorder="1"/>
    <xf numFmtId="0" fontId="0" fillId="0" borderId="8" xfId="0" applyBorder="1"/>
    <xf numFmtId="0" fontId="0" fillId="0" borderId="18" xfId="0" applyBorder="1" applyAlignment="1">
      <alignment horizontal="left"/>
    </xf>
    <xf numFmtId="0" fontId="0" fillId="0" borderId="2" xfId="0" applyBorder="1" applyAlignment="1">
      <alignment horizontal="left"/>
    </xf>
    <xf numFmtId="0" fontId="0" fillId="0" borderId="13" xfId="0" applyBorder="1"/>
    <xf numFmtId="0" fontId="0" fillId="0" borderId="4" xfId="0" applyBorder="1" applyAlignment="1">
      <alignment horizontal="left"/>
    </xf>
    <xf numFmtId="169" fontId="3" fillId="0" borderId="0" xfId="0" applyNumberFormat="1" applyFont="1"/>
    <xf numFmtId="0" fontId="0" fillId="0" borderId="36" xfId="0" applyBorder="1"/>
    <xf numFmtId="0" fontId="6" fillId="0" borderId="3" xfId="0" applyFont="1" applyBorder="1"/>
    <xf numFmtId="0" fontId="6" fillId="0" borderId="36" xfId="0" applyFont="1" applyBorder="1"/>
    <xf numFmtId="0" fontId="6" fillId="0" borderId="19" xfId="0" applyFont="1" applyFill="1" applyBorder="1"/>
    <xf numFmtId="0" fontId="6" fillId="0" borderId="36" xfId="0" applyFont="1" applyFill="1" applyBorder="1"/>
    <xf numFmtId="0" fontId="3" fillId="0" borderId="3" xfId="0" applyFont="1" applyBorder="1" applyAlignment="1">
      <alignment horizontal="center"/>
    </xf>
    <xf numFmtId="0" fontId="3" fillId="0" borderId="5" xfId="0" applyFont="1" applyBorder="1"/>
    <xf numFmtId="0" fontId="0" fillId="0" borderId="37" xfId="0" applyBorder="1" applyAlignment="1">
      <alignment horizontal="left"/>
    </xf>
    <xf numFmtId="0" fontId="6" fillId="0" borderId="37" xfId="0" applyFont="1" applyBorder="1" applyAlignment="1">
      <alignment horizontal="left"/>
    </xf>
    <xf numFmtId="0" fontId="6" fillId="0" borderId="4" xfId="0" applyFont="1" applyBorder="1" applyAlignment="1">
      <alignment horizontal="left"/>
    </xf>
    <xf numFmtId="0" fontId="6" fillId="0" borderId="2" xfId="0" applyFont="1" applyBorder="1" applyAlignment="1">
      <alignment horizontal="left"/>
    </xf>
    <xf numFmtId="0" fontId="6" fillId="0" borderId="7" xfId="0" applyFont="1" applyBorder="1" applyAlignment="1">
      <alignment horizontal="left"/>
    </xf>
    <xf numFmtId="0" fontId="6" fillId="0" borderId="14" xfId="0" applyFont="1" applyBorder="1" applyAlignment="1">
      <alignment horizontal="left"/>
    </xf>
    <xf numFmtId="0" fontId="0" fillId="0" borderId="14" xfId="0" applyBorder="1" applyAlignment="1">
      <alignment horizontal="left"/>
    </xf>
    <xf numFmtId="0" fontId="0" fillId="0" borderId="7" xfId="0" applyBorder="1" applyAlignment="1">
      <alignment horizontal="left"/>
    </xf>
    <xf numFmtId="0" fontId="6" fillId="0" borderId="8" xfId="0" applyFont="1" applyBorder="1"/>
    <xf numFmtId="0" fontId="6" fillId="0" borderId="13" xfId="0" applyFont="1" applyBorder="1"/>
    <xf numFmtId="0" fontId="6" fillId="0" borderId="1" xfId="6" applyFont="1" applyFill="1" applyBorder="1"/>
    <xf numFmtId="0" fontId="6" fillId="0" borderId="1" xfId="8" applyFont="1" applyFill="1" applyBorder="1"/>
    <xf numFmtId="0" fontId="6" fillId="0" borderId="1" xfId="8" applyFont="1" applyFill="1" applyBorder="1" applyAlignment="1">
      <alignment wrapText="1"/>
    </xf>
    <xf numFmtId="0" fontId="25" fillId="0" borderId="0" xfId="3" applyFont="1" applyAlignment="1" applyProtection="1"/>
    <xf numFmtId="170" fontId="0" fillId="0" borderId="38" xfId="0" applyNumberFormat="1" applyBorder="1" applyAlignment="1">
      <alignment horizontal="center"/>
    </xf>
    <xf numFmtId="170" fontId="0" fillId="0" borderId="5" xfId="0" applyNumberFormat="1" applyBorder="1" applyAlignment="1">
      <alignment horizontal="center"/>
    </xf>
    <xf numFmtId="170" fontId="0" fillId="0" borderId="9" xfId="0" applyNumberFormat="1" applyBorder="1" applyAlignment="1">
      <alignment horizontal="center"/>
    </xf>
    <xf numFmtId="170" fontId="0" fillId="0" borderId="15" xfId="0" applyNumberFormat="1" applyBorder="1" applyAlignment="1">
      <alignment horizontal="center"/>
    </xf>
    <xf numFmtId="170" fontId="0" fillId="0" borderId="6" xfId="0" applyNumberFormat="1" applyBorder="1" applyAlignment="1">
      <alignment horizontal="center"/>
    </xf>
    <xf numFmtId="170" fontId="0" fillId="0" borderId="12" xfId="0" applyNumberFormat="1" applyBorder="1" applyAlignment="1">
      <alignment horizontal="center"/>
    </xf>
    <xf numFmtId="0" fontId="26" fillId="11" borderId="1" xfId="0" applyFont="1" applyFill="1" applyBorder="1" applyAlignment="1">
      <alignment wrapText="1"/>
    </xf>
    <xf numFmtId="44" fontId="0" fillId="0" borderId="1" xfId="2" applyFont="1" applyBorder="1"/>
    <xf numFmtId="0" fontId="14" fillId="0" borderId="0" xfId="0" applyFont="1"/>
    <xf numFmtId="44" fontId="0" fillId="12" borderId="0" xfId="0" applyNumberFormat="1" applyFill="1"/>
    <xf numFmtId="0" fontId="6" fillId="0" borderId="0" xfId="0" applyFont="1" applyFill="1" applyBorder="1" applyAlignment="1">
      <alignment horizontal="left"/>
    </xf>
    <xf numFmtId="171" fontId="3" fillId="0" borderId="26" xfId="9" applyNumberFormat="1" applyFont="1" applyBorder="1"/>
    <xf numFmtId="167" fontId="3" fillId="0" borderId="1" xfId="2" applyNumberFormat="1" applyFont="1" applyBorder="1"/>
    <xf numFmtId="168" fontId="0" fillId="0" borderId="1" xfId="0" applyNumberFormat="1" applyBorder="1"/>
    <xf numFmtId="168" fontId="0" fillId="0" borderId="0" xfId="0" applyNumberFormat="1"/>
    <xf numFmtId="168" fontId="0" fillId="0" borderId="23" xfId="0" applyNumberFormat="1" applyBorder="1"/>
    <xf numFmtId="44" fontId="0" fillId="0" borderId="26" xfId="2" applyFont="1" applyBorder="1"/>
    <xf numFmtId="167" fontId="3" fillId="0" borderId="0" xfId="2" applyNumberFormat="1" applyFont="1" applyBorder="1"/>
    <xf numFmtId="171" fontId="3" fillId="0" borderId="0" xfId="9" applyNumberFormat="1" applyFont="1" applyBorder="1"/>
    <xf numFmtId="0" fontId="26" fillId="11" borderId="36" xfId="0" applyFont="1" applyFill="1" applyBorder="1" applyAlignment="1">
      <alignment wrapText="1"/>
    </xf>
    <xf numFmtId="0" fontId="0" fillId="0" borderId="2" xfId="0" applyBorder="1"/>
    <xf numFmtId="168" fontId="0" fillId="0" borderId="3" xfId="0" applyNumberFormat="1" applyBorder="1"/>
    <xf numFmtId="44" fontId="0" fillId="0" borderId="3" xfId="2" applyFont="1" applyBorder="1"/>
    <xf numFmtId="9" fontId="0" fillId="0" borderId="3" xfId="9" applyFont="1" applyBorder="1"/>
    <xf numFmtId="0" fontId="0" fillId="0" borderId="4" xfId="0" applyBorder="1"/>
    <xf numFmtId="0" fontId="0" fillId="0" borderId="7" xfId="0" applyBorder="1"/>
    <xf numFmtId="168" fontId="0" fillId="0" borderId="8" xfId="0" applyNumberFormat="1" applyBorder="1"/>
    <xf numFmtId="44" fontId="0" fillId="0" borderId="8" xfId="2" applyFont="1" applyBorder="1"/>
    <xf numFmtId="168" fontId="0" fillId="0" borderId="22" xfId="0" applyNumberFormat="1" applyBorder="1"/>
    <xf numFmtId="0" fontId="0" fillId="0" borderId="39" xfId="0" applyBorder="1"/>
    <xf numFmtId="0" fontId="0" fillId="0" borderId="40" xfId="0" applyBorder="1"/>
    <xf numFmtId="168" fontId="0" fillId="0" borderId="24" xfId="0" applyNumberFormat="1" applyBorder="1"/>
    <xf numFmtId="44" fontId="0" fillId="0" borderId="27" xfId="2" applyFont="1" applyBorder="1"/>
    <xf numFmtId="0" fontId="0" fillId="0" borderId="41" xfId="0" applyBorder="1"/>
    <xf numFmtId="0" fontId="6" fillId="0" borderId="2" xfId="0" applyFont="1" applyBorder="1"/>
    <xf numFmtId="0" fontId="6" fillId="0" borderId="5" xfId="0" applyFont="1" applyBorder="1"/>
    <xf numFmtId="0" fontId="6" fillId="0" borderId="4" xfId="0" applyFont="1" applyBorder="1"/>
    <xf numFmtId="0" fontId="6" fillId="0" borderId="6" xfId="0" applyFont="1" applyBorder="1"/>
    <xf numFmtId="0" fontId="6" fillId="0" borderId="7" xfId="0" applyFont="1" applyBorder="1"/>
    <xf numFmtId="0" fontId="6" fillId="0" borderId="9" xfId="0" applyFont="1" applyBorder="1"/>
    <xf numFmtId="0" fontId="0" fillId="0" borderId="23" xfId="0" applyBorder="1" applyAlignment="1">
      <alignment horizontal="center" vertical="center"/>
    </xf>
    <xf numFmtId="0" fontId="0" fillId="0" borderId="18" xfId="0" applyBorder="1"/>
    <xf numFmtId="0" fontId="0" fillId="0" borderId="19" xfId="0" applyBorder="1" applyAlignment="1">
      <alignment horizontal="center" vertical="center" wrapText="1"/>
    </xf>
    <xf numFmtId="14" fontId="0" fillId="0" borderId="19" xfId="0" applyNumberFormat="1" applyBorder="1" applyAlignment="1">
      <alignment horizontal="center" vertical="center"/>
    </xf>
    <xf numFmtId="168" fontId="0" fillId="0" borderId="19" xfId="0" applyNumberFormat="1" applyBorder="1"/>
    <xf numFmtId="44" fontId="0" fillId="0" borderId="19" xfId="2" applyFont="1" applyBorder="1"/>
    <xf numFmtId="9" fontId="0" fillId="0" borderId="19" xfId="9" applyFont="1" applyBorder="1"/>
    <xf numFmtId="0" fontId="6" fillId="0" borderId="19" xfId="0" applyFont="1" applyBorder="1" applyAlignment="1">
      <alignment horizontal="center" vertical="center" wrapText="1"/>
    </xf>
    <xf numFmtId="14" fontId="6" fillId="0" borderId="19" xfId="0" applyNumberFormat="1" applyFont="1" applyBorder="1" applyAlignment="1">
      <alignment horizontal="center" vertical="center"/>
    </xf>
    <xf numFmtId="0" fontId="6" fillId="0" borderId="12" xfId="0" applyFont="1" applyBorder="1"/>
    <xf numFmtId="0" fontId="0" fillId="0" borderId="42" xfId="0" applyFill="1" applyBorder="1" applyAlignment="1">
      <alignment horizontal="center" vertical="center"/>
    </xf>
    <xf numFmtId="0" fontId="0" fillId="0" borderId="18" xfId="0" applyFill="1" applyBorder="1"/>
    <xf numFmtId="0" fontId="6" fillId="0" borderId="19" xfId="0" applyFont="1" applyFill="1" applyBorder="1" applyAlignment="1">
      <alignment horizontal="center" vertical="center" wrapText="1"/>
    </xf>
    <xf numFmtId="14" fontId="6" fillId="0" borderId="19" xfId="0" applyNumberFormat="1" applyFont="1" applyFill="1" applyBorder="1" applyAlignment="1">
      <alignment horizontal="center" vertical="center"/>
    </xf>
    <xf numFmtId="0" fontId="6" fillId="0" borderId="12" xfId="0" applyFont="1" applyBorder="1" applyAlignment="1">
      <alignment wrapText="1"/>
    </xf>
    <xf numFmtId="164" fontId="0" fillId="0" borderId="0" xfId="0" applyNumberFormat="1" applyFill="1"/>
    <xf numFmtId="0" fontId="3" fillId="0" borderId="0" xfId="0" applyFont="1" applyFill="1"/>
    <xf numFmtId="0" fontId="15" fillId="0" borderId="0" xfId="0" applyFont="1" applyAlignment="1">
      <alignment wrapText="1"/>
    </xf>
    <xf numFmtId="0" fontId="15" fillId="0" borderId="0" xfId="0" applyFont="1" applyAlignment="1">
      <alignment horizontal="center" wrapText="1"/>
    </xf>
    <xf numFmtId="173" fontId="15" fillId="0" borderId="0" xfId="0" applyNumberFormat="1" applyFont="1" applyAlignment="1">
      <alignment horizontal="center" wrapText="1"/>
    </xf>
    <xf numFmtId="0" fontId="7" fillId="13" borderId="29" xfId="0" applyFont="1" applyFill="1" applyBorder="1" applyAlignment="1">
      <alignment horizontal="center" vertical="center" wrapText="1"/>
    </xf>
    <xf numFmtId="0" fontId="7" fillId="13" borderId="28" xfId="0" applyFont="1" applyFill="1" applyBorder="1" applyAlignment="1">
      <alignment horizontal="center" vertical="center" wrapText="1"/>
    </xf>
    <xf numFmtId="173" fontId="7" fillId="13" borderId="28" xfId="0" applyNumberFormat="1" applyFont="1" applyFill="1" applyBorder="1" applyAlignment="1">
      <alignment horizontal="center" vertical="center" wrapText="1"/>
    </xf>
    <xf numFmtId="0" fontId="7" fillId="13" borderId="30" xfId="0" applyFont="1" applyFill="1" applyBorder="1" applyAlignment="1">
      <alignment horizontal="center" vertical="center" wrapText="1"/>
    </xf>
    <xf numFmtId="0" fontId="15" fillId="0" borderId="0" xfId="0" applyFont="1" applyAlignment="1">
      <alignment horizontal="center" vertical="center" wrapText="1"/>
    </xf>
    <xf numFmtId="0" fontId="17" fillId="14" borderId="1" xfId="0" applyFont="1" applyFill="1" applyBorder="1" applyAlignment="1">
      <alignment wrapText="1"/>
    </xf>
    <xf numFmtId="0" fontId="17" fillId="14" borderId="1" xfId="0" applyFont="1" applyFill="1" applyBorder="1" applyAlignment="1">
      <alignment horizontal="center" wrapText="1"/>
    </xf>
    <xf numFmtId="173" fontId="17" fillId="14" borderId="1" xfId="0" applyNumberFormat="1" applyFont="1" applyFill="1" applyBorder="1" applyAlignment="1">
      <alignment horizontal="center" wrapText="1"/>
    </xf>
    <xf numFmtId="0" fontId="15" fillId="0" borderId="1" xfId="0" applyFont="1" applyBorder="1" applyAlignment="1">
      <alignment wrapText="1"/>
    </xf>
    <xf numFmtId="0" fontId="15" fillId="0" borderId="1" xfId="0" applyFont="1" applyBorder="1" applyAlignment="1">
      <alignment horizontal="center" wrapText="1"/>
    </xf>
    <xf numFmtId="173" fontId="15" fillId="0" borderId="1" xfId="0" applyNumberFormat="1" applyFont="1" applyBorder="1" applyAlignment="1">
      <alignment horizontal="center" wrapText="1"/>
    </xf>
    <xf numFmtId="0" fontId="15" fillId="14" borderId="1" xfId="0" applyFont="1" applyFill="1" applyBorder="1" applyAlignment="1">
      <alignment wrapText="1"/>
    </xf>
    <xf numFmtId="0" fontId="27" fillId="14" borderId="1" xfId="0" applyFont="1" applyFill="1" applyBorder="1" applyAlignment="1">
      <alignment horizontal="center" vertical="center" wrapText="1"/>
    </xf>
    <xf numFmtId="0" fontId="28" fillId="14" borderId="1" xfId="0" applyFont="1" applyFill="1" applyBorder="1" applyAlignment="1">
      <alignment horizontal="left" vertical="center" wrapText="1"/>
    </xf>
    <xf numFmtId="0" fontId="28" fillId="14" borderId="1" xfId="0" applyFont="1" applyFill="1" applyBorder="1" applyAlignment="1">
      <alignment horizontal="center" vertical="center" wrapText="1"/>
    </xf>
    <xf numFmtId="44" fontId="1" fillId="0" borderId="0" xfId="2" applyFont="1" applyAlignment="1">
      <alignment horizontal="center"/>
    </xf>
    <xf numFmtId="164" fontId="1" fillId="0" borderId="0" xfId="2" applyNumberFormat="1" applyFont="1" applyAlignment="1">
      <alignment horizontal="center"/>
    </xf>
    <xf numFmtId="3" fontId="1" fillId="0" borderId="0" xfId="2" applyNumberFormat="1" applyFont="1" applyAlignment="1">
      <alignment horizontal="center"/>
    </xf>
    <xf numFmtId="0" fontId="15"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17" fillId="14" borderId="1" xfId="0" applyFont="1" applyFill="1" applyBorder="1" applyAlignment="1">
      <alignment horizontal="left" vertical="center" wrapText="1"/>
    </xf>
    <xf numFmtId="173" fontId="17" fillId="14" borderId="1" xfId="0" applyNumberFormat="1" applyFont="1" applyFill="1" applyBorder="1" applyAlignment="1">
      <alignment horizontal="center" vertical="center" wrapText="1"/>
    </xf>
    <xf numFmtId="0" fontId="17" fillId="14" borderId="1" xfId="0" applyNumberFormat="1" applyFont="1" applyFill="1" applyBorder="1" applyAlignment="1">
      <alignment horizontal="center" wrapText="1"/>
    </xf>
    <xf numFmtId="0" fontId="15" fillId="14" borderId="1" xfId="0" applyFont="1" applyFill="1" applyBorder="1" applyAlignment="1">
      <alignment horizontal="center" vertical="center" wrapText="1"/>
    </xf>
    <xf numFmtId="0" fontId="18" fillId="14" borderId="1" xfId="0" applyFont="1" applyFill="1" applyBorder="1" applyAlignment="1">
      <alignment horizontal="center" wrapText="1"/>
    </xf>
    <xf numFmtId="0" fontId="18" fillId="14" borderId="1" xfId="0" applyFont="1" applyFill="1" applyBorder="1" applyAlignment="1">
      <alignment wrapText="1"/>
    </xf>
    <xf numFmtId="173" fontId="18" fillId="14" borderId="1" xfId="0" applyNumberFormat="1" applyFont="1" applyFill="1" applyBorder="1" applyAlignment="1">
      <alignment horizontal="center" wrapText="1"/>
    </xf>
    <xf numFmtId="0" fontId="17" fillId="14" borderId="1" xfId="0" applyFont="1" applyFill="1" applyBorder="1" applyAlignment="1">
      <alignment horizontal="left" wrapText="1"/>
    </xf>
    <xf numFmtId="0" fontId="17" fillId="12" borderId="1" xfId="0" applyFont="1" applyFill="1" applyBorder="1" applyAlignment="1">
      <alignment horizontal="left" wrapText="1"/>
    </xf>
    <xf numFmtId="0" fontId="17" fillId="12" borderId="1" xfId="0" applyFont="1" applyFill="1" applyBorder="1" applyAlignment="1">
      <alignment horizontal="center" wrapText="1"/>
    </xf>
    <xf numFmtId="0" fontId="17" fillId="12" borderId="1" xfId="0" applyFont="1" applyFill="1" applyBorder="1" applyAlignment="1">
      <alignment wrapText="1"/>
    </xf>
    <xf numFmtId="173" fontId="17" fillId="12" borderId="1" xfId="0" applyNumberFormat="1" applyFont="1" applyFill="1" applyBorder="1" applyAlignment="1">
      <alignment horizontal="center" wrapText="1"/>
    </xf>
    <xf numFmtId="0" fontId="15" fillId="12" borderId="1" xfId="0" applyFont="1" applyFill="1" applyBorder="1" applyAlignment="1">
      <alignment horizontal="center" wrapText="1"/>
    </xf>
    <xf numFmtId="0" fontId="0" fillId="0" borderId="0" xfId="0" applyAlignment="1">
      <alignment horizontal="center" wrapText="1"/>
    </xf>
    <xf numFmtId="14" fontId="16" fillId="0" borderId="0" xfId="0" applyNumberFormat="1" applyFont="1"/>
    <xf numFmtId="164" fontId="6" fillId="0" borderId="1" xfId="0" applyNumberFormat="1" applyFont="1" applyFill="1" applyBorder="1"/>
    <xf numFmtId="0" fontId="6" fillId="0" borderId="1" xfId="0" applyFont="1" applyFill="1" applyBorder="1" applyAlignment="1">
      <alignment horizontal="center"/>
    </xf>
    <xf numFmtId="0" fontId="5" fillId="0" borderId="1" xfId="3" applyFill="1" applyBorder="1" applyAlignment="1" applyProtection="1">
      <alignment vertical="center" wrapText="1"/>
    </xf>
    <xf numFmtId="0" fontId="6" fillId="0" borderId="1" xfId="0" applyFont="1" applyFill="1" applyBorder="1" applyAlignment="1">
      <alignment vertical="center" wrapText="1"/>
    </xf>
    <xf numFmtId="166" fontId="1" fillId="0" borderId="1" xfId="1" applyNumberFormat="1" applyFont="1" applyFill="1" applyBorder="1" applyAlignment="1"/>
    <xf numFmtId="44" fontId="1" fillId="0" borderId="1" xfId="2" applyFont="1" applyFill="1" applyBorder="1" applyAlignment="1">
      <alignment horizontal="left"/>
    </xf>
    <xf numFmtId="44" fontId="1" fillId="15" borderId="1" xfId="2" applyFont="1" applyFill="1" applyBorder="1" applyAlignment="1">
      <alignment horizontal="left"/>
    </xf>
    <xf numFmtId="44" fontId="1" fillId="15" borderId="1" xfId="2" applyFont="1" applyFill="1" applyBorder="1" applyAlignment="1">
      <alignment vertical="center"/>
    </xf>
    <xf numFmtId="44" fontId="29" fillId="14" borderId="1" xfId="2" applyFont="1" applyFill="1" applyBorder="1" applyAlignment="1">
      <alignment vertical="center"/>
    </xf>
    <xf numFmtId="44" fontId="1" fillId="0" borderId="1" xfId="2" applyFont="1" applyBorder="1" applyAlignment="1">
      <alignment horizontal="center"/>
    </xf>
    <xf numFmtId="164" fontId="1" fillId="0" borderId="1" xfId="2" applyNumberFormat="1" applyFont="1" applyFill="1" applyBorder="1" applyAlignment="1">
      <alignment horizontal="center"/>
    </xf>
    <xf numFmtId="44" fontId="1" fillId="0" borderId="1" xfId="2" applyFont="1" applyFill="1" applyBorder="1" applyAlignment="1">
      <alignment horizontal="center"/>
    </xf>
    <xf numFmtId="3" fontId="1" fillId="0" borderId="1" xfId="2" applyNumberFormat="1" applyFont="1" applyFill="1" applyBorder="1" applyAlignment="1">
      <alignment horizontal="center"/>
    </xf>
    <xf numFmtId="0" fontId="15" fillId="14" borderId="1" xfId="0" applyFont="1" applyFill="1" applyBorder="1" applyAlignment="1">
      <alignment horizontal="center" vertical="center" wrapText="1"/>
    </xf>
    <xf numFmtId="0" fontId="15" fillId="14" borderId="1" xfId="0" applyFont="1" applyFill="1" applyBorder="1" applyAlignment="1">
      <alignment horizontal="center" wrapText="1"/>
    </xf>
    <xf numFmtId="0" fontId="30" fillId="16" borderId="1" xfId="0" applyFont="1" applyFill="1" applyBorder="1" applyAlignment="1">
      <alignment horizontal="center" vertical="center"/>
    </xf>
    <xf numFmtId="0" fontId="30" fillId="16" borderId="1" xfId="0" applyFont="1" applyFill="1" applyBorder="1" applyAlignment="1">
      <alignment horizontal="center" vertical="center" wrapText="1"/>
    </xf>
    <xf numFmtId="0" fontId="24" fillId="16" borderId="1" xfId="0" applyFont="1" applyFill="1" applyBorder="1" applyAlignment="1">
      <alignment horizontal="center"/>
    </xf>
    <xf numFmtId="0" fontId="24" fillId="16" borderId="1" xfId="0" applyFont="1" applyFill="1" applyBorder="1" applyAlignment="1">
      <alignment horizontal="center" wrapText="1"/>
    </xf>
    <xf numFmtId="0" fontId="31" fillId="0" borderId="1" xfId="0" applyFont="1" applyBorder="1" applyAlignment="1">
      <alignment horizontal="center" vertical="center"/>
    </xf>
    <xf numFmtId="15" fontId="31" fillId="17" borderId="1" xfId="0" applyNumberFormat="1" applyFont="1" applyFill="1" applyBorder="1" applyAlignment="1">
      <alignment horizontal="center" vertical="center"/>
    </xf>
    <xf numFmtId="1" fontId="31" fillId="17" borderId="1" xfId="0" applyNumberFormat="1" applyFont="1" applyFill="1" applyBorder="1" applyAlignment="1">
      <alignment horizontal="center" vertical="center"/>
    </xf>
    <xf numFmtId="0" fontId="6" fillId="0" borderId="1" xfId="4" applyFont="1" applyFill="1" applyBorder="1" applyAlignment="1">
      <alignment horizontal="center"/>
    </xf>
    <xf numFmtId="172" fontId="0" fillId="0" borderId="1" xfId="0" applyNumberFormat="1" applyBorder="1" applyAlignment="1">
      <alignment horizontal="center"/>
    </xf>
    <xf numFmtId="0" fontId="0" fillId="0" borderId="1" xfId="0" applyBorder="1" applyAlignment="1">
      <alignment horizontal="center"/>
    </xf>
    <xf numFmtId="0" fontId="0" fillId="14" borderId="1" xfId="0" applyFill="1" applyBorder="1" applyAlignment="1">
      <alignment horizontal="center"/>
    </xf>
    <xf numFmtId="0" fontId="31" fillId="12" borderId="1" xfId="0" applyFont="1" applyFill="1" applyBorder="1" applyAlignment="1">
      <alignment horizontal="center" vertical="center"/>
    </xf>
    <xf numFmtId="168" fontId="0" fillId="0" borderId="1" xfId="0" applyNumberFormat="1" applyFill="1" applyBorder="1" applyAlignment="1">
      <alignment horizontal="center"/>
    </xf>
    <xf numFmtId="168" fontId="0" fillId="0" borderId="1" xfId="0" applyNumberFormat="1" applyBorder="1" applyAlignment="1">
      <alignment horizontal="center"/>
    </xf>
    <xf numFmtId="0" fontId="29" fillId="0" borderId="1" xfId="0" applyFont="1" applyBorder="1" applyAlignment="1">
      <alignment horizontal="center" vertical="center"/>
    </xf>
    <xf numFmtId="15" fontId="29" fillId="17" borderId="1" xfId="0" applyNumberFormat="1" applyFont="1" applyFill="1" applyBorder="1" applyAlignment="1">
      <alignment horizontal="center" vertical="center"/>
    </xf>
    <xf numFmtId="172" fontId="0" fillId="15" borderId="1" xfId="0" applyNumberFormat="1" applyFill="1" applyBorder="1" applyAlignment="1">
      <alignment horizontal="center"/>
    </xf>
    <xf numFmtId="0" fontId="29" fillId="12" borderId="1" xfId="0" applyFont="1" applyFill="1" applyBorder="1" applyAlignment="1">
      <alignment horizontal="center" vertical="center"/>
    </xf>
    <xf numFmtId="164" fontId="0" fillId="0" borderId="1" xfId="0" applyNumberFormat="1" applyFill="1" applyBorder="1" applyAlignment="1">
      <alignment horizontal="left"/>
    </xf>
    <xf numFmtId="0" fontId="32" fillId="0" borderId="1" xfId="0" applyFont="1" applyBorder="1"/>
    <xf numFmtId="0" fontId="3" fillId="0" borderId="1" xfId="0" applyFont="1" applyFill="1" applyBorder="1" applyAlignment="1">
      <alignment horizontal="center" vertical="center"/>
    </xf>
    <xf numFmtId="0" fontId="0" fillId="0" borderId="1" xfId="0" applyFill="1" applyBorder="1" applyAlignment="1">
      <alignment horizontal="center"/>
    </xf>
    <xf numFmtId="0" fontId="5" fillId="0" borderId="1" xfId="3" applyFill="1" applyBorder="1" applyAlignment="1" applyProtection="1">
      <alignment vertical="center"/>
    </xf>
    <xf numFmtId="0" fontId="3" fillId="0" borderId="1" xfId="0" applyFont="1" applyFill="1" applyBorder="1" applyAlignment="1">
      <alignment vertical="center"/>
    </xf>
    <xf numFmtId="0" fontId="5" fillId="0" borderId="1" xfId="3" applyFill="1" applyBorder="1" applyAlignment="1" applyProtection="1">
      <alignment horizontal="center" vertical="center" wrapText="1"/>
    </xf>
    <xf numFmtId="44" fontId="29" fillId="14" borderId="1" xfId="2" applyFont="1" applyFill="1" applyBorder="1" applyAlignment="1">
      <alignment horizontal="center"/>
    </xf>
    <xf numFmtId="14" fontId="1" fillId="0" borderId="1" xfId="2" applyNumberFormat="1" applyFont="1" applyBorder="1" applyAlignment="1">
      <alignment horizontal="center"/>
    </xf>
    <xf numFmtId="164" fontId="6" fillId="0" borderId="1" xfId="0" applyNumberFormat="1" applyFont="1" applyFill="1" applyBorder="1" applyAlignment="1">
      <alignment horizontal="left"/>
    </xf>
    <xf numFmtId="0" fontId="3" fillId="0" borderId="1" xfId="0" applyFont="1" applyFill="1" applyBorder="1" applyAlignment="1">
      <alignment vertical="center" wrapText="1"/>
    </xf>
    <xf numFmtId="44" fontId="6" fillId="15" borderId="1" xfId="2" applyFont="1" applyFill="1" applyBorder="1" applyAlignment="1">
      <alignment vertical="center"/>
    </xf>
    <xf numFmtId="164" fontId="6" fillId="0" borderId="1" xfId="0" applyNumberFormat="1" applyFont="1" applyFill="1" applyBorder="1" applyAlignment="1">
      <alignment wrapText="1"/>
    </xf>
    <xf numFmtId="37" fontId="6" fillId="0" borderId="13" xfId="1" applyNumberFormat="1" applyFont="1" applyFill="1" applyBorder="1" applyAlignment="1">
      <alignment horizontal="center"/>
    </xf>
    <xf numFmtId="164" fontId="6" fillId="0" borderId="13" xfId="0" applyNumberFormat="1" applyFont="1" applyFill="1" applyBorder="1" applyAlignment="1">
      <alignment horizontal="center"/>
    </xf>
    <xf numFmtId="164" fontId="6" fillId="0" borderId="1" xfId="0" applyNumberFormat="1" applyFont="1" applyFill="1" applyBorder="1" applyAlignment="1">
      <alignment horizontal="center"/>
    </xf>
    <xf numFmtId="164" fontId="6" fillId="0" borderId="36" xfId="0" applyNumberFormat="1" applyFont="1" applyFill="1" applyBorder="1"/>
    <xf numFmtId="0" fontId="0" fillId="0" borderId="36" xfId="0" applyBorder="1" applyAlignment="1">
      <alignment wrapText="1"/>
    </xf>
    <xf numFmtId="164" fontId="0" fillId="0" borderId="1" xfId="0" applyNumberFormat="1" applyBorder="1" applyAlignment="1">
      <alignment horizontal="left"/>
    </xf>
    <xf numFmtId="164" fontId="6" fillId="0" borderId="1" xfId="0" applyNumberFormat="1" applyFont="1" applyBorder="1"/>
    <xf numFmtId="164" fontId="1" fillId="0" borderId="1" xfId="2" applyNumberFormat="1" applyFont="1" applyBorder="1" applyAlignment="1">
      <alignment horizontal="center"/>
    </xf>
    <xf numFmtId="3" fontId="1" fillId="0" borderId="1" xfId="2" applyNumberFormat="1" applyFont="1" applyBorder="1" applyAlignment="1">
      <alignment horizontal="center"/>
    </xf>
    <xf numFmtId="164" fontId="0" fillId="0" borderId="1" xfId="0" applyNumberFormat="1" applyBorder="1"/>
    <xf numFmtId="0" fontId="6" fillId="0" borderId="1" xfId="0" applyFont="1" applyBorder="1" applyAlignment="1">
      <alignment wrapText="1"/>
    </xf>
    <xf numFmtId="0" fontId="6" fillId="12" borderId="1" xfId="0" applyFont="1" applyFill="1" applyBorder="1" applyAlignment="1">
      <alignment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3" fillId="16" borderId="36" xfId="0" applyFont="1" applyFill="1" applyBorder="1"/>
    <xf numFmtId="164" fontId="3" fillId="16" borderId="36" xfId="0" applyNumberFormat="1" applyFont="1" applyFill="1" applyBorder="1" applyAlignment="1">
      <alignment horizontal="left"/>
    </xf>
    <xf numFmtId="164" fontId="3" fillId="16" borderId="36" xfId="0" applyNumberFormat="1" applyFont="1" applyFill="1" applyBorder="1"/>
    <xf numFmtId="0" fontId="3" fillId="16" borderId="43" xfId="0" applyFont="1" applyFill="1" applyBorder="1"/>
    <xf numFmtId="0" fontId="3" fillId="16" borderId="37" xfId="0" applyFont="1" applyFill="1" applyBorder="1" applyAlignment="1">
      <alignment horizontal="center" vertical="center" wrapText="1"/>
    </xf>
    <xf numFmtId="0" fontId="3" fillId="16" borderId="36" xfId="0" applyFont="1" applyFill="1" applyBorder="1" applyAlignment="1">
      <alignment horizontal="center" vertical="center" wrapText="1"/>
    </xf>
    <xf numFmtId="0" fontId="3" fillId="16" borderId="38" xfId="0" applyFont="1" applyFill="1" applyBorder="1" applyAlignment="1">
      <alignment horizontal="center" vertical="center" wrapText="1"/>
    </xf>
    <xf numFmtId="0" fontId="3" fillId="16" borderId="44" xfId="0" applyFont="1" applyFill="1" applyBorder="1" applyAlignment="1">
      <alignment wrapText="1"/>
    </xf>
    <xf numFmtId="0" fontId="3" fillId="16" borderId="36" xfId="0" applyFont="1" applyFill="1" applyBorder="1" applyAlignment="1">
      <alignment horizontal="center" wrapText="1"/>
    </xf>
    <xf numFmtId="0" fontId="3" fillId="16" borderId="36" xfId="0" applyFont="1" applyFill="1" applyBorder="1" applyAlignment="1">
      <alignment wrapText="1"/>
    </xf>
    <xf numFmtId="0" fontId="3" fillId="16" borderId="36" xfId="0" applyFont="1" applyFill="1" applyBorder="1" applyAlignment="1">
      <alignment horizontal="left" wrapText="1"/>
    </xf>
    <xf numFmtId="44" fontId="3" fillId="16" borderId="36" xfId="2" applyFont="1" applyFill="1" applyBorder="1" applyAlignment="1">
      <alignment horizontal="left" wrapText="1"/>
    </xf>
    <xf numFmtId="44" fontId="3" fillId="16" borderId="36" xfId="2" applyFont="1" applyFill="1" applyBorder="1" applyAlignment="1">
      <alignment horizontal="center" wrapText="1"/>
    </xf>
    <xf numFmtId="44" fontId="3" fillId="16" borderId="36" xfId="2" applyFont="1" applyFill="1" applyBorder="1" applyAlignment="1">
      <alignment wrapText="1"/>
    </xf>
    <xf numFmtId="164" fontId="3" fillId="16" borderId="36" xfId="2" applyNumberFormat="1" applyFont="1" applyFill="1" applyBorder="1" applyAlignment="1">
      <alignment horizontal="left" wrapText="1"/>
    </xf>
    <xf numFmtId="3" fontId="3" fillId="16" borderId="36" xfId="2" applyNumberFormat="1" applyFont="1" applyFill="1" applyBorder="1" applyAlignment="1">
      <alignment horizontal="left" wrapText="1"/>
    </xf>
    <xf numFmtId="164" fontId="0" fillId="0" borderId="13" xfId="0" applyNumberFormat="1" applyBorder="1" applyAlignment="1">
      <alignment horizontal="left"/>
    </xf>
    <xf numFmtId="164" fontId="6" fillId="0" borderId="13" xfId="0" applyNumberFormat="1" applyFont="1" applyFill="1" applyBorder="1"/>
    <xf numFmtId="0" fontId="0" fillId="0" borderId="13" xfId="0" applyBorder="1" applyAlignment="1">
      <alignment horizontal="center"/>
    </xf>
    <xf numFmtId="0" fontId="6" fillId="0" borderId="13" xfId="0" applyFont="1" applyBorder="1" applyAlignment="1">
      <alignment wrapText="1"/>
    </xf>
    <xf numFmtId="44" fontId="1" fillId="0" borderId="13" xfId="2" applyFont="1" applyBorder="1" applyAlignment="1">
      <alignment horizontal="center"/>
    </xf>
    <xf numFmtId="164" fontId="1" fillId="0" borderId="13" xfId="2" applyNumberFormat="1" applyFont="1" applyBorder="1" applyAlignment="1">
      <alignment horizontal="center"/>
    </xf>
    <xf numFmtId="3" fontId="1" fillId="0" borderId="13" xfId="2" applyNumberFormat="1" applyFont="1" applyBorder="1" applyAlignment="1">
      <alignment horizontal="center"/>
    </xf>
    <xf numFmtId="0" fontId="6" fillId="12" borderId="2" xfId="0" applyFont="1" applyFill="1" applyBorder="1"/>
    <xf numFmtId="164" fontId="0" fillId="0" borderId="3" xfId="0" applyNumberFormat="1" applyFill="1" applyBorder="1" applyAlignment="1">
      <alignment horizontal="left"/>
    </xf>
    <xf numFmtId="164" fontId="6" fillId="0" borderId="3" xfId="0" applyNumberFormat="1" applyFont="1" applyFill="1" applyBorder="1"/>
    <xf numFmtId="37" fontId="6" fillId="0" borderId="3" xfId="1" applyNumberFormat="1" applyFont="1" applyFill="1" applyBorder="1" applyAlignment="1">
      <alignment horizontal="center"/>
    </xf>
    <xf numFmtId="164" fontId="6" fillId="0" borderId="3" xfId="0" applyNumberFormat="1" applyFont="1" applyFill="1" applyBorder="1" applyAlignment="1">
      <alignment horizontal="center"/>
    </xf>
    <xf numFmtId="0" fontId="6" fillId="0" borderId="3" xfId="0" applyFont="1" applyFill="1" applyBorder="1" applyAlignment="1">
      <alignment horizontal="center"/>
    </xf>
    <xf numFmtId="0" fontId="3" fillId="0" borderId="3" xfId="0" applyFont="1" applyFill="1" applyBorder="1" applyAlignment="1">
      <alignment horizontal="center" vertical="center"/>
    </xf>
    <xf numFmtId="0" fontId="0" fillId="0" borderId="3" xfId="0" applyFill="1" applyBorder="1" applyAlignment="1">
      <alignment wrapText="1"/>
    </xf>
    <xf numFmtId="0" fontId="6" fillId="0" borderId="3" xfId="0" applyFont="1" applyFill="1" applyBorder="1" applyAlignment="1">
      <alignment horizontal="left" wrapText="1"/>
    </xf>
    <xf numFmtId="0" fontId="6" fillId="0" borderId="3" xfId="0" applyFont="1" applyFill="1" applyBorder="1" applyAlignment="1">
      <alignment wrapText="1"/>
    </xf>
    <xf numFmtId="166" fontId="1" fillId="0" borderId="3" xfId="1" applyNumberFormat="1" applyFont="1" applyFill="1" applyBorder="1" applyAlignment="1"/>
    <xf numFmtId="44" fontId="1" fillId="0" borderId="3" xfId="2" applyFont="1" applyFill="1" applyBorder="1" applyAlignment="1">
      <alignment horizontal="left"/>
    </xf>
    <xf numFmtId="44" fontId="1" fillId="15" borderId="3" xfId="2" applyFont="1" applyFill="1" applyBorder="1" applyAlignment="1">
      <alignment horizontal="left"/>
    </xf>
    <xf numFmtId="44" fontId="1" fillId="15" borderId="3" xfId="2" applyFont="1" applyFill="1" applyBorder="1" applyAlignment="1">
      <alignment vertical="center"/>
    </xf>
    <xf numFmtId="44" fontId="29" fillId="14" borderId="3" xfId="2" applyFont="1" applyFill="1" applyBorder="1" applyAlignment="1">
      <alignment vertical="center"/>
    </xf>
    <xf numFmtId="44" fontId="1" fillId="0" borderId="3" xfId="2" applyFont="1" applyFill="1" applyBorder="1" applyAlignment="1">
      <alignment horizontal="center"/>
    </xf>
    <xf numFmtId="44" fontId="1" fillId="0" borderId="3" xfId="2" applyFont="1" applyBorder="1" applyAlignment="1">
      <alignment horizontal="center"/>
    </xf>
    <xf numFmtId="164" fontId="1" fillId="0" borderId="3" xfId="2" applyNumberFormat="1" applyFont="1" applyFill="1" applyBorder="1" applyAlignment="1">
      <alignment horizontal="center"/>
    </xf>
    <xf numFmtId="3" fontId="1" fillId="0" borderId="3" xfId="2" applyNumberFormat="1" applyFont="1" applyFill="1" applyBorder="1" applyAlignment="1">
      <alignment horizontal="center"/>
    </xf>
    <xf numFmtId="0" fontId="0" fillId="0" borderId="5" xfId="0" applyFill="1" applyBorder="1" applyAlignment="1">
      <alignment horizontal="center"/>
    </xf>
    <xf numFmtId="0" fontId="6" fillId="12" borderId="4" xfId="0" applyFont="1" applyFill="1" applyBorder="1"/>
    <xf numFmtId="0" fontId="0" fillId="0" borderId="6" xfId="0" applyFill="1" applyBorder="1" applyAlignment="1">
      <alignment horizontal="center"/>
    </xf>
    <xf numFmtId="0" fontId="6" fillId="0" borderId="4" xfId="0" applyFont="1" applyFill="1" applyBorder="1"/>
    <xf numFmtId="0" fontId="6" fillId="0" borderId="37" xfId="0" applyFont="1" applyFill="1" applyBorder="1"/>
    <xf numFmtId="44" fontId="1" fillId="0" borderId="0" xfId="2" applyFont="1" applyBorder="1" applyAlignment="1">
      <alignment horizontal="center"/>
    </xf>
    <xf numFmtId="3" fontId="1" fillId="0" borderId="6" xfId="2" applyNumberFormat="1" applyFont="1" applyBorder="1" applyAlignment="1">
      <alignment horizontal="center"/>
    </xf>
    <xf numFmtId="164" fontId="1" fillId="0" borderId="8" xfId="2" applyNumberFormat="1" applyFont="1" applyFill="1" applyBorder="1" applyAlignment="1">
      <alignment horizontal="center"/>
    </xf>
    <xf numFmtId="0" fontId="6" fillId="14" borderId="4" xfId="0" applyFont="1" applyFill="1" applyBorder="1"/>
    <xf numFmtId="0" fontId="3" fillId="16" borderId="36" xfId="0" applyNumberFormat="1" applyFont="1" applyFill="1" applyBorder="1"/>
    <xf numFmtId="0" fontId="3" fillId="16" borderId="36" xfId="0" applyNumberFormat="1" applyFont="1" applyFill="1" applyBorder="1" applyAlignment="1">
      <alignment horizontal="left"/>
    </xf>
    <xf numFmtId="0" fontId="3" fillId="16" borderId="36" xfId="0" applyNumberFormat="1" applyFont="1" applyFill="1" applyBorder="1" applyAlignment="1">
      <alignment wrapText="1"/>
    </xf>
    <xf numFmtId="0" fontId="3" fillId="16" borderId="36" xfId="0" applyNumberFormat="1" applyFont="1" applyFill="1" applyBorder="1" applyAlignment="1">
      <alignment horizontal="left" wrapText="1"/>
    </xf>
    <xf numFmtId="0" fontId="3" fillId="16" borderId="36" xfId="2" applyNumberFormat="1" applyFont="1" applyFill="1" applyBorder="1" applyAlignment="1">
      <alignment horizontal="left" wrapText="1"/>
    </xf>
    <xf numFmtId="164" fontId="0" fillId="0" borderId="36" xfId="0" applyNumberFormat="1" applyBorder="1" applyAlignment="1">
      <alignment horizontal="left"/>
    </xf>
    <xf numFmtId="0" fontId="6" fillId="0" borderId="11" xfId="0" applyFont="1" applyBorder="1" applyAlignment="1">
      <alignment wrapText="1"/>
    </xf>
    <xf numFmtId="164" fontId="6" fillId="0" borderId="36" xfId="0" applyNumberFormat="1" applyFont="1" applyBorder="1"/>
    <xf numFmtId="164" fontId="6" fillId="0" borderId="13" xfId="0" applyNumberFormat="1" applyFont="1" applyBorder="1"/>
    <xf numFmtId="44" fontId="1" fillId="0" borderId="8" xfId="2" applyFont="1" applyFill="1" applyBorder="1" applyAlignment="1">
      <alignment horizontal="center"/>
    </xf>
    <xf numFmtId="3" fontId="1" fillId="0" borderId="8" xfId="2" applyNumberFormat="1" applyFont="1" applyFill="1" applyBorder="1" applyAlignment="1">
      <alignment horizontal="center"/>
    </xf>
    <xf numFmtId="0" fontId="0" fillId="0" borderId="9" xfId="0" applyFill="1" applyBorder="1" applyAlignment="1">
      <alignment horizontal="center"/>
    </xf>
    <xf numFmtId="0" fontId="0" fillId="0" borderId="53" xfId="0" applyBorder="1"/>
    <xf numFmtId="0" fontId="0" fillId="0" borderId="54" xfId="0" applyBorder="1"/>
    <xf numFmtId="0" fontId="0" fillId="0" borderId="53" xfId="0" pivotButton="1" applyBorder="1"/>
    <xf numFmtId="0" fontId="0" fillId="0" borderId="55" xfId="0" applyBorder="1"/>
    <xf numFmtId="0" fontId="0" fillId="0" borderId="56" xfId="0" applyBorder="1"/>
    <xf numFmtId="0" fontId="0" fillId="0" borderId="57" xfId="0" applyBorder="1"/>
    <xf numFmtId="44" fontId="0" fillId="0" borderId="53" xfId="0" applyNumberFormat="1" applyBorder="1"/>
    <xf numFmtId="44" fontId="0" fillId="0" borderId="57" xfId="0" applyNumberFormat="1" applyBorder="1"/>
    <xf numFmtId="44" fontId="0" fillId="0" borderId="55" xfId="0" applyNumberFormat="1" applyBorder="1"/>
    <xf numFmtId="44" fontId="0" fillId="0" borderId="58" xfId="0" applyNumberFormat="1" applyBorder="1"/>
    <xf numFmtId="44" fontId="0" fillId="0" borderId="56" xfId="0" applyNumberFormat="1" applyBorder="1"/>
    <xf numFmtId="44" fontId="0" fillId="0" borderId="59" xfId="0" applyNumberFormat="1" applyBorder="1"/>
    <xf numFmtId="0" fontId="6" fillId="0" borderId="26" xfId="0" applyFont="1" applyFill="1" applyBorder="1"/>
    <xf numFmtId="164" fontId="0" fillId="14" borderId="1" xfId="0" applyNumberFormat="1" applyFill="1" applyBorder="1" applyAlignment="1">
      <alignment horizontal="left"/>
    </xf>
    <xf numFmtId="0" fontId="6" fillId="14" borderId="1" xfId="0" applyFont="1" applyFill="1" applyBorder="1"/>
    <xf numFmtId="0" fontId="15" fillId="18" borderId="1" xfId="0" applyFont="1" applyFill="1" applyBorder="1" applyAlignment="1">
      <alignment horizontal="center" vertical="center" wrapText="1"/>
    </xf>
    <xf numFmtId="14" fontId="15" fillId="18"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15" fillId="0" borderId="13" xfId="0" applyFont="1" applyFill="1" applyBorder="1" applyAlignment="1">
      <alignment horizontal="center" vertical="center" wrapText="1"/>
    </xf>
    <xf numFmtId="0" fontId="17" fillId="0" borderId="13" xfId="0" applyFont="1" applyFill="1" applyBorder="1" applyAlignment="1">
      <alignment vertical="center" wrapText="1"/>
    </xf>
    <xf numFmtId="0" fontId="17" fillId="0" borderId="1" xfId="0" applyFont="1" applyFill="1" applyBorder="1" applyAlignment="1">
      <alignment vertical="center" wrapText="1"/>
    </xf>
    <xf numFmtId="0" fontId="17" fillId="18" borderId="1" xfId="0" applyFont="1" applyFill="1" applyBorder="1" applyAlignment="1">
      <alignment horizontal="center" vertical="center" wrapText="1"/>
    </xf>
    <xf numFmtId="0" fontId="17" fillId="18" borderId="1" xfId="0" applyFont="1" applyFill="1" applyBorder="1" applyAlignment="1">
      <alignment vertical="center" wrapText="1"/>
    </xf>
    <xf numFmtId="14" fontId="17" fillId="18" borderId="1" xfId="0" applyNumberFormat="1" applyFont="1" applyFill="1" applyBorder="1" applyAlignment="1">
      <alignment horizontal="center" vertical="center" wrapText="1"/>
    </xf>
    <xf numFmtId="0" fontId="15" fillId="18" borderId="1" xfId="0" applyFont="1" applyFill="1" applyBorder="1" applyAlignment="1">
      <alignment horizontal="center" wrapText="1"/>
    </xf>
    <xf numFmtId="0" fontId="15" fillId="18" borderId="1" xfId="0" applyFont="1" applyFill="1" applyBorder="1" applyAlignment="1">
      <alignment wrapText="1"/>
    </xf>
    <xf numFmtId="14" fontId="15" fillId="18" borderId="1" xfId="0" applyNumberFormat="1" applyFont="1" applyFill="1" applyBorder="1" applyAlignment="1">
      <alignment horizontal="center" wrapText="1"/>
    </xf>
    <xf numFmtId="14" fontId="15" fillId="0" borderId="1" xfId="0" applyNumberFormat="1" applyFont="1" applyFill="1" applyBorder="1" applyAlignment="1">
      <alignment horizontal="center" vertical="center" wrapText="1"/>
    </xf>
    <xf numFmtId="0" fontId="15" fillId="0" borderId="13" xfId="0" applyFont="1" applyBorder="1" applyAlignment="1">
      <alignment horizontal="center" wrapText="1"/>
    </xf>
    <xf numFmtId="0" fontId="15" fillId="18" borderId="36" xfId="0" applyFont="1" applyFill="1" applyBorder="1" applyAlignment="1">
      <alignment wrapText="1"/>
    </xf>
    <xf numFmtId="14" fontId="15" fillId="18" borderId="36" xfId="0" applyNumberFormat="1" applyFont="1" applyFill="1" applyBorder="1" applyAlignment="1">
      <alignment horizontal="center" wrapText="1"/>
    </xf>
    <xf numFmtId="0" fontId="15" fillId="0" borderId="23" xfId="0" applyFont="1" applyBorder="1" applyAlignment="1">
      <alignment wrapText="1"/>
    </xf>
    <xf numFmtId="0" fontId="15" fillId="18" borderId="44" xfId="0" applyFont="1" applyFill="1" applyBorder="1" applyAlignment="1">
      <alignment horizontal="center" wrapText="1"/>
    </xf>
    <xf numFmtId="0" fontId="15" fillId="0" borderId="26" xfId="0" applyFont="1" applyBorder="1" applyAlignment="1">
      <alignment horizontal="center" wrapText="1"/>
    </xf>
    <xf numFmtId="0" fontId="17" fillId="0" borderId="1" xfId="0" applyFont="1" applyBorder="1" applyAlignment="1">
      <alignment horizontal="center" vertical="center" wrapText="1"/>
    </xf>
    <xf numFmtId="0" fontId="15" fillId="0" borderId="0" xfId="0" applyFont="1" applyBorder="1" applyAlignment="1">
      <alignment wrapText="1"/>
    </xf>
    <xf numFmtId="0" fontId="15" fillId="0" borderId="0" xfId="0" applyFont="1" applyAlignment="1">
      <alignment horizontal="center"/>
    </xf>
    <xf numFmtId="0" fontId="17" fillId="0" borderId="1" xfId="0" applyFont="1" applyBorder="1" applyAlignment="1">
      <alignment horizontal="center"/>
    </xf>
    <xf numFmtId="0" fontId="17" fillId="0" borderId="0" xfId="0" applyFont="1" applyBorder="1" applyAlignment="1">
      <alignment horizontal="center" vertical="center" wrapText="1"/>
    </xf>
    <xf numFmtId="1" fontId="15" fillId="0" borderId="26" xfId="0" applyNumberFormat="1" applyFont="1" applyBorder="1" applyAlignment="1">
      <alignment horizontal="center" wrapText="1"/>
    </xf>
    <xf numFmtId="0" fontId="19" fillId="0" borderId="1" xfId="0" applyFont="1" applyBorder="1" applyAlignment="1">
      <alignment horizontal="center" vertical="center" wrapText="1"/>
    </xf>
    <xf numFmtId="164" fontId="0" fillId="0" borderId="1" xfId="0" applyNumberFormat="1" applyFill="1" applyBorder="1"/>
    <xf numFmtId="164" fontId="1" fillId="15" borderId="1" xfId="2" applyNumberFormat="1" applyFont="1" applyFill="1" applyBorder="1" applyAlignment="1">
      <alignment horizontal="center"/>
    </xf>
    <xf numFmtId="164" fontId="1" fillId="15" borderId="13" xfId="2" applyNumberFormat="1" applyFont="1" applyFill="1" applyBorder="1" applyAlignment="1">
      <alignment horizontal="center"/>
    </xf>
    <xf numFmtId="44" fontId="1" fillId="15" borderId="13" xfId="2" applyFont="1" applyFill="1" applyBorder="1" applyAlignment="1">
      <alignment horizontal="left"/>
    </xf>
    <xf numFmtId="44" fontId="1" fillId="0" borderId="26" xfId="2" applyFont="1" applyBorder="1" applyAlignment="1">
      <alignment horizontal="center"/>
    </xf>
    <xf numFmtId="44" fontId="1" fillId="0" borderId="45" xfId="2" applyFont="1" applyBorder="1" applyAlignment="1">
      <alignment horizontal="center"/>
    </xf>
    <xf numFmtId="0" fontId="6" fillId="0" borderId="14" xfId="0" applyFont="1" applyBorder="1"/>
    <xf numFmtId="0" fontId="6" fillId="0" borderId="2" xfId="0" applyFont="1" applyFill="1" applyBorder="1"/>
    <xf numFmtId="0" fontId="6" fillId="0" borderId="25" xfId="0" applyFont="1" applyFill="1" applyBorder="1"/>
    <xf numFmtId="0" fontId="6" fillId="0" borderId="20" xfId="0" applyFont="1" applyFill="1" applyBorder="1"/>
    <xf numFmtId="0" fontId="6" fillId="0" borderId="33" xfId="0" applyFont="1" applyFill="1" applyBorder="1"/>
    <xf numFmtId="164" fontId="0" fillId="0" borderId="21" xfId="0" applyNumberFormat="1" applyFill="1" applyBorder="1" applyAlignment="1">
      <alignment horizontal="left"/>
    </xf>
    <xf numFmtId="164" fontId="6" fillId="0" borderId="21" xfId="0" applyNumberFormat="1" applyFont="1" applyFill="1" applyBorder="1"/>
    <xf numFmtId="0" fontId="6" fillId="0" borderId="21" xfId="0" applyFont="1" applyFill="1" applyBorder="1"/>
    <xf numFmtId="0" fontId="6" fillId="0" borderId="21" xfId="0" applyFont="1" applyBorder="1" applyAlignment="1">
      <alignment wrapText="1"/>
    </xf>
    <xf numFmtId="166" fontId="1" fillId="0" borderId="8" xfId="1" applyNumberFormat="1" applyFont="1" applyFill="1" applyBorder="1" applyAlignment="1"/>
    <xf numFmtId="44" fontId="1" fillId="0" borderId="8" xfId="2" applyFont="1" applyFill="1" applyBorder="1" applyAlignment="1">
      <alignment horizontal="left"/>
    </xf>
    <xf numFmtId="44" fontId="1" fillId="15" borderId="8" xfId="2" applyFont="1" applyFill="1" applyBorder="1" applyAlignment="1">
      <alignment horizontal="left"/>
    </xf>
    <xf numFmtId="164" fontId="0" fillId="0" borderId="3" xfId="0" applyNumberFormat="1" applyBorder="1" applyAlignment="1">
      <alignment horizontal="left"/>
    </xf>
    <xf numFmtId="164" fontId="6" fillId="0" borderId="3" xfId="0" applyNumberFormat="1" applyFont="1" applyBorder="1"/>
    <xf numFmtId="0" fontId="6" fillId="0" borderId="3" xfId="0" applyFont="1" applyBorder="1" applyAlignment="1">
      <alignment wrapText="1"/>
    </xf>
    <xf numFmtId="0" fontId="6" fillId="0" borderId="27" xfId="0" applyFont="1" applyFill="1" applyBorder="1"/>
    <xf numFmtId="164" fontId="0" fillId="0" borderId="8" xfId="0" applyNumberFormat="1" applyBorder="1" applyAlignment="1">
      <alignment horizontal="left"/>
    </xf>
    <xf numFmtId="164" fontId="6" fillId="0" borderId="8" xfId="0" applyNumberFormat="1" applyFont="1" applyBorder="1"/>
    <xf numFmtId="164" fontId="6" fillId="0" borderId="8" xfId="0" applyNumberFormat="1" applyFont="1" applyFill="1" applyBorder="1"/>
    <xf numFmtId="0" fontId="6" fillId="0" borderId="21" xfId="0" applyFont="1" applyBorder="1"/>
    <xf numFmtId="164" fontId="0" fillId="0" borderId="3" xfId="0" applyNumberFormat="1" applyBorder="1"/>
    <xf numFmtId="164" fontId="0" fillId="0" borderId="8" xfId="0" applyNumberFormat="1" applyBorder="1"/>
    <xf numFmtId="0" fontId="6" fillId="0" borderId="8" xfId="0" applyFont="1" applyBorder="1" applyAlignment="1">
      <alignment wrapText="1"/>
    </xf>
    <xf numFmtId="0" fontId="6" fillId="0" borderId="46" xfId="0" applyFont="1" applyFill="1" applyBorder="1"/>
    <xf numFmtId="164" fontId="0" fillId="0" borderId="19" xfId="0" applyNumberFormat="1" applyBorder="1" applyAlignment="1">
      <alignment horizontal="left"/>
    </xf>
    <xf numFmtId="164" fontId="0" fillId="0" borderId="19" xfId="0" applyNumberFormat="1" applyBorder="1"/>
    <xf numFmtId="164" fontId="6" fillId="0" borderId="19" xfId="0" applyNumberFormat="1" applyFont="1" applyFill="1" applyBorder="1"/>
    <xf numFmtId="0" fontId="6" fillId="0" borderId="19" xfId="0" applyFont="1" applyBorder="1"/>
    <xf numFmtId="0" fontId="6" fillId="0" borderId="19" xfId="0" applyFont="1" applyBorder="1" applyAlignment="1">
      <alignment wrapText="1"/>
    </xf>
    <xf numFmtId="166" fontId="1" fillId="0" borderId="19" xfId="1" applyNumberFormat="1" applyFont="1" applyFill="1" applyBorder="1" applyAlignment="1"/>
    <xf numFmtId="44" fontId="1" fillId="0" borderId="19" xfId="2" applyFont="1" applyFill="1" applyBorder="1" applyAlignment="1">
      <alignment horizontal="left"/>
    </xf>
    <xf numFmtId="44" fontId="1" fillId="15" borderId="19" xfId="2" applyFont="1" applyFill="1" applyBorder="1" applyAlignment="1">
      <alignment horizontal="left"/>
    </xf>
    <xf numFmtId="44" fontId="29" fillId="14" borderId="12" xfId="2" applyFont="1" applyFill="1" applyBorder="1" applyAlignment="1">
      <alignment vertical="center"/>
    </xf>
    <xf numFmtId="0" fontId="0" fillId="0" borderId="2" xfId="0" applyFill="1" applyBorder="1"/>
    <xf numFmtId="164" fontId="0" fillId="0" borderId="3" xfId="0" applyNumberFormat="1" applyFill="1" applyBorder="1"/>
    <xf numFmtId="0" fontId="0" fillId="0" borderId="4" xfId="0" applyFill="1" applyBorder="1"/>
    <xf numFmtId="0" fontId="6" fillId="0" borderId="7" xfId="0" applyFont="1" applyFill="1" applyBorder="1"/>
    <xf numFmtId="164" fontId="0" fillId="0" borderId="8" xfId="0" applyNumberFormat="1" applyFill="1" applyBorder="1" applyAlignment="1">
      <alignment horizontal="left"/>
    </xf>
    <xf numFmtId="164" fontId="0" fillId="0" borderId="8" xfId="0" applyNumberFormat="1" applyFill="1" applyBorder="1"/>
    <xf numFmtId="0" fontId="0" fillId="0" borderId="3" xfId="0" applyBorder="1" applyAlignment="1">
      <alignment wrapText="1"/>
    </xf>
    <xf numFmtId="0" fontId="0" fillId="0" borderId="8" xfId="0" applyBorder="1" applyAlignment="1">
      <alignment wrapText="1"/>
    </xf>
    <xf numFmtId="0" fontId="0" fillId="15" borderId="2" xfId="0" applyFill="1" applyBorder="1"/>
    <xf numFmtId="0" fontId="0" fillId="15" borderId="4" xfId="0" applyFill="1" applyBorder="1"/>
    <xf numFmtId="0" fontId="0" fillId="0" borderId="19" xfId="0" applyBorder="1" applyAlignment="1">
      <alignment wrapText="1"/>
    </xf>
    <xf numFmtId="44" fontId="1" fillId="12" borderId="19" xfId="2" applyFont="1" applyFill="1" applyBorder="1" applyAlignment="1">
      <alignment vertical="center"/>
    </xf>
    <xf numFmtId="0" fontId="6" fillId="0" borderId="18" xfId="0" applyFont="1" applyFill="1" applyBorder="1"/>
    <xf numFmtId="164" fontId="0" fillId="0" borderId="19" xfId="0" applyNumberFormat="1" applyFill="1" applyBorder="1" applyAlignment="1">
      <alignment horizontal="left"/>
    </xf>
    <xf numFmtId="0" fontId="0" fillId="0" borderId="19" xfId="0" applyFill="1" applyBorder="1" applyAlignment="1">
      <alignment wrapText="1"/>
    </xf>
    <xf numFmtId="0" fontId="6" fillId="0" borderId="19" xfId="0" applyFont="1" applyFill="1" applyBorder="1" applyAlignment="1">
      <alignment wrapText="1"/>
    </xf>
    <xf numFmtId="0" fontId="6" fillId="0" borderId="19" xfId="0" applyFont="1" applyFill="1" applyBorder="1" applyAlignment="1">
      <alignment vertical="center" wrapText="1"/>
    </xf>
    <xf numFmtId="0" fontId="6" fillId="12" borderId="18" xfId="0" applyFont="1" applyFill="1" applyBorder="1"/>
    <xf numFmtId="164" fontId="6" fillId="0" borderId="19" xfId="0" applyNumberFormat="1" applyFont="1" applyBorder="1"/>
    <xf numFmtId="0" fontId="6" fillId="15" borderId="2" xfId="0" applyFont="1" applyFill="1" applyBorder="1"/>
    <xf numFmtId="0" fontId="6" fillId="15" borderId="7" xfId="0" applyFont="1" applyFill="1" applyBorder="1"/>
    <xf numFmtId="0" fontId="6" fillId="0" borderId="44" xfId="0" applyFont="1" applyFill="1" applyBorder="1"/>
    <xf numFmtId="164" fontId="0" fillId="0" borderId="36" xfId="0" applyNumberFormat="1" applyBorder="1"/>
    <xf numFmtId="0" fontId="6" fillId="0" borderId="36" xfId="0" applyFont="1" applyBorder="1" applyAlignment="1">
      <alignment wrapText="1"/>
    </xf>
    <xf numFmtId="166" fontId="1" fillId="0" borderId="36" xfId="1" applyNumberFormat="1" applyFont="1" applyFill="1" applyBorder="1" applyAlignment="1"/>
    <xf numFmtId="44" fontId="1" fillId="0" borderId="36" xfId="2" applyFont="1" applyFill="1" applyBorder="1" applyAlignment="1">
      <alignment horizontal="left"/>
    </xf>
    <xf numFmtId="44" fontId="1" fillId="15" borderId="36" xfId="2" applyFont="1" applyFill="1" applyBorder="1" applyAlignment="1">
      <alignment horizontal="left"/>
    </xf>
    <xf numFmtId="0" fontId="6" fillId="0" borderId="14" xfId="0" applyFont="1" applyFill="1" applyBorder="1"/>
    <xf numFmtId="0" fontId="6" fillId="0" borderId="45" xfId="0" applyFont="1" applyFill="1" applyBorder="1"/>
    <xf numFmtId="166" fontId="1" fillId="0" borderId="13" xfId="1" applyNumberFormat="1" applyFont="1" applyFill="1" applyBorder="1" applyAlignment="1"/>
    <xf numFmtId="44" fontId="1" fillId="0" borderId="13" xfId="2" applyFont="1" applyFill="1" applyBorder="1" applyAlignment="1">
      <alignment horizontal="left"/>
    </xf>
    <xf numFmtId="44" fontId="29" fillId="14" borderId="5" xfId="2" applyFont="1" applyFill="1" applyBorder="1" applyAlignment="1">
      <alignment horizontal="center" vertical="center"/>
    </xf>
    <xf numFmtId="44" fontId="29" fillId="14" borderId="9" xfId="2" applyFont="1" applyFill="1" applyBorder="1" applyAlignment="1">
      <alignment horizontal="center" vertical="center"/>
    </xf>
    <xf numFmtId="0" fontId="6" fillId="0" borderId="20" xfId="0" applyFont="1" applyBorder="1"/>
    <xf numFmtId="164" fontId="0" fillId="0" borderId="21" xfId="0" applyNumberFormat="1" applyBorder="1" applyAlignment="1">
      <alignment horizontal="left"/>
    </xf>
    <xf numFmtId="166" fontId="1" fillId="0" borderId="21" xfId="1" applyNumberFormat="1" applyFont="1" applyFill="1" applyBorder="1" applyAlignment="1"/>
    <xf numFmtId="44" fontId="1" fillId="0" borderId="21" xfId="2" applyFont="1" applyFill="1" applyBorder="1" applyAlignment="1">
      <alignment horizontal="left"/>
    </xf>
    <xf numFmtId="44" fontId="1" fillId="15" borderId="21" xfId="2" applyFont="1" applyFill="1" applyBorder="1" applyAlignment="1">
      <alignment horizontal="left"/>
    </xf>
    <xf numFmtId="164" fontId="0" fillId="0" borderId="21" xfId="0" applyNumberFormat="1" applyBorder="1"/>
    <xf numFmtId="44" fontId="29" fillId="14" borderId="17" xfId="2" applyFont="1" applyFill="1" applyBorder="1" applyAlignment="1">
      <alignment horizontal="center" vertical="center"/>
    </xf>
    <xf numFmtId="44" fontId="1" fillId="12" borderId="11" xfId="2" applyFont="1" applyFill="1" applyBorder="1" applyAlignment="1">
      <alignment horizontal="center" vertical="center"/>
    </xf>
    <xf numFmtId="0" fontId="6" fillId="0" borderId="10" xfId="0" applyFont="1" applyBorder="1"/>
    <xf numFmtId="0" fontId="6" fillId="0" borderId="32" xfId="0" applyFont="1" applyFill="1" applyBorder="1"/>
    <xf numFmtId="164" fontId="0" fillId="0" borderId="11" xfId="0" applyNumberFormat="1" applyBorder="1" applyAlignment="1">
      <alignment horizontal="left"/>
    </xf>
    <xf numFmtId="164" fontId="6" fillId="0" borderId="11" xfId="0" applyNumberFormat="1" applyFont="1" applyBorder="1"/>
    <xf numFmtId="164" fontId="6" fillId="0" borderId="11" xfId="0" applyNumberFormat="1" applyFont="1" applyFill="1" applyBorder="1"/>
    <xf numFmtId="0" fontId="6" fillId="0" borderId="11" xfId="0" applyFont="1" applyBorder="1"/>
    <xf numFmtId="166" fontId="1" fillId="0" borderId="11" xfId="1" applyNumberFormat="1" applyFont="1" applyFill="1" applyBorder="1" applyAlignment="1"/>
    <xf numFmtId="44" fontId="1" fillId="0" borderId="11" xfId="2" applyFont="1" applyFill="1" applyBorder="1" applyAlignment="1">
      <alignment horizontal="left"/>
    </xf>
    <xf numFmtId="44" fontId="1" fillId="15" borderId="11" xfId="2" applyFont="1" applyFill="1" applyBorder="1" applyAlignment="1">
      <alignment horizontal="left"/>
    </xf>
    <xf numFmtId="164" fontId="0" fillId="0" borderId="28" xfId="0" applyNumberFormat="1" applyBorder="1" applyAlignment="1">
      <alignment horizontal="left"/>
    </xf>
    <xf numFmtId="0" fontId="6" fillId="0" borderId="28" xfId="0" applyFont="1" applyBorder="1" applyAlignment="1">
      <alignment wrapText="1"/>
    </xf>
    <xf numFmtId="166" fontId="1" fillId="0" borderId="28" xfId="1" applyNumberFormat="1" applyFont="1" applyFill="1" applyBorder="1" applyAlignment="1"/>
    <xf numFmtId="44" fontId="1" fillId="0" borderId="28" xfId="2" applyFont="1" applyFill="1" applyBorder="1" applyAlignment="1">
      <alignment horizontal="left"/>
    </xf>
    <xf numFmtId="44" fontId="1" fillId="15" borderId="28" xfId="2" applyFont="1" applyFill="1" applyBorder="1" applyAlignment="1">
      <alignment horizontal="left"/>
    </xf>
    <xf numFmtId="44" fontId="1" fillId="12" borderId="28" xfId="2" applyFont="1" applyFill="1" applyBorder="1" applyAlignment="1">
      <alignment vertical="center"/>
    </xf>
    <xf numFmtId="44" fontId="29" fillId="14" borderId="30" xfId="2" applyFont="1" applyFill="1" applyBorder="1" applyAlignment="1">
      <alignment vertical="center"/>
    </xf>
    <xf numFmtId="0" fontId="6" fillId="0" borderId="28"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28" xfId="0" applyFont="1" applyBorder="1" applyAlignment="1">
      <alignment horizontal="center" vertical="center"/>
    </xf>
    <xf numFmtId="0" fontId="6" fillId="0" borderId="11" xfId="0" applyFont="1" applyBorder="1" applyAlignment="1">
      <alignment horizontal="center" vertical="center"/>
    </xf>
    <xf numFmtId="0" fontId="6" fillId="0" borderId="21" xfId="0" applyFont="1" applyBorder="1" applyAlignment="1">
      <alignment horizontal="center" vertical="center"/>
    </xf>
    <xf numFmtId="0" fontId="0" fillId="0" borderId="28" xfId="0" applyBorder="1" applyAlignment="1">
      <alignment horizontal="left" wrapText="1"/>
    </xf>
    <xf numFmtId="0" fontId="0" fillId="0" borderId="21" xfId="0" applyBorder="1" applyAlignment="1">
      <alignment horizontal="left" wrapText="1"/>
    </xf>
    <xf numFmtId="0" fontId="6" fillId="0" borderId="10" xfId="0" applyFont="1" applyFill="1" applyBorder="1"/>
    <xf numFmtId="0" fontId="0" fillId="12" borderId="1" xfId="0" applyFill="1" applyBorder="1"/>
    <xf numFmtId="44" fontId="1" fillId="12" borderId="1" xfId="2" applyFont="1" applyFill="1" applyBorder="1" applyAlignment="1">
      <alignment vertical="center"/>
    </xf>
    <xf numFmtId="0" fontId="6" fillId="0" borderId="28" xfId="0" applyFont="1" applyFill="1" applyBorder="1"/>
    <xf numFmtId="0" fontId="0" fillId="0" borderId="26" xfId="0" applyBorder="1"/>
    <xf numFmtId="0" fontId="0" fillId="0" borderId="3" xfId="0" applyBorder="1" applyAlignment="1">
      <alignment horizontal="center"/>
    </xf>
    <xf numFmtId="44" fontId="1" fillId="0" borderId="5" xfId="2" applyFont="1" applyBorder="1" applyAlignment="1">
      <alignment horizontal="center"/>
    </xf>
    <xf numFmtId="44" fontId="1" fillId="0" borderId="6" xfId="2" applyFont="1" applyBorder="1" applyAlignment="1">
      <alignment horizontal="center"/>
    </xf>
    <xf numFmtId="0" fontId="0" fillId="0" borderId="8" xfId="0" applyBorder="1" applyAlignment="1">
      <alignment horizontal="center"/>
    </xf>
    <xf numFmtId="0" fontId="31" fillId="0" borderId="20" xfId="0" applyFont="1" applyBorder="1"/>
    <xf numFmtId="0" fontId="0" fillId="0" borderId="21" xfId="0" applyBorder="1"/>
    <xf numFmtId="14" fontId="31" fillId="0" borderId="21" xfId="0" applyNumberFormat="1" applyFont="1" applyBorder="1"/>
    <xf numFmtId="0" fontId="31" fillId="0" borderId="21" xfId="0" applyFont="1" applyBorder="1"/>
    <xf numFmtId="164" fontId="6" fillId="0" borderId="21" xfId="0" applyNumberFormat="1" applyFont="1" applyBorder="1"/>
    <xf numFmtId="0" fontId="0" fillId="0" borderId="21" xfId="0" applyBorder="1" applyAlignment="1">
      <alignment horizontal="center"/>
    </xf>
    <xf numFmtId="44" fontId="1" fillId="0" borderId="8" xfId="2" applyFont="1" applyBorder="1" applyAlignment="1">
      <alignment horizontal="center"/>
    </xf>
    <xf numFmtId="44" fontId="1" fillId="0" borderId="9" xfId="2" applyFont="1" applyBorder="1" applyAlignment="1">
      <alignment horizontal="center"/>
    </xf>
    <xf numFmtId="0" fontId="0" fillId="0" borderId="11" xfId="0" applyBorder="1"/>
    <xf numFmtId="164" fontId="0" fillId="0" borderId="11" xfId="0" applyNumberFormat="1" applyBorder="1"/>
    <xf numFmtId="0" fontId="0" fillId="0" borderId="11" xfId="0" applyBorder="1" applyAlignment="1">
      <alignment wrapText="1"/>
    </xf>
    <xf numFmtId="0" fontId="0" fillId="0" borderId="11" xfId="0" applyBorder="1" applyAlignment="1">
      <alignment horizontal="center"/>
    </xf>
    <xf numFmtId="44" fontId="1" fillId="0" borderId="11" xfId="2" applyFont="1" applyBorder="1" applyAlignment="1">
      <alignment horizontal="center"/>
    </xf>
    <xf numFmtId="44" fontId="1" fillId="0" borderId="17" xfId="2" applyFont="1" applyBorder="1" applyAlignment="1">
      <alignment horizontal="center"/>
    </xf>
    <xf numFmtId="14" fontId="0" fillId="0" borderId="1" xfId="0" applyNumberFormat="1" applyBorder="1" applyAlignment="1">
      <alignment horizontal="right"/>
    </xf>
    <xf numFmtId="0" fontId="33" fillId="0" borderId="1" xfId="0" applyFont="1" applyFill="1" applyBorder="1"/>
    <xf numFmtId="0" fontId="32" fillId="0" borderId="1" xfId="0" applyFont="1" applyFill="1" applyBorder="1"/>
    <xf numFmtId="14" fontId="32" fillId="12" borderId="1" xfId="0" applyNumberFormat="1" applyFont="1" applyFill="1" applyBorder="1"/>
    <xf numFmtId="14" fontId="33" fillId="0" borderId="1" xfId="0" applyNumberFormat="1" applyFont="1" applyFill="1" applyBorder="1"/>
    <xf numFmtId="14" fontId="32" fillId="0" borderId="1" xfId="0" applyNumberFormat="1" applyFont="1" applyFill="1" applyBorder="1"/>
    <xf numFmtId="14" fontId="32" fillId="19" borderId="1" xfId="0" applyNumberFormat="1" applyFont="1" applyFill="1" applyBorder="1"/>
    <xf numFmtId="167" fontId="32" fillId="0" borderId="1" xfId="0" applyNumberFormat="1" applyFont="1" applyFill="1" applyBorder="1" applyAlignment="1">
      <alignment horizontal="right"/>
    </xf>
    <xf numFmtId="167" fontId="32" fillId="0" borderId="1" xfId="0" applyNumberFormat="1" applyFont="1" applyFill="1" applyBorder="1"/>
    <xf numFmtId="0" fontId="0" fillId="20" borderId="12" xfId="0" applyFill="1" applyBorder="1"/>
    <xf numFmtId="0" fontId="33" fillId="0" borderId="26" xfId="0" applyFont="1" applyFill="1" applyBorder="1"/>
    <xf numFmtId="167" fontId="32" fillId="0" borderId="23" xfId="0" applyNumberFormat="1" applyFont="1" applyFill="1" applyBorder="1"/>
    <xf numFmtId="0" fontId="33" fillId="21" borderId="45" xfId="0" applyFont="1" applyFill="1" applyBorder="1"/>
    <xf numFmtId="0" fontId="34" fillId="21" borderId="13" xfId="0" applyFont="1" applyFill="1" applyBorder="1" applyAlignment="1">
      <alignment horizontal="center"/>
    </xf>
    <xf numFmtId="0" fontId="34" fillId="12" borderId="13" xfId="0" applyFont="1" applyFill="1" applyBorder="1" applyAlignment="1">
      <alignment horizontal="center"/>
    </xf>
    <xf numFmtId="174" fontId="33" fillId="21" borderId="13" xfId="0" applyNumberFormat="1" applyFont="1" applyFill="1" applyBorder="1"/>
    <xf numFmtId="174" fontId="33" fillId="19" borderId="13" xfId="0" applyNumberFormat="1" applyFont="1" applyFill="1" applyBorder="1"/>
    <xf numFmtId="0" fontId="33" fillId="21" borderId="13" xfId="0" applyFont="1" applyFill="1" applyBorder="1" applyAlignment="1">
      <alignment horizontal="center"/>
    </xf>
    <xf numFmtId="0" fontId="33" fillId="21" borderId="42" xfId="0" applyFont="1" applyFill="1" applyBorder="1" applyAlignment="1">
      <alignment horizontal="center"/>
    </xf>
    <xf numFmtId="0" fontId="33" fillId="0" borderId="44" xfId="0" applyFont="1" applyFill="1" applyBorder="1"/>
    <xf numFmtId="0" fontId="32" fillId="0" borderId="36" xfId="0" applyFont="1" applyFill="1" applyBorder="1"/>
    <xf numFmtId="0" fontId="33" fillId="0" borderId="36" xfId="0" applyFont="1" applyFill="1" applyBorder="1"/>
    <xf numFmtId="14" fontId="32" fillId="12" borderId="36" xfId="0" applyNumberFormat="1" applyFont="1" applyFill="1" applyBorder="1"/>
    <xf numFmtId="14" fontId="33" fillId="0" borderId="36" xfId="0" applyNumberFormat="1" applyFont="1" applyFill="1" applyBorder="1"/>
    <xf numFmtId="14" fontId="32" fillId="0" borderId="36" xfId="0" applyNumberFormat="1" applyFont="1" applyFill="1" applyBorder="1"/>
    <xf numFmtId="14" fontId="32" fillId="19" borderId="36" xfId="0" applyNumberFormat="1" applyFont="1" applyFill="1" applyBorder="1"/>
    <xf numFmtId="167" fontId="32" fillId="0" borderId="36" xfId="0" applyNumberFormat="1" applyFont="1" applyFill="1" applyBorder="1" applyAlignment="1">
      <alignment horizontal="right"/>
    </xf>
    <xf numFmtId="167" fontId="32" fillId="0" borderId="36" xfId="0" applyNumberFormat="1" applyFont="1" applyFill="1" applyBorder="1"/>
    <xf numFmtId="167" fontId="32" fillId="0" borderId="43" xfId="0" applyNumberFormat="1" applyFont="1" applyFill="1" applyBorder="1"/>
    <xf numFmtId="0" fontId="32" fillId="20" borderId="1" xfId="0" applyFont="1" applyFill="1" applyBorder="1"/>
    <xf numFmtId="0" fontId="32" fillId="20" borderId="36" xfId="0" applyFont="1" applyFill="1" applyBorder="1"/>
    <xf numFmtId="0" fontId="32" fillId="15" borderId="1" xfId="0" applyFont="1" applyFill="1" applyBorder="1"/>
    <xf numFmtId="0" fontId="0" fillId="15" borderId="0" xfId="0" applyFill="1"/>
    <xf numFmtId="0" fontId="0" fillId="0" borderId="36" xfId="0" applyFill="1" applyBorder="1"/>
    <xf numFmtId="0" fontId="32" fillId="0" borderId="36" xfId="0" applyFont="1" applyBorder="1"/>
    <xf numFmtId="0" fontId="0" fillId="0" borderId="36" xfId="0" applyBorder="1" applyAlignment="1">
      <alignment horizontal="center"/>
    </xf>
    <xf numFmtId="16" fontId="3" fillId="0" borderId="36" xfId="0" applyNumberFormat="1" applyFont="1" applyBorder="1" applyAlignment="1">
      <alignment horizontal="center"/>
    </xf>
    <xf numFmtId="44" fontId="1" fillId="0" borderId="36" xfId="2" applyFont="1" applyBorder="1" applyAlignment="1">
      <alignment horizontal="center"/>
    </xf>
    <xf numFmtId="164" fontId="1" fillId="0" borderId="0" xfId="2" applyNumberFormat="1" applyFont="1" applyFill="1" applyBorder="1" applyAlignment="1">
      <alignment horizontal="center"/>
    </xf>
    <xf numFmtId="164" fontId="1" fillId="0" borderId="0" xfId="2" applyNumberFormat="1" applyFont="1" applyBorder="1" applyAlignment="1">
      <alignment horizontal="center"/>
    </xf>
    <xf numFmtId="3" fontId="1" fillId="0" borderId="0" xfId="2" applyNumberFormat="1" applyFont="1" applyBorder="1" applyAlignment="1">
      <alignment horizontal="center"/>
    </xf>
    <xf numFmtId="0" fontId="0" fillId="0" borderId="0" xfId="0" applyBorder="1" applyAlignment="1">
      <alignment horizontal="center"/>
    </xf>
    <xf numFmtId="164" fontId="0" fillId="0" borderId="13" xfId="0" applyNumberFormat="1" applyBorder="1"/>
    <xf numFmtId="0" fontId="0" fillId="0" borderId="13" xfId="0" applyBorder="1" applyAlignment="1">
      <alignment wrapText="1"/>
    </xf>
    <xf numFmtId="44" fontId="1" fillId="0" borderId="15" xfId="2" applyFont="1" applyBorder="1" applyAlignment="1">
      <alignment horizontal="center"/>
    </xf>
    <xf numFmtId="0" fontId="31" fillId="12" borderId="2" xfId="0" applyFont="1" applyFill="1" applyBorder="1"/>
    <xf numFmtId="0" fontId="0" fillId="12" borderId="3" xfId="0" applyFill="1" applyBorder="1"/>
    <xf numFmtId="14" fontId="0" fillId="0" borderId="3" xfId="0" applyNumberFormat="1" applyBorder="1" applyAlignment="1">
      <alignment horizontal="right"/>
    </xf>
    <xf numFmtId="0" fontId="31" fillId="12" borderId="4" xfId="0" applyFont="1" applyFill="1" applyBorder="1"/>
    <xf numFmtId="44" fontId="29" fillId="14" borderId="6" xfId="2" applyFont="1" applyFill="1" applyBorder="1" applyAlignment="1">
      <alignment vertical="center"/>
    </xf>
    <xf numFmtId="0" fontId="31" fillId="12" borderId="7" xfId="0" applyFont="1" applyFill="1" applyBorder="1"/>
    <xf numFmtId="0" fontId="0" fillId="12" borderId="8" xfId="0" applyFill="1" applyBorder="1"/>
    <xf numFmtId="14" fontId="0" fillId="0" borderId="8" xfId="0" applyNumberFormat="1" applyBorder="1" applyAlignment="1">
      <alignment horizontal="right"/>
    </xf>
    <xf numFmtId="44" fontId="1" fillId="12" borderId="8" xfId="2" applyFont="1" applyFill="1" applyBorder="1" applyAlignment="1">
      <alignment vertical="center"/>
    </xf>
    <xf numFmtId="44" fontId="29" fillId="14" borderId="9" xfId="2" applyFont="1" applyFill="1" applyBorder="1" applyAlignment="1">
      <alignment vertical="center"/>
    </xf>
    <xf numFmtId="167" fontId="0" fillId="0" borderId="0" xfId="0" applyNumberFormat="1"/>
    <xf numFmtId="167" fontId="0" fillId="0" borderId="0" xfId="0" applyNumberFormat="1" applyFill="1" applyAlignment="1">
      <alignment horizontal="right"/>
    </xf>
    <xf numFmtId="167" fontId="0" fillId="0" borderId="0" xfId="0" applyNumberFormat="1" applyFill="1"/>
    <xf numFmtId="14" fontId="0" fillId="0" borderId="0" xfId="0" applyNumberFormat="1" applyAlignment="1">
      <alignment vertical="center"/>
    </xf>
    <xf numFmtId="14" fontId="0" fillId="0" borderId="0" xfId="0" applyNumberFormat="1" applyAlignment="1">
      <alignment horizontal="left" vertical="center"/>
    </xf>
    <xf numFmtId="164" fontId="0" fillId="0" borderId="0" xfId="0" applyNumberFormat="1" applyAlignment="1">
      <alignment horizontal="left" vertical="center"/>
    </xf>
    <xf numFmtId="164" fontId="0" fillId="0" borderId="0" xfId="0" applyNumberFormat="1" applyAlignment="1">
      <alignment vertical="center"/>
    </xf>
    <xf numFmtId="0" fontId="0" fillId="0" borderId="0" xfId="0" applyAlignment="1">
      <alignment vertical="center" wrapText="1"/>
    </xf>
    <xf numFmtId="0" fontId="0" fillId="0" borderId="0" xfId="0" applyAlignment="1">
      <alignment vertical="center"/>
    </xf>
    <xf numFmtId="14" fontId="16" fillId="0" borderId="0" xfId="0" applyNumberFormat="1" applyFont="1" applyAlignment="1">
      <alignment vertical="center"/>
    </xf>
    <xf numFmtId="0" fontId="3" fillId="16" borderId="36" xfId="0" applyNumberFormat="1" applyFont="1" applyFill="1" applyBorder="1" applyAlignment="1">
      <alignment vertical="center"/>
    </xf>
    <xf numFmtId="0" fontId="3" fillId="16" borderId="36" xfId="0" applyNumberFormat="1" applyFont="1" applyFill="1" applyBorder="1" applyAlignment="1">
      <alignment horizontal="left" vertical="center"/>
    </xf>
    <xf numFmtId="14" fontId="3" fillId="16" borderId="36" xfId="0" applyNumberFormat="1" applyFont="1" applyFill="1" applyBorder="1" applyAlignment="1">
      <alignment horizontal="left" vertical="center"/>
    </xf>
    <xf numFmtId="0" fontId="3" fillId="16" borderId="36" xfId="0" applyNumberFormat="1" applyFont="1" applyFill="1" applyBorder="1" applyAlignment="1">
      <alignment horizontal="left" vertical="center" wrapText="1"/>
    </xf>
    <xf numFmtId="0" fontId="3" fillId="16" borderId="36" xfId="0" applyNumberFormat="1" applyFont="1" applyFill="1" applyBorder="1" applyAlignment="1">
      <alignment vertical="center" wrapText="1"/>
    </xf>
    <xf numFmtId="0" fontId="3" fillId="16" borderId="11" xfId="2" applyNumberFormat="1" applyFont="1" applyFill="1" applyBorder="1" applyAlignment="1">
      <alignment horizontal="left" vertical="center" wrapText="1"/>
    </xf>
    <xf numFmtId="14" fontId="31" fillId="0" borderId="1" xfId="0" applyNumberFormat="1" applyFont="1" applyBorder="1" applyAlignment="1">
      <alignment vertical="center"/>
    </xf>
    <xf numFmtId="0" fontId="31" fillId="0" borderId="1" xfId="0" applyFont="1" applyBorder="1" applyAlignment="1">
      <alignment vertical="center"/>
    </xf>
    <xf numFmtId="164" fontId="6" fillId="0" borderId="1" xfId="0" applyNumberFormat="1" applyFont="1" applyBorder="1" applyAlignment="1">
      <alignment vertical="center"/>
    </xf>
    <xf numFmtId="0" fontId="6" fillId="0" borderId="1" xfId="0" applyFont="1" applyBorder="1" applyAlignment="1">
      <alignment vertical="center" wrapText="1"/>
    </xf>
    <xf numFmtId="0" fontId="0" fillId="0" borderId="1" xfId="0" applyBorder="1" applyAlignment="1">
      <alignment vertical="center"/>
    </xf>
    <xf numFmtId="14" fontId="0" fillId="0" borderId="1" xfId="0" applyNumberFormat="1" applyBorder="1" applyAlignment="1">
      <alignment vertical="center"/>
    </xf>
    <xf numFmtId="14" fontId="0" fillId="0" borderId="1" xfId="0" applyNumberFormat="1" applyBorder="1" applyAlignment="1">
      <alignment horizontal="left" vertical="center"/>
    </xf>
    <xf numFmtId="164" fontId="0" fillId="0" borderId="1" xfId="0" applyNumberFormat="1" applyBorder="1" applyAlignment="1">
      <alignment horizontal="left" vertical="center"/>
    </xf>
    <xf numFmtId="164" fontId="0" fillId="0" borderId="1" xfId="0" applyNumberFormat="1" applyBorder="1" applyAlignment="1">
      <alignment vertical="center"/>
    </xf>
    <xf numFmtId="0" fontId="5" fillId="0" borderId="1" xfId="3" applyBorder="1" applyAlignment="1" applyProtection="1">
      <alignment vertical="center"/>
    </xf>
    <xf numFmtId="14" fontId="35" fillId="0" borderId="1" xfId="0" applyNumberFormat="1" applyFont="1" applyFill="1" applyBorder="1" applyAlignment="1">
      <alignment vertical="center"/>
    </xf>
    <xf numFmtId="0" fontId="0" fillId="0" borderId="8" xfId="0" applyBorder="1" applyAlignment="1">
      <alignment vertical="center"/>
    </xf>
    <xf numFmtId="14" fontId="31" fillId="0" borderId="8" xfId="0" applyNumberFormat="1" applyFont="1" applyBorder="1" applyAlignment="1">
      <alignment vertical="center"/>
    </xf>
    <xf numFmtId="0" fontId="31" fillId="0" borderId="8" xfId="0" applyFont="1" applyBorder="1" applyAlignment="1">
      <alignment vertical="center"/>
    </xf>
    <xf numFmtId="164" fontId="6" fillId="0" borderId="8" xfId="0" applyNumberFormat="1" applyFont="1" applyBorder="1" applyAlignment="1">
      <alignment vertical="center"/>
    </xf>
    <xf numFmtId="0" fontId="31" fillId="0" borderId="13" xfId="0" applyFont="1" applyBorder="1" applyAlignment="1">
      <alignment vertical="center"/>
    </xf>
    <xf numFmtId="0" fontId="0" fillId="0" borderId="13" xfId="0" applyBorder="1" applyAlignment="1">
      <alignment vertical="center"/>
    </xf>
    <xf numFmtId="14" fontId="31" fillId="0" borderId="13" xfId="0" applyNumberFormat="1" applyFont="1" applyBorder="1" applyAlignment="1">
      <alignment vertical="center"/>
    </xf>
    <xf numFmtId="164" fontId="6" fillId="0" borderId="13" xfId="0" applyNumberFormat="1" applyFont="1" applyBorder="1" applyAlignment="1">
      <alignment vertical="center"/>
    </xf>
    <xf numFmtId="0" fontId="0" fillId="0" borderId="13" xfId="0" applyBorder="1" applyAlignment="1">
      <alignment vertical="center" wrapText="1"/>
    </xf>
    <xf numFmtId="0" fontId="0" fillId="0" borderId="1" xfId="0" applyBorder="1" applyAlignment="1">
      <alignment vertical="center" wrapText="1"/>
    </xf>
    <xf numFmtId="14" fontId="23" fillId="12" borderId="1" xfId="0" applyNumberFormat="1" applyFont="1" applyFill="1" applyBorder="1" applyAlignment="1">
      <alignment vertical="center"/>
    </xf>
    <xf numFmtId="14" fontId="31" fillId="0" borderId="1" xfId="0" applyNumberFormat="1" applyFont="1" applyBorder="1" applyAlignment="1">
      <alignment horizontal="right" vertical="center"/>
    </xf>
    <xf numFmtId="14" fontId="0" fillId="0" borderId="1" xfId="0" applyNumberFormat="1" applyBorder="1" applyAlignment="1">
      <alignment horizontal="right" vertical="center"/>
    </xf>
    <xf numFmtId="14" fontId="0" fillId="12" borderId="1" xfId="0" applyNumberFormat="1" applyFill="1" applyBorder="1" applyAlignment="1">
      <alignment horizontal="right" vertical="center"/>
    </xf>
    <xf numFmtId="0" fontId="31" fillId="0" borderId="1" xfId="0" applyFont="1" applyFill="1" applyBorder="1" applyAlignment="1">
      <alignment vertical="center"/>
    </xf>
    <xf numFmtId="0" fontId="0" fillId="0" borderId="1" xfId="0" applyFill="1" applyBorder="1" applyAlignment="1">
      <alignment vertical="center"/>
    </xf>
    <xf numFmtId="0" fontId="31" fillId="0" borderId="1" xfId="0" applyFont="1" applyBorder="1" applyAlignment="1">
      <alignment vertical="center" wrapText="1"/>
    </xf>
    <xf numFmtId="0" fontId="31" fillId="0" borderId="36" xfId="0" applyFont="1" applyBorder="1" applyAlignment="1">
      <alignment vertical="center"/>
    </xf>
    <xf numFmtId="0" fontId="0" fillId="0" borderId="36" xfId="0" applyBorder="1" applyAlignment="1">
      <alignment vertical="center"/>
    </xf>
    <xf numFmtId="14" fontId="31" fillId="0" borderId="36" xfId="0" applyNumberFormat="1" applyFont="1" applyBorder="1" applyAlignment="1">
      <alignment vertical="center"/>
    </xf>
    <xf numFmtId="14" fontId="31" fillId="0" borderId="36" xfId="0" applyNumberFormat="1" applyFont="1" applyBorder="1" applyAlignment="1">
      <alignment horizontal="right" vertical="center"/>
    </xf>
    <xf numFmtId="164" fontId="0" fillId="0" borderId="36" xfId="0" applyNumberFormat="1" applyBorder="1" applyAlignment="1">
      <alignment vertical="center"/>
    </xf>
    <xf numFmtId="164" fontId="0" fillId="12" borderId="1" xfId="0" applyNumberFormat="1" applyFill="1" applyBorder="1" applyAlignment="1">
      <alignment horizontal="left" vertical="center"/>
    </xf>
    <xf numFmtId="0" fontId="6" fillId="12" borderId="1" xfId="0" applyFont="1" applyFill="1" applyBorder="1" applyAlignment="1">
      <alignment vertical="center" wrapText="1"/>
    </xf>
    <xf numFmtId="14" fontId="23" fillId="12" borderId="36" xfId="0" applyNumberFormat="1" applyFont="1" applyFill="1" applyBorder="1" applyAlignment="1">
      <alignment vertical="center"/>
    </xf>
    <xf numFmtId="0" fontId="6" fillId="12" borderId="36" xfId="0" applyFont="1" applyFill="1" applyBorder="1" applyAlignment="1">
      <alignment vertical="center" wrapText="1"/>
    </xf>
    <xf numFmtId="14" fontId="0" fillId="0" borderId="36" xfId="0" applyNumberFormat="1" applyBorder="1" applyAlignment="1">
      <alignment vertical="center"/>
    </xf>
    <xf numFmtId="0" fontId="0" fillId="0" borderId="0" xfId="0" applyFill="1" applyAlignment="1">
      <alignment vertical="center"/>
    </xf>
    <xf numFmtId="0" fontId="0" fillId="0" borderId="8" xfId="0" applyBorder="1" applyAlignment="1">
      <alignment vertical="center" wrapText="1"/>
    </xf>
    <xf numFmtId="0" fontId="0" fillId="0" borderId="36" xfId="0" applyBorder="1" applyAlignment="1">
      <alignment vertical="center" wrapText="1"/>
    </xf>
    <xf numFmtId="0" fontId="0" fillId="0" borderId="1" xfId="0" applyFont="1" applyFill="1" applyBorder="1"/>
    <xf numFmtId="44" fontId="3" fillId="15" borderId="1" xfId="2" applyFont="1" applyFill="1" applyBorder="1" applyAlignment="1">
      <alignment horizontal="left"/>
    </xf>
    <xf numFmtId="44" fontId="3" fillId="12" borderId="1" xfId="2" applyFont="1" applyFill="1" applyBorder="1" applyAlignment="1">
      <alignment horizontal="center"/>
    </xf>
    <xf numFmtId="44" fontId="36" fillId="14" borderId="1" xfId="2" applyFont="1" applyFill="1" applyBorder="1" applyAlignment="1">
      <alignment vertical="center"/>
    </xf>
    <xf numFmtId="0" fontId="31" fillId="0" borderId="36" xfId="0" applyFont="1" applyBorder="1" applyAlignment="1">
      <alignment vertical="center" wrapText="1"/>
    </xf>
    <xf numFmtId="164" fontId="6" fillId="0" borderId="36" xfId="0" applyNumberFormat="1" applyFont="1" applyBorder="1" applyAlignment="1">
      <alignment vertical="center"/>
    </xf>
    <xf numFmtId="14" fontId="0" fillId="14" borderId="13" xfId="0" applyNumberFormat="1" applyFill="1" applyBorder="1" applyAlignment="1">
      <alignment vertical="center"/>
    </xf>
    <xf numFmtId="43" fontId="0" fillId="0" borderId="1" xfId="1" applyFont="1" applyBorder="1" applyAlignment="1"/>
    <xf numFmtId="44" fontId="0" fillId="0" borderId="1" xfId="2" applyFont="1" applyBorder="1" applyAlignment="1">
      <alignment horizontal="center" vertical="center"/>
    </xf>
    <xf numFmtId="14" fontId="31" fillId="0" borderId="1" xfId="0" applyNumberFormat="1" applyFont="1" applyFill="1" applyBorder="1" applyAlignment="1">
      <alignment vertical="center"/>
    </xf>
    <xf numFmtId="14" fontId="0" fillId="0" borderId="1" xfId="0" applyNumberFormat="1" applyFill="1" applyBorder="1" applyAlignment="1">
      <alignment vertical="center"/>
    </xf>
    <xf numFmtId="14" fontId="30" fillId="0" borderId="1" xfId="0" applyNumberFormat="1" applyFont="1" applyFill="1" applyBorder="1" applyAlignment="1">
      <alignment vertical="center"/>
    </xf>
    <xf numFmtId="0" fontId="0" fillId="0" borderId="8" xfId="0" applyFill="1" applyBorder="1" applyAlignment="1">
      <alignment vertical="center"/>
    </xf>
    <xf numFmtId="14" fontId="31" fillId="0" borderId="8" xfId="0" applyNumberFormat="1" applyFont="1" applyFill="1" applyBorder="1" applyAlignment="1">
      <alignment vertical="center"/>
    </xf>
    <xf numFmtId="0" fontId="31" fillId="0" borderId="13" xfId="0" applyFont="1" applyFill="1" applyBorder="1" applyAlignment="1">
      <alignment vertical="center"/>
    </xf>
    <xf numFmtId="0" fontId="0" fillId="0" borderId="13" xfId="0" applyFill="1" applyBorder="1" applyAlignment="1">
      <alignment vertical="center"/>
    </xf>
    <xf numFmtId="14" fontId="31" fillId="0" borderId="13" xfId="0" applyNumberFormat="1" applyFont="1" applyFill="1" applyBorder="1" applyAlignment="1">
      <alignment vertical="center"/>
    </xf>
    <xf numFmtId="14" fontId="23" fillId="0" borderId="1" xfId="0" applyNumberFormat="1" applyFont="1" applyFill="1" applyBorder="1" applyAlignment="1">
      <alignment vertical="center"/>
    </xf>
    <xf numFmtId="14" fontId="0" fillId="0" borderId="1" xfId="0" applyNumberFormat="1" applyFill="1" applyBorder="1" applyAlignment="1">
      <alignment horizontal="right" vertical="center"/>
    </xf>
    <xf numFmtId="0" fontId="31" fillId="0" borderId="36" xfId="0" applyFont="1" applyFill="1" applyBorder="1" applyAlignment="1">
      <alignment vertical="center"/>
    </xf>
    <xf numFmtId="0" fontId="0" fillId="0" borderId="36" xfId="0" applyFill="1" applyBorder="1" applyAlignment="1">
      <alignment vertical="center"/>
    </xf>
    <xf numFmtId="14" fontId="31" fillId="0" borderId="36" xfId="0" applyNumberFormat="1" applyFont="1" applyFill="1" applyBorder="1" applyAlignment="1">
      <alignment vertical="center"/>
    </xf>
    <xf numFmtId="14" fontId="0" fillId="0" borderId="13" xfId="0" applyNumberFormat="1" applyFill="1" applyBorder="1" applyAlignment="1">
      <alignment vertical="center"/>
    </xf>
    <xf numFmtId="14" fontId="0" fillId="0" borderId="13" xfId="0" applyNumberFormat="1" applyBorder="1" applyAlignment="1">
      <alignment horizontal="left" vertical="center"/>
    </xf>
    <xf numFmtId="164" fontId="0" fillId="0" borderId="13" xfId="0" applyNumberFormat="1" applyBorder="1" applyAlignment="1">
      <alignment horizontal="left" vertical="center"/>
    </xf>
    <xf numFmtId="44" fontId="0" fillId="0" borderId="13" xfId="2" applyFont="1" applyBorder="1" applyAlignment="1">
      <alignment horizontal="center" vertical="center"/>
    </xf>
    <xf numFmtId="0" fontId="31" fillId="0" borderId="18" xfId="0" applyFont="1" applyFill="1" applyBorder="1" applyAlignment="1">
      <alignment vertical="center"/>
    </xf>
    <xf numFmtId="0" fontId="0" fillId="0" borderId="19" xfId="0" applyFill="1" applyBorder="1" applyAlignment="1">
      <alignment vertical="center"/>
    </xf>
    <xf numFmtId="14" fontId="31" fillId="0" borderId="19" xfId="0" applyNumberFormat="1" applyFont="1" applyFill="1" applyBorder="1" applyAlignment="1">
      <alignment vertical="center"/>
    </xf>
    <xf numFmtId="14" fontId="31" fillId="0" borderId="19" xfId="0" applyNumberFormat="1" applyFont="1" applyBorder="1" applyAlignment="1">
      <alignment vertical="center"/>
    </xf>
    <xf numFmtId="0" fontId="31" fillId="0" borderId="19" xfId="0" applyFont="1" applyBorder="1" applyAlignment="1">
      <alignment vertical="center"/>
    </xf>
    <xf numFmtId="164" fontId="6" fillId="0" borderId="19" xfId="0" applyNumberFormat="1" applyFont="1" applyBorder="1" applyAlignment="1">
      <alignment vertical="center"/>
    </xf>
    <xf numFmtId="0" fontId="6" fillId="0" borderId="19" xfId="0" applyFont="1" applyBorder="1" applyAlignment="1">
      <alignment vertical="center" wrapText="1"/>
    </xf>
    <xf numFmtId="0" fontId="0" fillId="0" borderId="19" xfId="0" applyBorder="1" applyAlignment="1">
      <alignment vertical="center" wrapText="1"/>
    </xf>
    <xf numFmtId="0" fontId="0" fillId="0" borderId="19" xfId="0" applyBorder="1" applyAlignment="1">
      <alignment vertical="center"/>
    </xf>
    <xf numFmtId="43" fontId="0" fillId="0" borderId="19" xfId="1" applyFont="1" applyBorder="1" applyAlignment="1">
      <alignment vertical="center"/>
    </xf>
    <xf numFmtId="44" fontId="0" fillId="0" borderId="19" xfId="2" applyFont="1" applyBorder="1" applyAlignment="1">
      <alignment horizontal="center" vertical="center"/>
    </xf>
    <xf numFmtId="14" fontId="0" fillId="14" borderId="12" xfId="0" applyNumberFormat="1" applyFill="1" applyBorder="1" applyAlignment="1">
      <alignment vertical="center"/>
    </xf>
    <xf numFmtId="164" fontId="0" fillId="0" borderId="13" xfId="0" applyNumberFormat="1" applyBorder="1" applyAlignment="1">
      <alignment vertical="center"/>
    </xf>
    <xf numFmtId="43" fontId="0" fillId="0" borderId="13" xfId="1" applyFont="1" applyBorder="1" applyAlignment="1"/>
    <xf numFmtId="0" fontId="31" fillId="20" borderId="18" xfId="0" applyFont="1" applyFill="1" applyBorder="1" applyAlignment="1">
      <alignment vertical="center"/>
    </xf>
    <xf numFmtId="14" fontId="0" fillId="0" borderId="19" xfId="0" applyNumberFormat="1" applyFill="1" applyBorder="1" applyAlignment="1">
      <alignment vertical="center"/>
    </xf>
    <xf numFmtId="14" fontId="0" fillId="0" borderId="19" xfId="0" applyNumberFormat="1" applyBorder="1" applyAlignment="1">
      <alignment horizontal="left" vertical="center"/>
    </xf>
    <xf numFmtId="164" fontId="0" fillId="0" borderId="19" xfId="0" applyNumberFormat="1" applyBorder="1" applyAlignment="1">
      <alignment horizontal="left" vertical="center"/>
    </xf>
    <xf numFmtId="0" fontId="31" fillId="0" borderId="2" xfId="0" applyFont="1" applyFill="1" applyBorder="1" applyAlignment="1">
      <alignment vertical="center"/>
    </xf>
    <xf numFmtId="0" fontId="0" fillId="0" borderId="3" xfId="0" applyFill="1" applyBorder="1" applyAlignment="1">
      <alignment vertical="center"/>
    </xf>
    <xf numFmtId="14" fontId="31" fillId="0" borderId="3" xfId="0" applyNumberFormat="1" applyFont="1" applyFill="1" applyBorder="1" applyAlignment="1">
      <alignment vertical="center"/>
    </xf>
    <xf numFmtId="14" fontId="31" fillId="0" borderId="3" xfId="0" applyNumberFormat="1" applyFont="1" applyBorder="1" applyAlignment="1">
      <alignment vertical="center"/>
    </xf>
    <xf numFmtId="0" fontId="31" fillId="0" borderId="3" xfId="0" applyFont="1" applyBorder="1" applyAlignment="1">
      <alignment vertical="center"/>
    </xf>
    <xf numFmtId="164" fontId="0" fillId="0" borderId="3" xfId="0" applyNumberFormat="1"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43" fontId="0" fillId="0" borderId="3" xfId="1" applyFont="1" applyBorder="1" applyAlignment="1"/>
    <xf numFmtId="44" fontId="0" fillId="0" borderId="3" xfId="2" applyFont="1" applyBorder="1" applyAlignment="1">
      <alignment horizontal="center" vertical="center"/>
    </xf>
    <xf numFmtId="14" fontId="0" fillId="14" borderId="5" xfId="0" applyNumberFormat="1" applyFill="1" applyBorder="1" applyAlignment="1">
      <alignment vertical="center"/>
    </xf>
    <xf numFmtId="0" fontId="31" fillId="0" borderId="4" xfId="0" applyFont="1" applyFill="1" applyBorder="1" applyAlignment="1">
      <alignment vertical="center"/>
    </xf>
    <xf numFmtId="14" fontId="0" fillId="14" borderId="6" xfId="0" applyNumberFormat="1" applyFill="1" applyBorder="1" applyAlignment="1">
      <alignment vertical="center"/>
    </xf>
    <xf numFmtId="0" fontId="31" fillId="0" borderId="7" xfId="0" applyFont="1" applyFill="1" applyBorder="1" applyAlignment="1">
      <alignment vertical="center"/>
    </xf>
    <xf numFmtId="164" fontId="0" fillId="0" borderId="8" xfId="0" applyNumberFormat="1" applyBorder="1" applyAlignment="1">
      <alignment vertical="center"/>
    </xf>
    <xf numFmtId="43" fontId="0" fillId="0" borderId="8" xfId="1" applyFont="1" applyBorder="1" applyAlignment="1"/>
    <xf numFmtId="44" fontId="0" fillId="0" borderId="8" xfId="2" applyFont="1" applyBorder="1" applyAlignment="1">
      <alignment horizontal="center" vertical="center"/>
    </xf>
    <xf numFmtId="14" fontId="0" fillId="14" borderId="9" xfId="0" applyNumberFormat="1" applyFill="1" applyBorder="1" applyAlignment="1">
      <alignment vertical="center"/>
    </xf>
    <xf numFmtId="0" fontId="6" fillId="0" borderId="3" xfId="0" applyFont="1" applyBorder="1" applyAlignment="1">
      <alignment vertical="center"/>
    </xf>
    <xf numFmtId="0" fontId="6" fillId="0" borderId="3" xfId="0" applyFont="1" applyBorder="1" applyAlignment="1">
      <alignment vertical="center" wrapText="1"/>
    </xf>
    <xf numFmtId="0" fontId="6" fillId="0" borderId="3" xfId="0" applyFont="1" applyBorder="1" applyAlignment="1">
      <alignment horizontal="left" wrapText="1"/>
    </xf>
    <xf numFmtId="0" fontId="31" fillId="0" borderId="2" xfId="0" applyFont="1" applyFill="1" applyBorder="1" applyAlignment="1"/>
    <xf numFmtId="0" fontId="0" fillId="0" borderId="3" xfId="0" applyFill="1" applyBorder="1" applyAlignment="1"/>
    <xf numFmtId="14" fontId="31" fillId="0" borderId="3" xfId="0" applyNumberFormat="1" applyFont="1" applyFill="1" applyBorder="1" applyAlignment="1"/>
    <xf numFmtId="14" fontId="31" fillId="0" borderId="3" xfId="0" applyNumberFormat="1" applyFont="1" applyBorder="1" applyAlignment="1"/>
    <xf numFmtId="0" fontId="31" fillId="0" borderId="3" xfId="0" applyFont="1" applyBorder="1" applyAlignment="1"/>
    <xf numFmtId="164" fontId="0" fillId="0" borderId="3" xfId="0" applyNumberFormat="1" applyBorder="1" applyAlignment="1"/>
    <xf numFmtId="43" fontId="0" fillId="0" borderId="19" xfId="1" applyFont="1" applyBorder="1" applyAlignment="1"/>
    <xf numFmtId="14" fontId="0" fillId="15" borderId="12" xfId="0" applyNumberFormat="1" applyFill="1" applyBorder="1" applyAlignment="1">
      <alignment vertical="center"/>
    </xf>
    <xf numFmtId="44" fontId="0" fillId="0" borderId="19" xfId="2" applyFont="1" applyBorder="1" applyAlignment="1">
      <alignment vertical="center"/>
    </xf>
    <xf numFmtId="14" fontId="30" fillId="0" borderId="3" xfId="0" applyNumberFormat="1" applyFont="1" applyFill="1" applyBorder="1" applyAlignment="1">
      <alignment vertical="center"/>
    </xf>
    <xf numFmtId="164" fontId="6" fillId="0" borderId="3" xfId="0" applyNumberFormat="1" applyFont="1" applyBorder="1" applyAlignment="1">
      <alignment vertical="center"/>
    </xf>
    <xf numFmtId="14" fontId="30" fillId="0" borderId="8" xfId="0" applyNumberFormat="1" applyFont="1" applyFill="1" applyBorder="1" applyAlignment="1">
      <alignment vertical="center"/>
    </xf>
    <xf numFmtId="0" fontId="6" fillId="0" borderId="8" xfId="0" applyFont="1" applyBorder="1" applyAlignment="1">
      <alignment vertical="center" wrapText="1"/>
    </xf>
    <xf numFmtId="14" fontId="0" fillId="0" borderId="36" xfId="0" applyNumberFormat="1" applyFill="1" applyBorder="1"/>
    <xf numFmtId="14" fontId="0" fillId="0" borderId="36" xfId="0" applyNumberFormat="1" applyBorder="1"/>
    <xf numFmtId="167" fontId="0" fillId="0" borderId="36" xfId="0" applyNumberFormat="1" applyFill="1" applyBorder="1" applyAlignment="1">
      <alignment horizontal="right"/>
    </xf>
    <xf numFmtId="167" fontId="0" fillId="0" borderId="36" xfId="0" applyNumberFormat="1" applyFill="1" applyBorder="1"/>
    <xf numFmtId="43" fontId="0" fillId="0" borderId="36" xfId="1" applyFont="1" applyBorder="1" applyAlignment="1"/>
    <xf numFmtId="167" fontId="0" fillId="0" borderId="36" xfId="0" applyNumberFormat="1" applyBorder="1"/>
    <xf numFmtId="44" fontId="0" fillId="0" borderId="36" xfId="2" applyFont="1" applyBorder="1" applyAlignment="1">
      <alignment horizontal="center" vertical="center"/>
    </xf>
    <xf numFmtId="164" fontId="0" fillId="0" borderId="19" xfId="0" applyNumberFormat="1" applyBorder="1" applyAlignment="1">
      <alignment vertical="center"/>
    </xf>
    <xf numFmtId="0" fontId="6" fillId="0" borderId="8" xfId="0" applyFont="1" applyBorder="1" applyAlignment="1">
      <alignment vertical="center"/>
    </xf>
    <xf numFmtId="0" fontId="0" fillId="0" borderId="21" xfId="0" applyFill="1" applyBorder="1" applyAlignment="1">
      <alignment vertical="center"/>
    </xf>
    <xf numFmtId="14" fontId="31" fillId="0" borderId="21" xfId="0" applyNumberFormat="1" applyFont="1" applyFill="1" applyBorder="1" applyAlignment="1">
      <alignment vertical="center"/>
    </xf>
    <xf numFmtId="14" fontId="31" fillId="0" borderId="21" xfId="0" applyNumberFormat="1" applyFont="1" applyBorder="1" applyAlignment="1">
      <alignment vertical="center"/>
    </xf>
    <xf numFmtId="0" fontId="31" fillId="0" borderId="21" xfId="0" applyFont="1" applyBorder="1" applyAlignment="1">
      <alignment vertical="center"/>
    </xf>
    <xf numFmtId="164" fontId="6" fillId="0" borderId="21" xfId="0" applyNumberFormat="1" applyFont="1" applyBorder="1" applyAlignment="1">
      <alignment vertical="center"/>
    </xf>
    <xf numFmtId="0" fontId="0" fillId="0" borderId="21" xfId="0" applyBorder="1" applyAlignment="1">
      <alignment vertical="center"/>
    </xf>
    <xf numFmtId="0" fontId="0" fillId="0" borderId="21" xfId="0" applyBorder="1" applyAlignment="1">
      <alignment vertical="center" wrapText="1"/>
    </xf>
    <xf numFmtId="14" fontId="31" fillId="0" borderId="2" xfId="0" applyNumberFormat="1" applyFont="1" applyFill="1" applyBorder="1" applyAlignment="1">
      <alignment vertical="center"/>
    </xf>
    <xf numFmtId="14" fontId="35" fillId="0" borderId="3" xfId="0" applyNumberFormat="1" applyFont="1" applyFill="1" applyBorder="1" applyAlignment="1">
      <alignment vertical="center"/>
    </xf>
    <xf numFmtId="14" fontId="31" fillId="0" borderId="7" xfId="0" applyNumberFormat="1" applyFont="1" applyFill="1" applyBorder="1" applyAlignment="1">
      <alignment vertical="center"/>
    </xf>
    <xf numFmtId="0" fontId="31" fillId="0" borderId="11" xfId="0" applyFont="1" applyFill="1" applyBorder="1" applyAlignment="1">
      <alignment vertical="center"/>
    </xf>
    <xf numFmtId="0" fontId="0" fillId="0" borderId="11" xfId="0" applyFill="1" applyBorder="1" applyAlignment="1">
      <alignment vertical="center"/>
    </xf>
    <xf numFmtId="14" fontId="31" fillId="0" borderId="11" xfId="0" applyNumberFormat="1" applyFont="1" applyFill="1" applyBorder="1" applyAlignment="1">
      <alignment vertical="center"/>
    </xf>
    <xf numFmtId="14" fontId="31" fillId="0" borderId="11" xfId="0" applyNumberFormat="1" applyFont="1" applyBorder="1" applyAlignment="1">
      <alignment vertical="center"/>
    </xf>
    <xf numFmtId="0" fontId="31" fillId="0" borderId="11" xfId="0" applyFont="1" applyBorder="1" applyAlignment="1">
      <alignment vertical="center"/>
    </xf>
    <xf numFmtId="164" fontId="6" fillId="0" borderId="11" xfId="0" applyNumberFormat="1" applyFont="1" applyBorder="1" applyAlignment="1">
      <alignment vertical="center"/>
    </xf>
    <xf numFmtId="0" fontId="0" fillId="0" borderId="11" xfId="0" applyBorder="1" applyAlignment="1">
      <alignment vertical="center"/>
    </xf>
    <xf numFmtId="0" fontId="0" fillId="0" borderId="11" xfId="0" applyBorder="1" applyAlignment="1">
      <alignment vertical="center" wrapText="1"/>
    </xf>
    <xf numFmtId="43" fontId="0" fillId="0" borderId="11" xfId="1" applyFont="1" applyBorder="1" applyAlignment="1"/>
    <xf numFmtId="44" fontId="0" fillId="0" borderId="11" xfId="2" applyFont="1" applyBorder="1" applyAlignment="1">
      <alignment horizontal="center" vertical="center"/>
    </xf>
    <xf numFmtId="14" fontId="0" fillId="14" borderId="11" xfId="0" applyNumberFormat="1" applyFill="1" applyBorder="1" applyAlignment="1">
      <alignment vertical="center"/>
    </xf>
    <xf numFmtId="14" fontId="0" fillId="0" borderId="13" xfId="0" applyNumberFormat="1" applyBorder="1" applyAlignment="1">
      <alignment vertical="center"/>
    </xf>
    <xf numFmtId="0" fontId="0" fillId="0" borderId="18" xfId="0" applyFill="1" applyBorder="1" applyAlignment="1">
      <alignment vertical="center"/>
    </xf>
    <xf numFmtId="0" fontId="6" fillId="0" borderId="19" xfId="0" applyFont="1" applyFill="1" applyBorder="1" applyAlignment="1">
      <alignment vertical="center"/>
    </xf>
    <xf numFmtId="0" fontId="0" fillId="0" borderId="47" xfId="0" applyBorder="1" applyAlignment="1">
      <alignment vertical="center"/>
    </xf>
    <xf numFmtId="164" fontId="6" fillId="0" borderId="19" xfId="0" applyNumberFormat="1" applyFont="1" applyFill="1" applyBorder="1" applyAlignment="1">
      <alignment vertical="center"/>
    </xf>
    <xf numFmtId="0" fontId="6" fillId="0" borderId="19" xfId="0" applyFont="1" applyBorder="1" applyAlignment="1">
      <alignment vertical="center"/>
    </xf>
    <xf numFmtId="166" fontId="1" fillId="0" borderId="19" xfId="1" applyNumberFormat="1" applyFont="1" applyFill="1" applyBorder="1" applyAlignment="1">
      <alignment vertical="center"/>
    </xf>
    <xf numFmtId="44" fontId="1" fillId="0" borderId="19" xfId="2" applyFont="1" applyFill="1" applyBorder="1" applyAlignment="1">
      <alignment horizontal="left" vertical="center"/>
    </xf>
    <xf numFmtId="44" fontId="29" fillId="0" borderId="19" xfId="2" applyFont="1" applyFill="1" applyBorder="1" applyAlignment="1">
      <alignment vertical="center"/>
    </xf>
    <xf numFmtId="0" fontId="0" fillId="0" borderId="12" xfId="0" applyFill="1" applyBorder="1" applyAlignment="1">
      <alignment vertical="center"/>
    </xf>
    <xf numFmtId="14" fontId="31" fillId="0" borderId="4" xfId="0" applyNumberFormat="1" applyFont="1" applyFill="1" applyBorder="1" applyAlignment="1">
      <alignment vertical="center"/>
    </xf>
    <xf numFmtId="0" fontId="31" fillId="0" borderId="20" xfId="0" applyFont="1" applyFill="1" applyBorder="1" applyAlignment="1">
      <alignment vertical="center"/>
    </xf>
    <xf numFmtId="43" fontId="0" fillId="0" borderId="21" xfId="1" applyFont="1" applyBorder="1" applyAlignment="1"/>
    <xf numFmtId="44" fontId="0" fillId="0" borderId="21" xfId="2" applyFont="1" applyBorder="1" applyAlignment="1">
      <alignment horizontal="center" vertical="center"/>
    </xf>
    <xf numFmtId="14" fontId="0" fillId="0" borderId="16" xfId="0" applyNumberFormat="1" applyBorder="1" applyAlignment="1">
      <alignment vertical="center"/>
    </xf>
    <xf numFmtId="14" fontId="0" fillId="0" borderId="12" xfId="0" applyNumberFormat="1" applyBorder="1" applyAlignment="1">
      <alignment vertical="center"/>
    </xf>
    <xf numFmtId="14" fontId="0" fillId="0" borderId="5" xfId="0" applyNumberFormat="1" applyBorder="1" applyAlignment="1">
      <alignment vertical="center"/>
    </xf>
    <xf numFmtId="14" fontId="0" fillId="0" borderId="6" xfId="0" applyNumberFormat="1" applyBorder="1" applyAlignment="1">
      <alignment vertical="center"/>
    </xf>
    <xf numFmtId="14" fontId="0" fillId="0" borderId="9" xfId="0" applyNumberFormat="1" applyBorder="1" applyAlignment="1">
      <alignment vertical="center"/>
    </xf>
    <xf numFmtId="14" fontId="0" fillId="0" borderId="3" xfId="0" applyNumberFormat="1" applyFill="1" applyBorder="1" applyAlignment="1">
      <alignment vertical="center"/>
    </xf>
    <xf numFmtId="14" fontId="0" fillId="0" borderId="3" xfId="0" applyNumberFormat="1" applyBorder="1" applyAlignment="1">
      <alignment horizontal="left" vertical="center"/>
    </xf>
    <xf numFmtId="164" fontId="0" fillId="0" borderId="3" xfId="0" applyNumberFormat="1" applyBorder="1" applyAlignment="1">
      <alignment horizontal="left" vertical="center"/>
    </xf>
    <xf numFmtId="0" fontId="0" fillId="0" borderId="4" xfId="0" applyFill="1" applyBorder="1" applyAlignment="1">
      <alignment vertical="center"/>
    </xf>
    <xf numFmtId="0" fontId="0" fillId="0" borderId="7" xfId="0" applyFill="1" applyBorder="1" applyAlignment="1">
      <alignment vertical="center"/>
    </xf>
    <xf numFmtId="14" fontId="0" fillId="0" borderId="8" xfId="0" applyNumberFormat="1" applyFill="1" applyBorder="1" applyAlignment="1">
      <alignment vertical="center"/>
    </xf>
    <xf numFmtId="14" fontId="0" fillId="0" borderId="8" xfId="0" applyNumberFormat="1" applyBorder="1" applyAlignment="1">
      <alignment horizontal="left" vertical="center"/>
    </xf>
    <xf numFmtId="164" fontId="0" fillId="0" borderId="8" xfId="0" applyNumberFormat="1" applyBorder="1" applyAlignment="1">
      <alignment horizontal="left" vertical="center"/>
    </xf>
    <xf numFmtId="0" fontId="0" fillId="0" borderId="2" xfId="0" applyFill="1" applyBorder="1" applyAlignment="1">
      <alignment vertical="center"/>
    </xf>
    <xf numFmtId="14" fontId="23" fillId="0" borderId="8" xfId="0" applyNumberFormat="1" applyFont="1" applyFill="1" applyBorder="1" applyAlignment="1">
      <alignment vertical="center"/>
    </xf>
    <xf numFmtId="14" fontId="23" fillId="12" borderId="8" xfId="0" applyNumberFormat="1" applyFont="1" applyFill="1" applyBorder="1" applyAlignment="1">
      <alignment vertical="center"/>
    </xf>
    <xf numFmtId="14" fontId="31" fillId="0" borderId="18" xfId="0" applyNumberFormat="1" applyFont="1" applyFill="1" applyBorder="1" applyAlignment="1">
      <alignment vertical="center"/>
    </xf>
    <xf numFmtId="14" fontId="23" fillId="12" borderId="19" xfId="0" applyNumberFormat="1" applyFont="1" applyFill="1" applyBorder="1" applyAlignment="1">
      <alignment vertical="center"/>
    </xf>
    <xf numFmtId="14" fontId="23" fillId="12" borderId="3" xfId="0" applyNumberFormat="1" applyFont="1" applyFill="1" applyBorder="1" applyAlignment="1">
      <alignment vertical="center"/>
    </xf>
    <xf numFmtId="14" fontId="31" fillId="0" borderId="19" xfId="0" applyNumberFormat="1" applyFont="1" applyBorder="1" applyAlignment="1">
      <alignment horizontal="right" vertical="center"/>
    </xf>
    <xf numFmtId="0" fontId="23" fillId="0" borderId="18" xfId="7" applyNumberFormat="1" applyFont="1" applyFill="1" applyBorder="1" applyAlignment="1">
      <alignment vertical="center"/>
    </xf>
    <xf numFmtId="14" fontId="31" fillId="12" borderId="19" xfId="0" applyNumberFormat="1" applyFont="1" applyFill="1" applyBorder="1" applyAlignment="1">
      <alignment vertical="center"/>
    </xf>
    <xf numFmtId="0" fontId="0" fillId="0" borderId="12" xfId="0" applyBorder="1" applyAlignment="1">
      <alignment vertical="center"/>
    </xf>
    <xf numFmtId="14" fontId="31" fillId="0" borderId="3" xfId="0" applyNumberFormat="1" applyFont="1" applyBorder="1" applyAlignment="1">
      <alignment horizontal="right" vertical="center"/>
    </xf>
    <xf numFmtId="14" fontId="31" fillId="0" borderId="8" xfId="0" applyNumberFormat="1" applyFont="1" applyBorder="1" applyAlignment="1">
      <alignment horizontal="right" vertical="center"/>
    </xf>
    <xf numFmtId="14" fontId="0" fillId="0" borderId="8" xfId="0" applyNumberFormat="1" applyFill="1" applyBorder="1" applyAlignment="1">
      <alignment horizontal="right" vertical="center"/>
    </xf>
    <xf numFmtId="14" fontId="0" fillId="12" borderId="8" xfId="0" applyNumberFormat="1" applyFill="1" applyBorder="1" applyAlignment="1">
      <alignment horizontal="right" vertical="center"/>
    </xf>
    <xf numFmtId="0" fontId="38" fillId="0" borderId="26" xfId="0" applyFont="1" applyFill="1" applyBorder="1"/>
    <xf numFmtId="0" fontId="39" fillId="0" borderId="1" xfId="0" applyFont="1" applyFill="1" applyBorder="1"/>
    <xf numFmtId="0" fontId="38" fillId="0" borderId="1" xfId="0" applyFont="1" applyFill="1" applyBorder="1"/>
    <xf numFmtId="14" fontId="38" fillId="0" borderId="1" xfId="0" applyNumberFormat="1" applyFont="1" applyFill="1" applyBorder="1"/>
    <xf numFmtId="14" fontId="39" fillId="0" borderId="1" xfId="0" applyNumberFormat="1" applyFont="1" applyFill="1" applyBorder="1"/>
    <xf numFmtId="14" fontId="39" fillId="19" borderId="1" xfId="0" applyNumberFormat="1" applyFont="1" applyFill="1" applyBorder="1"/>
    <xf numFmtId="167" fontId="39" fillId="0" borderId="1" xfId="0" applyNumberFormat="1" applyFont="1" applyFill="1" applyBorder="1" applyAlignment="1">
      <alignment horizontal="right"/>
    </xf>
    <xf numFmtId="167" fontId="39" fillId="0" borderId="1" xfId="0" applyNumberFormat="1" applyFont="1" applyFill="1" applyBorder="1"/>
    <xf numFmtId="167" fontId="39" fillId="0" borderId="23" xfId="0" applyNumberFormat="1" applyFont="1" applyFill="1" applyBorder="1"/>
    <xf numFmtId="14" fontId="38" fillId="0" borderId="26" xfId="0" applyNumberFormat="1" applyFont="1" applyFill="1" applyBorder="1"/>
    <xf numFmtId="0" fontId="38" fillId="0" borderId="26" xfId="7" applyNumberFormat="1" applyFont="1" applyFill="1" applyBorder="1" applyAlignment="1"/>
    <xf numFmtId="164" fontId="39" fillId="0" borderId="1" xfId="0" applyNumberFormat="1" applyFont="1" applyFill="1" applyBorder="1" applyAlignment="1">
      <alignment horizontal="left"/>
    </xf>
    <xf numFmtId="164" fontId="38" fillId="0" borderId="1" xfId="0" applyNumberFormat="1" applyFont="1" applyFill="1" applyBorder="1" applyAlignment="1">
      <alignment horizontal="left"/>
    </xf>
    <xf numFmtId="14" fontId="39" fillId="12" borderId="1" xfId="0" applyNumberFormat="1" applyFont="1" applyFill="1" applyBorder="1"/>
    <xf numFmtId="14" fontId="39" fillId="0" borderId="1" xfId="0" applyNumberFormat="1" applyFont="1" applyFill="1" applyBorder="1" applyAlignment="1">
      <alignment horizontal="left"/>
    </xf>
    <xf numFmtId="14" fontId="39" fillId="0" borderId="1" xfId="0" applyNumberFormat="1" applyFont="1" applyFill="1" applyBorder="1" applyAlignment="1">
      <alignment wrapText="1"/>
    </xf>
    <xf numFmtId="0" fontId="38" fillId="0" borderId="44" xfId="0" applyFont="1" applyFill="1" applyBorder="1" applyAlignment="1">
      <alignment vertical="center"/>
    </xf>
    <xf numFmtId="0" fontId="39" fillId="0" borderId="36" xfId="0" applyFont="1" applyFill="1" applyBorder="1" applyAlignment="1">
      <alignment vertical="center"/>
    </xf>
    <xf numFmtId="0" fontId="38" fillId="0" borderId="36" xfId="0" applyFont="1" applyFill="1" applyBorder="1" applyAlignment="1">
      <alignment vertical="center"/>
    </xf>
    <xf numFmtId="14" fontId="38" fillId="0" borderId="36" xfId="0" applyNumberFormat="1" applyFont="1" applyFill="1" applyBorder="1" applyAlignment="1">
      <alignment vertical="center"/>
    </xf>
    <xf numFmtId="14" fontId="39" fillId="0" borderId="36" xfId="0" applyNumberFormat="1" applyFont="1" applyFill="1" applyBorder="1" applyAlignment="1">
      <alignment vertical="center"/>
    </xf>
    <xf numFmtId="14" fontId="39" fillId="19" borderId="36" xfId="0" applyNumberFormat="1" applyFont="1" applyFill="1" applyBorder="1" applyAlignment="1">
      <alignment vertical="center"/>
    </xf>
    <xf numFmtId="167" fontId="39" fillId="0" borderId="36" xfId="0" applyNumberFormat="1" applyFont="1" applyFill="1" applyBorder="1" applyAlignment="1">
      <alignment horizontal="right"/>
    </xf>
    <xf numFmtId="167" fontId="39" fillId="0" borderId="36" xfId="0" applyNumberFormat="1" applyFont="1" applyFill="1" applyBorder="1" applyAlignment="1">
      <alignment vertical="center"/>
    </xf>
    <xf numFmtId="167" fontId="39" fillId="0" borderId="43" xfId="0" applyNumberFormat="1" applyFont="1" applyFill="1" applyBorder="1" applyAlignment="1">
      <alignment vertical="center"/>
    </xf>
    <xf numFmtId="14" fontId="3" fillId="16" borderId="36" xfId="0" applyNumberFormat="1" applyFont="1" applyFill="1" applyBorder="1" applyAlignment="1">
      <alignment horizontal="left" vertical="center" wrapText="1"/>
    </xf>
    <xf numFmtId="14" fontId="0" fillId="12" borderId="1" xfId="0" applyNumberFormat="1" applyFill="1" applyBorder="1" applyAlignment="1">
      <alignment horizontal="left" vertical="center"/>
    </xf>
    <xf numFmtId="0" fontId="39" fillId="0" borderId="36" xfId="0" applyFont="1" applyFill="1" applyBorder="1"/>
    <xf numFmtId="14" fontId="39" fillId="19" borderId="36" xfId="0" applyNumberFormat="1" applyFont="1" applyFill="1" applyBorder="1"/>
    <xf numFmtId="167" fontId="39" fillId="0" borderId="36" xfId="0" applyNumberFormat="1" applyFont="1" applyFill="1" applyBorder="1"/>
    <xf numFmtId="167" fontId="39" fillId="0" borderId="43" xfId="0" applyNumberFormat="1" applyFont="1" applyFill="1" applyBorder="1"/>
    <xf numFmtId="14" fontId="24" fillId="0" borderId="0" xfId="0" applyNumberFormat="1" applyFont="1"/>
    <xf numFmtId="0" fontId="24" fillId="0" borderId="0" xfId="0" applyFont="1"/>
    <xf numFmtId="14" fontId="0" fillId="12" borderId="0" xfId="0" applyNumberFormat="1" applyFill="1"/>
    <xf numFmtId="0" fontId="41" fillId="23" borderId="62" xfId="0" applyFont="1" applyFill="1" applyBorder="1" applyAlignment="1">
      <alignment horizontal="center"/>
    </xf>
    <xf numFmtId="174" fontId="24" fillId="23" borderId="62" xfId="0" applyNumberFormat="1" applyFont="1" applyFill="1" applyBorder="1"/>
    <xf numFmtId="0" fontId="24" fillId="23" borderId="62" xfId="0" applyFont="1" applyFill="1" applyBorder="1" applyAlignment="1">
      <alignment horizontal="center"/>
    </xf>
    <xf numFmtId="167" fontId="0" fillId="12" borderId="0" xfId="0" applyNumberFormat="1" applyFill="1" applyAlignment="1">
      <alignment horizontal="right"/>
    </xf>
    <xf numFmtId="167" fontId="0" fillId="12" borderId="0" xfId="0" applyNumberFormat="1" applyFill="1"/>
    <xf numFmtId="0" fontId="42" fillId="22" borderId="60" xfId="10" applyNumberFormat="1" applyFont="1" applyFill="1" applyBorder="1" applyAlignment="1"/>
    <xf numFmtId="0" fontId="42" fillId="22" borderId="61" xfId="10" applyNumberFormat="1" applyFont="1" applyFill="1" applyBorder="1" applyAlignment="1"/>
    <xf numFmtId="0" fontId="40" fillId="0" borderId="0" xfId="10"/>
    <xf numFmtId="0" fontId="43" fillId="0" borderId="0" xfId="0" applyFont="1"/>
    <xf numFmtId="14" fontId="43" fillId="0" borderId="0" xfId="0" applyNumberFormat="1" applyFont="1"/>
    <xf numFmtId="164" fontId="5" fillId="15" borderId="28" xfId="3" applyNumberFormat="1" applyFill="1" applyBorder="1" applyAlignment="1" applyProtection="1">
      <alignment horizontal="center" vertical="center" wrapText="1"/>
    </xf>
    <xf numFmtId="164" fontId="5" fillId="15" borderId="28" xfId="3" applyNumberFormat="1" applyFill="1" applyBorder="1" applyAlignment="1" applyProtection="1">
      <alignment horizontal="center" vertical="center"/>
    </xf>
    <xf numFmtId="164" fontId="1" fillId="15" borderId="28" xfId="0" applyNumberFormat="1" applyFont="1" applyFill="1" applyBorder="1" applyAlignment="1">
      <alignment horizontal="center" vertical="center"/>
    </xf>
    <xf numFmtId="14" fontId="1" fillId="0" borderId="19" xfId="0" applyNumberFormat="1" applyFont="1" applyBorder="1"/>
    <xf numFmtId="0" fontId="1" fillId="0" borderId="1" xfId="0" applyFont="1" applyBorder="1" applyAlignment="1">
      <alignment vertical="center" wrapText="1"/>
    </xf>
    <xf numFmtId="44" fontId="0" fillId="0" borderId="0" xfId="2" applyFont="1" applyAlignment="1">
      <alignment vertical="center"/>
    </xf>
    <xf numFmtId="44" fontId="3" fillId="16" borderId="36" xfId="2" applyFont="1" applyFill="1" applyBorder="1" applyAlignment="1">
      <alignment horizontal="left" vertical="center" wrapText="1"/>
    </xf>
    <xf numFmtId="44" fontId="0" fillId="0" borderId="3" xfId="2" applyFont="1" applyBorder="1" applyAlignment="1">
      <alignment vertical="center"/>
    </xf>
    <xf numFmtId="44" fontId="0" fillId="0" borderId="0" xfId="2" applyFont="1" applyAlignment="1">
      <alignment horizontal="center" vertical="center"/>
    </xf>
    <xf numFmtId="14" fontId="0" fillId="0" borderId="11" xfId="0" applyNumberFormat="1" applyFill="1" applyBorder="1" applyAlignment="1">
      <alignment vertical="center"/>
    </xf>
    <xf numFmtId="0" fontId="39" fillId="20" borderId="1" xfId="7" applyNumberFormat="1" applyFont="1" applyFill="1" applyBorder="1" applyAlignment="1"/>
    <xf numFmtId="14" fontId="39" fillId="20" borderId="1" xfId="0" applyNumberFormat="1" applyFont="1" applyFill="1" applyBorder="1"/>
    <xf numFmtId="0" fontId="39" fillId="20" borderId="1" xfId="0" applyFont="1" applyFill="1" applyBorder="1"/>
    <xf numFmtId="0" fontId="39" fillId="20" borderId="36" xfId="0" applyFont="1" applyFill="1" applyBorder="1"/>
    <xf numFmtId="0" fontId="39" fillId="20" borderId="36" xfId="0" applyFont="1" applyFill="1" applyBorder="1" applyAlignment="1">
      <alignment vertical="center"/>
    </xf>
    <xf numFmtId="0" fontId="3" fillId="16" borderId="7" xfId="0" applyFont="1" applyFill="1" applyBorder="1" applyAlignment="1">
      <alignment horizontal="center" vertical="center" wrapText="1"/>
    </xf>
    <xf numFmtId="0" fontId="3" fillId="16" borderId="8" xfId="0" applyFont="1" applyFill="1" applyBorder="1" applyAlignment="1">
      <alignment horizontal="center" vertical="center" wrapText="1"/>
    </xf>
    <xf numFmtId="0" fontId="3" fillId="16" borderId="9" xfId="0" applyFont="1" applyFill="1" applyBorder="1" applyAlignment="1">
      <alignment horizontal="center" vertical="center" wrapText="1"/>
    </xf>
    <xf numFmtId="0" fontId="1" fillId="0" borderId="1" xfId="0" applyFont="1" applyFill="1" applyBorder="1" applyAlignment="1">
      <alignment horizontal="center"/>
    </xf>
    <xf numFmtId="1" fontId="31" fillId="0" borderId="19" xfId="0" applyNumberFormat="1" applyFont="1" applyBorder="1" applyAlignment="1">
      <alignment horizontal="center" vertical="center"/>
    </xf>
    <xf numFmtId="1" fontId="0" fillId="0" borderId="19" xfId="0" applyNumberFormat="1" applyBorder="1" applyAlignment="1">
      <alignment horizontal="center" vertical="center"/>
    </xf>
    <xf numFmtId="1" fontId="31" fillId="0" borderId="3" xfId="0" applyNumberFormat="1" applyFont="1" applyBorder="1" applyAlignment="1">
      <alignment horizontal="center"/>
    </xf>
    <xf numFmtId="1" fontId="31" fillId="0" borderId="1" xfId="0" applyNumberFormat="1" applyFont="1" applyBorder="1" applyAlignment="1">
      <alignment horizontal="center" vertical="center"/>
    </xf>
    <xf numFmtId="1" fontId="31" fillId="0" borderId="8" xfId="0" applyNumberFormat="1" applyFont="1" applyBorder="1" applyAlignment="1">
      <alignment horizontal="center" vertical="center"/>
    </xf>
    <xf numFmtId="1" fontId="31" fillId="0" borderId="3" xfId="0" applyNumberFormat="1" applyFont="1" applyBorder="1" applyAlignment="1">
      <alignment horizontal="center" vertical="center"/>
    </xf>
    <xf numFmtId="1" fontId="31" fillId="0" borderId="13" xfId="0" applyNumberFormat="1" applyFont="1" applyBorder="1" applyAlignment="1">
      <alignment horizontal="center" vertical="center"/>
    </xf>
    <xf numFmtId="1" fontId="0" fillId="0" borderId="36" xfId="0" applyNumberFormat="1" applyBorder="1" applyAlignment="1">
      <alignment horizontal="center"/>
    </xf>
    <xf numFmtId="1" fontId="31" fillId="0" borderId="21" xfId="0" applyNumberFormat="1" applyFont="1" applyBorder="1" applyAlignment="1">
      <alignment horizontal="center" vertical="center"/>
    </xf>
    <xf numFmtId="1" fontId="31" fillId="0" borderId="11" xfId="0" applyNumberFormat="1" applyFont="1" applyBorder="1" applyAlignment="1">
      <alignment horizontal="center" vertical="center"/>
    </xf>
    <xf numFmtId="1" fontId="6" fillId="0" borderId="19" xfId="0" applyNumberFormat="1" applyFont="1" applyFill="1" applyBorder="1" applyAlignment="1">
      <alignment horizontal="center" vertical="center"/>
    </xf>
    <xf numFmtId="1" fontId="0" fillId="0" borderId="3" xfId="0" applyNumberFormat="1" applyBorder="1" applyAlignment="1">
      <alignment horizontal="center" vertical="center"/>
    </xf>
    <xf numFmtId="1" fontId="0" fillId="0" borderId="1" xfId="0" applyNumberFormat="1" applyBorder="1" applyAlignment="1">
      <alignment horizontal="center" vertical="center"/>
    </xf>
    <xf numFmtId="1" fontId="0" fillId="0" borderId="8" xfId="0" applyNumberFormat="1" applyBorder="1" applyAlignment="1">
      <alignment horizontal="center" vertical="center"/>
    </xf>
    <xf numFmtId="1" fontId="0" fillId="0" borderId="13" xfId="0" applyNumberFormat="1" applyBorder="1" applyAlignment="1">
      <alignment horizontal="center" vertical="center"/>
    </xf>
    <xf numFmtId="1" fontId="31" fillId="0" borderId="36" xfId="0" applyNumberFormat="1" applyFont="1" applyBorder="1" applyAlignment="1">
      <alignment horizontal="center" vertical="center" wrapText="1"/>
    </xf>
    <xf numFmtId="1" fontId="31" fillId="0" borderId="1" xfId="0" applyNumberFormat="1" applyFont="1" applyBorder="1" applyAlignment="1">
      <alignment horizontal="center" vertical="center" wrapText="1"/>
    </xf>
    <xf numFmtId="1" fontId="0" fillId="12" borderId="1" xfId="0" applyNumberFormat="1" applyFill="1" applyBorder="1" applyAlignment="1">
      <alignment horizontal="center" vertical="center"/>
    </xf>
    <xf numFmtId="1" fontId="31" fillId="0" borderId="36" xfId="0" applyNumberFormat="1" applyFont="1" applyBorder="1" applyAlignment="1">
      <alignment horizontal="center" vertical="center"/>
    </xf>
    <xf numFmtId="1" fontId="24" fillId="0" borderId="0" xfId="0" applyNumberFormat="1" applyFont="1" applyAlignment="1">
      <alignment horizontal="center"/>
    </xf>
    <xf numFmtId="1" fontId="6" fillId="0" borderId="28" xfId="0" applyNumberFormat="1" applyFont="1" applyFill="1" applyBorder="1" applyAlignment="1">
      <alignment horizontal="center"/>
    </xf>
    <xf numFmtId="1" fontId="6" fillId="0" borderId="1" xfId="0" applyNumberFormat="1" applyFont="1" applyFill="1" applyBorder="1" applyAlignment="1">
      <alignment horizontal="center"/>
    </xf>
    <xf numFmtId="1" fontId="6" fillId="0" borderId="8" xfId="0" applyNumberFormat="1" applyFont="1" applyFill="1" applyBorder="1" applyAlignment="1">
      <alignment horizontal="center"/>
    </xf>
    <xf numFmtId="14" fontId="31" fillId="0" borderId="19" xfId="0" applyNumberFormat="1" applyFont="1" applyBorder="1" applyAlignment="1">
      <alignment horizontal="center" vertical="center"/>
    </xf>
    <xf numFmtId="14" fontId="31" fillId="0" borderId="3" xfId="0" applyNumberFormat="1" applyFont="1" applyBorder="1" applyAlignment="1">
      <alignment horizontal="center"/>
    </xf>
    <xf numFmtId="14" fontId="31" fillId="0" borderId="1" xfId="0" applyNumberFormat="1" applyFont="1" applyBorder="1" applyAlignment="1">
      <alignment horizontal="center" vertical="center"/>
    </xf>
    <xf numFmtId="14" fontId="31" fillId="0" borderId="8" xfId="0" applyNumberFormat="1" applyFont="1" applyBorder="1" applyAlignment="1">
      <alignment horizontal="center" vertical="center"/>
    </xf>
    <xf numFmtId="14" fontId="31" fillId="0" borderId="3" xfId="0" applyNumberFormat="1" applyFont="1" applyBorder="1" applyAlignment="1">
      <alignment horizontal="center" vertical="center"/>
    </xf>
    <xf numFmtId="14" fontId="31" fillId="0" borderId="13" xfId="0" applyNumberFormat="1" applyFont="1" applyBorder="1" applyAlignment="1">
      <alignment horizontal="center" vertical="center"/>
    </xf>
    <xf numFmtId="14" fontId="0" fillId="0" borderId="36" xfId="0" applyNumberFormat="1" applyBorder="1" applyAlignment="1">
      <alignment horizontal="center"/>
    </xf>
    <xf numFmtId="14" fontId="31" fillId="0" borderId="21" xfId="0" applyNumberFormat="1" applyFont="1" applyBorder="1" applyAlignment="1">
      <alignment horizontal="center" vertical="center"/>
    </xf>
    <xf numFmtId="14" fontId="31" fillId="0" borderId="11" xfId="0" applyNumberFormat="1" applyFont="1" applyBorder="1" applyAlignment="1">
      <alignment horizontal="center" vertical="center"/>
    </xf>
    <xf numFmtId="14" fontId="0" fillId="0" borderId="3" xfId="0" applyNumberFormat="1" applyBorder="1" applyAlignment="1">
      <alignment horizontal="center" vertical="center"/>
    </xf>
    <xf numFmtId="14" fontId="0" fillId="0" borderId="1" xfId="0" applyNumberFormat="1" applyBorder="1" applyAlignment="1">
      <alignment horizontal="center" vertical="center"/>
    </xf>
    <xf numFmtId="14" fontId="0" fillId="0" borderId="8" xfId="0" applyNumberFormat="1" applyBorder="1" applyAlignment="1">
      <alignment horizontal="center" vertical="center"/>
    </xf>
    <xf numFmtId="14" fontId="0" fillId="0" borderId="13" xfId="0" applyNumberFormat="1" applyBorder="1" applyAlignment="1">
      <alignment horizontal="center" vertical="center"/>
    </xf>
    <xf numFmtId="14" fontId="31" fillId="0" borderId="36" xfId="0" applyNumberFormat="1" applyFont="1" applyBorder="1" applyAlignment="1">
      <alignment horizontal="center" vertical="center" wrapText="1"/>
    </xf>
    <xf numFmtId="14" fontId="31" fillId="0" borderId="1" xfId="0" applyNumberFormat="1" applyFont="1" applyBorder="1" applyAlignment="1">
      <alignment horizontal="center" vertical="center" wrapText="1"/>
    </xf>
    <xf numFmtId="14" fontId="0" fillId="12" borderId="1" xfId="0" applyNumberFormat="1" applyFill="1" applyBorder="1" applyAlignment="1">
      <alignment horizontal="center" vertical="center"/>
    </xf>
    <xf numFmtId="14" fontId="31" fillId="0" borderId="36" xfId="0" applyNumberFormat="1" applyFont="1" applyBorder="1" applyAlignment="1">
      <alignment horizontal="center" vertical="center"/>
    </xf>
    <xf numFmtId="14" fontId="24" fillId="0" borderId="0" xfId="0" applyNumberFormat="1" applyFont="1" applyAlignment="1">
      <alignment horizontal="center"/>
    </xf>
    <xf numFmtId="14" fontId="6" fillId="0" borderId="28" xfId="0" applyNumberFormat="1" applyFont="1" applyFill="1" applyBorder="1" applyAlignment="1">
      <alignment horizontal="center"/>
    </xf>
    <xf numFmtId="14" fontId="6" fillId="0" borderId="1" xfId="0" applyNumberFormat="1" applyFont="1" applyFill="1" applyBorder="1" applyAlignment="1">
      <alignment horizontal="center"/>
    </xf>
    <xf numFmtId="14" fontId="6" fillId="0" borderId="8" xfId="0" applyNumberFormat="1" applyFont="1" applyFill="1" applyBorder="1" applyAlignment="1">
      <alignment horizontal="center"/>
    </xf>
    <xf numFmtId="0" fontId="31" fillId="0" borderId="19" xfId="0" applyNumberFormat="1" applyFont="1" applyBorder="1" applyAlignment="1">
      <alignment horizontal="center" vertical="center"/>
    </xf>
    <xf numFmtId="0" fontId="0" fillId="0" borderId="19" xfId="0" applyNumberFormat="1" applyBorder="1" applyAlignment="1">
      <alignment horizontal="center" vertical="center"/>
    </xf>
    <xf numFmtId="0" fontId="31" fillId="0" borderId="3" xfId="0" applyNumberFormat="1" applyFont="1" applyBorder="1" applyAlignment="1">
      <alignment horizontal="center"/>
    </xf>
    <xf numFmtId="0" fontId="31" fillId="0" borderId="1" xfId="0" applyNumberFormat="1" applyFont="1" applyBorder="1" applyAlignment="1">
      <alignment horizontal="center" vertical="center"/>
    </xf>
    <xf numFmtId="0" fontId="31" fillId="0" borderId="8" xfId="0" applyNumberFormat="1" applyFont="1" applyBorder="1" applyAlignment="1">
      <alignment horizontal="center" vertical="center"/>
    </xf>
    <xf numFmtId="0" fontId="31" fillId="0" borderId="3" xfId="0" applyNumberFormat="1" applyFont="1" applyBorder="1" applyAlignment="1">
      <alignment horizontal="center" vertical="center"/>
    </xf>
    <xf numFmtId="0" fontId="31" fillId="0" borderId="13" xfId="0" applyNumberFormat="1" applyFont="1" applyBorder="1" applyAlignment="1">
      <alignment horizontal="center" vertical="center"/>
    </xf>
    <xf numFmtId="0" fontId="0" fillId="0" borderId="36" xfId="0" applyNumberFormat="1" applyBorder="1" applyAlignment="1">
      <alignment horizontal="center"/>
    </xf>
    <xf numFmtId="0" fontId="31" fillId="0" borderId="21" xfId="0" applyNumberFormat="1" applyFont="1" applyBorder="1" applyAlignment="1">
      <alignment horizontal="center" vertical="center"/>
    </xf>
    <xf numFmtId="0" fontId="31" fillId="0" borderId="11" xfId="0" applyNumberFormat="1" applyFont="1" applyBorder="1" applyAlignment="1">
      <alignment horizontal="center" vertical="center"/>
    </xf>
    <xf numFmtId="0" fontId="6" fillId="0" borderId="19" xfId="0" applyNumberFormat="1" applyFon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Border="1" applyAlignment="1">
      <alignment horizontal="center" vertical="center"/>
    </xf>
    <xf numFmtId="0" fontId="0" fillId="0" borderId="8" xfId="0" applyNumberFormat="1" applyBorder="1" applyAlignment="1">
      <alignment horizontal="center" vertical="center"/>
    </xf>
    <xf numFmtId="0" fontId="0" fillId="0" borderId="13" xfId="0" applyNumberFormat="1" applyBorder="1" applyAlignment="1">
      <alignment horizontal="center" vertical="center"/>
    </xf>
    <xf numFmtId="0" fontId="31" fillId="0" borderId="36" xfId="0" applyNumberFormat="1" applyFont="1" applyBorder="1" applyAlignment="1">
      <alignment horizontal="center" vertical="center" wrapText="1"/>
    </xf>
    <xf numFmtId="0" fontId="31" fillId="0" borderId="1" xfId="0" applyNumberFormat="1" applyFont="1" applyBorder="1" applyAlignment="1">
      <alignment horizontal="center" vertical="center" wrapText="1"/>
    </xf>
    <xf numFmtId="0" fontId="31" fillId="0" borderId="36" xfId="0" applyNumberFormat="1" applyFont="1" applyBorder="1" applyAlignment="1">
      <alignment horizontal="center" vertical="center"/>
    </xf>
    <xf numFmtId="0" fontId="24" fillId="0" borderId="0" xfId="0" applyNumberFormat="1" applyFont="1" applyAlignment="1">
      <alignment horizontal="center"/>
    </xf>
    <xf numFmtId="0" fontId="6" fillId="0" borderId="28" xfId="0" applyNumberFormat="1" applyFont="1" applyFill="1" applyBorder="1" applyAlignment="1">
      <alignment horizontal="center"/>
    </xf>
    <xf numFmtId="0" fontId="6" fillId="0" borderId="1" xfId="0" applyNumberFormat="1" applyFont="1" applyFill="1" applyBorder="1" applyAlignment="1">
      <alignment horizontal="center"/>
    </xf>
    <xf numFmtId="0" fontId="6" fillId="0" borderId="8" xfId="0" applyNumberFormat="1" applyFont="1" applyFill="1" applyBorder="1" applyAlignment="1">
      <alignment horizontal="center"/>
    </xf>
    <xf numFmtId="0" fontId="1" fillId="12" borderId="1" xfId="0" applyNumberFormat="1" applyFont="1" applyFill="1" applyBorder="1" applyAlignment="1">
      <alignment horizontal="center" vertical="center"/>
    </xf>
    <xf numFmtId="0" fontId="3" fillId="4" borderId="28" xfId="0" applyFont="1" applyFill="1" applyBorder="1" applyAlignment="1">
      <alignment horizontal="left" wrapText="1"/>
    </xf>
    <xf numFmtId="0" fontId="6" fillId="4" borderId="21" xfId="0" applyFont="1" applyFill="1" applyBorder="1" applyAlignment="1">
      <alignment horizontal="left" wrapText="1"/>
    </xf>
    <xf numFmtId="0" fontId="5" fillId="4" borderId="28" xfId="3" applyFill="1" applyBorder="1" applyAlignment="1" applyProtection="1">
      <alignment horizontal="center" wrapText="1"/>
    </xf>
    <xf numFmtId="0" fontId="5" fillId="4" borderId="21" xfId="3" applyFill="1" applyBorder="1" applyAlignment="1" applyProtection="1">
      <alignment horizontal="center" wrapText="1"/>
    </xf>
    <xf numFmtId="0" fontId="5" fillId="2" borderId="28" xfId="3" applyFill="1" applyBorder="1" applyAlignment="1" applyProtection="1">
      <alignment horizontal="center"/>
    </xf>
    <xf numFmtId="0" fontId="5" fillId="2" borderId="21" xfId="3" applyFill="1" applyBorder="1" applyAlignment="1" applyProtection="1">
      <alignment horizontal="center"/>
    </xf>
    <xf numFmtId="0" fontId="3" fillId="2" borderId="28" xfId="3" applyFont="1" applyFill="1" applyBorder="1" applyAlignment="1" applyProtection="1">
      <alignment horizontal="center"/>
    </xf>
    <xf numFmtId="0" fontId="3" fillId="2" borderId="21" xfId="3" applyFont="1" applyFill="1" applyBorder="1" applyAlignment="1" applyProtection="1">
      <alignment horizontal="center"/>
    </xf>
    <xf numFmtId="0" fontId="3" fillId="4" borderId="36" xfId="3" applyFont="1" applyFill="1" applyBorder="1" applyAlignment="1" applyProtection="1">
      <alignment horizontal="center"/>
    </xf>
    <xf numFmtId="0" fontId="3" fillId="4" borderId="21" xfId="3" applyFont="1" applyFill="1" applyBorder="1" applyAlignment="1" applyProtection="1">
      <alignment horizontal="center"/>
    </xf>
    <xf numFmtId="0" fontId="5" fillId="2" borderId="11" xfId="3" applyFill="1" applyBorder="1" applyAlignment="1" applyProtection="1">
      <alignment horizontal="center"/>
    </xf>
    <xf numFmtId="0" fontId="3" fillId="2" borderId="11" xfId="3" applyFont="1" applyFill="1" applyBorder="1" applyAlignment="1" applyProtection="1">
      <alignment horizontal="center"/>
    </xf>
    <xf numFmtId="44" fontId="0" fillId="3" borderId="28" xfId="2" applyFont="1" applyFill="1" applyBorder="1" applyAlignment="1">
      <alignment horizontal="center"/>
    </xf>
    <xf numFmtId="44" fontId="0" fillId="3" borderId="11" xfId="2" applyFont="1" applyFill="1" applyBorder="1" applyAlignment="1">
      <alignment horizontal="center"/>
    </xf>
    <xf numFmtId="44" fontId="0" fillId="3" borderId="21" xfId="2" applyFont="1" applyFill="1" applyBorder="1" applyAlignment="1">
      <alignment horizontal="center"/>
    </xf>
    <xf numFmtId="44" fontId="0" fillId="5" borderId="28" xfId="2" applyFont="1" applyFill="1" applyBorder="1" applyAlignment="1">
      <alignment horizontal="center" vertical="center"/>
    </xf>
    <xf numFmtId="44" fontId="0" fillId="5" borderId="21" xfId="2" applyFont="1" applyFill="1" applyBorder="1" applyAlignment="1">
      <alignment horizontal="center" vertical="center"/>
    </xf>
    <xf numFmtId="44" fontId="0" fillId="5" borderId="11" xfId="2" applyFont="1" applyFill="1" applyBorder="1" applyAlignment="1">
      <alignment horizontal="center" vertical="center"/>
    </xf>
    <xf numFmtId="0" fontId="5" fillId="3" borderId="28" xfId="3" applyFill="1" applyBorder="1" applyAlignment="1" applyProtection="1">
      <alignment horizontal="center"/>
    </xf>
    <xf numFmtId="0" fontId="5" fillId="3" borderId="11" xfId="3" applyFill="1" applyBorder="1" applyAlignment="1" applyProtection="1">
      <alignment horizontal="center"/>
    </xf>
    <xf numFmtId="0" fontId="5" fillId="3" borderId="21" xfId="3" applyFill="1" applyBorder="1" applyAlignment="1" applyProtection="1">
      <alignment horizontal="center"/>
    </xf>
    <xf numFmtId="0" fontId="5" fillId="5" borderId="28" xfId="3" applyFill="1" applyBorder="1" applyAlignment="1" applyProtection="1">
      <alignment horizontal="center"/>
    </xf>
    <xf numFmtId="0" fontId="5" fillId="5" borderId="11" xfId="3" applyFill="1" applyBorder="1" applyAlignment="1" applyProtection="1">
      <alignment horizontal="center"/>
    </xf>
    <xf numFmtId="0" fontId="5" fillId="5" borderId="21" xfId="3" applyFill="1" applyBorder="1" applyAlignment="1" applyProtection="1">
      <alignment horizontal="center"/>
    </xf>
    <xf numFmtId="0" fontId="3" fillId="5" borderId="28" xfId="3" applyFont="1" applyFill="1" applyBorder="1" applyAlignment="1" applyProtection="1">
      <alignment horizontal="center"/>
    </xf>
    <xf numFmtId="0" fontId="3" fillId="5" borderId="11" xfId="3" applyFont="1" applyFill="1" applyBorder="1" applyAlignment="1" applyProtection="1">
      <alignment horizontal="center"/>
    </xf>
    <xf numFmtId="0" fontId="3" fillId="5" borderId="21" xfId="3" applyFont="1" applyFill="1" applyBorder="1" applyAlignment="1" applyProtection="1">
      <alignment horizontal="center"/>
    </xf>
    <xf numFmtId="0" fontId="3" fillId="3" borderId="28" xfId="3" applyFont="1" applyFill="1" applyBorder="1" applyAlignment="1" applyProtection="1">
      <alignment horizontal="center"/>
    </xf>
    <xf numFmtId="0" fontId="3" fillId="3" borderId="11" xfId="3" applyFont="1" applyFill="1" applyBorder="1" applyAlignment="1" applyProtection="1">
      <alignment horizontal="center"/>
    </xf>
    <xf numFmtId="0" fontId="3" fillId="3" borderId="21" xfId="3" applyFont="1" applyFill="1" applyBorder="1" applyAlignment="1" applyProtection="1">
      <alignment horizontal="center"/>
    </xf>
    <xf numFmtId="0" fontId="0" fillId="5" borderId="28" xfId="0" applyFill="1" applyBorder="1" applyAlignment="1">
      <alignment wrapText="1"/>
    </xf>
    <xf numFmtId="0" fontId="0" fillId="0" borderId="21" xfId="0" applyBorder="1" applyAlignment="1">
      <alignment wrapText="1"/>
    </xf>
    <xf numFmtId="0" fontId="5" fillId="5" borderId="11" xfId="3" applyFill="1" applyBorder="1" applyAlignment="1" applyProtection="1">
      <alignment horizontal="center" vertical="center"/>
    </xf>
    <xf numFmtId="0" fontId="5" fillId="5" borderId="21" xfId="3" applyFill="1" applyBorder="1" applyAlignment="1" applyProtection="1">
      <alignment horizontal="center" vertical="center"/>
    </xf>
    <xf numFmtId="0" fontId="5" fillId="5" borderId="28" xfId="3" applyFill="1" applyBorder="1" applyAlignment="1" applyProtection="1">
      <alignment horizontal="center" vertical="center"/>
    </xf>
    <xf numFmtId="44" fontId="0" fillId="2" borderId="28" xfId="2" applyFont="1" applyFill="1" applyBorder="1" applyAlignment="1">
      <alignment horizontal="center"/>
    </xf>
    <xf numFmtId="44" fontId="0" fillId="2" borderId="21" xfId="2" applyFont="1" applyFill="1" applyBorder="1" applyAlignment="1">
      <alignment horizontal="center"/>
    </xf>
    <xf numFmtId="44" fontId="0" fillId="2" borderId="11" xfId="2" applyFont="1" applyFill="1" applyBorder="1" applyAlignment="1">
      <alignment horizontal="center"/>
    </xf>
    <xf numFmtId="8" fontId="0" fillId="4" borderId="11" xfId="2" applyNumberFormat="1" applyFont="1" applyFill="1" applyBorder="1" applyAlignment="1">
      <alignment horizontal="right" vertical="center"/>
    </xf>
    <xf numFmtId="8" fontId="0" fillId="4" borderId="21" xfId="2" applyNumberFormat="1" applyFont="1" applyFill="1" applyBorder="1" applyAlignment="1">
      <alignment horizontal="right" vertical="center"/>
    </xf>
    <xf numFmtId="0" fontId="6" fillId="0" borderId="28"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28" xfId="0" applyFont="1" applyBorder="1" applyAlignment="1">
      <alignment horizontal="center" vertical="center"/>
    </xf>
    <xf numFmtId="0" fontId="6" fillId="0" borderId="11" xfId="0" applyFont="1" applyBorder="1" applyAlignment="1">
      <alignment horizontal="center" vertical="center"/>
    </xf>
    <xf numFmtId="0" fontId="6" fillId="0" borderId="21" xfId="0" applyFont="1" applyBorder="1" applyAlignment="1">
      <alignment horizontal="center" vertical="center"/>
    </xf>
    <xf numFmtId="44" fontId="29" fillId="14" borderId="30" xfId="2" applyFont="1" applyFill="1" applyBorder="1" applyAlignment="1">
      <alignment horizontal="center" vertical="center"/>
    </xf>
    <xf numFmtId="44" fontId="29" fillId="14" borderId="17" xfId="2" applyFont="1" applyFill="1" applyBorder="1" applyAlignment="1">
      <alignment horizontal="center" vertical="center"/>
    </xf>
    <xf numFmtId="44" fontId="29" fillId="14" borderId="16" xfId="2" applyFont="1" applyFill="1" applyBorder="1" applyAlignment="1">
      <alignment horizontal="center" vertical="center"/>
    </xf>
    <xf numFmtId="44" fontId="1" fillId="12" borderId="28" xfId="2" applyFont="1" applyFill="1" applyBorder="1" applyAlignment="1">
      <alignment horizontal="center" vertical="center"/>
    </xf>
    <xf numFmtId="44" fontId="1" fillId="12" borderId="11" xfId="2" applyFont="1" applyFill="1" applyBorder="1" applyAlignment="1">
      <alignment horizontal="center" vertical="center"/>
    </xf>
    <xf numFmtId="44" fontId="1" fillId="12" borderId="21" xfId="2" applyFont="1" applyFill="1" applyBorder="1" applyAlignment="1">
      <alignment horizontal="center" vertical="center"/>
    </xf>
    <xf numFmtId="44" fontId="22" fillId="12" borderId="28" xfId="2" applyFont="1" applyFill="1" applyBorder="1" applyAlignment="1">
      <alignment horizontal="center" vertical="center"/>
    </xf>
    <xf numFmtId="44" fontId="22" fillId="12" borderId="21" xfId="2" applyFont="1" applyFill="1" applyBorder="1" applyAlignment="1">
      <alignment horizontal="center" vertical="center"/>
    </xf>
    <xf numFmtId="0" fontId="6" fillId="0" borderId="28" xfId="0" applyFont="1" applyBorder="1" applyAlignment="1">
      <alignment horizontal="left" wrapText="1"/>
    </xf>
    <xf numFmtId="0" fontId="0" fillId="0" borderId="21" xfId="0" applyBorder="1" applyAlignment="1">
      <alignment horizontal="left" wrapText="1"/>
    </xf>
    <xf numFmtId="44" fontId="29" fillId="14" borderId="1" xfId="2" applyFont="1" applyFill="1" applyBorder="1" applyAlignment="1">
      <alignment horizontal="center" vertical="center"/>
    </xf>
    <xf numFmtId="44" fontId="1" fillId="12" borderId="1" xfId="2" applyFont="1" applyFill="1" applyBorder="1" applyAlignment="1">
      <alignment horizontal="center" vertical="center"/>
    </xf>
    <xf numFmtId="0" fontId="0" fillId="0" borderId="18" xfId="0" applyBorder="1" applyAlignment="1">
      <alignment horizontal="left"/>
    </xf>
    <xf numFmtId="0" fontId="0" fillId="0" borderId="19" xfId="0" applyBorder="1" applyAlignment="1">
      <alignment horizontal="left"/>
    </xf>
    <xf numFmtId="0" fontId="0" fillId="0" borderId="0" xfId="0" applyAlignment="1">
      <alignment horizontal="left"/>
    </xf>
    <xf numFmtId="0" fontId="0" fillId="0" borderId="48" xfId="0" applyBorder="1" applyAlignment="1">
      <alignment horizontal="center"/>
    </xf>
    <xf numFmtId="0" fontId="0" fillId="0" borderId="49" xfId="0" applyBorder="1" applyAlignment="1">
      <alignment horizontal="center"/>
    </xf>
    <xf numFmtId="0" fontId="0" fillId="0" borderId="39" xfId="0" applyBorder="1" applyAlignment="1">
      <alignment horizontal="center"/>
    </xf>
    <xf numFmtId="0" fontId="6" fillId="0" borderId="1" xfId="0" applyFont="1" applyFill="1" applyBorder="1" applyAlignment="1">
      <alignment horizontal="left" vertical="center" wrapText="1"/>
    </xf>
    <xf numFmtId="0" fontId="6" fillId="0" borderId="3" xfId="0" applyFont="1" applyFill="1" applyBorder="1" applyAlignment="1">
      <alignment horizontal="left" wrapText="1"/>
    </xf>
    <xf numFmtId="0" fontId="6" fillId="0" borderId="1" xfId="0" applyFont="1" applyFill="1" applyBorder="1" applyAlignment="1">
      <alignment horizontal="left" wrapText="1"/>
    </xf>
    <xf numFmtId="44" fontId="6" fillId="0" borderId="1" xfId="2" applyFont="1" applyBorder="1" applyAlignment="1">
      <alignment horizontal="center" wrapText="1"/>
    </xf>
    <xf numFmtId="44" fontId="1" fillId="0" borderId="1" xfId="2" applyFont="1" applyBorder="1" applyAlignment="1">
      <alignment horizontal="center" wrapText="1"/>
    </xf>
    <xf numFmtId="14" fontId="6" fillId="0" borderId="28" xfId="0" applyNumberFormat="1" applyFont="1" applyBorder="1" applyAlignment="1">
      <alignment horizontal="center" vertical="center"/>
    </xf>
    <xf numFmtId="14" fontId="6" fillId="0" borderId="11" xfId="0" applyNumberFormat="1" applyFont="1" applyBorder="1" applyAlignment="1">
      <alignment horizontal="center" vertical="center"/>
    </xf>
    <xf numFmtId="14" fontId="6" fillId="0" borderId="21" xfId="0" applyNumberFormat="1" applyFont="1" applyBorder="1" applyAlignment="1">
      <alignment horizontal="center" vertical="center"/>
    </xf>
    <xf numFmtId="0" fontId="6" fillId="0" borderId="43" xfId="0" applyFont="1" applyBorder="1" applyAlignment="1">
      <alignment horizontal="center" vertical="center"/>
    </xf>
    <xf numFmtId="0" fontId="6" fillId="0" borderId="50" xfId="0" applyFont="1" applyBorder="1" applyAlignment="1">
      <alignment horizontal="center" vertical="center"/>
    </xf>
    <xf numFmtId="0" fontId="6" fillId="0" borderId="42" xfId="0" applyFont="1" applyBorder="1" applyAlignment="1">
      <alignment horizontal="center" vertical="center"/>
    </xf>
    <xf numFmtId="0" fontId="0" fillId="0" borderId="28" xfId="0" applyBorder="1" applyAlignment="1">
      <alignment horizontal="center" vertical="center" wrapText="1"/>
    </xf>
    <xf numFmtId="0" fontId="0" fillId="0" borderId="11" xfId="0" applyBorder="1" applyAlignment="1">
      <alignment horizontal="center" vertical="center" wrapText="1"/>
    </xf>
    <xf numFmtId="0" fontId="0" fillId="0" borderId="21" xfId="0" applyBorder="1" applyAlignment="1">
      <alignment horizontal="center" vertical="center" wrapText="1"/>
    </xf>
    <xf numFmtId="0" fontId="6" fillId="0" borderId="28"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21" xfId="0" applyFont="1" applyBorder="1" applyAlignment="1">
      <alignment horizontal="center" vertical="center" wrapText="1"/>
    </xf>
    <xf numFmtId="14" fontId="0" fillId="0" borderId="28" xfId="0" applyNumberFormat="1" applyBorder="1" applyAlignment="1">
      <alignment horizontal="center" vertical="center"/>
    </xf>
    <xf numFmtId="14" fontId="0" fillId="0" borderId="11" xfId="0" applyNumberFormat="1" applyBorder="1" applyAlignment="1">
      <alignment horizontal="center" vertical="center"/>
    </xf>
    <xf numFmtId="14" fontId="0" fillId="0" borderId="21" xfId="0" applyNumberFormat="1" applyBorder="1" applyAlignment="1">
      <alignment horizontal="center" vertical="center"/>
    </xf>
    <xf numFmtId="0" fontId="0" fillId="0" borderId="43" xfId="0" applyBorder="1" applyAlignment="1">
      <alignment horizontal="center" vertical="center"/>
    </xf>
    <xf numFmtId="0" fontId="0" fillId="0" borderId="50" xfId="0" applyBorder="1" applyAlignment="1">
      <alignment horizontal="center" vertical="center"/>
    </xf>
    <xf numFmtId="0" fontId="0" fillId="0" borderId="42" xfId="0" applyBorder="1" applyAlignment="1">
      <alignment horizontal="center" vertical="center"/>
    </xf>
    <xf numFmtId="0" fontId="3" fillId="0" borderId="23" xfId="0" applyFont="1" applyBorder="1" applyAlignment="1">
      <alignment horizontal="right"/>
    </xf>
    <xf numFmtId="0" fontId="3" fillId="0" borderId="26" xfId="0" applyFont="1" applyBorder="1" applyAlignment="1">
      <alignment horizontal="right"/>
    </xf>
    <xf numFmtId="0" fontId="3" fillId="0" borderId="51" xfId="0" applyFont="1" applyBorder="1" applyAlignment="1">
      <alignment horizontal="right"/>
    </xf>
    <xf numFmtId="0" fontId="15" fillId="0" borderId="36"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36" xfId="0" applyFont="1" applyBorder="1" applyAlignment="1">
      <alignment horizontal="center" wrapText="1"/>
    </xf>
    <xf numFmtId="0" fontId="15" fillId="0" borderId="13" xfId="0" applyFont="1" applyBorder="1" applyAlignment="1">
      <alignment horizontal="center" wrapText="1"/>
    </xf>
    <xf numFmtId="0" fontId="15" fillId="18" borderId="36" xfId="0" applyFont="1" applyFill="1" applyBorder="1" applyAlignment="1">
      <alignment horizontal="center" vertical="center" wrapText="1"/>
    </xf>
    <xf numFmtId="0" fontId="15" fillId="18" borderId="11" xfId="0" applyFont="1" applyFill="1" applyBorder="1" applyAlignment="1">
      <alignment horizontal="center" vertical="center" wrapText="1"/>
    </xf>
    <xf numFmtId="0" fontId="15" fillId="18" borderId="13" xfId="0" applyFont="1" applyFill="1" applyBorder="1" applyAlignment="1">
      <alignment horizontal="center" vertical="center" wrapText="1"/>
    </xf>
    <xf numFmtId="0" fontId="15" fillId="0" borderId="36"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3" xfId="0" applyFont="1" applyFill="1" applyBorder="1" applyAlignment="1">
      <alignment horizontal="center" vertical="center" wrapText="1"/>
    </xf>
    <xf numFmtId="0" fontId="15" fillId="18" borderId="50" xfId="0" applyFont="1" applyFill="1" applyBorder="1" applyAlignment="1">
      <alignment horizontal="center" vertical="center" wrapText="1"/>
    </xf>
    <xf numFmtId="0" fontId="15" fillId="0" borderId="11" xfId="0" applyFont="1" applyBorder="1" applyAlignment="1">
      <alignment horizontal="center" vertical="center" wrapText="1"/>
    </xf>
    <xf numFmtId="0" fontId="15" fillId="0" borderId="1" xfId="0" applyFont="1" applyBorder="1" applyAlignment="1">
      <alignment horizontal="center" wrapText="1"/>
    </xf>
    <xf numFmtId="0" fontId="15" fillId="14" borderId="36" xfId="0" applyFont="1" applyFill="1" applyBorder="1" applyAlignment="1">
      <alignment horizontal="center" vertical="center" wrapText="1"/>
    </xf>
    <xf numFmtId="0" fontId="15" fillId="14" borderId="11"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5" fillId="14" borderId="1" xfId="0" applyFont="1" applyFill="1" applyBorder="1" applyAlignment="1">
      <alignment horizontal="center" wrapText="1"/>
    </xf>
    <xf numFmtId="0" fontId="15" fillId="12" borderId="1" xfId="0" applyFont="1" applyFill="1" applyBorder="1" applyAlignment="1">
      <alignment horizontal="center" vertical="center" wrapText="1"/>
    </xf>
    <xf numFmtId="0" fontId="15" fillId="12" borderId="36" xfId="0" applyFont="1" applyFill="1" applyBorder="1" applyAlignment="1">
      <alignment horizontal="center" vertical="center" wrapText="1"/>
    </xf>
    <xf numFmtId="0" fontId="15" fillId="12" borderId="13" xfId="0" applyFont="1" applyFill="1" applyBorder="1" applyAlignment="1">
      <alignment horizontal="center" vertical="center" wrapText="1"/>
    </xf>
    <xf numFmtId="0" fontId="16" fillId="0" borderId="0" xfId="0" applyFont="1" applyAlignment="1">
      <alignment horizontal="center" wrapText="1"/>
    </xf>
    <xf numFmtId="0" fontId="15" fillId="12" borderId="11" xfId="0" applyFont="1" applyFill="1" applyBorder="1" applyAlignment="1">
      <alignment horizontal="center" vertical="center" wrapText="1"/>
    </xf>
    <xf numFmtId="0" fontId="37" fillId="0" borderId="0" xfId="0" applyFont="1" applyAlignment="1">
      <alignment horizontal="center"/>
    </xf>
    <xf numFmtId="14" fontId="37" fillId="0" borderId="0" xfId="0" applyNumberFormat="1" applyFont="1" applyAlignment="1">
      <alignment horizontal="center"/>
    </xf>
    <xf numFmtId="0" fontId="0" fillId="12" borderId="0" xfId="0" applyFill="1" applyAlignment="1">
      <alignment horizontal="left"/>
    </xf>
    <xf numFmtId="0" fontId="24" fillId="0" borderId="36" xfId="0" applyFont="1" applyBorder="1" applyAlignment="1">
      <alignment horizontal="center"/>
    </xf>
    <xf numFmtId="0" fontId="7" fillId="0" borderId="0" xfId="0" applyFont="1" applyAlignment="1">
      <alignment horizontal="center"/>
    </xf>
    <xf numFmtId="0" fontId="3" fillId="0" borderId="29" xfId="0" applyFont="1" applyBorder="1" applyAlignment="1">
      <alignment horizontal="center"/>
    </xf>
    <xf numFmtId="0" fontId="3" fillId="0" borderId="28" xfId="0" applyFont="1" applyBorder="1" applyAlignment="1">
      <alignment horizontal="center"/>
    </xf>
    <xf numFmtId="0" fontId="3" fillId="0" borderId="52" xfId="0" applyFont="1" applyBorder="1" applyAlignment="1">
      <alignment horizontal="center"/>
    </xf>
    <xf numFmtId="0" fontId="3" fillId="0" borderId="30" xfId="0" applyFont="1" applyBorder="1" applyAlignment="1">
      <alignment horizontal="center"/>
    </xf>
  </cellXfs>
  <cellStyles count="11">
    <cellStyle name="Comma" xfId="1" builtinId="3"/>
    <cellStyle name="Currency" xfId="2" builtinId="4"/>
    <cellStyle name="Hyperlink" xfId="3" builtinId="8"/>
    <cellStyle name="Normal" xfId="0" builtinId="0"/>
    <cellStyle name="Normal 10 3" xfId="4"/>
    <cellStyle name="Normal 2" xfId="10"/>
    <cellStyle name="Normal 2 10 2" xfId="5"/>
    <cellStyle name="Normal 2 2" xfId="6"/>
    <cellStyle name="Normal 3" xfId="7"/>
    <cellStyle name="Normal_INA0021-HD02 LTK0006-HA00LTK0707-DSA01 LTK3254-DSA02 TFX0035-HA00  OBSOLETE ANALYIS 02-07-11" xfId="8"/>
    <cellStyle name="Percent" xfId="9" builtinId="5"/>
  </cellStyles>
  <dxfs count="71">
    <dxf>
      <numFmt numFmtId="34" formatCode="_(&quot;$&quot;* #,##0.00_);_(&quot;$&quot;* \(#,##0.0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fill>
        <patternFill patternType="solid">
          <fgColor indexed="64"/>
          <bgColor rgb="FFFFFF00"/>
        </patternFill>
      </fill>
    </dxf>
    <dxf>
      <numFmt numFmtId="167" formatCode="_(&quot;$&quot;* #,##0_);_(&quot;$&quot;* \(#,##0\);_(&quot;$&quot;* &quot;-&quot;??_);_(@_)"/>
      <fill>
        <patternFill patternType="solid">
          <fgColor indexed="64"/>
          <bgColor rgb="FFFFFF00"/>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9" formatCode="m/d/yyyy"/>
    </dxf>
    <dxf>
      <numFmt numFmtId="19" formatCode="m/d/yyyy"/>
    </dxf>
    <dxf>
      <font>
        <b/>
        <i val="0"/>
        <strike val="0"/>
        <condense val="0"/>
        <extend val="0"/>
        <outline val="0"/>
        <shadow val="0"/>
        <u val="none"/>
        <vertAlign val="baseline"/>
        <sz val="11"/>
        <color theme="1"/>
        <name val="Calibri"/>
        <scheme val="minor"/>
      </font>
      <numFmt numFmtId="19" formatCode="m/d/yyyy"/>
    </dxf>
    <dxf>
      <font>
        <b/>
        <i val="0"/>
        <strike val="0"/>
        <condense val="0"/>
        <extend val="0"/>
        <outline val="0"/>
        <shadow val="0"/>
        <u val="none"/>
        <vertAlign val="baseline"/>
        <sz val="11"/>
        <color theme="1"/>
        <name val="Calibri"/>
        <scheme val="minor"/>
      </font>
      <numFmt numFmtId="19" formatCode="m/d/yyyy"/>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0"/>
        <color auto="1"/>
        <name val="Arial"/>
        <scheme val="none"/>
      </font>
      <numFmt numFmtId="0" formatCode="General"/>
      <fill>
        <patternFill patternType="solid">
          <fgColor theme="4"/>
          <bgColor theme="4"/>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scheme val="none"/>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solid">
          <fgColor indexed="64"/>
          <bgColor rgb="FFFFFF00"/>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rgb="FF000000"/>
        <name val="Calibri"/>
        <scheme val="none"/>
      </font>
      <fill>
        <patternFill patternType="solid">
          <fgColor rgb="FFDCE6F1"/>
          <bgColor rgb="FFDCE6F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rgb="FF92D050"/>
        </patternFill>
      </fill>
    </dxf>
    <dxf>
      <font>
        <b/>
        <i val="0"/>
        <color theme="0"/>
      </font>
      <fill>
        <patternFill>
          <bgColor rgb="FFFF0000"/>
        </patternFill>
      </fill>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7" formatCode="_(&quot;$&quot;* #,##0_);_(&quot;$&quot;* \(#,##0\);_(&quot;$&quot;*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scheme val="none"/>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9" formatCode="m/d/yyyy"/>
      <fill>
        <patternFill patternType="solid">
          <fgColor indexed="64"/>
          <bgColor rgb="FFFFFF00"/>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scheme val="none"/>
      </font>
      <fill>
        <patternFill patternType="none">
          <fgColor indexed="64"/>
          <bgColor indexed="65"/>
        </patternFill>
      </fill>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rgb="FF000000"/>
        <name val="Calibri"/>
        <scheme val="none"/>
      </font>
      <fill>
        <patternFill patternType="solid">
          <fgColor rgb="FFDCE6F1"/>
          <bgColor rgb="FFDCE6F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2016/ 2017 Sales Variance per customer</a:t>
            </a:r>
          </a:p>
        </c:rich>
      </c:tx>
      <c:overlay val="0"/>
      <c:spPr>
        <a:noFill/>
        <a:ln w="25400">
          <a:noFill/>
        </a:ln>
      </c:spPr>
    </c:title>
    <c:autoTitleDeleted val="0"/>
    <c:plotArea>
      <c:layout/>
      <c:barChart>
        <c:barDir val="col"/>
        <c:grouping val="clustered"/>
        <c:varyColors val="0"/>
        <c:ser>
          <c:idx val="0"/>
          <c:order val="0"/>
          <c:tx>
            <c:strRef>
              <c:f>'Close out data'!$I$28</c:f>
              <c:strCache>
                <c:ptCount val="1"/>
                <c:pt idx="0">
                  <c:v>2016 Sales</c:v>
                </c:pt>
              </c:strCache>
            </c:strRef>
          </c:tx>
          <c:spPr>
            <a:solidFill>
              <a:srgbClr val="4F81BD"/>
            </a:solidFill>
            <a:ln w="25400">
              <a:noFill/>
            </a:ln>
          </c:spPr>
          <c:invertIfNegative val="0"/>
          <c:cat>
            <c:strRef>
              <c:f>'Close out data'!$H$29:$H$49</c:f>
              <c:strCache>
                <c:ptCount val="17"/>
                <c:pt idx="0">
                  <c:v>NAL</c:v>
                </c:pt>
                <c:pt idx="1">
                  <c:v>STE</c:v>
                </c:pt>
                <c:pt idx="2">
                  <c:v>SLA</c:v>
                </c:pt>
                <c:pt idx="3">
                  <c:v>VSL</c:v>
                </c:pt>
                <c:pt idx="4">
                  <c:v>AUT</c:v>
                </c:pt>
                <c:pt idx="5">
                  <c:v>TRW</c:v>
                </c:pt>
                <c:pt idx="6">
                  <c:v>ADC</c:v>
                </c:pt>
                <c:pt idx="7">
                  <c:v>ALC</c:v>
                </c:pt>
                <c:pt idx="8">
                  <c:v>ALI</c:v>
                </c:pt>
                <c:pt idx="9">
                  <c:v>VNA</c:v>
                </c:pt>
                <c:pt idx="10">
                  <c:v>KSI</c:v>
                </c:pt>
                <c:pt idx="11">
                  <c:v>NOR</c:v>
                </c:pt>
                <c:pt idx="12">
                  <c:v>TOG</c:v>
                </c:pt>
                <c:pt idx="13">
                  <c:v>HEL</c:v>
                </c:pt>
                <c:pt idx="14">
                  <c:v>YAZ</c:v>
                </c:pt>
                <c:pt idx="15">
                  <c:v>WEB</c:v>
                </c:pt>
                <c:pt idx="16">
                  <c:v>TFX</c:v>
                </c:pt>
              </c:strCache>
            </c:strRef>
          </c:cat>
          <c:val>
            <c:numRef>
              <c:f>'Close out data'!$I$29:$I$49</c:f>
              <c:numCache>
                <c:formatCode>_("$"* #,##0.00_);_("$"* \(#,##0.00\);_("$"* "-"??_);_(@_)</c:formatCode>
                <c:ptCount val="21"/>
                <c:pt idx="0">
                  <c:v>6996404.876859</c:v>
                </c:pt>
                <c:pt idx="1">
                  <c:v>5105159.7382840002</c:v>
                </c:pt>
                <c:pt idx="2">
                  <c:v>3717700.717104</c:v>
                </c:pt>
                <c:pt idx="3">
                  <c:v>2254789.5715129999</c:v>
                </c:pt>
                <c:pt idx="4">
                  <c:v>1732990.955912</c:v>
                </c:pt>
                <c:pt idx="5">
                  <c:v>1714230.4581890004</c:v>
                </c:pt>
                <c:pt idx="6">
                  <c:v>1188337.2339999999</c:v>
                </c:pt>
                <c:pt idx="7">
                  <c:v>1093097.089405</c:v>
                </c:pt>
                <c:pt idx="8">
                  <c:v>519214.70313200005</c:v>
                </c:pt>
                <c:pt idx="9">
                  <c:v>501798.91200000001</c:v>
                </c:pt>
                <c:pt idx="10">
                  <c:v>365407.30759699998</c:v>
                </c:pt>
                <c:pt idx="11">
                  <c:v>296105.73300000001</c:v>
                </c:pt>
                <c:pt idx="12">
                  <c:v>58640.603814000002</c:v>
                </c:pt>
                <c:pt idx="13">
                  <c:v>48438.720000000001</c:v>
                </c:pt>
                <c:pt idx="14">
                  <c:v>21363.65</c:v>
                </c:pt>
                <c:pt idx="15">
                  <c:v>5783.7749999999996</c:v>
                </c:pt>
                <c:pt idx="16">
                  <c:v>1585.6913999999999</c:v>
                </c:pt>
              </c:numCache>
            </c:numRef>
          </c:val>
          <c:extLst xmlns:c16r2="http://schemas.microsoft.com/office/drawing/2015/06/chart">
            <c:ext xmlns:c16="http://schemas.microsoft.com/office/drawing/2014/chart" uri="{C3380CC4-5D6E-409C-BE32-E72D297353CC}">
              <c16:uniqueId val="{00000000-9CBB-4505-B7B6-26661CCC7ABF}"/>
            </c:ext>
          </c:extLst>
        </c:ser>
        <c:ser>
          <c:idx val="1"/>
          <c:order val="1"/>
          <c:tx>
            <c:strRef>
              <c:f>'Close out data'!$J$28</c:f>
              <c:strCache>
                <c:ptCount val="1"/>
                <c:pt idx="0">
                  <c:v>2017 Sales</c:v>
                </c:pt>
              </c:strCache>
            </c:strRef>
          </c:tx>
          <c:spPr>
            <a:solidFill>
              <a:srgbClr val="C0504D"/>
            </a:solidFill>
            <a:ln w="25400">
              <a:noFill/>
            </a:ln>
          </c:spPr>
          <c:invertIfNegative val="0"/>
          <c:cat>
            <c:strRef>
              <c:f>'Close out data'!$H$29:$H$49</c:f>
              <c:strCache>
                <c:ptCount val="17"/>
                <c:pt idx="0">
                  <c:v>NAL</c:v>
                </c:pt>
                <c:pt idx="1">
                  <c:v>STE</c:v>
                </c:pt>
                <c:pt idx="2">
                  <c:v>SLA</c:v>
                </c:pt>
                <c:pt idx="3">
                  <c:v>VSL</c:v>
                </c:pt>
                <c:pt idx="4">
                  <c:v>AUT</c:v>
                </c:pt>
                <c:pt idx="5">
                  <c:v>TRW</c:v>
                </c:pt>
                <c:pt idx="6">
                  <c:v>ADC</c:v>
                </c:pt>
                <c:pt idx="7">
                  <c:v>ALC</c:v>
                </c:pt>
                <c:pt idx="8">
                  <c:v>ALI</c:v>
                </c:pt>
                <c:pt idx="9">
                  <c:v>VNA</c:v>
                </c:pt>
                <c:pt idx="10">
                  <c:v>KSI</c:v>
                </c:pt>
                <c:pt idx="11">
                  <c:v>NOR</c:v>
                </c:pt>
                <c:pt idx="12">
                  <c:v>TOG</c:v>
                </c:pt>
                <c:pt idx="13">
                  <c:v>HEL</c:v>
                </c:pt>
                <c:pt idx="14">
                  <c:v>YAZ</c:v>
                </c:pt>
                <c:pt idx="15">
                  <c:v>WEB</c:v>
                </c:pt>
                <c:pt idx="16">
                  <c:v>TFX</c:v>
                </c:pt>
              </c:strCache>
            </c:strRef>
          </c:cat>
          <c:val>
            <c:numRef>
              <c:f>'Close out data'!$J$29:$J$49</c:f>
              <c:numCache>
                <c:formatCode>_("$"* #,##0.00_);_("$"* \(#,##0.00\);_("$"* "-"??_);_(@_)</c:formatCode>
                <c:ptCount val="21"/>
                <c:pt idx="0">
                  <c:v>709410.345432</c:v>
                </c:pt>
                <c:pt idx="1">
                  <c:v>1761162.5167650003</c:v>
                </c:pt>
                <c:pt idx="2">
                  <c:v>1541002.7306959999</c:v>
                </c:pt>
                <c:pt idx="3">
                  <c:v>652732.40878199995</c:v>
                </c:pt>
                <c:pt idx="4">
                  <c:v>301393.82679999998</c:v>
                </c:pt>
                <c:pt idx="5">
                  <c:v>278714.21470000001</c:v>
                </c:pt>
                <c:pt idx="6">
                  <c:v>405946.41600000003</c:v>
                </c:pt>
                <c:pt idx="7">
                  <c:v>105209.36483199999</c:v>
                </c:pt>
                <c:pt idx="8">
                  <c:v>0</c:v>
                </c:pt>
                <c:pt idx="9">
                  <c:v>363597.17275999999</c:v>
                </c:pt>
                <c:pt idx="10">
                  <c:v>39960.146874999999</c:v>
                </c:pt>
                <c:pt idx="11">
                  <c:v>601024.29799999995</c:v>
                </c:pt>
                <c:pt idx="12">
                  <c:v>25802.651446</c:v>
                </c:pt>
                <c:pt idx="13">
                  <c:v>0</c:v>
                </c:pt>
                <c:pt idx="14">
                  <c:v>29929.9</c:v>
                </c:pt>
                <c:pt idx="15">
                  <c:v>0</c:v>
                </c:pt>
                <c:pt idx="16">
                  <c:v>0</c:v>
                </c:pt>
              </c:numCache>
            </c:numRef>
          </c:val>
          <c:extLst xmlns:c16r2="http://schemas.microsoft.com/office/drawing/2015/06/chart">
            <c:ext xmlns:c16="http://schemas.microsoft.com/office/drawing/2014/chart" uri="{C3380CC4-5D6E-409C-BE32-E72D297353CC}">
              <c16:uniqueId val="{00000001-9CBB-4505-B7B6-26661CCC7ABF}"/>
            </c:ext>
          </c:extLst>
        </c:ser>
        <c:dLbls>
          <c:showLegendKey val="0"/>
          <c:showVal val="0"/>
          <c:showCatName val="0"/>
          <c:showSerName val="0"/>
          <c:showPercent val="0"/>
          <c:showBubbleSize val="0"/>
        </c:dLbls>
        <c:gapWidth val="219"/>
        <c:overlap val="-27"/>
        <c:axId val="-892685152"/>
        <c:axId val="-892684608"/>
      </c:barChart>
      <c:catAx>
        <c:axId val="-89268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892684608"/>
        <c:crosses val="autoZero"/>
        <c:auto val="1"/>
        <c:lblAlgn val="ctr"/>
        <c:lblOffset val="100"/>
        <c:noMultiLvlLbl val="0"/>
      </c:catAx>
      <c:valAx>
        <c:axId val="-8926846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892685152"/>
        <c:crosses val="autoZero"/>
        <c:crossBetween val="between"/>
      </c:valAx>
      <c:spPr>
        <a:noFill/>
        <a:ln w="25400">
          <a:noFill/>
        </a:ln>
      </c:spPr>
    </c:plotArea>
    <c:legend>
      <c:legendPos val="r"/>
      <c:layout>
        <c:manualLayout>
          <c:xMode val="edge"/>
          <c:yMode val="edge"/>
          <c:x val="0.46132625686982498"/>
          <c:y val="0.9460916442048517"/>
          <c:w val="8.1491712707182362E-2"/>
          <c:h val="3.5040431266846417E-2"/>
        </c:manualLayout>
      </c:layout>
      <c:overlay val="0"/>
      <c:spPr>
        <a:noFill/>
        <a:ln w="25400">
          <a:noFill/>
        </a:ln>
      </c:spPr>
      <c:txPr>
        <a:bodyPr/>
        <a:lstStyle/>
        <a:p>
          <a:pPr>
            <a:defRPr sz="1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266700</xdr:colOff>
      <xdr:row>26</xdr:row>
      <xdr:rowOff>161925</xdr:rowOff>
    </xdr:from>
    <xdr:to>
      <xdr:col>21</xdr:col>
      <xdr:colOff>457200</xdr:colOff>
      <xdr:row>48</xdr:row>
      <xdr:rowOff>133350</xdr:rowOff>
    </xdr:to>
    <xdr:graphicFrame macro="">
      <xdr:nvGraphicFramePr>
        <xdr:cNvPr id="1779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rvDATA1\DATA\Groups\EVERYONE\EEHSHARE\Materials\Customer%20Closeout\2016\2016%20Summary%202-24-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3"/>
      <sheetName val="Sheet1"/>
    </sheetNames>
    <sheetDataSet>
      <sheetData sheetId="0"/>
      <sheetData sheetId="1">
        <row r="3">
          <cell r="A3" t="str">
            <v>base_part</v>
          </cell>
          <cell r="B3" t="str">
            <v>empire_application</v>
          </cell>
          <cell r="C3" t="str">
            <v>sop_display</v>
          </cell>
          <cell r="D3" t="str">
            <v>eop_display</v>
          </cell>
          <cell r="E3" t="str">
            <v>2014 Sales</v>
          </cell>
          <cell r="F3" t="str">
            <v>2015 Sales</v>
          </cell>
          <cell r="G3" t="str">
            <v>2016 Sales</v>
          </cell>
          <cell r="H3" t="str">
            <v>status</v>
          </cell>
          <cell r="I3" t="str">
            <v>vehicle</v>
          </cell>
          <cell r="J3" t="str">
            <v>empire_market_subsegment</v>
          </cell>
        </row>
        <row r="4">
          <cell r="A4" t="str">
            <v>FNG0108</v>
          </cell>
          <cell r="B4" t="str">
            <v>2011 RT Fascia with BSD</v>
          </cell>
          <cell r="C4">
            <v>41091</v>
          </cell>
          <cell r="D4">
            <v>42401</v>
          </cell>
          <cell r="E4">
            <v>610024.446</v>
          </cell>
          <cell r="F4">
            <v>398901.83399999997</v>
          </cell>
          <cell r="G4">
            <v>157755.114</v>
          </cell>
          <cell r="H4" t="str">
            <v>Closeout</v>
          </cell>
          <cell r="I4" t="str">
            <v>Chrysler Town &amp; Country</v>
          </cell>
          <cell r="J4" t="str">
            <v>Rear Park Assist</v>
          </cell>
        </row>
        <row r="5">
          <cell r="A5" t="str">
            <v>FNG0111</v>
          </cell>
          <cell r="B5" t="str">
            <v>2013 RPA Harness (RT)</v>
          </cell>
          <cell r="C5">
            <v>41091</v>
          </cell>
          <cell r="D5">
            <v>42401</v>
          </cell>
          <cell r="E5">
            <v>68271.657000000007</v>
          </cell>
          <cell r="F5">
            <v>44643.603000000003</v>
          </cell>
          <cell r="G5">
            <v>17655.363000000001</v>
          </cell>
        </row>
        <row r="6">
          <cell r="A6" t="str">
            <v>MER0110</v>
          </cell>
          <cell r="B6" t="str">
            <v>2011 RT Chrysler Tail Lamp Wire harness</v>
          </cell>
          <cell r="C6">
            <v>40483</v>
          </cell>
          <cell r="D6">
            <v>42430</v>
          </cell>
          <cell r="E6">
            <v>569421.63800000004</v>
          </cell>
          <cell r="F6">
            <v>372351.20199999999</v>
          </cell>
          <cell r="G6">
            <v>147255.04199999999</v>
          </cell>
          <cell r="J6" t="str">
            <v>Tail Lamp</v>
          </cell>
        </row>
        <row r="7">
          <cell r="A7" t="str">
            <v>MER0111</v>
          </cell>
          <cell r="B7" t="str">
            <v>2011 RT Chrysler Tail Lamp Wire harness - Export</v>
          </cell>
          <cell r="C7">
            <v>40483</v>
          </cell>
          <cell r="D7">
            <v>42430</v>
          </cell>
          <cell r="E7">
            <v>35036.294000000002</v>
          </cell>
          <cell r="F7">
            <v>22910.626</v>
          </cell>
          <cell r="G7">
            <v>9060.5460000000003</v>
          </cell>
        </row>
        <row r="8">
          <cell r="A8" t="str">
            <v>MER0109</v>
          </cell>
          <cell r="B8" t="str">
            <v>2011 RT Dodge Tail Lamp Wire harness</v>
          </cell>
          <cell r="C8">
            <v>40452</v>
          </cell>
          <cell r="D8">
            <v>42430</v>
          </cell>
          <cell r="E8">
            <v>0</v>
          </cell>
          <cell r="F8">
            <v>0</v>
          </cell>
          <cell r="G8">
            <v>0</v>
          </cell>
        </row>
        <row r="9">
          <cell r="A9" t="str">
            <v>KSI0054</v>
          </cell>
          <cell r="B9" t="str">
            <v>2010 RT CC/EVIC/RC/Heat</v>
          </cell>
          <cell r="C9">
            <v>40452</v>
          </cell>
          <cell r="D9">
            <v>42430</v>
          </cell>
          <cell r="E9">
            <v>326918.09279999998</v>
          </cell>
          <cell r="F9">
            <v>213775.4112</v>
          </cell>
          <cell r="G9">
            <v>84542.515199999994</v>
          </cell>
          <cell r="J9" t="str">
            <v>Steering</v>
          </cell>
        </row>
        <row r="10">
          <cell r="A10" t="str">
            <v>KSI0048</v>
          </cell>
          <cell r="B10" t="str">
            <v>2010 RT CC/EVIC/RC</v>
          </cell>
          <cell r="C10">
            <v>40422</v>
          </cell>
          <cell r="D10">
            <v>42430</v>
          </cell>
          <cell r="E10">
            <v>240244.1954</v>
          </cell>
          <cell r="F10">
            <v>157098.37659999999</v>
          </cell>
          <cell r="G10">
            <v>62128.248599999999</v>
          </cell>
        </row>
        <row r="11">
          <cell r="E11">
            <v>1849916.3232</v>
          </cell>
          <cell r="F11">
            <v>1209681.0527999999</v>
          </cell>
          <cell r="G11">
            <v>478396.82880000002</v>
          </cell>
          <cell r="I11" t="str">
            <v>Chrysler Town &amp; Country Total</v>
          </cell>
        </row>
        <row r="13">
          <cell r="A13" t="str">
            <v>NAL0047</v>
          </cell>
          <cell r="B13" t="str">
            <v xml:space="preserve">2010 GMT166 ECE BASE HEADLAMP HARNESS </v>
          </cell>
          <cell r="C13">
            <v>39995</v>
          </cell>
          <cell r="D13">
            <v>42370</v>
          </cell>
          <cell r="E13">
            <v>448099.65011799999</v>
          </cell>
          <cell r="F13">
            <v>403468.92317800003</v>
          </cell>
          <cell r="G13">
            <v>26213.608931999999</v>
          </cell>
          <cell r="I13" t="str">
            <v>Cadillac SRX</v>
          </cell>
          <cell r="J13" t="str">
            <v>Head Lamp</v>
          </cell>
        </row>
        <row r="14">
          <cell r="A14" t="str">
            <v>NAL0046</v>
          </cell>
          <cell r="B14" t="str">
            <v xml:space="preserve">2010 GMT166 SAE AFS HEADLAMP HARNESS </v>
          </cell>
          <cell r="C14">
            <v>39965</v>
          </cell>
          <cell r="D14">
            <v>42430</v>
          </cell>
          <cell r="E14">
            <v>259211.51292899999</v>
          </cell>
          <cell r="F14">
            <v>238363.56354800001</v>
          </cell>
          <cell r="G14">
            <v>12818.836737</v>
          </cell>
        </row>
        <row r="15">
          <cell r="A15" t="str">
            <v>NAL0054</v>
          </cell>
          <cell r="B15" t="str">
            <v xml:space="preserve">2010 GMT166 AFS SAE JUMPER </v>
          </cell>
          <cell r="C15">
            <v>39873</v>
          </cell>
          <cell r="D15">
            <v>42370</v>
          </cell>
          <cell r="E15">
            <v>66688.970220000003</v>
          </cell>
          <cell r="F15">
            <v>60046.748520000001</v>
          </cell>
          <cell r="G15">
            <v>3199.0429800000002</v>
          </cell>
        </row>
        <row r="16">
          <cell r="A16" t="str">
            <v>NAL0048</v>
          </cell>
          <cell r="B16" t="str">
            <v xml:space="preserve">2010 GMT166 ECE AFS HEADLAMP HARNESS </v>
          </cell>
          <cell r="C16">
            <v>39873</v>
          </cell>
          <cell r="D16">
            <v>42370</v>
          </cell>
          <cell r="E16">
            <v>49831.443767999997</v>
          </cell>
          <cell r="F16">
            <v>44868.231768999998</v>
          </cell>
          <cell r="G16">
            <v>2078.6036880000001</v>
          </cell>
        </row>
        <row r="17">
          <cell r="A17" t="str">
            <v>NAL0073</v>
          </cell>
          <cell r="B17" t="str">
            <v>2010 GMT166 BASE ECE JUMPER</v>
          </cell>
          <cell r="C17">
            <v>39873</v>
          </cell>
          <cell r="D17">
            <v>42370</v>
          </cell>
          <cell r="E17">
            <v>43835.832461999998</v>
          </cell>
          <cell r="F17">
            <v>49337.229216</v>
          </cell>
          <cell r="G17">
            <v>2628.483984</v>
          </cell>
        </row>
        <row r="18">
          <cell r="A18" t="str">
            <v>NAL0055</v>
          </cell>
          <cell r="B18" t="str">
            <v xml:space="preserve">2010 GMT166 ECE AFS JUMPER </v>
          </cell>
          <cell r="C18">
            <v>39873</v>
          </cell>
          <cell r="D18">
            <v>42370</v>
          </cell>
          <cell r="E18">
            <v>3779.1619470000001</v>
          </cell>
          <cell r="F18">
            <v>3402.7574020000002</v>
          </cell>
          <cell r="G18">
            <v>157.63901999999999</v>
          </cell>
        </row>
        <row r="19">
          <cell r="A19" t="str">
            <v>NAL0063</v>
          </cell>
          <cell r="B19" t="str">
            <v>2010 GMT166 RCL-SAE WIRE HARNESS</v>
          </cell>
          <cell r="C19">
            <v>39873</v>
          </cell>
          <cell r="D19">
            <v>42370</v>
          </cell>
          <cell r="E19">
            <v>277506.71791800001</v>
          </cell>
          <cell r="F19">
            <v>268980.603214</v>
          </cell>
          <cell r="G19">
            <v>14790.983592</v>
          </cell>
          <cell r="J19" t="str">
            <v>Rear Combination Lamp</v>
          </cell>
        </row>
        <row r="20">
          <cell r="A20" t="str">
            <v>NAL0064</v>
          </cell>
          <cell r="B20" t="str">
            <v>2010 GMT166 RCL-ECE WIRE HARNESS</v>
          </cell>
          <cell r="C20">
            <v>39873</v>
          </cell>
          <cell r="D20">
            <v>42370</v>
          </cell>
          <cell r="E20">
            <v>119242.54944</v>
          </cell>
          <cell r="F20">
            <v>107365.99103999999</v>
          </cell>
          <cell r="G20">
            <v>6355.5744000000004</v>
          </cell>
        </row>
        <row r="21">
          <cell r="A21" t="str">
            <v>NAL0093</v>
          </cell>
          <cell r="B21" t="str">
            <v>2010 GMT166 RCL- JUMPER SMALL BLADE</v>
          </cell>
          <cell r="C21">
            <v>39995</v>
          </cell>
          <cell r="D21">
            <v>42370</v>
          </cell>
          <cell r="E21">
            <v>50129.510040000001</v>
          </cell>
          <cell r="F21">
            <v>45136.610639999999</v>
          </cell>
          <cell r="G21">
            <v>2404.69236</v>
          </cell>
        </row>
        <row r="22">
          <cell r="A22" t="str">
            <v>NAL0092</v>
          </cell>
          <cell r="B22" t="str">
            <v>2010 GMT166 RCL- JUMPER LARGE BLADE</v>
          </cell>
          <cell r="C22">
            <v>39873</v>
          </cell>
          <cell r="D22">
            <v>42370</v>
          </cell>
          <cell r="E22">
            <v>31579.064999999999</v>
          </cell>
          <cell r="F22">
            <v>28433.79</v>
          </cell>
          <cell r="G22">
            <v>1514.835</v>
          </cell>
        </row>
        <row r="23">
          <cell r="A23" t="str">
            <v>NAL0701</v>
          </cell>
          <cell r="B23" t="str">
            <v>BASE WIRE HARNESS, SAE</v>
          </cell>
          <cell r="C23">
            <v>39965</v>
          </cell>
          <cell r="D23">
            <v>42430</v>
          </cell>
          <cell r="E23">
            <v>325761.113205</v>
          </cell>
          <cell r="F23">
            <v>586630.61005999998</v>
          </cell>
          <cell r="G23">
            <v>0</v>
          </cell>
          <cell r="J23" t="str">
            <v>Lighting</v>
          </cell>
        </row>
        <row r="24">
          <cell r="A24" t="str">
            <v>NAL0700</v>
          </cell>
          <cell r="B24" t="str">
            <v>BASE JUMPER HARNESS, SAE</v>
          </cell>
          <cell r="C24">
            <v>39995</v>
          </cell>
          <cell r="D24">
            <v>42370</v>
          </cell>
          <cell r="E24">
            <v>107789.87519999999</v>
          </cell>
          <cell r="F24">
            <v>97054.003200000006</v>
          </cell>
          <cell r="G24">
            <v>0</v>
          </cell>
        </row>
        <row r="25">
          <cell r="E25">
            <v>1783455.4022469998</v>
          </cell>
          <cell r="F25">
            <v>1933089.0617870002</v>
          </cell>
          <cell r="G25">
            <v>72162.300693000012</v>
          </cell>
          <cell r="I25" t="str">
            <v>Cadillac SRX Total</v>
          </cell>
        </row>
        <row r="27">
          <cell r="A27" t="str">
            <v>SLA0091</v>
          </cell>
          <cell r="B27" t="str">
            <v>2013 GMX351 Uplevel  HeadLamp harness</v>
          </cell>
          <cell r="C27">
            <v>40909</v>
          </cell>
          <cell r="D27">
            <v>42370</v>
          </cell>
          <cell r="E27">
            <v>1608629.4345</v>
          </cell>
          <cell r="F27">
            <v>1052420.34372</v>
          </cell>
          <cell r="G27">
            <v>0</v>
          </cell>
          <cell r="I27" t="str">
            <v>Chevrolet Malibu</v>
          </cell>
          <cell r="J27" t="str">
            <v>Head Lamp</v>
          </cell>
        </row>
        <row r="28">
          <cell r="C28">
            <v>41091</v>
          </cell>
          <cell r="D28">
            <v>42370</v>
          </cell>
          <cell r="E28">
            <v>44990.791400000002</v>
          </cell>
          <cell r="F28">
            <v>195759.25795999999</v>
          </cell>
          <cell r="G28">
            <v>0</v>
          </cell>
        </row>
        <row r="29">
          <cell r="A29" t="str">
            <v>SLA0089</v>
          </cell>
          <cell r="B29" t="str">
            <v>2013 GMX351 Base Head Lamp Harness</v>
          </cell>
          <cell r="C29">
            <v>41091</v>
          </cell>
          <cell r="D29">
            <v>42491</v>
          </cell>
          <cell r="E29">
            <v>16856.380799999999</v>
          </cell>
          <cell r="F29">
            <v>51562.901376000002</v>
          </cell>
          <cell r="G29">
            <v>31782.663359999999</v>
          </cell>
        </row>
        <row r="30">
          <cell r="A30" t="str">
            <v>SLA0169</v>
          </cell>
          <cell r="B30" t="str">
            <v>2012 GMX351 W2 EEM0024 Pigtail</v>
          </cell>
          <cell r="C30">
            <v>41091</v>
          </cell>
          <cell r="D30">
            <v>42491</v>
          </cell>
          <cell r="E30">
            <v>468.47</v>
          </cell>
          <cell r="F30">
            <v>2038.3579999999999</v>
          </cell>
          <cell r="G30">
            <v>883.29899999999998</v>
          </cell>
        </row>
        <row r="31">
          <cell r="A31" t="str">
            <v>VNA0106</v>
          </cell>
          <cell r="B31" t="str">
            <v>2013 GMX351 RCL Base Vehicle W/H</v>
          </cell>
          <cell r="C31">
            <v>41579</v>
          </cell>
          <cell r="D31">
            <v>42491</v>
          </cell>
          <cell r="E31">
            <v>22201.919999999998</v>
          </cell>
          <cell r="F31">
            <v>96602.687999999995</v>
          </cell>
          <cell r="G31">
            <v>41861.663999999997</v>
          </cell>
          <cell r="J31" t="str">
            <v>Rear Combination Lamp</v>
          </cell>
        </row>
        <row r="32">
          <cell r="A32" t="str">
            <v>VNA0109</v>
          </cell>
          <cell r="B32" t="str">
            <v>RCL UPPER LEVEL WIRE HARNESS SAE</v>
          </cell>
          <cell r="C32">
            <v>41579</v>
          </cell>
          <cell r="D32">
            <v>42491</v>
          </cell>
          <cell r="E32">
            <v>3142.4256</v>
          </cell>
          <cell r="F32">
            <v>13672.99584</v>
          </cell>
          <cell r="G32">
            <v>5925.0355200000004</v>
          </cell>
        </row>
        <row r="33">
          <cell r="A33" t="str">
            <v>VNA0110</v>
          </cell>
          <cell r="B33" t="str">
            <v>RCL UPPER LEVEL WIRE HARNESS ECE</v>
          </cell>
          <cell r="C33">
            <v>41579</v>
          </cell>
          <cell r="D33">
            <v>42491</v>
          </cell>
          <cell r="E33">
            <v>1040.3592000000001</v>
          </cell>
          <cell r="F33">
            <v>4526.7028799999998</v>
          </cell>
          <cell r="G33">
            <v>1961.59464</v>
          </cell>
        </row>
        <row r="34">
          <cell r="A34" t="str">
            <v>VNA0105</v>
          </cell>
          <cell r="B34" t="str">
            <v>2012 GMX351 Applique</v>
          </cell>
          <cell r="C34">
            <v>41579</v>
          </cell>
          <cell r="D34">
            <v>42491</v>
          </cell>
          <cell r="E34">
            <v>12638.016</v>
          </cell>
          <cell r="F34">
            <v>54989.222399999999</v>
          </cell>
          <cell r="G34">
            <v>23828.947199999999</v>
          </cell>
          <cell r="J34" t="str">
            <v>Applique</v>
          </cell>
        </row>
        <row r="35">
          <cell r="A35" t="str">
            <v>VNA0111</v>
          </cell>
          <cell r="B35" t="str">
            <v>APPL UPPER LEVEL WIRE HARNESS SAE</v>
          </cell>
          <cell r="C35">
            <v>41579</v>
          </cell>
          <cell r="D35">
            <v>42491</v>
          </cell>
          <cell r="E35">
            <v>2162.3744999999999</v>
          </cell>
          <cell r="F35">
            <v>9408.6993000000002</v>
          </cell>
          <cell r="G35">
            <v>4077.1516499999998</v>
          </cell>
        </row>
        <row r="36">
          <cell r="A36" t="str">
            <v>VNA0112</v>
          </cell>
          <cell r="B36" t="str">
            <v>APPL UPPER LEVEL WIRE HARNESS ECE</v>
          </cell>
          <cell r="C36">
            <v>41579</v>
          </cell>
          <cell r="D36">
            <v>42491</v>
          </cell>
          <cell r="E36">
            <v>1209.72</v>
          </cell>
          <cell r="F36">
            <v>5263.6080000000002</v>
          </cell>
          <cell r="G36">
            <v>2280.924</v>
          </cell>
        </row>
        <row r="37">
          <cell r="A37" t="str">
            <v>VNA0108</v>
          </cell>
          <cell r="B37" t="str">
            <v>2012  GMX 351 JUMPER</v>
          </cell>
          <cell r="C37">
            <v>41579</v>
          </cell>
          <cell r="D37">
            <v>42491</v>
          </cell>
          <cell r="E37">
            <v>6048.6</v>
          </cell>
          <cell r="F37">
            <v>33458.04</v>
          </cell>
          <cell r="G37">
            <v>11404.62</v>
          </cell>
          <cell r="J37" t="str">
            <v>Tail Lamp</v>
          </cell>
        </row>
        <row r="38">
          <cell r="E38">
            <v>1719388.4919999999</v>
          </cell>
          <cell r="F38">
            <v>1519702.8174760002</v>
          </cell>
          <cell r="G38">
            <v>124005.89937</v>
          </cell>
          <cell r="I38" t="str">
            <v>Chevrolet Malibu Total</v>
          </cell>
        </row>
        <row r="40">
          <cell r="A40" t="str">
            <v>TRW0349</v>
          </cell>
          <cell r="B40" t="str">
            <v>2010 P473 Steering Wheel - Horn, Cruise, Audio, Climate Control</v>
          </cell>
          <cell r="C40">
            <v>40210</v>
          </cell>
          <cell r="D40">
            <v>42491</v>
          </cell>
          <cell r="E40">
            <v>561875.27596200001</v>
          </cell>
          <cell r="F40">
            <v>586773.424566</v>
          </cell>
          <cell r="G40">
            <v>245883.864546</v>
          </cell>
          <cell r="I40" t="str">
            <v>Ford F-250/350 Super Duty</v>
          </cell>
          <cell r="J40" t="str">
            <v>Steering</v>
          </cell>
        </row>
        <row r="41">
          <cell r="A41" t="str">
            <v>TRW0347</v>
          </cell>
          <cell r="B41" t="str">
            <v>2010 P473 Steering Wheel - Horn, Cruise</v>
          </cell>
          <cell r="C41">
            <v>40210</v>
          </cell>
          <cell r="D41">
            <v>42491</v>
          </cell>
          <cell r="E41">
            <v>217004.51272500001</v>
          </cell>
          <cell r="F41">
            <v>226620.54467500001</v>
          </cell>
          <cell r="G41">
            <v>94963.972425</v>
          </cell>
        </row>
        <row r="42">
          <cell r="A42" t="str">
            <v>TRW0539</v>
          </cell>
          <cell r="B42" t="str">
            <v>Prorotype P473 Steering Harness</v>
          </cell>
          <cell r="C42">
            <v>40878</v>
          </cell>
          <cell r="D42">
            <v>42491</v>
          </cell>
          <cell r="E42">
            <v>90735.044399999999</v>
          </cell>
          <cell r="F42">
            <v>188548.0692</v>
          </cell>
          <cell r="G42">
            <v>78737.545199999993</v>
          </cell>
        </row>
        <row r="43">
          <cell r="A43" t="str">
            <v>MER0124</v>
          </cell>
          <cell r="B43" t="str">
            <v>2011 P473 CHMSL</v>
          </cell>
          <cell r="C43">
            <v>40848</v>
          </cell>
          <cell r="D43">
            <v>42491</v>
          </cell>
          <cell r="E43">
            <v>286279.76777400001</v>
          </cell>
          <cell r="F43">
            <v>298965.56568200001</v>
          </cell>
          <cell r="G43">
            <v>125279.71714199999</v>
          </cell>
          <cell r="J43" t="str">
            <v>Center High Mounted Stop Lamp</v>
          </cell>
        </row>
        <row r="44">
          <cell r="E44">
            <v>1155894.6008610001</v>
          </cell>
          <cell r="F44">
            <v>1300907.6041230001</v>
          </cell>
          <cell r="G44">
            <v>544865.09931299998</v>
          </cell>
          <cell r="I44" t="str">
            <v>Ford F-250/350 Super Duty Total</v>
          </cell>
        </row>
        <row r="46">
          <cell r="A46" t="str">
            <v>AUT0045</v>
          </cell>
          <cell r="B46" t="str">
            <v>2008 GMX211 Headlamp</v>
          </cell>
          <cell r="C46">
            <v>40057</v>
          </cell>
          <cell r="D46">
            <v>42491</v>
          </cell>
          <cell r="E46">
            <v>403260</v>
          </cell>
          <cell r="F46">
            <v>252360.10800000001</v>
          </cell>
          <cell r="G46">
            <v>97288.308000000005</v>
          </cell>
          <cell r="I46" t="str">
            <v>Chevrolet Impala</v>
          </cell>
          <cell r="J46" t="str">
            <v>Head Lamp</v>
          </cell>
        </row>
        <row r="47">
          <cell r="A47" t="str">
            <v>AUT0047</v>
          </cell>
          <cell r="B47" t="str">
            <v>2006 GMX211 TAIL LAMP</v>
          </cell>
          <cell r="C47">
            <v>39083</v>
          </cell>
          <cell r="D47">
            <v>42491</v>
          </cell>
          <cell r="E47">
            <v>258504.4</v>
          </cell>
          <cell r="F47">
            <v>161772.05351999999</v>
          </cell>
          <cell r="G47">
            <v>62365.361519999999</v>
          </cell>
          <cell r="J47" t="str">
            <v>Tail Lamp</v>
          </cell>
        </row>
        <row r="48">
          <cell r="A48" t="str">
            <v>TRW0200</v>
          </cell>
          <cell r="B48" t="str">
            <v>2006 GMX211-231-222-272-380 Horn Switch 4 Spoke</v>
          </cell>
          <cell r="C48">
            <v>39448</v>
          </cell>
          <cell r="D48">
            <v>42491</v>
          </cell>
          <cell r="E48">
            <v>108702</v>
          </cell>
          <cell r="F48">
            <v>68025.711599999995</v>
          </cell>
          <cell r="G48">
            <v>26224.851600000002</v>
          </cell>
          <cell r="J48" t="str">
            <v>Steering</v>
          </cell>
        </row>
        <row r="49">
          <cell r="A49" t="str">
            <v>TRW0387</v>
          </cell>
          <cell r="B49" t="str">
            <v>2007 GMX211-GMX231 CC &amp; RDO HARNESS</v>
          </cell>
          <cell r="C49">
            <v>40634</v>
          </cell>
          <cell r="D49">
            <v>42491</v>
          </cell>
          <cell r="E49">
            <v>87711.046501000004</v>
          </cell>
          <cell r="F49">
            <v>54889.572901</v>
          </cell>
          <cell r="G49">
            <v>21160.688655000002</v>
          </cell>
        </row>
        <row r="50">
          <cell r="A50" t="str">
            <v>TRW0386</v>
          </cell>
          <cell r="B50" t="str">
            <v>2007 GMX211-GMX231 CC HARNESS</v>
          </cell>
          <cell r="C50">
            <v>40634</v>
          </cell>
          <cell r="D50">
            <v>42491</v>
          </cell>
          <cell r="E50">
            <v>15524.256001</v>
          </cell>
          <cell r="F50">
            <v>9715.0794050000004</v>
          </cell>
          <cell r="G50">
            <v>3745.297325</v>
          </cell>
        </row>
        <row r="51">
          <cell r="A51" t="str">
            <v>WEB0045</v>
          </cell>
          <cell r="B51" t="str">
            <v>GMX211 Sunroof Harness</v>
          </cell>
          <cell r="C51">
            <v>38534</v>
          </cell>
          <cell r="D51">
            <v>42491</v>
          </cell>
          <cell r="E51">
            <v>33165</v>
          </cell>
          <cell r="F51">
            <v>20754.656999999999</v>
          </cell>
          <cell r="G51">
            <v>8001.2070000000003</v>
          </cell>
          <cell r="J51" t="str">
            <v>Sunroof</v>
          </cell>
        </row>
        <row r="52">
          <cell r="A52" t="str">
            <v>GPK0675</v>
          </cell>
          <cell r="B52" t="str">
            <v>W2 Socket, 15.6/21.6 FL, Nylon, Lt Gray</v>
          </cell>
          <cell r="C52">
            <v>39448</v>
          </cell>
          <cell r="D52">
            <v>42491</v>
          </cell>
          <cell r="E52">
            <v>7477.8</v>
          </cell>
          <cell r="F52">
            <v>4679.6072400000003</v>
          </cell>
          <cell r="G52">
            <v>1804.05324</v>
          </cell>
          <cell r="J52" t="str">
            <v>Components</v>
          </cell>
        </row>
        <row r="53">
          <cell r="E53">
            <v>914344.50250200008</v>
          </cell>
          <cell r="F53">
            <v>572196.78966600006</v>
          </cell>
          <cell r="G53">
            <v>220589.76733999999</v>
          </cell>
          <cell r="I53" t="str">
            <v>Chevrolet Impala Total</v>
          </cell>
        </row>
        <row r="55">
          <cell r="A55" t="str">
            <v>SLA0195</v>
          </cell>
          <cell r="B55" t="str">
            <v>2014 GMX353 Base Head Lamp Harness</v>
          </cell>
          <cell r="C55">
            <v>41426</v>
          </cell>
          <cell r="D55">
            <v>42461</v>
          </cell>
          <cell r="E55">
            <v>400552.63425</v>
          </cell>
          <cell r="F55">
            <v>249542.046</v>
          </cell>
          <cell r="G55">
            <v>100684.0125</v>
          </cell>
          <cell r="I55" t="str">
            <v>Buick LaCrosse</v>
          </cell>
          <cell r="J55" t="str">
            <v>Head Lamp</v>
          </cell>
        </row>
        <row r="56">
          <cell r="A56" t="str">
            <v>SLA0197</v>
          </cell>
          <cell r="B56" t="str">
            <v>2014 GMX353 Up level LH Head Lamp Harness</v>
          </cell>
          <cell r="C56">
            <v>39934</v>
          </cell>
          <cell r="D56">
            <v>42461</v>
          </cell>
          <cell r="E56">
            <v>145418.47865999999</v>
          </cell>
          <cell r="F56">
            <v>90594.897119999994</v>
          </cell>
          <cell r="G56">
            <v>36552.788999999997</v>
          </cell>
        </row>
        <row r="57">
          <cell r="A57" t="str">
            <v>SLA0196</v>
          </cell>
          <cell r="B57" t="str">
            <v>2014 GMX353 Up level RH Head Lamp Harness</v>
          </cell>
          <cell r="C57">
            <v>39934</v>
          </cell>
          <cell r="D57">
            <v>42461</v>
          </cell>
          <cell r="E57">
            <v>145418.47865999999</v>
          </cell>
          <cell r="F57">
            <v>90594.897119999994</v>
          </cell>
          <cell r="G57">
            <v>36552.788999999997</v>
          </cell>
        </row>
        <row r="58">
          <cell r="A58" t="str">
            <v>SLA0198</v>
          </cell>
          <cell r="B58" t="str">
            <v>2014 GMX353 DRL Harness</v>
          </cell>
          <cell r="C58">
            <v>41426</v>
          </cell>
          <cell r="D58">
            <v>42461</v>
          </cell>
          <cell r="E58">
            <v>106689.435</v>
          </cell>
          <cell r="F58">
            <v>66466.92</v>
          </cell>
          <cell r="G58">
            <v>26817.75</v>
          </cell>
          <cell r="J58" t="str">
            <v>Daytime Running Lamp</v>
          </cell>
        </row>
        <row r="59">
          <cell r="E59">
            <v>798079.02656999999</v>
          </cell>
          <cell r="F59">
            <v>497198.76023999997</v>
          </cell>
          <cell r="G59">
            <v>200607.34049999999</v>
          </cell>
          <cell r="I59" t="str">
            <v>Buick LaCrosse Total</v>
          </cell>
        </row>
        <row r="61">
          <cell r="A61" t="str">
            <v>STE0123</v>
          </cell>
          <cell r="B61" t="str">
            <v>Jumper Harness - Head Lamp</v>
          </cell>
          <cell r="C61">
            <v>41883</v>
          </cell>
          <cell r="D61">
            <v>42522</v>
          </cell>
          <cell r="E61">
            <v>256456.98027</v>
          </cell>
          <cell r="F61">
            <v>852455.61847599992</v>
          </cell>
          <cell r="G61">
            <v>540455.30684600002</v>
          </cell>
          <cell r="I61" t="str">
            <v>Honda CR-V</v>
          </cell>
          <cell r="J61" t="str">
            <v>Head Lamp</v>
          </cell>
        </row>
        <row r="62">
          <cell r="A62" t="str">
            <v>STE0125</v>
          </cell>
          <cell r="B62" t="str">
            <v>Jumper Harness - Head Lamp</v>
          </cell>
          <cell r="C62">
            <v>41883</v>
          </cell>
          <cell r="D62">
            <v>42522</v>
          </cell>
          <cell r="E62">
            <v>255569.83024000001</v>
          </cell>
          <cell r="F62">
            <v>933174.3848</v>
          </cell>
          <cell r="G62">
            <v>458315.01244000002</v>
          </cell>
        </row>
        <row r="63">
          <cell r="A63" t="str">
            <v>STE0124</v>
          </cell>
          <cell r="B63" t="str">
            <v>Jumper Harness - Head Lamp</v>
          </cell>
          <cell r="C63">
            <v>41883</v>
          </cell>
          <cell r="D63">
            <v>42522</v>
          </cell>
          <cell r="E63">
            <v>90580.857359999995</v>
          </cell>
          <cell r="F63">
            <v>542804.17856299994</v>
          </cell>
          <cell r="G63">
            <v>195141.90429999999</v>
          </cell>
        </row>
        <row r="64">
          <cell r="E64">
            <v>602607.66787</v>
          </cell>
          <cell r="F64">
            <v>2328434.181839</v>
          </cell>
          <cell r="G64">
            <v>1193912.223586</v>
          </cell>
          <cell r="I64" t="str">
            <v>Honda CR-V Total</v>
          </cell>
        </row>
        <row r="66">
          <cell r="A66" t="str">
            <v>FNG0108</v>
          </cell>
          <cell r="B66" t="str">
            <v>2011 RT Fascia with BSD</v>
          </cell>
          <cell r="C66">
            <v>41091</v>
          </cell>
          <cell r="D66">
            <v>42401</v>
          </cell>
          <cell r="E66">
            <v>488806.48800000001</v>
          </cell>
          <cell r="F66">
            <v>353597.4</v>
          </cell>
          <cell r="G66">
            <v>347032.18800000002</v>
          </cell>
          <cell r="I66" t="str">
            <v>Dodge Caravan</v>
          </cell>
          <cell r="J66" t="str">
            <v>Rear Park Assist</v>
          </cell>
        </row>
        <row r="67">
          <cell r="A67" t="str">
            <v>FNG0111</v>
          </cell>
          <cell r="B67" t="str">
            <v>2013 RPA Harness (RT)</v>
          </cell>
          <cell r="C67">
            <v>41091</v>
          </cell>
          <cell r="D67">
            <v>42401</v>
          </cell>
          <cell r="E67">
            <v>82058.093999999997</v>
          </cell>
          <cell r="F67">
            <v>59359.95</v>
          </cell>
          <cell r="G67">
            <v>58257.819000000003</v>
          </cell>
        </row>
        <row r="68">
          <cell r="E68">
            <v>570864.58200000005</v>
          </cell>
          <cell r="F68">
            <v>412957.35000000003</v>
          </cell>
          <cell r="G68">
            <v>405290.00700000004</v>
          </cell>
          <cell r="I68" t="str">
            <v>Dodge Caravan Total</v>
          </cell>
        </row>
        <row r="70">
          <cell r="A70" t="str">
            <v>NAL0193</v>
          </cell>
          <cell r="B70" t="str">
            <v>Current 580L / 127A / O51A Single Filament T20 Direct Connect (K938 828-06)</v>
          </cell>
          <cell r="C70">
            <v>40648</v>
          </cell>
          <cell r="D70">
            <v>42522</v>
          </cell>
          <cell r="E70">
            <v>257398.50483200001</v>
          </cell>
          <cell r="F70">
            <v>225825.36032000001</v>
          </cell>
          <cell r="G70">
            <v>154344.171436</v>
          </cell>
          <cell r="I70" t="str">
            <v>Toyota Camry</v>
          </cell>
          <cell r="J70" t="str">
            <v>Rear Combination Lamp</v>
          </cell>
        </row>
        <row r="71">
          <cell r="A71" t="str">
            <v>NAL0231</v>
          </cell>
          <cell r="B71" t="str">
            <v>Current EZ5 / T58A / 127A Dual Filament T20 Direct Connect (K938 828-00)</v>
          </cell>
          <cell r="C71">
            <v>40544</v>
          </cell>
          <cell r="D71">
            <v>42522</v>
          </cell>
          <cell r="E71">
            <v>136942.34</v>
          </cell>
          <cell r="F71">
            <v>120144.65</v>
          </cell>
          <cell r="G71">
            <v>71445.119999999995</v>
          </cell>
          <cell r="J71" t="str">
            <v>Components</v>
          </cell>
        </row>
        <row r="72">
          <cell r="A72" t="str">
            <v>NALD124</v>
          </cell>
          <cell r="B72" t="str">
            <v>Current 150L / 150X W2 long Neck 31.8FL Direct Connect (T930 202-20)</v>
          </cell>
          <cell r="C72">
            <v>40969</v>
          </cell>
          <cell r="D72">
            <v>42522</v>
          </cell>
          <cell r="E72">
            <v>95854.239000000001</v>
          </cell>
          <cell r="F72">
            <v>18907.797999999999</v>
          </cell>
          <cell r="G72">
            <v>0</v>
          </cell>
        </row>
        <row r="73">
          <cell r="A73" t="str">
            <v>NAL0563</v>
          </cell>
          <cell r="B73" t="str">
            <v>2012 051A T-5 direct connect socket - Bulbed</v>
          </cell>
          <cell r="C73">
            <v>41244</v>
          </cell>
          <cell r="D73">
            <v>42522</v>
          </cell>
          <cell r="E73">
            <v>2066.1935039999998</v>
          </cell>
          <cell r="F73">
            <v>662.78844000000004</v>
          </cell>
          <cell r="G73">
            <v>1077.9678719999999</v>
          </cell>
        </row>
        <row r="74">
          <cell r="E74">
            <v>492261.277336</v>
          </cell>
          <cell r="F74">
            <v>365540.59675999999</v>
          </cell>
          <cell r="G74">
            <v>226867.25930799998</v>
          </cell>
          <cell r="I74" t="str">
            <v>Toyota Camry Total</v>
          </cell>
        </row>
        <row r="76">
          <cell r="A76" t="str">
            <v>HEL0082</v>
          </cell>
          <cell r="B76" t="str">
            <v>2009 X11</v>
          </cell>
          <cell r="C76">
            <v>40422</v>
          </cell>
          <cell r="D76">
            <v>42430</v>
          </cell>
          <cell r="E76">
            <v>114937.416</v>
          </cell>
          <cell r="F76">
            <v>102223.704</v>
          </cell>
          <cell r="G76">
            <v>18838.248</v>
          </cell>
          <cell r="I76" t="str">
            <v>Nissan Versa/Tiida</v>
          </cell>
          <cell r="J76" t="str">
            <v>Tail Lamp</v>
          </cell>
        </row>
        <row r="77">
          <cell r="E77">
            <v>114937.416</v>
          </cell>
          <cell r="F77">
            <v>102223.704</v>
          </cell>
          <cell r="G77">
            <v>18838.248</v>
          </cell>
          <cell r="I77" t="str">
            <v>Nissan Versa/Tiida Total</v>
          </cell>
        </row>
        <row r="79">
          <cell r="A79" t="str">
            <v>MER0097</v>
          </cell>
          <cell r="B79" t="str">
            <v>2011 D385 LED Tail Lamp</v>
          </cell>
          <cell r="C79">
            <v>40787</v>
          </cell>
          <cell r="D79">
            <v>42461</v>
          </cell>
          <cell r="E79">
            <v>41824.770400000001</v>
          </cell>
          <cell r="F79">
            <v>9511.5678000000007</v>
          </cell>
          <cell r="G79">
            <v>11446.0388</v>
          </cell>
          <cell r="I79" t="str">
            <v>Lincoln MKS</v>
          </cell>
          <cell r="J79" t="str">
            <v>Tail Lamp</v>
          </cell>
        </row>
        <row r="80">
          <cell r="A80" t="str">
            <v>TRW0508</v>
          </cell>
          <cell r="B80" t="str">
            <v>2013 D3 BASE EPS BELT DRIVE TORQUE SENSOR HARNESS</v>
          </cell>
          <cell r="C80">
            <v>41275</v>
          </cell>
          <cell r="D80">
            <v>42461</v>
          </cell>
          <cell r="E80">
            <v>39555.648000000001</v>
          </cell>
          <cell r="F80">
            <v>36067.68</v>
          </cell>
          <cell r="G80">
            <v>2706.2640000000001</v>
          </cell>
          <cell r="J80" t="str">
            <v>Torque Sensor</v>
          </cell>
        </row>
        <row r="81">
          <cell r="A81" t="str">
            <v>GRD0012</v>
          </cell>
          <cell r="B81" t="str">
            <v>2009 D385 Liftgate applique w/camera &amp; PEPS</v>
          </cell>
          <cell r="C81">
            <v>39569</v>
          </cell>
          <cell r="D81">
            <v>42461</v>
          </cell>
          <cell r="E81">
            <v>0</v>
          </cell>
          <cell r="F81">
            <v>0</v>
          </cell>
          <cell r="G81">
            <v>0</v>
          </cell>
          <cell r="J81" t="str">
            <v>Liftgate</v>
          </cell>
        </row>
        <row r="82">
          <cell r="A82" t="str">
            <v>GRD0005</v>
          </cell>
          <cell r="B82" t="str">
            <v>2009 D385 Harness Assembly PEPS Only</v>
          </cell>
          <cell r="C82">
            <v>39569</v>
          </cell>
          <cell r="D82">
            <v>42461</v>
          </cell>
          <cell r="E82">
            <v>0</v>
          </cell>
          <cell r="F82">
            <v>0</v>
          </cell>
          <cell r="G82">
            <v>0</v>
          </cell>
        </row>
        <row r="83">
          <cell r="E83">
            <v>81380.418399999995</v>
          </cell>
          <cell r="F83">
            <v>45579.247799999997</v>
          </cell>
          <cell r="G83">
            <v>14152.302800000001</v>
          </cell>
          <cell r="I83" t="str">
            <v>Lincoln MKS Total</v>
          </cell>
        </row>
        <row r="85">
          <cell r="A85" t="str">
            <v>ALI0125</v>
          </cell>
          <cell r="B85" t="str">
            <v>2014 S-C ACC SWH Audio 3714 Harness</v>
          </cell>
          <cell r="C85" t="str">
            <v>(blank)</v>
          </cell>
          <cell r="D85">
            <v>42491</v>
          </cell>
          <cell r="E85">
            <v>70848</v>
          </cell>
          <cell r="F85">
            <v>59040</v>
          </cell>
          <cell r="G85">
            <v>8186.88</v>
          </cell>
          <cell r="I85" t="str">
            <v>(blank)</v>
          </cell>
          <cell r="J85" t="str">
            <v>Steering</v>
          </cell>
        </row>
        <row r="86">
          <cell r="E86">
            <v>70848</v>
          </cell>
          <cell r="F86">
            <v>59040</v>
          </cell>
          <cell r="G86">
            <v>8186.88</v>
          </cell>
          <cell r="I86" t="str">
            <v>(blank) Total</v>
          </cell>
        </row>
        <row r="88">
          <cell r="A88" t="str">
            <v>ADC0073</v>
          </cell>
          <cell r="B88" t="str">
            <v>2014 ELR Exterior MirrorTurn Signal PCBa - LH</v>
          </cell>
          <cell r="C88">
            <v>41609</v>
          </cell>
          <cell r="D88">
            <v>42552</v>
          </cell>
          <cell r="E88">
            <v>10093.248</v>
          </cell>
          <cell r="F88">
            <v>0</v>
          </cell>
          <cell r="G88">
            <v>363.44</v>
          </cell>
          <cell r="I88" t="str">
            <v>Cadillac ELR</v>
          </cell>
          <cell r="J88" t="str">
            <v>Doorside Turn Signal Lamp</v>
          </cell>
        </row>
        <row r="89">
          <cell r="A89" t="str">
            <v>ADC0094</v>
          </cell>
          <cell r="B89" t="str">
            <v>2014 ELR Exterior MirrorTurn Signal PCBa - RH</v>
          </cell>
          <cell r="C89">
            <v>41609</v>
          </cell>
          <cell r="D89">
            <v>42552</v>
          </cell>
          <cell r="E89">
            <v>9175.68</v>
          </cell>
          <cell r="F89">
            <v>2619.6</v>
          </cell>
          <cell r="G89">
            <v>330.4</v>
          </cell>
        </row>
        <row r="90">
          <cell r="E90">
            <v>19268.928</v>
          </cell>
          <cell r="F90">
            <v>2619.6</v>
          </cell>
          <cell r="G90">
            <v>693.83999999999992</v>
          </cell>
          <cell r="I90" t="str">
            <v>Cadillac ELR Total</v>
          </cell>
        </row>
        <row r="92">
          <cell r="E92">
            <v>10173246.636985997</v>
          </cell>
          <cell r="F92">
            <v>10349170.766491001</v>
          </cell>
          <cell r="G92">
            <v>3508567.9967100001</v>
          </cell>
          <cell r="H92" t="str">
            <v>Closeout Total</v>
          </cell>
        </row>
        <row r="94">
          <cell r="A94" t="str">
            <v>NAL0159</v>
          </cell>
          <cell r="B94" t="str">
            <v>TK8A Honda Odyssey T20 Socket Sealed</v>
          </cell>
          <cell r="C94">
            <v>40391</v>
          </cell>
          <cell r="D94">
            <v>42583</v>
          </cell>
          <cell r="E94">
            <v>921831.68</v>
          </cell>
          <cell r="F94">
            <v>979691.32799999998</v>
          </cell>
          <cell r="G94">
            <v>308364.03200000001</v>
          </cell>
          <cell r="H94" t="str">
            <v>Production</v>
          </cell>
          <cell r="I94" t="str">
            <v>Honda Odyssey</v>
          </cell>
          <cell r="J94" t="str">
            <v>Components</v>
          </cell>
        </row>
        <row r="95">
          <cell r="A95" t="str">
            <v>NAL0158</v>
          </cell>
          <cell r="B95" t="str">
            <v>TK8A Honda Odyssey T20 Socket Unsealed</v>
          </cell>
          <cell r="C95">
            <v>40391</v>
          </cell>
          <cell r="D95">
            <v>42583</v>
          </cell>
          <cell r="E95">
            <v>187637.91200000001</v>
          </cell>
          <cell r="F95">
            <v>199415.18520000001</v>
          </cell>
          <cell r="G95">
            <v>125534.37760000001</v>
          </cell>
        </row>
        <row r="96">
          <cell r="A96" t="str">
            <v>NAL0442</v>
          </cell>
          <cell r="B96" t="str">
            <v>2013 TK8X RCL Main Wire Harness C1</v>
          </cell>
          <cell r="C96">
            <v>41579</v>
          </cell>
          <cell r="D96">
            <v>42583</v>
          </cell>
          <cell r="E96">
            <v>478750.272</v>
          </cell>
          <cell r="F96">
            <v>508799.49119999999</v>
          </cell>
          <cell r="G96">
            <v>320295.70559999999</v>
          </cell>
          <cell r="J96" t="str">
            <v>Rear Combination Lamp</v>
          </cell>
        </row>
        <row r="97">
          <cell r="A97" t="str">
            <v>NAL0176</v>
          </cell>
          <cell r="B97" t="str">
            <v>TK8A RCL T-20 Dual Filament Socket Assembly</v>
          </cell>
          <cell r="C97">
            <v>40391</v>
          </cell>
          <cell r="D97">
            <v>42583</v>
          </cell>
          <cell r="E97">
            <v>197627.7996</v>
          </cell>
          <cell r="F97">
            <v>210032.09766</v>
          </cell>
          <cell r="G97">
            <v>132217.85808000001</v>
          </cell>
        </row>
        <row r="98">
          <cell r="A98" t="str">
            <v>NAL0507</v>
          </cell>
          <cell r="B98" t="str">
            <v>2013 TK8X RCL Jumper Harness C1 LH</v>
          </cell>
          <cell r="C98">
            <v>41579</v>
          </cell>
          <cell r="D98">
            <v>42583</v>
          </cell>
          <cell r="E98">
            <v>99363.263999999996</v>
          </cell>
          <cell r="F98">
            <v>105599.8944</v>
          </cell>
          <cell r="G98">
            <v>66476.467199999999</v>
          </cell>
        </row>
        <row r="99">
          <cell r="A99" t="str">
            <v>NAL0443</v>
          </cell>
          <cell r="B99" t="str">
            <v>2013 TK8X BUL Harness C1</v>
          </cell>
          <cell r="C99">
            <v>41579</v>
          </cell>
          <cell r="D99">
            <v>42583</v>
          </cell>
          <cell r="E99">
            <v>135698.024</v>
          </cell>
          <cell r="F99">
            <v>144215.24040000001</v>
          </cell>
          <cell r="G99">
            <v>90785.315199999997</v>
          </cell>
          <cell r="J99" t="str">
            <v>Tail Lamp</v>
          </cell>
        </row>
        <row r="100">
          <cell r="E100">
            <v>2020908.9516000003</v>
          </cell>
          <cell r="F100">
            <v>2147753.2368600001</v>
          </cell>
          <cell r="G100">
            <v>1043673.7556799999</v>
          </cell>
          <cell r="I100" t="str">
            <v>Honda Odyssey Total</v>
          </cell>
        </row>
        <row r="102">
          <cell r="A102" t="str">
            <v>VSL0346</v>
          </cell>
          <cell r="B102" t="str">
            <v xml:space="preserve">GMT968 BASE HALOGEN WIRE HARNESS </v>
          </cell>
          <cell r="C102">
            <v>41153</v>
          </cell>
          <cell r="D102">
            <v>42705</v>
          </cell>
          <cell r="E102">
            <v>1142210.1599999999</v>
          </cell>
          <cell r="F102">
            <v>1187202.7439999999</v>
          </cell>
          <cell r="G102">
            <v>627183.64800000004</v>
          </cell>
          <cell r="I102" t="str">
            <v>GMC Acadia</v>
          </cell>
          <cell r="J102" t="str">
            <v>Head Lamp</v>
          </cell>
        </row>
        <row r="103">
          <cell r="A103" t="str">
            <v>VSL0347</v>
          </cell>
          <cell r="B103" t="str">
            <v>GMT968 HID UP LEVEL WIRE HARNESS</v>
          </cell>
          <cell r="C103">
            <v>41153</v>
          </cell>
          <cell r="D103">
            <v>42705</v>
          </cell>
          <cell r="E103">
            <v>355238.05200000003</v>
          </cell>
          <cell r="F103">
            <v>369231.16680000001</v>
          </cell>
          <cell r="G103">
            <v>195059.98560000001</v>
          </cell>
        </row>
        <row r="104">
          <cell r="E104">
            <v>1497448.2119999998</v>
          </cell>
          <cell r="F104">
            <v>1556433.9108</v>
          </cell>
          <cell r="G104">
            <v>822243.63360000006</v>
          </cell>
          <cell r="I104" t="str">
            <v>GMC Acadia Total</v>
          </cell>
        </row>
        <row r="106">
          <cell r="A106" t="str">
            <v>SPC0002</v>
          </cell>
          <cell r="B106" t="str">
            <v>2013 DS Front Wire Harness Sport Version</v>
          </cell>
          <cell r="C106">
            <v>41153</v>
          </cell>
          <cell r="D106">
            <v>42705</v>
          </cell>
          <cell r="E106">
            <v>554790.54960000003</v>
          </cell>
          <cell r="F106">
            <v>569734.35680000007</v>
          </cell>
          <cell r="G106">
            <v>619367.46479999996</v>
          </cell>
          <cell r="I106" t="str">
            <v>Ram 1500</v>
          </cell>
          <cell r="J106" t="str">
            <v>Fascia</v>
          </cell>
        </row>
        <row r="107">
          <cell r="E107">
            <v>554790.54960000003</v>
          </cell>
          <cell r="F107">
            <v>569734.35680000007</v>
          </cell>
          <cell r="G107">
            <v>619367.46479999996</v>
          </cell>
          <cell r="I107" t="str">
            <v>Ram 1500 Total</v>
          </cell>
        </row>
        <row r="109">
          <cell r="A109" t="str">
            <v>AUT0246</v>
          </cell>
          <cell r="B109" t="str">
            <v>Applique Harness</v>
          </cell>
          <cell r="C109">
            <v>41791</v>
          </cell>
          <cell r="D109">
            <v>42705</v>
          </cell>
          <cell r="E109">
            <v>453111.84299999999</v>
          </cell>
          <cell r="F109">
            <v>351273.64840000001</v>
          </cell>
          <cell r="G109">
            <v>814765.77599999995</v>
          </cell>
          <cell r="I109" t="str">
            <v>Dodge Charger</v>
          </cell>
          <cell r="J109" t="str">
            <v>Wire Harness</v>
          </cell>
        </row>
        <row r="110">
          <cell r="E110">
            <v>453111.84299999999</v>
          </cell>
          <cell r="F110">
            <v>351273.64840000001</v>
          </cell>
          <cell r="G110">
            <v>814765.77599999995</v>
          </cell>
          <cell r="I110" t="str">
            <v>Dodge Charger Total</v>
          </cell>
        </row>
        <row r="112">
          <cell r="A112" t="str">
            <v>AMS0036</v>
          </cell>
          <cell r="B112" t="str">
            <v>T20 EEA 3017 DC Socket</v>
          </cell>
          <cell r="C112">
            <v>40603</v>
          </cell>
          <cell r="D112">
            <v>42705</v>
          </cell>
          <cell r="E112">
            <v>43502.58</v>
          </cell>
          <cell r="F112">
            <v>37818</v>
          </cell>
          <cell r="G112">
            <v>0</v>
          </cell>
          <cell r="I112" t="str">
            <v>Buick Regal</v>
          </cell>
          <cell r="J112" t="str">
            <v>Lighting</v>
          </cell>
        </row>
        <row r="113">
          <cell r="A113" t="str">
            <v>TRW0618</v>
          </cell>
          <cell r="B113" t="str">
            <v>2013 Epsilon Torque Sensor Harness</v>
          </cell>
          <cell r="C113">
            <v>41487</v>
          </cell>
          <cell r="D113">
            <v>42705</v>
          </cell>
          <cell r="E113">
            <v>29968.444</v>
          </cell>
          <cell r="F113">
            <v>26052.400000000001</v>
          </cell>
          <cell r="G113">
            <v>26263.82</v>
          </cell>
          <cell r="J113" t="str">
            <v>Torque Sensor</v>
          </cell>
        </row>
        <row r="114">
          <cell r="E114">
            <v>73471.024000000005</v>
          </cell>
          <cell r="F114">
            <v>63870.400000000001</v>
          </cell>
          <cell r="G114">
            <v>26263.82</v>
          </cell>
          <cell r="I114" t="str">
            <v>Buick Regal Total</v>
          </cell>
        </row>
        <row r="116">
          <cell r="A116" t="str">
            <v>ALI0128</v>
          </cell>
          <cell r="B116" t="str">
            <v>2014 S-C SWH Audio GMX353 MCE-E16 Harness</v>
          </cell>
          <cell r="C116" t="str">
            <v>(blank)</v>
          </cell>
          <cell r="D116">
            <v>42735</v>
          </cell>
          <cell r="E116">
            <v>56475</v>
          </cell>
          <cell r="F116">
            <v>56475</v>
          </cell>
          <cell r="G116">
            <v>135540</v>
          </cell>
          <cell r="I116" t="str">
            <v>(blank)</v>
          </cell>
          <cell r="J116" t="str">
            <v>Steering</v>
          </cell>
        </row>
        <row r="117">
          <cell r="E117">
            <v>56475</v>
          </cell>
          <cell r="F117">
            <v>56475</v>
          </cell>
          <cell r="G117">
            <v>135540</v>
          </cell>
          <cell r="I117" t="str">
            <v>(blank) Total</v>
          </cell>
        </row>
        <row r="119">
          <cell r="A119" t="str">
            <v>STE0134</v>
          </cell>
          <cell r="B119" t="str">
            <v>Head Lamp Jumper Harness- Cord 1</v>
          </cell>
          <cell r="C119">
            <v>42095</v>
          </cell>
          <cell r="D119">
            <v>42705</v>
          </cell>
          <cell r="E119">
            <v>0</v>
          </cell>
          <cell r="F119">
            <v>220106.25599999999</v>
          </cell>
          <cell r="G119">
            <v>267347.52720000001</v>
          </cell>
          <cell r="I119" t="str">
            <v>Acura RDX</v>
          </cell>
          <cell r="J119" t="str">
            <v>Head Lamp</v>
          </cell>
        </row>
        <row r="120">
          <cell r="E120">
            <v>0</v>
          </cell>
          <cell r="F120">
            <v>220106.25599999999</v>
          </cell>
          <cell r="G120">
            <v>267347.52720000001</v>
          </cell>
          <cell r="I120" t="str">
            <v>Acura RDX Total</v>
          </cell>
        </row>
        <row r="122">
          <cell r="A122" t="str">
            <v>AUT0251</v>
          </cell>
          <cell r="B122" t="str">
            <v>DRL Harness</v>
          </cell>
          <cell r="C122">
            <v>42156</v>
          </cell>
          <cell r="D122">
            <v>42705</v>
          </cell>
          <cell r="E122">
            <v>0</v>
          </cell>
          <cell r="F122">
            <v>105404.61</v>
          </cell>
          <cell r="G122">
            <v>274046.31</v>
          </cell>
          <cell r="I122" t="str">
            <v>Chevrolet Equinox</v>
          </cell>
          <cell r="J122" t="str">
            <v>Wire Harness</v>
          </cell>
        </row>
        <row r="123">
          <cell r="E123">
            <v>0</v>
          </cell>
          <cell r="F123">
            <v>105404.61</v>
          </cell>
          <cell r="G123">
            <v>274046.31</v>
          </cell>
          <cell r="I123" t="str">
            <v>Chevrolet Equinox Total</v>
          </cell>
        </row>
        <row r="125">
          <cell r="A125" t="str">
            <v>ALI0353</v>
          </cell>
          <cell r="B125" t="str">
            <v>Retractor Switch</v>
          </cell>
          <cell r="C125">
            <v>38838</v>
          </cell>
          <cell r="D125">
            <v>42643</v>
          </cell>
          <cell r="E125">
            <v>0</v>
          </cell>
          <cell r="F125">
            <v>118545.512</v>
          </cell>
          <cell r="G125">
            <v>81452.904999999999</v>
          </cell>
          <cell r="I125" t="str">
            <v>Jeep Compass</v>
          </cell>
          <cell r="J125" t="str">
            <v>Retractor Switch</v>
          </cell>
        </row>
        <row r="126">
          <cell r="E126">
            <v>0</v>
          </cell>
          <cell r="F126">
            <v>118545.512</v>
          </cell>
          <cell r="G126">
            <v>81452.904999999999</v>
          </cell>
          <cell r="I126" t="str">
            <v>Jeep Compass Total</v>
          </cell>
        </row>
        <row r="128">
          <cell r="E128">
            <v>4656205.5801999997</v>
          </cell>
          <cell r="F128">
            <v>5189596.9308600007</v>
          </cell>
          <cell r="G128">
            <v>4084701.1922800005</v>
          </cell>
          <cell r="H128" t="str">
            <v>Production Total</v>
          </cell>
        </row>
        <row r="130">
          <cell r="E130">
            <v>14829452.217185996</v>
          </cell>
          <cell r="F130">
            <v>15538767.697350999</v>
          </cell>
          <cell r="G130">
            <v>7593269.1889900006</v>
          </cell>
          <cell r="H130" t="str">
            <v>Grand Total</v>
          </cell>
        </row>
      </sheetData>
      <sheetData sheetId="2">
        <row r="8">
          <cell r="A8" t="str">
            <v>Base_part</v>
          </cell>
          <cell r="B8" t="str">
            <v>Program</v>
          </cell>
          <cell r="C8" t="str">
            <v>Vehicle</v>
          </cell>
          <cell r="D8" t="str">
            <v>CSM EOP</v>
          </cell>
          <cell r="E8">
            <v>2014</v>
          </cell>
          <cell r="F8">
            <v>2015</v>
          </cell>
          <cell r="G8">
            <v>2016</v>
          </cell>
          <cell r="H8" t="str">
            <v>Comments</v>
          </cell>
          <cell r="I8" t="str">
            <v>Ship to Location</v>
          </cell>
          <cell r="J8" t="str">
            <v>Was formal letter sent for parts closing out before June 2016? Y/N</v>
          </cell>
          <cell r="K8" t="str">
            <v>Was advanced letter sent for parts closing out after June 2016? Y/N</v>
          </cell>
        </row>
        <row r="9">
          <cell r="A9" t="str">
            <v>FNG0108</v>
          </cell>
          <cell r="B9" t="str">
            <v>RT</v>
          </cell>
          <cell r="C9" t="str">
            <v>Town &amp; Country</v>
          </cell>
          <cell r="D9">
            <v>42430</v>
          </cell>
          <cell r="E9">
            <v>610024</v>
          </cell>
          <cell r="F9">
            <v>398902</v>
          </cell>
          <cell r="G9">
            <v>157755</v>
          </cell>
          <cell r="H9">
            <v>0</v>
          </cell>
          <cell r="I9" t="str">
            <v>Windsor, ON</v>
          </cell>
          <cell r="J9">
            <v>0</v>
          </cell>
          <cell r="K9">
            <v>0</v>
          </cell>
        </row>
        <row r="10">
          <cell r="A10" t="str">
            <v>FNG0111</v>
          </cell>
          <cell r="B10" t="str">
            <v>RT</v>
          </cell>
          <cell r="C10" t="str">
            <v>Town &amp; Country</v>
          </cell>
          <cell r="D10">
            <v>42430</v>
          </cell>
          <cell r="E10">
            <v>68272</v>
          </cell>
          <cell r="F10">
            <v>44644</v>
          </cell>
          <cell r="G10">
            <v>17655</v>
          </cell>
          <cell r="H10">
            <v>0</v>
          </cell>
          <cell r="I10" t="str">
            <v>Windsor, ON</v>
          </cell>
          <cell r="J10">
            <v>0</v>
          </cell>
          <cell r="K10">
            <v>0</v>
          </cell>
        </row>
        <row r="11">
          <cell r="A11" t="str">
            <v>MER0110</v>
          </cell>
          <cell r="B11" t="str">
            <v>RT</v>
          </cell>
          <cell r="C11" t="str">
            <v>Town &amp; Country</v>
          </cell>
          <cell r="D11">
            <v>42430</v>
          </cell>
          <cell r="E11">
            <v>569422</v>
          </cell>
          <cell r="F11">
            <v>372351</v>
          </cell>
          <cell r="G11">
            <v>147255</v>
          </cell>
          <cell r="H11">
            <v>0</v>
          </cell>
          <cell r="I11" t="str">
            <v>Grand rapids, MI</v>
          </cell>
          <cell r="J11">
            <v>0</v>
          </cell>
          <cell r="K11">
            <v>0</v>
          </cell>
        </row>
        <row r="12">
          <cell r="A12" t="str">
            <v>MER0111</v>
          </cell>
          <cell r="B12" t="str">
            <v>RT</v>
          </cell>
          <cell r="C12" t="str">
            <v>Town &amp; Country</v>
          </cell>
          <cell r="D12">
            <v>42430</v>
          </cell>
          <cell r="E12">
            <v>35036</v>
          </cell>
          <cell r="F12">
            <v>22911</v>
          </cell>
          <cell r="G12">
            <v>9061</v>
          </cell>
          <cell r="H12">
            <v>0</v>
          </cell>
          <cell r="I12" t="str">
            <v>Grand rapids, MI</v>
          </cell>
          <cell r="J12">
            <v>0</v>
          </cell>
          <cell r="K12">
            <v>0</v>
          </cell>
        </row>
        <row r="13">
          <cell r="A13" t="str">
            <v>KSI0048</v>
          </cell>
          <cell r="B13" t="str">
            <v>RT</v>
          </cell>
          <cell r="C13" t="str">
            <v>Town &amp; Country</v>
          </cell>
          <cell r="D13">
            <v>42430</v>
          </cell>
          <cell r="E13">
            <v>240244</v>
          </cell>
          <cell r="F13">
            <v>157098</v>
          </cell>
          <cell r="G13">
            <v>62128</v>
          </cell>
          <cell r="H13" t="str">
            <v>Only tape is unique </v>
          </cell>
          <cell r="I13" t="str">
            <v>Brownsville, Tx</v>
          </cell>
          <cell r="J13" t="str">
            <v> Yes</v>
          </cell>
          <cell r="K13">
            <v>0</v>
          </cell>
        </row>
        <row r="14">
          <cell r="A14" t="str">
            <v>KSI0054</v>
          </cell>
          <cell r="B14" t="str">
            <v>RT</v>
          </cell>
          <cell r="C14" t="str">
            <v>Town &amp; Country</v>
          </cell>
          <cell r="D14">
            <v>42430</v>
          </cell>
          <cell r="E14">
            <v>326918</v>
          </cell>
          <cell r="F14">
            <v>213775</v>
          </cell>
          <cell r="G14">
            <v>84543</v>
          </cell>
          <cell r="H14" t="str">
            <v> Only tape is unique</v>
          </cell>
          <cell r="I14" t="str">
            <v>Brownsville, Tx</v>
          </cell>
          <cell r="J14" t="str">
            <v xml:space="preserve"> Yes </v>
          </cell>
          <cell r="K14">
            <v>0</v>
          </cell>
        </row>
        <row r="15">
          <cell r="A15" t="str">
            <v>NAL0701</v>
          </cell>
          <cell r="B15" t="str">
            <v>GMT166</v>
          </cell>
          <cell r="C15" t="str">
            <v>Cadillac SRX</v>
          </cell>
          <cell r="D15">
            <v>42430</v>
          </cell>
          <cell r="E15">
            <v>325761</v>
          </cell>
          <cell r="F15">
            <v>586631</v>
          </cell>
          <cell r="G15">
            <v>0</v>
          </cell>
          <cell r="H15">
            <v>0</v>
          </cell>
          <cell r="I15" t="str">
            <v>Paris, IL</v>
          </cell>
          <cell r="J15">
            <v>0</v>
          </cell>
          <cell r="K15">
            <v>0</v>
          </cell>
        </row>
        <row r="16">
          <cell r="A16" t="str">
            <v>NAL0046</v>
          </cell>
          <cell r="B16" t="str">
            <v>GMT166</v>
          </cell>
          <cell r="C16" t="str">
            <v>Cadillac SRX</v>
          </cell>
          <cell r="D16">
            <v>42430</v>
          </cell>
          <cell r="E16">
            <v>259212</v>
          </cell>
          <cell r="F16">
            <v>238364</v>
          </cell>
          <cell r="G16">
            <v>12819</v>
          </cell>
          <cell r="H16">
            <v>0</v>
          </cell>
          <cell r="I16" t="str">
            <v>Paris, IL</v>
          </cell>
          <cell r="J16">
            <v>0</v>
          </cell>
          <cell r="K16">
            <v>0</v>
          </cell>
        </row>
        <row r="17">
          <cell r="A17" t="str">
            <v>HEL0082</v>
          </cell>
          <cell r="B17" t="str">
            <v>X11</v>
          </cell>
          <cell r="C17" t="str">
            <v>Nissan Versa/ Tiida</v>
          </cell>
          <cell r="D17">
            <v>42430</v>
          </cell>
          <cell r="E17">
            <v>114937</v>
          </cell>
          <cell r="F17">
            <v>102224</v>
          </cell>
          <cell r="G17">
            <v>18838</v>
          </cell>
          <cell r="H17">
            <v>0</v>
          </cell>
          <cell r="I17" t="str">
            <v>Mexico</v>
          </cell>
          <cell r="J17">
            <v>0</v>
          </cell>
          <cell r="K17">
            <v>0</v>
          </cell>
        </row>
        <row r="18">
          <cell r="A18" t="str">
            <v>ALC0464</v>
          </cell>
          <cell r="B18" t="str">
            <v>CD391</v>
          </cell>
          <cell r="C18" t="str">
            <v>Ford Fusion</v>
          </cell>
          <cell r="D18">
            <v>42461</v>
          </cell>
          <cell r="E18">
            <v>1048744</v>
          </cell>
          <cell r="F18">
            <v>1076438</v>
          </cell>
          <cell r="G18">
            <v>278031</v>
          </cell>
          <cell r="H18" t="str">
            <v>Master Sales forecast does not show this program ending 2016</v>
          </cell>
          <cell r="I18" t="str">
            <v>Mexico</v>
          </cell>
          <cell r="J18">
            <v>0</v>
          </cell>
          <cell r="K18">
            <v>0</v>
          </cell>
        </row>
        <row r="19">
          <cell r="A19" t="str">
            <v>ALC0465</v>
          </cell>
          <cell r="B19" t="str">
            <v>CD391</v>
          </cell>
          <cell r="C19" t="str">
            <v>Ford Fusion</v>
          </cell>
          <cell r="D19">
            <v>42461</v>
          </cell>
          <cell r="E19">
            <v>233625</v>
          </cell>
          <cell r="F19">
            <v>239795</v>
          </cell>
          <cell r="G19">
            <v>61936</v>
          </cell>
          <cell r="H19" t="str">
            <v>Master Sales forecast does not show this program ending 2016</v>
          </cell>
          <cell r="I19" t="str">
            <v>Mexico</v>
          </cell>
          <cell r="J19">
            <v>0</v>
          </cell>
          <cell r="K19">
            <v>0</v>
          </cell>
        </row>
        <row r="20">
          <cell r="A20" t="str">
            <v>MER0097</v>
          </cell>
          <cell r="B20" t="str">
            <v>D385</v>
          </cell>
          <cell r="C20" t="str">
            <v>Lincoln MKS</v>
          </cell>
          <cell r="D20">
            <v>42461</v>
          </cell>
          <cell r="E20">
            <v>41825</v>
          </cell>
          <cell r="F20">
            <v>9512</v>
          </cell>
          <cell r="G20">
            <v>11446</v>
          </cell>
          <cell r="H20">
            <v>0</v>
          </cell>
          <cell r="I20" t="str">
            <v>Grand rapids, MI</v>
          </cell>
          <cell r="J20">
            <v>0</v>
          </cell>
          <cell r="K20">
            <v>0</v>
          </cell>
        </row>
        <row r="21">
          <cell r="A21" t="str">
            <v>TRW0508</v>
          </cell>
          <cell r="B21" t="str">
            <v>D385</v>
          </cell>
          <cell r="C21" t="str">
            <v>Lincoln MKS</v>
          </cell>
          <cell r="D21">
            <v>42461</v>
          </cell>
          <cell r="E21">
            <v>39556</v>
          </cell>
          <cell r="F21">
            <v>36068</v>
          </cell>
          <cell r="G21">
            <v>2706</v>
          </cell>
          <cell r="H21">
            <v>0</v>
          </cell>
          <cell r="I21" t="str">
            <v>Mexico</v>
          </cell>
          <cell r="J21">
            <v>0</v>
          </cell>
          <cell r="K21">
            <v>0</v>
          </cell>
        </row>
        <row r="22">
          <cell r="A22" t="str">
            <v>SLA0195</v>
          </cell>
          <cell r="B22" t="str">
            <v>GMX353</v>
          </cell>
          <cell r="C22" t="str">
            <v>LaCrosse</v>
          </cell>
          <cell r="D22">
            <v>42461</v>
          </cell>
          <cell r="E22">
            <v>400553</v>
          </cell>
          <cell r="F22">
            <v>249542</v>
          </cell>
          <cell r="G22">
            <v>100684</v>
          </cell>
          <cell r="H22">
            <v>0</v>
          </cell>
          <cell r="I22" t="str">
            <v>Clinton, Tenn</v>
          </cell>
          <cell r="J22" t="str">
            <v>yes</v>
          </cell>
          <cell r="K22">
            <v>0</v>
          </cell>
        </row>
        <row r="23">
          <cell r="A23" t="str">
            <v>SLA0196</v>
          </cell>
          <cell r="B23" t="str">
            <v>GMX353</v>
          </cell>
          <cell r="C23" t="str">
            <v>LaCrosse</v>
          </cell>
          <cell r="D23">
            <v>42461</v>
          </cell>
          <cell r="E23">
            <v>145418</v>
          </cell>
          <cell r="F23">
            <v>90595</v>
          </cell>
          <cell r="G23">
            <v>36553</v>
          </cell>
          <cell r="H23">
            <v>0</v>
          </cell>
          <cell r="I23" t="str">
            <v>Clinton, Tenn</v>
          </cell>
          <cell r="J23" t="str">
            <v>yes</v>
          </cell>
          <cell r="K23">
            <v>0</v>
          </cell>
        </row>
        <row r="24">
          <cell r="A24" t="str">
            <v>SLA0197</v>
          </cell>
          <cell r="B24" t="str">
            <v>GMX353</v>
          </cell>
          <cell r="C24" t="str">
            <v>LaCrosse</v>
          </cell>
          <cell r="D24">
            <v>42461</v>
          </cell>
          <cell r="E24">
            <v>145418</v>
          </cell>
          <cell r="F24">
            <v>90595</v>
          </cell>
          <cell r="G24">
            <v>36553</v>
          </cell>
          <cell r="H24">
            <v>0</v>
          </cell>
          <cell r="I24" t="str">
            <v>Clinton, Tenn</v>
          </cell>
          <cell r="J24" t="str">
            <v>yes</v>
          </cell>
          <cell r="K24">
            <v>0</v>
          </cell>
        </row>
        <row r="25">
          <cell r="A25" t="str">
            <v>SLA0198</v>
          </cell>
          <cell r="B25" t="str">
            <v>GMX353</v>
          </cell>
          <cell r="C25" t="str">
            <v>LaCrosse</v>
          </cell>
          <cell r="D25">
            <v>42461</v>
          </cell>
          <cell r="E25">
            <v>106689</v>
          </cell>
          <cell r="F25">
            <v>66467</v>
          </cell>
          <cell r="G25">
            <v>26818</v>
          </cell>
          <cell r="H25">
            <v>0</v>
          </cell>
          <cell r="I25" t="str">
            <v>Clinton, Tenn</v>
          </cell>
          <cell r="J25" t="str">
            <v>yes</v>
          </cell>
          <cell r="K25">
            <v>0</v>
          </cell>
        </row>
        <row r="26">
          <cell r="A26" t="str">
            <v>TRW0499</v>
          </cell>
          <cell r="B26" t="str">
            <v>U502</v>
          </cell>
          <cell r="C26" t="str">
            <v>Ford Explorer</v>
          </cell>
          <cell r="D26">
            <v>42491</v>
          </cell>
          <cell r="E26">
            <v>629493</v>
          </cell>
          <cell r="F26">
            <v>628150</v>
          </cell>
          <cell r="G26">
            <v>159090</v>
          </cell>
          <cell r="H26" t="str">
            <v xml:space="preserve">Master Sales forecast does not show this program ending 2016- TRW lost business </v>
          </cell>
          <cell r="I26" t="str">
            <v>Atkins, VA</v>
          </cell>
          <cell r="J26" t="str">
            <v>N</v>
          </cell>
          <cell r="K26">
            <v>0</v>
          </cell>
        </row>
        <row r="27">
          <cell r="A27" t="str">
            <v>TRW0781</v>
          </cell>
          <cell r="B27" t="str">
            <v>U502</v>
          </cell>
          <cell r="C27" t="str">
            <v>Ford Explorer</v>
          </cell>
          <cell r="D27">
            <v>42491</v>
          </cell>
          <cell r="E27">
            <v>1135665</v>
          </cell>
          <cell r="F27">
            <v>955563</v>
          </cell>
          <cell r="G27">
            <v>409790</v>
          </cell>
          <cell r="H27" t="str">
            <v>Master Sales forecast does not show this program ending 2016- TRW lost business</v>
          </cell>
          <cell r="I27" t="str">
            <v>Atkins, VA</v>
          </cell>
          <cell r="J27" t="str">
            <v>N</v>
          </cell>
          <cell r="K27">
            <v>0</v>
          </cell>
        </row>
        <row r="28">
          <cell r="A28" t="str">
            <v>MER0124</v>
          </cell>
          <cell r="B28" t="str">
            <v>P473</v>
          </cell>
          <cell r="C28" t="str">
            <v>Ford F250/350/450</v>
          </cell>
          <cell r="D28">
            <v>42491</v>
          </cell>
          <cell r="E28">
            <v>286280</v>
          </cell>
          <cell r="F28">
            <v>298966</v>
          </cell>
          <cell r="G28">
            <v>125280</v>
          </cell>
          <cell r="H28">
            <v>0</v>
          </cell>
          <cell r="I28" t="str">
            <v>Grand rapids, MI</v>
          </cell>
          <cell r="J28">
            <v>0</v>
          </cell>
          <cell r="K28">
            <v>0</v>
          </cell>
        </row>
        <row r="29">
          <cell r="A29" t="str">
            <v>TRW0287</v>
          </cell>
          <cell r="B29" t="str">
            <v>P473</v>
          </cell>
          <cell r="C29" t="str">
            <v>Ford F250/350/450</v>
          </cell>
          <cell r="D29">
            <v>42491</v>
          </cell>
          <cell r="E29" t="e">
            <v>#N/A</v>
          </cell>
          <cell r="F29" t="e">
            <v>#N/A</v>
          </cell>
          <cell r="G29" t="e">
            <v>#N/A</v>
          </cell>
          <cell r="H29">
            <v>0</v>
          </cell>
          <cell r="I29" t="str">
            <v>Mexico</v>
          </cell>
          <cell r="J29">
            <v>0</v>
          </cell>
          <cell r="K29">
            <v>0</v>
          </cell>
        </row>
        <row r="30">
          <cell r="A30" t="str">
            <v>TRW0347</v>
          </cell>
          <cell r="B30" t="str">
            <v>P473</v>
          </cell>
          <cell r="C30" t="str">
            <v>Ford F250/350/450</v>
          </cell>
          <cell r="D30">
            <v>42491</v>
          </cell>
          <cell r="E30">
            <v>217005</v>
          </cell>
          <cell r="F30">
            <v>226621</v>
          </cell>
          <cell r="G30">
            <v>94964</v>
          </cell>
          <cell r="H30">
            <v>0</v>
          </cell>
          <cell r="I30" t="str">
            <v>Mexico</v>
          </cell>
          <cell r="J30">
            <v>0</v>
          </cell>
          <cell r="K30">
            <v>0</v>
          </cell>
        </row>
        <row r="31">
          <cell r="A31" t="str">
            <v>TRW0349</v>
          </cell>
          <cell r="B31" t="str">
            <v>P473</v>
          </cell>
          <cell r="C31" t="str">
            <v>Ford F250/350/450</v>
          </cell>
          <cell r="D31">
            <v>42491</v>
          </cell>
          <cell r="E31">
            <v>561875</v>
          </cell>
          <cell r="F31">
            <v>586773</v>
          </cell>
          <cell r="G31">
            <v>245884</v>
          </cell>
          <cell r="H31">
            <v>0</v>
          </cell>
          <cell r="I31" t="str">
            <v>Mexico</v>
          </cell>
          <cell r="J31">
            <v>0</v>
          </cell>
          <cell r="K31">
            <v>0</v>
          </cell>
        </row>
        <row r="32">
          <cell r="A32" t="str">
            <v>TRW0539</v>
          </cell>
          <cell r="B32" t="str">
            <v>P473</v>
          </cell>
          <cell r="C32" t="str">
            <v>Ford F250/350/450</v>
          </cell>
          <cell r="D32">
            <v>42491</v>
          </cell>
          <cell r="E32">
            <v>90735</v>
          </cell>
          <cell r="F32">
            <v>188548</v>
          </cell>
          <cell r="G32">
            <v>78738</v>
          </cell>
          <cell r="H32">
            <v>0</v>
          </cell>
          <cell r="I32" t="str">
            <v>Mexico</v>
          </cell>
          <cell r="J32">
            <v>0</v>
          </cell>
          <cell r="K32">
            <v>0</v>
          </cell>
        </row>
        <row r="33">
          <cell r="A33" t="str">
            <v>ALI0125</v>
          </cell>
          <cell r="B33" t="str">
            <v>TBD</v>
          </cell>
          <cell r="C33" t="str">
            <v>TBD</v>
          </cell>
          <cell r="D33">
            <v>42491</v>
          </cell>
          <cell r="E33">
            <v>70848</v>
          </cell>
          <cell r="F33">
            <v>59040</v>
          </cell>
          <cell r="G33">
            <v>8187</v>
          </cell>
          <cell r="H33">
            <v>0</v>
          </cell>
          <cell r="I33" t="str">
            <v>France</v>
          </cell>
          <cell r="J33">
            <v>0</v>
          </cell>
          <cell r="K33">
            <v>0</v>
          </cell>
        </row>
        <row r="34">
          <cell r="A34" t="str">
            <v>AUT0045</v>
          </cell>
          <cell r="B34" t="str">
            <v>GMX211</v>
          </cell>
          <cell r="C34" t="str">
            <v>Chevy Impala</v>
          </cell>
          <cell r="D34">
            <v>42491</v>
          </cell>
          <cell r="E34">
            <v>403260</v>
          </cell>
          <cell r="F34">
            <v>252360</v>
          </cell>
          <cell r="G34">
            <v>97288</v>
          </cell>
          <cell r="H34">
            <v>0</v>
          </cell>
          <cell r="I34" t="str">
            <v>Belleville, Canada</v>
          </cell>
          <cell r="J34" t="str">
            <v>yes</v>
          </cell>
          <cell r="K34">
            <v>0</v>
          </cell>
        </row>
        <row r="35">
          <cell r="A35" t="str">
            <v>AUT0047</v>
          </cell>
          <cell r="B35" t="str">
            <v>GMX211</v>
          </cell>
          <cell r="C35" t="str">
            <v>Chevy Impala</v>
          </cell>
          <cell r="D35">
            <v>42491</v>
          </cell>
          <cell r="E35">
            <v>258504</v>
          </cell>
          <cell r="F35">
            <v>161772</v>
          </cell>
          <cell r="G35">
            <v>62365</v>
          </cell>
          <cell r="H35">
            <v>0</v>
          </cell>
          <cell r="I35" t="str">
            <v>Belleville, Canada</v>
          </cell>
          <cell r="J35" t="str">
            <v>yes</v>
          </cell>
          <cell r="K35">
            <v>0</v>
          </cell>
        </row>
        <row r="36">
          <cell r="A36" t="str">
            <v>TRW0200</v>
          </cell>
          <cell r="B36" t="str">
            <v>GMX211</v>
          </cell>
          <cell r="C36" t="str">
            <v>Chevy Impala</v>
          </cell>
          <cell r="D36">
            <v>42491</v>
          </cell>
          <cell r="E36">
            <v>108702</v>
          </cell>
          <cell r="F36">
            <v>68026</v>
          </cell>
          <cell r="G36">
            <v>26225</v>
          </cell>
          <cell r="H36">
            <v>0</v>
          </cell>
          <cell r="I36" t="str">
            <v>Mexico</v>
          </cell>
          <cell r="J36">
            <v>0</v>
          </cell>
          <cell r="K36">
            <v>0</v>
          </cell>
        </row>
        <row r="37">
          <cell r="A37" t="str">
            <v>TRW0386</v>
          </cell>
          <cell r="B37" t="str">
            <v>GMX211</v>
          </cell>
          <cell r="C37" t="str">
            <v>Chevy Impala</v>
          </cell>
          <cell r="D37">
            <v>42491</v>
          </cell>
          <cell r="E37">
            <v>15524</v>
          </cell>
          <cell r="F37">
            <v>9715</v>
          </cell>
          <cell r="G37">
            <v>3745</v>
          </cell>
          <cell r="H37">
            <v>0</v>
          </cell>
          <cell r="I37" t="str">
            <v>Mexico</v>
          </cell>
          <cell r="J37">
            <v>0</v>
          </cell>
          <cell r="K37">
            <v>0</v>
          </cell>
        </row>
        <row r="38">
          <cell r="A38" t="str">
            <v>TRW0387</v>
          </cell>
          <cell r="B38" t="str">
            <v>GMX211</v>
          </cell>
          <cell r="C38" t="str">
            <v>Chevy Impala</v>
          </cell>
          <cell r="D38">
            <v>42491</v>
          </cell>
          <cell r="E38">
            <v>87711</v>
          </cell>
          <cell r="F38">
            <v>54890</v>
          </cell>
          <cell r="G38">
            <v>21161</v>
          </cell>
          <cell r="H38">
            <v>0</v>
          </cell>
          <cell r="I38" t="str">
            <v>Mexico</v>
          </cell>
          <cell r="J38">
            <v>0</v>
          </cell>
          <cell r="K38">
            <v>0</v>
          </cell>
        </row>
        <row r="39">
          <cell r="A39" t="str">
            <v>WEB0045</v>
          </cell>
          <cell r="B39" t="str">
            <v>GMX211</v>
          </cell>
          <cell r="C39" t="str">
            <v>Chevy Impala</v>
          </cell>
          <cell r="D39">
            <v>42491</v>
          </cell>
          <cell r="E39">
            <v>33165</v>
          </cell>
          <cell r="F39">
            <v>20755</v>
          </cell>
          <cell r="G39">
            <v>8001</v>
          </cell>
          <cell r="H39">
            <v>0</v>
          </cell>
          <cell r="I39" t="str">
            <v>Rochester, MI</v>
          </cell>
          <cell r="J39">
            <v>0</v>
          </cell>
          <cell r="K39" t="str">
            <v>No</v>
          </cell>
        </row>
        <row r="40">
          <cell r="A40" t="str">
            <v>NAL0563</v>
          </cell>
          <cell r="B40" t="str">
            <v>051A</v>
          </cell>
          <cell r="C40" t="str">
            <v>Toyota Camry</v>
          </cell>
          <cell r="D40">
            <v>42522</v>
          </cell>
          <cell r="E40">
            <v>2066</v>
          </cell>
          <cell r="F40">
            <v>663</v>
          </cell>
          <cell r="G40">
            <v>1078</v>
          </cell>
          <cell r="H40">
            <v>0</v>
          </cell>
          <cell r="I40" t="str">
            <v>Paris, IL</v>
          </cell>
          <cell r="J40" t="str">
            <v>N</v>
          </cell>
          <cell r="K40" t="str">
            <v>No</v>
          </cell>
        </row>
        <row r="41">
          <cell r="A41" t="str">
            <v>STE0123</v>
          </cell>
          <cell r="B41" t="str">
            <v>2WS</v>
          </cell>
          <cell r="C41" t="str">
            <v>Honda CRV</v>
          </cell>
          <cell r="D41">
            <v>42522</v>
          </cell>
          <cell r="E41">
            <v>256457</v>
          </cell>
          <cell r="F41">
            <v>852456</v>
          </cell>
          <cell r="G41">
            <v>540455</v>
          </cell>
          <cell r="H41">
            <v>0</v>
          </cell>
          <cell r="I41" t="str">
            <v>London, Oh</v>
          </cell>
          <cell r="J41">
            <v>0</v>
          </cell>
          <cell r="K41" t="str">
            <v>No</v>
          </cell>
        </row>
        <row r="42">
          <cell r="A42" t="str">
            <v>STE0124</v>
          </cell>
          <cell r="B42" t="str">
            <v>2WS</v>
          </cell>
          <cell r="C42" t="str">
            <v>Honda CRV</v>
          </cell>
          <cell r="D42">
            <v>42522</v>
          </cell>
          <cell r="E42">
            <v>90581</v>
          </cell>
          <cell r="F42">
            <v>542804</v>
          </cell>
          <cell r="G42">
            <v>195142</v>
          </cell>
          <cell r="H42">
            <v>0</v>
          </cell>
          <cell r="I42" t="str">
            <v>London, Oh</v>
          </cell>
          <cell r="J42">
            <v>0</v>
          </cell>
          <cell r="K42" t="str">
            <v>No</v>
          </cell>
        </row>
        <row r="43">
          <cell r="A43" t="str">
            <v>STE0125</v>
          </cell>
          <cell r="B43" t="str">
            <v>2WS</v>
          </cell>
          <cell r="C43" t="str">
            <v>Honda CRV</v>
          </cell>
          <cell r="D43">
            <v>42522</v>
          </cell>
          <cell r="E43">
            <v>255570</v>
          </cell>
          <cell r="F43">
            <v>933174</v>
          </cell>
          <cell r="G43">
            <v>458315</v>
          </cell>
          <cell r="H43">
            <v>0</v>
          </cell>
          <cell r="I43" t="str">
            <v>London, Oh</v>
          </cell>
          <cell r="J43">
            <v>0</v>
          </cell>
          <cell r="K43" t="str">
            <v>No</v>
          </cell>
        </row>
        <row r="44">
          <cell r="A44" t="str">
            <v>ADC0073</v>
          </cell>
          <cell r="B44" t="str">
            <v>D1BL1</v>
          </cell>
          <cell r="C44" t="str">
            <v>Cadillac ELR</v>
          </cell>
          <cell r="D44">
            <v>42552</v>
          </cell>
          <cell r="E44">
            <v>10093</v>
          </cell>
          <cell r="F44">
            <v>0</v>
          </cell>
          <cell r="G44">
            <v>363</v>
          </cell>
          <cell r="H44">
            <v>0</v>
          </cell>
          <cell r="I44" t="str">
            <v>Saranac, MI</v>
          </cell>
          <cell r="J44" t="str">
            <v>yes</v>
          </cell>
          <cell r="K44" t="str">
            <v>No</v>
          </cell>
        </row>
        <row r="45">
          <cell r="A45" t="str">
            <v>ADC0094</v>
          </cell>
          <cell r="B45" t="str">
            <v>D1BL1</v>
          </cell>
          <cell r="C45" t="str">
            <v>Cadillac ELR</v>
          </cell>
          <cell r="D45">
            <v>42552</v>
          </cell>
          <cell r="E45">
            <v>9176</v>
          </cell>
          <cell r="F45">
            <v>2620</v>
          </cell>
          <cell r="G45">
            <v>330</v>
          </cell>
          <cell r="H45">
            <v>0</v>
          </cell>
          <cell r="I45" t="str">
            <v>Saranac, MI</v>
          </cell>
          <cell r="J45" t="str">
            <v>yes</v>
          </cell>
          <cell r="K45" t="str">
            <v>No</v>
          </cell>
        </row>
        <row r="46">
          <cell r="A46" t="str">
            <v>NAL0158</v>
          </cell>
          <cell r="B46" t="str">
            <v>TK8A</v>
          </cell>
          <cell r="C46" t="str">
            <v>Honda Odyssey</v>
          </cell>
          <cell r="D46">
            <v>42583</v>
          </cell>
          <cell r="E46">
            <v>187638</v>
          </cell>
          <cell r="F46">
            <v>199415</v>
          </cell>
          <cell r="G46">
            <v>125534</v>
          </cell>
          <cell r="H46">
            <v>0</v>
          </cell>
          <cell r="I46" t="str">
            <v>Muscle Shoals, AL</v>
          </cell>
          <cell r="J46">
            <v>0</v>
          </cell>
          <cell r="K46" t="str">
            <v>No</v>
          </cell>
        </row>
        <row r="47">
          <cell r="A47" t="str">
            <v>NAL0159</v>
          </cell>
          <cell r="B47" t="str">
            <v>TK8A</v>
          </cell>
          <cell r="C47" t="str">
            <v>Honda Odyssey</v>
          </cell>
          <cell r="D47">
            <v>42583</v>
          </cell>
          <cell r="E47">
            <v>921832</v>
          </cell>
          <cell r="F47">
            <v>979691</v>
          </cell>
          <cell r="G47">
            <v>308364</v>
          </cell>
          <cell r="H47">
            <v>0</v>
          </cell>
          <cell r="I47" t="str">
            <v>Muscle Shoals, AL</v>
          </cell>
          <cell r="J47">
            <v>0</v>
          </cell>
          <cell r="K47" t="str">
            <v>No</v>
          </cell>
        </row>
        <row r="48">
          <cell r="A48" t="str">
            <v>NAL0176</v>
          </cell>
          <cell r="B48" t="str">
            <v>TK8A</v>
          </cell>
          <cell r="C48" t="str">
            <v>Honda Odyssey</v>
          </cell>
          <cell r="D48">
            <v>42583</v>
          </cell>
          <cell r="E48">
            <v>197628</v>
          </cell>
          <cell r="F48">
            <v>210032</v>
          </cell>
          <cell r="G48">
            <v>132218</v>
          </cell>
          <cell r="H48">
            <v>0</v>
          </cell>
          <cell r="I48" t="str">
            <v>Muscle Shoals, AL</v>
          </cell>
          <cell r="J48">
            <v>0</v>
          </cell>
          <cell r="K48" t="str">
            <v>No</v>
          </cell>
        </row>
        <row r="49">
          <cell r="A49" t="str">
            <v>NAL0442</v>
          </cell>
          <cell r="B49" t="str">
            <v>TK8A</v>
          </cell>
          <cell r="C49" t="str">
            <v>Honda Odyssey</v>
          </cell>
          <cell r="D49">
            <v>42583</v>
          </cell>
          <cell r="E49">
            <v>478750</v>
          </cell>
          <cell r="F49">
            <v>508799</v>
          </cell>
          <cell r="G49">
            <v>320296</v>
          </cell>
          <cell r="H49">
            <v>0</v>
          </cell>
          <cell r="I49" t="str">
            <v>Muscle Shoals, AL</v>
          </cell>
          <cell r="J49">
            <v>0</v>
          </cell>
          <cell r="K49" t="str">
            <v>No</v>
          </cell>
        </row>
        <row r="50">
          <cell r="A50" t="str">
            <v>NAL0443</v>
          </cell>
          <cell r="B50" t="str">
            <v>TK8A</v>
          </cell>
          <cell r="C50" t="str">
            <v>Honda Odyssey</v>
          </cell>
          <cell r="D50">
            <v>42583</v>
          </cell>
          <cell r="E50">
            <v>135698</v>
          </cell>
          <cell r="F50">
            <v>144215</v>
          </cell>
          <cell r="G50">
            <v>90785</v>
          </cell>
          <cell r="H50">
            <v>0</v>
          </cell>
          <cell r="I50" t="str">
            <v>Muscle Shoals, AL</v>
          </cell>
          <cell r="J50">
            <v>0</v>
          </cell>
          <cell r="K50" t="str">
            <v>No</v>
          </cell>
        </row>
        <row r="51">
          <cell r="A51" t="str">
            <v>NAL0507</v>
          </cell>
          <cell r="B51" t="str">
            <v>TK8A</v>
          </cell>
          <cell r="C51" t="str">
            <v>Honda Odyssey</v>
          </cell>
          <cell r="D51">
            <v>42583</v>
          </cell>
          <cell r="E51">
            <v>99363</v>
          </cell>
          <cell r="F51">
            <v>105600</v>
          </cell>
          <cell r="G51">
            <v>66476</v>
          </cell>
          <cell r="H51">
            <v>0</v>
          </cell>
          <cell r="I51" t="str">
            <v>Muscle Shoals, AL</v>
          </cell>
          <cell r="J51">
            <v>0</v>
          </cell>
          <cell r="K51" t="str">
            <v>No</v>
          </cell>
        </row>
        <row r="52">
          <cell r="A52" t="str">
            <v>ALC0477</v>
          </cell>
          <cell r="B52" t="str">
            <v>CD391</v>
          </cell>
          <cell r="C52" t="str">
            <v>Ford Fusion</v>
          </cell>
          <cell r="D52">
            <v>42644</v>
          </cell>
          <cell r="E52">
            <v>69069</v>
          </cell>
          <cell r="F52">
            <v>70893</v>
          </cell>
          <cell r="G52">
            <v>72646</v>
          </cell>
          <cell r="H52" t="str">
            <v>Customer is already planning for closeouts - Master Sales forecast does not show this program ending 2016- German to engage with customer, need current inventory levels</v>
          </cell>
          <cell r="I52" t="str">
            <v>Foshan, China</v>
          </cell>
          <cell r="J52">
            <v>0</v>
          </cell>
          <cell r="K52" t="str">
            <v>No</v>
          </cell>
        </row>
        <row r="53">
          <cell r="A53" t="str">
            <v>ALC0478</v>
          </cell>
          <cell r="B53" t="str">
            <v>CD391</v>
          </cell>
          <cell r="C53" t="str">
            <v>Ford Fusion</v>
          </cell>
          <cell r="D53">
            <v>42644</v>
          </cell>
          <cell r="E53">
            <v>32336</v>
          </cell>
          <cell r="F53">
            <v>33190</v>
          </cell>
          <cell r="G53">
            <v>25623</v>
          </cell>
          <cell r="H53" t="str">
            <v>Customer is already planning for closeouts - Master Sales forecast does not show this program ending 2016 - German to engage with customer, need current inventory levels</v>
          </cell>
          <cell r="I53" t="str">
            <v>Foshan, China</v>
          </cell>
          <cell r="J53">
            <v>0</v>
          </cell>
          <cell r="K53" t="str">
            <v>No</v>
          </cell>
        </row>
        <row r="54">
          <cell r="A54" t="str">
            <v>ALC0482</v>
          </cell>
          <cell r="B54" t="str">
            <v>CD391</v>
          </cell>
          <cell r="C54" t="str">
            <v>Ford Fusion</v>
          </cell>
          <cell r="D54">
            <v>42644</v>
          </cell>
          <cell r="E54">
            <v>197894</v>
          </cell>
          <cell r="F54">
            <v>203120</v>
          </cell>
          <cell r="G54">
            <v>156820</v>
          </cell>
          <cell r="H54" t="str">
            <v>Customer is already planning for closeouts - Master Sales forecast does not show this program ending 2016 - German to engage with customer, need current inventory levels</v>
          </cell>
          <cell r="I54" t="str">
            <v>Foshan, China</v>
          </cell>
          <cell r="J54">
            <v>0</v>
          </cell>
          <cell r="K54" t="str">
            <v>No</v>
          </cell>
        </row>
        <row r="55">
          <cell r="A55" t="str">
            <v>ALC0571</v>
          </cell>
          <cell r="B55" t="str">
            <v>CD391</v>
          </cell>
          <cell r="C55" t="str">
            <v>Ford Fusion</v>
          </cell>
          <cell r="D55">
            <v>42644</v>
          </cell>
          <cell r="E55">
            <v>588003</v>
          </cell>
          <cell r="F55">
            <v>603530</v>
          </cell>
          <cell r="G55">
            <v>465960</v>
          </cell>
          <cell r="H55" t="str">
            <v>Customer is already planning for closeouts - Master Sales forecast does not show this program ending 2016 - German to engage with customer, need current inventory levels</v>
          </cell>
          <cell r="I55" t="str">
            <v>Foshan, China</v>
          </cell>
          <cell r="J55">
            <v>0</v>
          </cell>
          <cell r="K55" t="str">
            <v>No</v>
          </cell>
        </row>
        <row r="56">
          <cell r="A56" t="str">
            <v>VSL0346</v>
          </cell>
          <cell r="B56" t="str">
            <v>GMT968</v>
          </cell>
          <cell r="C56" t="str">
            <v>GMC Acadia</v>
          </cell>
          <cell r="D56">
            <v>42705</v>
          </cell>
          <cell r="E56">
            <v>1142210</v>
          </cell>
          <cell r="F56">
            <v>1187203</v>
          </cell>
          <cell r="G56">
            <v>627184</v>
          </cell>
          <cell r="H56">
            <v>0</v>
          </cell>
          <cell r="I56" t="str">
            <v>Seymour, IN</v>
          </cell>
          <cell r="J56">
            <v>0</v>
          </cell>
          <cell r="K56" t="str">
            <v>No</v>
          </cell>
        </row>
        <row r="57">
          <cell r="A57" t="str">
            <v>VSL0347</v>
          </cell>
          <cell r="B57" t="str">
            <v>GMT968</v>
          </cell>
          <cell r="C57" t="str">
            <v>GMC Acadia</v>
          </cell>
          <cell r="D57">
            <v>42705</v>
          </cell>
          <cell r="E57">
            <v>355238</v>
          </cell>
          <cell r="F57">
            <v>369231</v>
          </cell>
          <cell r="G57">
            <v>195060</v>
          </cell>
          <cell r="H57">
            <v>0</v>
          </cell>
          <cell r="I57" t="str">
            <v>Seymour, IN</v>
          </cell>
          <cell r="J57">
            <v>0</v>
          </cell>
          <cell r="K57" t="str">
            <v>No</v>
          </cell>
        </row>
        <row r="58">
          <cell r="A58" t="str">
            <v>AUT0102</v>
          </cell>
          <cell r="B58" t="str">
            <v>MK49</v>
          </cell>
          <cell r="C58" t="str">
            <v>Jeep Compass</v>
          </cell>
          <cell r="D58">
            <v>42705</v>
          </cell>
          <cell r="E58">
            <v>1473107</v>
          </cell>
          <cell r="F58">
            <v>461830</v>
          </cell>
          <cell r="G58">
            <v>378591</v>
          </cell>
          <cell r="H58" t="str">
            <v>Master Sales forecast does not show this program ending 2016</v>
          </cell>
          <cell r="I58" t="str">
            <v>Belleville, Canada</v>
          </cell>
          <cell r="J58">
            <v>0</v>
          </cell>
          <cell r="K58" t="str">
            <v>No</v>
          </cell>
        </row>
        <row r="59">
          <cell r="A59" t="str">
            <v>AUT0103</v>
          </cell>
          <cell r="B59" t="str">
            <v>MK49</v>
          </cell>
          <cell r="C59" t="str">
            <v>Jeep Compass</v>
          </cell>
          <cell r="D59">
            <v>42705</v>
          </cell>
          <cell r="E59">
            <v>204075</v>
          </cell>
          <cell r="F59">
            <v>145742</v>
          </cell>
          <cell r="G59">
            <v>54632</v>
          </cell>
          <cell r="H59" t="str">
            <v>Master Sales forecast does not show this program ending 2016</v>
          </cell>
          <cell r="I59" t="str">
            <v>Belleville, Canada</v>
          </cell>
          <cell r="J59">
            <v>0</v>
          </cell>
          <cell r="K59" t="str">
            <v>No</v>
          </cell>
        </row>
        <row r="60">
          <cell r="A60" t="str">
            <v>FNG0069</v>
          </cell>
          <cell r="B60" t="str">
            <v>MK49</v>
          </cell>
          <cell r="C60" t="str">
            <v>Jeep Compass</v>
          </cell>
          <cell r="D60">
            <v>42705</v>
          </cell>
          <cell r="E60">
            <v>344949</v>
          </cell>
          <cell r="F60">
            <v>146629</v>
          </cell>
          <cell r="G60">
            <v>60282</v>
          </cell>
          <cell r="H60" t="str">
            <v>Master Sales forecast does not show this program ending 2016</v>
          </cell>
          <cell r="I60" t="str">
            <v>BELVIDERE, IL</v>
          </cell>
          <cell r="J60">
            <v>0</v>
          </cell>
          <cell r="K60" t="str">
            <v>No</v>
          </cell>
        </row>
        <row r="61">
          <cell r="A61" t="str">
            <v>TFX0042</v>
          </cell>
          <cell r="B61" t="str">
            <v>MK49</v>
          </cell>
          <cell r="C61" t="str">
            <v>Jeep Compass</v>
          </cell>
          <cell r="D61">
            <v>42705</v>
          </cell>
          <cell r="E61">
            <v>1990</v>
          </cell>
          <cell r="F61">
            <v>1421</v>
          </cell>
          <cell r="G61">
            <v>533</v>
          </cell>
          <cell r="H61" t="str">
            <v>Master Sales forecast does not show this program ending 2016</v>
          </cell>
          <cell r="I61" t="str">
            <v>Laredo, Tx</v>
          </cell>
          <cell r="J61">
            <v>0</v>
          </cell>
          <cell r="K61" t="str">
            <v>No</v>
          </cell>
        </row>
        <row r="62">
          <cell r="A62" t="str">
            <v>AUT0251</v>
          </cell>
          <cell r="B62" t="str">
            <v>GMT172</v>
          </cell>
          <cell r="C62" t="str">
            <v>Chevrolet Equinox</v>
          </cell>
          <cell r="D62">
            <v>42705</v>
          </cell>
          <cell r="E62">
            <v>0</v>
          </cell>
          <cell r="F62">
            <v>105405</v>
          </cell>
          <cell r="G62">
            <v>274046</v>
          </cell>
          <cell r="H62">
            <v>0</v>
          </cell>
          <cell r="I62" t="str">
            <v>Belleville, Canada</v>
          </cell>
          <cell r="J62">
            <v>0</v>
          </cell>
          <cell r="K62" t="str">
            <v>No</v>
          </cell>
        </row>
        <row r="63">
          <cell r="A63" t="str">
            <v>FNG0070</v>
          </cell>
          <cell r="B63" t="str">
            <v>MK74</v>
          </cell>
          <cell r="C63" t="str">
            <v>Jeep Patriot</v>
          </cell>
          <cell r="D63">
            <v>42705</v>
          </cell>
          <cell r="E63">
            <v>626933</v>
          </cell>
          <cell r="F63">
            <v>706626</v>
          </cell>
          <cell r="G63">
            <v>611569</v>
          </cell>
          <cell r="H63" t="str">
            <v>Master Sales forecast does not show this program ending 2016</v>
          </cell>
          <cell r="I63" t="str">
            <v>BELVIDERE, IL</v>
          </cell>
          <cell r="J63">
            <v>0</v>
          </cell>
          <cell r="K63" t="str">
            <v>No</v>
          </cell>
        </row>
        <row r="64">
          <cell r="A64" t="str">
            <v>AMS0036</v>
          </cell>
          <cell r="B64" t="str">
            <v>GMX350</v>
          </cell>
          <cell r="C64" t="str">
            <v>Buick Regal</v>
          </cell>
          <cell r="D64">
            <v>42705</v>
          </cell>
          <cell r="E64">
            <v>43503</v>
          </cell>
          <cell r="F64">
            <v>37818</v>
          </cell>
          <cell r="G64">
            <v>0</v>
          </cell>
          <cell r="H64">
            <v>0</v>
          </cell>
          <cell r="I64">
            <v>0</v>
          </cell>
          <cell r="J64">
            <v>0</v>
          </cell>
          <cell r="K64" t="str">
            <v>No</v>
          </cell>
        </row>
        <row r="65">
          <cell r="A65" t="str">
            <v>TRW0618</v>
          </cell>
          <cell r="B65" t="str">
            <v>GMX350</v>
          </cell>
          <cell r="C65" t="str">
            <v>Buick Regal</v>
          </cell>
          <cell r="D65">
            <v>42705</v>
          </cell>
          <cell r="E65">
            <v>29968</v>
          </cell>
          <cell r="F65">
            <v>26052</v>
          </cell>
          <cell r="G65">
            <v>26264</v>
          </cell>
          <cell r="H65">
            <v>0</v>
          </cell>
          <cell r="I65" t="str">
            <v>Mexico</v>
          </cell>
          <cell r="J65">
            <v>0</v>
          </cell>
          <cell r="K65" t="str">
            <v>No</v>
          </cell>
        </row>
        <row r="66">
          <cell r="A66" t="str">
            <v>DRA0002</v>
          </cell>
          <cell r="B66" t="str">
            <v>TBD</v>
          </cell>
          <cell r="C66" t="str">
            <v>TBD</v>
          </cell>
          <cell r="D66">
            <v>42705</v>
          </cell>
          <cell r="E66" t="e">
            <v>#N/A</v>
          </cell>
          <cell r="F66" t="e">
            <v>#N/A</v>
          </cell>
          <cell r="G66" t="e">
            <v>#N/A</v>
          </cell>
          <cell r="H66">
            <v>0</v>
          </cell>
          <cell r="I66" t="str">
            <v xml:space="preserve">Duncan, SC </v>
          </cell>
          <cell r="J66">
            <v>0</v>
          </cell>
          <cell r="K66" t="str">
            <v>No</v>
          </cell>
        </row>
        <row r="67">
          <cell r="A67" t="str">
            <v>STE0134</v>
          </cell>
          <cell r="B67" t="str">
            <v>2AS</v>
          </cell>
          <cell r="C67" t="str">
            <v>Acura RDX</v>
          </cell>
          <cell r="D67">
            <v>42705</v>
          </cell>
          <cell r="E67">
            <v>0</v>
          </cell>
          <cell r="F67">
            <v>220106</v>
          </cell>
          <cell r="G67">
            <v>267348</v>
          </cell>
          <cell r="H67">
            <v>0</v>
          </cell>
          <cell r="I67" t="str">
            <v>London, Oh</v>
          </cell>
          <cell r="J67">
            <v>0</v>
          </cell>
          <cell r="K67" t="str">
            <v>No</v>
          </cell>
        </row>
        <row r="68">
          <cell r="A68" t="str">
            <v>ALI0128</v>
          </cell>
          <cell r="B68" t="str">
            <v>TBD</v>
          </cell>
          <cell r="C68" t="str">
            <v>TBD</v>
          </cell>
          <cell r="D68">
            <v>42735</v>
          </cell>
          <cell r="E68">
            <v>56475</v>
          </cell>
          <cell r="F68">
            <v>56475</v>
          </cell>
          <cell r="G68">
            <v>135540</v>
          </cell>
          <cell r="H68">
            <v>0</v>
          </cell>
          <cell r="I68" t="str">
            <v>Mexico</v>
          </cell>
          <cell r="J68">
            <v>0</v>
          </cell>
          <cell r="K68" t="str">
            <v>No</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erman Urbina" refreshedDate="42676.683328356485" createdVersion="1" refreshedVersion="4" recordCount="135" upgradeOnRefresh="1">
  <cacheSource type="worksheet">
    <worksheetSource ref="B2:F137" sheet="Close out data"/>
  </cacheSource>
  <cacheFields count="5">
    <cacheField name="Part" numFmtId="0">
      <sharedItems/>
    </cacheField>
    <cacheField name="Customer" numFmtId="0">
      <sharedItems count="21">
        <s v="ADC"/>
        <s v="MER"/>
        <s v="KSI"/>
        <s v="NAL"/>
        <s v="ALC"/>
        <s v="SLA"/>
        <s v="TRW"/>
        <s v="ALI"/>
        <s v="WEB"/>
        <s v="VSL"/>
        <s v="AUT"/>
        <s v="NOR"/>
        <s v="STE"/>
        <s v="FNG"/>
        <s v="TFX"/>
        <s v="DRA"/>
        <s v="DEL"/>
        <s v="YAZ"/>
        <s v="TOG"/>
        <s v="HEL"/>
        <s v="VNA"/>
      </sharedItems>
    </cacheField>
    <cacheField name="Year" numFmtId="0">
      <sharedItems containsSemiMixedTypes="0" containsString="0" containsNumber="1" containsInteger="1" minValue="2016" maxValue="2017"/>
    </cacheField>
    <cacheField name="2016 Sales" numFmtId="0">
      <sharedItems containsSemiMixedTypes="0" containsString="0" containsNumber="1" minValue="0" maxValue="1554724.385214"/>
    </cacheField>
    <cacheField name="2017 Sales" numFmtId="0">
      <sharedItems containsSemiMixedTypes="0" containsString="0" containsNumber="1" minValue="0" maxValue="572890.53821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5">
  <r>
    <s v="ADC0073"/>
    <x v="0"/>
    <n v="2016"/>
    <n v="1252.328"/>
    <n v="0"/>
  </r>
  <r>
    <s v="ADC0094"/>
    <x v="0"/>
    <n v="2016"/>
    <n v="1057.1600000000001"/>
    <n v="0"/>
  </r>
  <r>
    <s v="MER0110"/>
    <x v="1"/>
    <n v="2016"/>
    <n v="0"/>
    <n v="0"/>
  </r>
  <r>
    <s v="MER0111"/>
    <x v="1"/>
    <n v="2016"/>
    <n v="0"/>
    <n v="0"/>
  </r>
  <r>
    <s v="KSI0048"/>
    <x v="2"/>
    <n v="2016"/>
    <n v="50529.405409999999"/>
    <n v="0"/>
  </r>
  <r>
    <s v="KSI0054"/>
    <x v="2"/>
    <n v="2016"/>
    <n v="68759.109119999994"/>
    <n v="0"/>
  </r>
  <r>
    <s v="NAL0701"/>
    <x v="3"/>
    <n v="2016"/>
    <n v="51932.789810000002"/>
    <n v="0"/>
  </r>
  <r>
    <s v="NAL0046"/>
    <x v="3"/>
    <n v="2016"/>
    <n v="20661.617501000001"/>
    <n v="0"/>
  </r>
  <r>
    <s v="ALC0464"/>
    <x v="4"/>
    <n v="2016"/>
    <n v="282545.27866000001"/>
    <n v="0"/>
  </r>
  <r>
    <s v="ALC0465"/>
    <x v="4"/>
    <n v="2016"/>
    <n v="42750.0723"/>
    <n v="0"/>
  </r>
  <r>
    <s v="SLA0195"/>
    <x v="5"/>
    <n v="2016"/>
    <n v="98187.551999999996"/>
    <n v="0"/>
  </r>
  <r>
    <s v="SLA0196"/>
    <x v="5"/>
    <n v="2016"/>
    <n v="35642.617919999997"/>
    <n v="0"/>
  </r>
  <r>
    <s v="SLA0197"/>
    <x v="5"/>
    <n v="2016"/>
    <n v="35642.617919999997"/>
    <n v="0"/>
  </r>
  <r>
    <s v="SLA0198"/>
    <x v="5"/>
    <n v="2016"/>
    <n v="12817.44"/>
    <n v="0"/>
  </r>
  <r>
    <s v="MER0097"/>
    <x v="1"/>
    <n v="2016"/>
    <n v="0"/>
    <n v="0"/>
  </r>
  <r>
    <s v="TRW0508"/>
    <x v="6"/>
    <n v="2016"/>
    <n v="3565.7635500000001"/>
    <n v="0"/>
  </r>
  <r>
    <s v="TRW0499"/>
    <x v="6"/>
    <n v="2016"/>
    <n v="52847.830243999997"/>
    <n v="0"/>
  </r>
  <r>
    <s v="TRW0781"/>
    <x v="6"/>
    <n v="2016"/>
    <n v="615114.30530000001"/>
    <n v="0"/>
  </r>
  <r>
    <s v="MER0124"/>
    <x v="1"/>
    <n v="2016"/>
    <n v="0"/>
    <n v="0"/>
  </r>
  <r>
    <s v="TRW0287"/>
    <x v="6"/>
    <n v="2016"/>
    <n v="0"/>
    <n v="0"/>
  </r>
  <r>
    <s v="TRW0347"/>
    <x v="6"/>
    <n v="2016"/>
    <n v="121949.299675"/>
    <n v="0"/>
  </r>
  <r>
    <s v="TRW0349"/>
    <x v="6"/>
    <n v="2016"/>
    <n v="311021.37845199998"/>
    <n v="0"/>
  </r>
  <r>
    <s v="TRW0539"/>
    <x v="6"/>
    <n v="2016"/>
    <n v="82112.999689999997"/>
    <n v="0"/>
  </r>
  <r>
    <s v="ALI0125"/>
    <x v="7"/>
    <n v="2016"/>
    <n v="8186.88"/>
    <n v="0"/>
  </r>
  <r>
    <s v="TRW0200"/>
    <x v="6"/>
    <n v="2016"/>
    <n v="22748.364000000001"/>
    <n v="0"/>
  </r>
  <r>
    <s v="TRW0386"/>
    <x v="6"/>
    <n v="2016"/>
    <n v="3151.2803130000002"/>
    <n v="0"/>
  </r>
  <r>
    <s v="TRW0387"/>
    <x v="6"/>
    <n v="2016"/>
    <n v="17804.012148999998"/>
    <n v="0"/>
  </r>
  <r>
    <s v="WEB0045"/>
    <x v="8"/>
    <n v="2016"/>
    <n v="5783.7749999999996"/>
    <n v="0"/>
  </r>
  <r>
    <s v="VSL0346"/>
    <x v="9"/>
    <n v="2016"/>
    <n v="295069.51434200001"/>
    <n v="47527.758028999997"/>
  </r>
  <r>
    <s v="ALI0125"/>
    <x v="7"/>
    <n v="2016"/>
    <n v="8186.88"/>
    <n v="0"/>
  </r>
  <r>
    <s v="AUT0045"/>
    <x v="10"/>
    <n v="2016"/>
    <n v="84391.32"/>
    <n v="0"/>
  </r>
  <r>
    <s v="AUT0047"/>
    <x v="10"/>
    <n v="2016"/>
    <n v="51945.04436"/>
    <n v="0"/>
  </r>
  <r>
    <s v="NOR0023"/>
    <x v="11"/>
    <n v="2016"/>
    <n v="296105.73300000001"/>
    <n v="286523.62199999997"/>
  </r>
  <r>
    <s v="NAL0387"/>
    <x v="3"/>
    <n v="2016"/>
    <n v="1554724.385214"/>
    <n v="0"/>
  </r>
  <r>
    <s v="STE0123"/>
    <x v="12"/>
    <n v="2016"/>
    <n v="774307.92628000001"/>
    <n v="0"/>
  </r>
  <r>
    <s v="STE0124"/>
    <x v="12"/>
    <n v="2016"/>
    <n v="171492.39551999999"/>
    <n v="0"/>
  </r>
  <r>
    <s v="STE0125"/>
    <x v="12"/>
    <n v="2016"/>
    <n v="311002.44486400002"/>
    <n v="0"/>
  </r>
  <r>
    <s v="NOR0049"/>
    <x v="11"/>
    <n v="2016"/>
    <n v="0"/>
    <n v="314500.67599999998"/>
  </r>
  <r>
    <s v="ALC0477"/>
    <x v="4"/>
    <n v="2016"/>
    <n v="45473.048783999999"/>
    <n v="0"/>
  </r>
  <r>
    <s v="ALC0478"/>
    <x v="4"/>
    <n v="2016"/>
    <n v="16728.42195"/>
    <n v="0"/>
  </r>
  <r>
    <s v="ALC0482"/>
    <x v="4"/>
    <n v="2016"/>
    <n v="39402.737000000001"/>
    <n v="0"/>
  </r>
  <r>
    <s v="ALC0571"/>
    <x v="4"/>
    <n v="2016"/>
    <n v="171851.472924"/>
    <n v="0"/>
  </r>
  <r>
    <s v="NAL0416"/>
    <x v="3"/>
    <n v="2016"/>
    <n v="688718.31835099997"/>
    <n v="0"/>
  </r>
  <r>
    <s v="NAL0492"/>
    <x v="3"/>
    <n v="2016"/>
    <n v="81157.280096000002"/>
    <n v="0"/>
  </r>
  <r>
    <s v="NAL0493"/>
    <x v="3"/>
    <n v="2016"/>
    <n v="101299.88897499999"/>
    <n v="0"/>
  </r>
  <r>
    <s v="NAL0520"/>
    <x v="3"/>
    <n v="2016"/>
    <n v="606554.62394099997"/>
    <n v="0"/>
  </r>
  <r>
    <s v="NAL0521"/>
    <x v="3"/>
    <n v="2016"/>
    <n v="755469.71037500002"/>
    <n v="0"/>
  </r>
  <r>
    <s v="VSL0346"/>
    <x v="9"/>
    <n v="2016"/>
    <n v="295069.51434200001"/>
    <n v="47527.758028999997"/>
  </r>
  <r>
    <s v="KSI0056"/>
    <x v="2"/>
    <n v="2016"/>
    <n v="246118.79306699999"/>
    <n v="39960.146874999999"/>
  </r>
  <r>
    <s v="AUT0102"/>
    <x v="10"/>
    <n v="2016"/>
    <n v="588073.42252799997"/>
    <n v="0"/>
  </r>
  <r>
    <s v="AUT0103"/>
    <x v="10"/>
    <n v="2016"/>
    <n v="81248.514047999997"/>
    <n v="0"/>
  </r>
  <r>
    <s v="FNG0069"/>
    <x v="13"/>
    <n v="2016"/>
    <n v="0"/>
    <n v="0"/>
  </r>
  <r>
    <s v="TFX0042"/>
    <x v="14"/>
    <n v="2016"/>
    <n v="1585.6913999999999"/>
    <n v="0"/>
  </r>
  <r>
    <s v="ALI0353"/>
    <x v="7"/>
    <n v="2016"/>
    <n v="156285.52633200001"/>
    <n v="0"/>
  </r>
  <r>
    <s v="ALI0354"/>
    <x v="7"/>
    <n v="2016"/>
    <n v="138946.63680000001"/>
    <n v="0"/>
  </r>
  <r>
    <s v="FNG0070"/>
    <x v="13"/>
    <n v="2016"/>
    <n v="0"/>
    <n v="0"/>
  </r>
  <r>
    <s v="DRA0002"/>
    <x v="15"/>
    <n v="2016"/>
    <n v="0"/>
    <n v="0"/>
  </r>
  <r>
    <s v="STE0134"/>
    <x v="12"/>
    <n v="2016"/>
    <n v="306068.864"/>
    <n v="0"/>
  </r>
  <r>
    <s v="ALC0246"/>
    <x v="4"/>
    <n v="2016"/>
    <n v="62138.733655000004"/>
    <n v="0"/>
  </r>
  <r>
    <s v="ALC0336"/>
    <x v="4"/>
    <n v="2016"/>
    <n v="33832.913256"/>
    <n v="0"/>
  </r>
  <r>
    <s v="ALC0664"/>
    <x v="4"/>
    <n v="2016"/>
    <n v="122179.8768"/>
    <n v="0"/>
  </r>
  <r>
    <s v="ALI0257"/>
    <x v="7"/>
    <n v="2016"/>
    <n v="0"/>
    <n v="0"/>
  </r>
  <r>
    <s v="DEL0106"/>
    <x v="16"/>
    <n v="2016"/>
    <n v="0"/>
    <n v="0"/>
  </r>
  <r>
    <s v="TFX0046"/>
    <x v="14"/>
    <n v="2016"/>
    <n v="0"/>
    <n v="0"/>
  </r>
  <r>
    <s v="TRW0460"/>
    <x v="6"/>
    <n v="2016"/>
    <n v="0"/>
    <n v="0"/>
  </r>
  <r>
    <s v="TRW0461"/>
    <x v="6"/>
    <n v="2016"/>
    <n v="127295.37669200001"/>
    <n v="0"/>
  </r>
  <r>
    <s v="TRW0462"/>
    <x v="6"/>
    <n v="2016"/>
    <n v="18842.913504"/>
    <n v="0"/>
  </r>
  <r>
    <s v="ALI0128"/>
    <x v="7"/>
    <n v="2016"/>
    <n v="30602.880000000001"/>
    <n v="0"/>
  </r>
  <r>
    <s v="ALI0127"/>
    <x v="7"/>
    <n v="2016"/>
    <n v="177005.9"/>
    <n v="0"/>
  </r>
  <r>
    <s v="VSL0347"/>
    <x v="9"/>
    <n v="2017"/>
    <n v="464641.48950099997"/>
    <n v="30938.606076"/>
  </r>
  <r>
    <s v="VSL0346"/>
    <x v="9"/>
    <n v="2017"/>
    <n v="295069.51434200001"/>
    <n v="47527.758028999997"/>
  </r>
  <r>
    <s v="NAL0442"/>
    <x v="3"/>
    <n v="2017"/>
    <n v="377572.08480000001"/>
    <n v="83321.088000000003"/>
  </r>
  <r>
    <s v="NAL0158"/>
    <x v="3"/>
    <n v="2017"/>
    <n v="167284.97959999999"/>
    <n v="0"/>
  </r>
  <r>
    <s v="NAL0443"/>
    <x v="3"/>
    <n v="2017"/>
    <n v="98187.326400000005"/>
    <n v="21667.583999999999"/>
  </r>
  <r>
    <s v="NAL0159"/>
    <x v="3"/>
    <n v="2017"/>
    <n v="159285.10620000001"/>
    <n v="0"/>
  </r>
  <r>
    <s v="NALA159"/>
    <x v="3"/>
    <n v="2017"/>
    <n v="882059.85504000005"/>
    <n v="150685.40160000001"/>
  </r>
  <r>
    <s v="NALB159"/>
    <x v="3"/>
    <n v="2017"/>
    <n v="537714.24"/>
    <n v="0"/>
  </r>
  <r>
    <s v="NAL0176"/>
    <x v="3"/>
    <n v="2017"/>
    <n v="149402.824956"/>
    <n v="0"/>
  </r>
  <r>
    <s v="NALA176"/>
    <x v="3"/>
    <n v="2017"/>
    <n v="85330.14"/>
    <n v="0"/>
  </r>
  <r>
    <s v="NAL0507"/>
    <x v="3"/>
    <n v="2017"/>
    <n v="78357.822816"/>
    <n v="17291.688959999999"/>
  </r>
  <r>
    <s v="NAL0657"/>
    <x v="3"/>
    <n v="2017"/>
    <n v="72578.77"/>
    <n v="0"/>
  </r>
  <r>
    <s v="ADC0072"/>
    <x v="0"/>
    <n v="2017"/>
    <n v="1124317.746"/>
    <n v="340047.39600000001"/>
  </r>
  <r>
    <s v="ALC0536"/>
    <x v="4"/>
    <n v="2017"/>
    <n v="260097.82945200001"/>
    <n v="93239.497831999994"/>
  </r>
  <r>
    <s v="YAZ0017"/>
    <x v="17"/>
    <n v="2017"/>
    <n v="21363.65"/>
    <n v="29929.9"/>
  </r>
  <r>
    <s v="SLA0112"/>
    <x v="5"/>
    <n v="2017"/>
    <n v="48651.56"/>
    <n v="0"/>
  </r>
  <r>
    <s v="STE0001"/>
    <x v="12"/>
    <n v="2017"/>
    <n v="58613.705999999998"/>
    <n v="15440.544"/>
  </r>
  <r>
    <s v="STE0056"/>
    <x v="12"/>
    <n v="2017"/>
    <n v="300147.48"/>
    <n v="79067.520000000004"/>
  </r>
  <r>
    <s v="STE0057"/>
    <x v="12"/>
    <n v="2017"/>
    <n v="300147.48"/>
    <n v="273117.48"/>
  </r>
  <r>
    <s v="STE0058"/>
    <x v="12"/>
    <n v="2017"/>
    <n v="0"/>
    <n v="0"/>
  </r>
  <r>
    <s v="STE0059"/>
    <x v="12"/>
    <n v="2017"/>
    <n v="0"/>
    <n v="0"/>
  </r>
  <r>
    <s v="STE0348"/>
    <x v="12"/>
    <n v="2017"/>
    <n v="230301.84"/>
    <n v="60668.160000000003"/>
  </r>
  <r>
    <s v="SLA0115"/>
    <x v="5"/>
    <n v="2017"/>
    <n v="1301984.2999799999"/>
    <n v="572890.53821999999"/>
  </r>
  <r>
    <s v="SLA0116"/>
    <x v="5"/>
    <n v="2017"/>
    <n v="831016.68508800003"/>
    <n v="365658.47683200001"/>
  </r>
  <r>
    <s v="SLA0117"/>
    <x v="5"/>
    <n v="2017"/>
    <n v="666976.30145999999"/>
    <n v="293478.50994000002"/>
  </r>
  <r>
    <s v="SLA0187"/>
    <x v="5"/>
    <n v="2017"/>
    <n v="314074.5552"/>
    <n v="138197.0128"/>
  </r>
  <r>
    <s v="SLA0118"/>
    <x v="5"/>
    <n v="2017"/>
    <n v="147385.44813599999"/>
    <n v="64851.572103999999"/>
  </r>
  <r>
    <s v="TOG0049"/>
    <x v="18"/>
    <n v="2017"/>
    <n v="58640.603814000002"/>
    <n v="25802.651446"/>
  </r>
  <r>
    <s v="AUT0136"/>
    <x v="10"/>
    <n v="2017"/>
    <n v="178825.25760000001"/>
    <n v="94696.874800000005"/>
  </r>
  <r>
    <s v="AUT0137"/>
    <x v="10"/>
    <n v="2017"/>
    <n v="390325.82400000002"/>
    <n v="206696.95199999999"/>
  </r>
  <r>
    <s v="VSL0348"/>
    <x v="9"/>
    <n v="2017"/>
    <n v="529711.27003200003"/>
    <n v="280508.48348599998"/>
  </r>
  <r>
    <s v="VSL0349"/>
    <x v="9"/>
    <n v="2017"/>
    <n v="230211.31560999999"/>
    <n v="121908.350221"/>
  </r>
  <r>
    <s v="VSL0350"/>
    <x v="9"/>
    <n v="2017"/>
    <n v="145016.95334400001"/>
    <n v="76793.694912000006"/>
  </r>
  <r>
    <s v="HEL0082"/>
    <x v="19"/>
    <n v="2017"/>
    <n v="48438.720000000001"/>
    <n v="0"/>
  </r>
  <r>
    <s v="NAL0193"/>
    <x v="3"/>
    <n v="2017"/>
    <n v="448949.97950399999"/>
    <n v="434879.59756800003"/>
  </r>
  <r>
    <s v="NAL0231"/>
    <x v="3"/>
    <n v="2017"/>
    <n v="52594.724000000002"/>
    <n v="0"/>
  </r>
  <r>
    <s v="NAL0563"/>
    <x v="3"/>
    <n v="2017"/>
    <n v="6744.5935200000004"/>
    <n v="1564.9853039999998"/>
  </r>
  <r>
    <s v="NALA124"/>
    <x v="3"/>
    <n v="2017"/>
    <n v="18694.50576"/>
    <n v="0"/>
  </r>
  <r>
    <s v="NALD124"/>
    <x v="3"/>
    <n v="2017"/>
    <n v="1129.31"/>
    <n v="0"/>
  </r>
  <r>
    <s v="STE0162"/>
    <x v="12"/>
    <n v="2017"/>
    <n v="333724.32624000002"/>
    <n v="167658.40028"/>
  </r>
  <r>
    <s v="STE0163"/>
    <x v="12"/>
    <n v="2017"/>
    <n v="336050.83199999999"/>
    <n v="168827.204"/>
  </r>
  <r>
    <s v="STE0164"/>
    <x v="12"/>
    <n v="2017"/>
    <n v="18931.3704"/>
    <n v="9510.8538000000008"/>
  </r>
  <r>
    <s v="STE0165"/>
    <x v="12"/>
    <n v="2017"/>
    <n v="18931.3704"/>
    <n v="9510.8538000000008"/>
  </r>
  <r>
    <s v="STE0166"/>
    <x v="12"/>
    <n v="2017"/>
    <n v="11860.6176"/>
    <n v="5958.6072000000004"/>
  </r>
  <r>
    <s v="STE0176"/>
    <x v="12"/>
    <n v="2017"/>
    <n v="521677.1004"/>
    <n v="262083.22630000001"/>
  </r>
  <r>
    <s v="STE0195"/>
    <x v="12"/>
    <n v="2017"/>
    <n v="771928.52879999997"/>
    <n v="387806.01860000001"/>
  </r>
  <r>
    <s v="STE0237"/>
    <x v="12"/>
    <n v="2017"/>
    <n v="28511.1"/>
    <n v="14323.575000000001"/>
  </r>
  <r>
    <s v="STE0262"/>
    <x v="12"/>
    <n v="2017"/>
    <n v="26762.4192"/>
    <n v="13445.062400000001"/>
  </r>
  <r>
    <s v="STE0263"/>
    <x v="12"/>
    <n v="2017"/>
    <n v="24937.7088"/>
    <n v="12528.3536"/>
  </r>
  <r>
    <s v="STE0293"/>
    <x v="12"/>
    <n v="2017"/>
    <n v="64168.982400000001"/>
    <n v="32237.592799999999"/>
  </r>
  <r>
    <s v="STE0347"/>
    <x v="12"/>
    <n v="2017"/>
    <n v="495593.24537999998"/>
    <n v="248979.064985"/>
  </r>
  <r>
    <s v="TRW0618"/>
    <x v="6"/>
    <n v="2017"/>
    <n v="30493.02476"/>
    <n v="0"/>
  </r>
  <r>
    <s v="AUT0251"/>
    <x v="10"/>
    <n v="2017"/>
    <n v="358181.57337599999"/>
    <n v="0"/>
  </r>
  <r>
    <s v="SLA0372"/>
    <x v="5"/>
    <n v="2017"/>
    <n v="225321.63939999999"/>
    <n v="105926.6208"/>
  </r>
  <r>
    <s v="TRW0124"/>
    <x v="6"/>
    <n v="2017"/>
    <n v="97200.667199999996"/>
    <n v="68519.786399999997"/>
  </r>
  <r>
    <s v="VNA0192"/>
    <x v="20"/>
    <n v="2017"/>
    <n v="47898.9"/>
    <n v="34951.5"/>
  </r>
  <r>
    <s v="ADC0093"/>
    <x v="0"/>
    <n v="2017"/>
    <n v="61710"/>
    <n v="65899.02"/>
  </r>
  <r>
    <s v="TRW0700"/>
    <x v="6"/>
    <n v="2017"/>
    <n v="194667"/>
    <n v="207881.454"/>
  </r>
  <r>
    <s v="VNA0068"/>
    <x v="20"/>
    <n v="2017"/>
    <n v="201046.08"/>
    <n v="214693.56096"/>
  </r>
  <r>
    <s v="VNA0069"/>
    <x v="20"/>
    <n v="2017"/>
    <n v="90035.4"/>
    <n v="96147.214800000002"/>
  </r>
  <r>
    <s v="VNA0070"/>
    <x v="20"/>
    <n v="2017"/>
    <n v="114770.4"/>
    <n v="0"/>
  </r>
  <r>
    <s v="VNA0153"/>
    <x v="20"/>
    <n v="2017"/>
    <n v="9902.5"/>
    <n v="10574.705"/>
  </r>
  <r>
    <s v="VNA0202"/>
    <x v="20"/>
    <n v="2017"/>
    <n v="26010"/>
    <n v="0"/>
  </r>
  <r>
    <s v="TRW0288"/>
    <x v="6"/>
    <n v="2017"/>
    <n v="15416.24266"/>
    <n v="2312.9742999999999"/>
  </r>
  <r>
    <s v="VNA0003"/>
    <x v="20"/>
    <n v="2017"/>
    <n v="12135.632"/>
    <n v="7230.192"/>
  </r>
  <r>
    <s v="ALC0233"/>
    <x v="4"/>
    <n v="2017"/>
    <n v="16096.704624"/>
    <n v="11969.8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64"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location ref="H2:J25" firstHeaderRow="1" firstDataRow="2" firstDataCol="1"/>
  <pivotFields count="5">
    <pivotField compact="0" outline="0" subtotalTop="0" showAll="0" includeNewItemsInFilter="1"/>
    <pivotField axis="axisRow" compact="0" outline="0" subtotalTop="0" showAll="0" includeNewItemsInFilter="1" sortType="descending">
      <items count="22">
        <item x="0"/>
        <item x="4"/>
        <item x="7"/>
        <item x="10"/>
        <item x="16"/>
        <item x="15"/>
        <item x="13"/>
        <item x="19"/>
        <item x="2"/>
        <item x="1"/>
        <item x="3"/>
        <item x="11"/>
        <item x="5"/>
        <item x="12"/>
        <item x="14"/>
        <item x="18"/>
        <item x="6"/>
        <item x="20"/>
        <item x="9"/>
        <item x="8"/>
        <item x="17"/>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dataField="1" compact="0" numFmtId="44" outline="0" subtotalTop="0" showAll="0" includeNewItemsInFilter="1"/>
    <pivotField dataField="1" compact="0" numFmtId="44" outline="0" subtotalTop="0" showAll="0" includeNewItemsInFilter="1"/>
  </pivotFields>
  <rowFields count="1">
    <field x="1"/>
  </rowFields>
  <rowItems count="22">
    <i>
      <x v="10"/>
    </i>
    <i>
      <x v="13"/>
    </i>
    <i>
      <x v="12"/>
    </i>
    <i>
      <x v="18"/>
    </i>
    <i>
      <x v="3"/>
    </i>
    <i>
      <x v="16"/>
    </i>
    <i>
      <x/>
    </i>
    <i>
      <x v="1"/>
    </i>
    <i>
      <x v="2"/>
    </i>
    <i>
      <x v="17"/>
    </i>
    <i>
      <x v="8"/>
    </i>
    <i>
      <x v="11"/>
    </i>
    <i>
      <x v="15"/>
    </i>
    <i>
      <x v="7"/>
    </i>
    <i>
      <x v="20"/>
    </i>
    <i>
      <x v="19"/>
    </i>
    <i>
      <x v="14"/>
    </i>
    <i>
      <x v="6"/>
    </i>
    <i>
      <x v="9"/>
    </i>
    <i>
      <x v="5"/>
    </i>
    <i>
      <x v="4"/>
    </i>
    <i t="grand">
      <x/>
    </i>
  </rowItems>
  <colFields count="1">
    <field x="-2"/>
  </colFields>
  <colItems count="2">
    <i>
      <x/>
    </i>
    <i i="1">
      <x v="1"/>
    </i>
  </colItems>
  <dataFields count="2">
    <dataField name="Sum of 2016 Sales" fld="3" baseField="0" baseItem="0"/>
    <dataField name="Sum of 2017 Sales" fld="4" baseField="0" baseItem="0"/>
  </dataFields>
  <formats count="1">
    <format dxfId="0">
      <pivotArea outline="0" fieldPosition="0"/>
    </format>
  </formats>
  <pivotTableStyleInfo showRowHeaders="1" showColHeaders="1" showRowStripes="0" showColStripes="0" showLastColumn="1"/>
</pivotTableDefinition>
</file>

<file path=xl/tables/table1.xml><?xml version="1.0" encoding="utf-8"?>
<table xmlns="http://schemas.openxmlformats.org/spreadsheetml/2006/main" id="1" name="Table1" displayName="Table1" ref="A4:U124" totalsRowShown="0" headerRowDxfId="70" dataDxfId="68" headerRowBorderDxfId="69" tableBorderDxfId="67" totalsRowBorderDxfId="66">
  <autoFilter ref="A4:U124"/>
  <sortState ref="A34:U124">
    <sortCondition ref="D4:D124"/>
  </sortState>
  <tableColumns count="21">
    <tableColumn id="1" name="parent_customer" dataDxfId="65"/>
    <tableColumn id="2" name="program" dataDxfId="64"/>
    <tableColumn id="3" name="vehicle" dataDxfId="63"/>
    <tableColumn id="4" name="base_part" dataDxfId="62"/>
    <tableColumn id="5" name="Mid Model Date" dataDxfId="61"/>
    <tableColumn id="6" name="empire_sop" dataDxfId="60"/>
    <tableColumn id="7" name="empire_eop" dataDxfId="59"/>
    <tableColumn id="8" name="CSM_sop" dataDxfId="58"/>
    <tableColumn id="9" name="CSM_eop" dataDxfId="57"/>
    <tableColumn id="10" name="New Timing" dataDxfId="56"/>
    <tableColumn id="11" name="Prior Timing" dataDxfId="55"/>
    <tableColumn id="12" name="Action" dataDxfId="54"/>
    <tableColumn id="13" name="Notes" dataDxfId="53"/>
    <tableColumn id="14" name="2016 Sales" dataDxfId="52"/>
    <tableColumn id="15" name="2017 Sales" dataDxfId="51"/>
    <tableColumn id="16" name="2018 Sales" dataDxfId="50"/>
    <tableColumn id="17" name="2019 Sales" dataDxfId="49"/>
    <tableColumn id="18" name="2020 Sales" dataDxfId="48"/>
    <tableColumn id="19" name="2021 Sales" dataDxfId="47"/>
    <tableColumn id="20" name="2022 Sales" dataDxfId="46"/>
    <tableColumn id="21" name="2023 Sales" dataDxfId="45"/>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4:U152" totalsRowShown="0" headerRowDxfId="42" dataDxfId="40" headerRowBorderDxfId="41" tableBorderDxfId="39" totalsRowBorderDxfId="38">
  <autoFilter ref="A4:U152"/>
  <sortState ref="A5:U72">
    <sortCondition ref="D4:D72"/>
  </sortState>
  <tableColumns count="21">
    <tableColumn id="1" name="parent_customer" dataDxfId="37"/>
    <tableColumn id="2" name="program" dataDxfId="36"/>
    <tableColumn id="3" name="vehicle" dataDxfId="35"/>
    <tableColumn id="4" name="base_part" dataDxfId="34"/>
    <tableColumn id="5" name="Mid Model Date" dataDxfId="33"/>
    <tableColumn id="6" name="empire_sop" dataDxfId="32"/>
    <tableColumn id="7" name="empire_eop" dataDxfId="31"/>
    <tableColumn id="8" name="CSM_sop" dataDxfId="30"/>
    <tableColumn id="9" name="CSM_eop" dataDxfId="29"/>
    <tableColumn id="10" name="New Timing" dataDxfId="28"/>
    <tableColumn id="11" name="Prior Timing" dataDxfId="27"/>
    <tableColumn id="12" name="Action" dataDxfId="26"/>
    <tableColumn id="13" name="Notes" dataDxfId="25"/>
    <tableColumn id="14" name="2016 Sales" dataDxfId="24"/>
    <tableColumn id="15" name="2017 Sales" dataDxfId="23"/>
    <tableColumn id="16" name="2018 Sales" dataDxfId="22"/>
    <tableColumn id="17" name="2019 Sales" dataDxfId="21"/>
    <tableColumn id="18" name="2020 Sales" dataDxfId="20"/>
    <tableColumn id="19" name="2021 Sales" dataDxfId="19"/>
    <tableColumn id="20" name="2022 Sales" dataDxfId="18"/>
    <tableColumn id="21" name="2023 Sales" dataDxfId="17"/>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Z347" totalsRowShown="0" headerRowDxfId="16" headerRowCellStyle="Normal 2">
  <autoFilter ref="A1:Z347"/>
  <sortState ref="A56:Z327">
    <sortCondition ref="A1:A347"/>
  </sortState>
  <tableColumns count="26">
    <tableColumn id="1" name="base_part" dataDxfId="15"/>
    <tableColumn id="2" name="Customer" dataDxfId="14">
      <calculatedColumnFormula>MID(A2,1,3)</calculatedColumnFormula>
    </tableColumn>
    <tableColumn id="3" name="program"/>
    <tableColumn id="4" name="vehicle" dataDxfId="13"/>
    <tableColumn id="5" name="empire_sop"/>
    <tableColumn id="6" name="empire_eop" dataDxfId="12"/>
    <tableColumn id="7" name="Mid Model" dataDxfId="11"/>
    <tableColumn id="8" name="CSM_sop" dataDxfId="10"/>
    <tableColumn id="9" name="CSM_eop" dataDxfId="9"/>
    <tableColumn id="10" name="2016 Sales" dataDxfId="8"/>
    <tableColumn id="11" name="2017 Sales" dataDxfId="7"/>
    <tableColumn id="12" name="2018 Sales" dataDxfId="6"/>
    <tableColumn id="13" name="2019 Sales" dataDxfId="5"/>
    <tableColumn id="14" name="2020 Sales" dataDxfId="4"/>
    <tableColumn id="15" name="2021 Sales" dataDxfId="3"/>
    <tableColumn id="16" name="2022 Sales" dataDxfId="2"/>
    <tableColumn id="17" name="2023 Sales" dataDxfId="1"/>
    <tableColumn id="18" name="Scheduler Responsible"/>
    <tableColumn id="19" name="Scheduling Team Comments"/>
    <tableColumn id="20" name="Materials Comments"/>
    <tableColumn id="21" name="Ship to location"/>
    <tableColumn id="22" name="FG inventory after build out"/>
    <tableColumn id="23" name="Cost ea"/>
    <tableColumn id="24" name="Excess F/G after build out"/>
    <tableColumn id="25" name="Obsolete RM"/>
    <tableColumn id="26" name="Program exposur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AppData/Local/Microsoft/Windows/INetCache/gurbina/AppData/Roaming/Microsoft/AppData/Local/Microsoft/Windows/INetCache/Gurbina/AppData/Roaming/Microsoft/Excel/NISSAN%20PROGRAMS/VPP0024%20-%20Infinity/VPP0024-HB02%20OBSOLETE%20ANALYSIS%202-8-11.xls" TargetMode="External"/><Relationship Id="rId13" Type="http://schemas.openxmlformats.org/officeDocument/2006/relationships/hyperlink" Target="../AppData/Local/Microsoft/Windows/INetCache/gurbina/AppData/Roaming/Microsoft/AppData/Local/Microsoft/Windows/INetCache/Gurbina/AppData/Roaming/Microsoft/Excel/PT44/PT44%2011-30-2010.xls" TargetMode="External"/><Relationship Id="rId3" Type="http://schemas.openxmlformats.org/officeDocument/2006/relationships/hyperlink" Target="../AppData/Local/Microsoft/Windows/INetCache/gurbina/AppData/Roaming/Microsoft/AppData/Local/Microsoft/Windows/INetCache/Gurbina/AppData/Roaming/Microsoft/Excel/LX48C/LX48C-%207-13-10.xls" TargetMode="External"/><Relationship Id="rId7" Type="http://schemas.openxmlformats.org/officeDocument/2006/relationships/hyperlink" Target="../AppData/Local/Microsoft/Windows/INetCache/gurbina/AppData/Roaming/Microsoft/AppData/Local/Microsoft/Windows/INetCache/Gurbina/AppData/Roaming/Microsoft/Excel/HUMMER%20H3%20340/VPP0085%20&amp;%20GUI0115/VIS0085%20&amp;%20GUI0115%202-8-11.xls" TargetMode="External"/><Relationship Id="rId12" Type="http://schemas.openxmlformats.org/officeDocument/2006/relationships/hyperlink" Target="../AppData/Local/Microsoft/Windows/INetCache/gurbina/AppData/Roaming/Microsoft/AppData/Local/Microsoft/Windows/INetCache/Gurbina/AppData/Roaming/Microsoft/Excel/GMX0001/GMX0001%20Program%20-%202-8-11.xlsx.xls" TargetMode="External"/><Relationship Id="rId2" Type="http://schemas.openxmlformats.org/officeDocument/2006/relationships/hyperlink" Target="../AppData/Local/Microsoft/Windows/INetCache/gurbina/AppData/Roaming/Microsoft/AppData/Local/Microsoft/Windows/INetCache/Gurbina/AppData/Roaming/Microsoft/Excel/LX48D/LX48D-%2002-07-011.xls" TargetMode="External"/><Relationship Id="rId1" Type="http://schemas.openxmlformats.org/officeDocument/2006/relationships/hyperlink" Target="../AppData/Local/Microsoft/Windows/INetCache/gurbina/AppData/Roaming/Microsoft/AppData/Local/Microsoft/Windows/INetCache/Gurbina/AppData/Roaming/Microsoft/Excel/GMX0001/GMX0001%20Program%20-%2006-29-10.xlsx.xls" TargetMode="External"/><Relationship Id="rId6" Type="http://schemas.openxmlformats.org/officeDocument/2006/relationships/hyperlink" Target="../AppData/Local/Microsoft/Windows/INetCache/gurbina/AppData/Roaming/Microsoft/AppData/Local/Microsoft/Windows/INetCache/Gurbina/AppData/Roaming/Microsoft/Excel/LC22%20Challenger/LC22%20-%202-07-11.xls" TargetMode="External"/><Relationship Id="rId11" Type="http://schemas.openxmlformats.org/officeDocument/2006/relationships/hyperlink" Target="../AppData/Local/Microsoft/Windows/INetCache/gurbina/AppData/Roaming/Microsoft/AppData/Local/Microsoft/Windows/INetCache/data3/DATA1/Groups/EVERYONE/Program%20Closeouts/GMX386/GMX386%20-%2008-20-10.xls" TargetMode="External"/><Relationship Id="rId5" Type="http://schemas.openxmlformats.org/officeDocument/2006/relationships/hyperlink" Target="../AppData/Local/Microsoft/Windows/INetCache/gurbina/AppData/Roaming/Microsoft/AppData/Local/Microsoft/Windows/INetCache/Gurbina/AppData/Roaming/Microsoft/Excel/CD334%20Mercury%20Milan/CD334%20-%202-8-11.xls" TargetMode="External"/><Relationship Id="rId15" Type="http://schemas.openxmlformats.org/officeDocument/2006/relationships/hyperlink" Target="../AppData/Local/Microsoft/Windows/INetCache/gurbina/AppData/Roaming/Microsoft/AppData/Local/Microsoft/Windows/INetCache/Gurbina/AppData/Roaming/Microsoft/Excel/JK%20-Program/JK%20Program%20-%2001-18-11.xls" TargetMode="External"/><Relationship Id="rId10" Type="http://schemas.openxmlformats.org/officeDocument/2006/relationships/hyperlink" Target="../AppData/Local/Microsoft/Windows/INetCache/gurbina/AppData/Roaming/Microsoft/AppData/Local/Microsoft/Windows/INetCache/Gurbina/AppData/Roaming/Microsoft/Excel/P415/P415-%2011-30-10.xls" TargetMode="External"/><Relationship Id="rId4" Type="http://schemas.openxmlformats.org/officeDocument/2006/relationships/hyperlink" Target="../AppData/Local/Microsoft/Windows/INetCache/gurbina/AppData/Roaming/Microsoft/AppData/Local/Microsoft/Windows/INetCache/Gurbina/AppData/Roaming/Microsoft/Excel/HUMMER%20H3%20340/VPP0085-HD00%20GUI0115-HB07%20OBSOLETE%20ANALYSIS%2006-12-10.xls" TargetMode="External"/><Relationship Id="rId9" Type="http://schemas.openxmlformats.org/officeDocument/2006/relationships/hyperlink" Target="../AppData/Local/Microsoft/Windows/INetCache/gurbina/AppData/Roaming/Microsoft/AppData/Local/Microsoft/Windows/INetCache/Gurbina/AppData/Roaming/Microsoft/Excel/LX48C/LX48C-02-07-11.xls" TargetMode="External"/><Relationship Id="rId14" Type="http://schemas.openxmlformats.org/officeDocument/2006/relationships/hyperlink" Target="../AppData/Local/Microsoft/Windows/INetCache/gurbina/AppData/Roaming/Microsoft/AppData/Local/Microsoft/Windows/INetCache/Gurbina/AppData/Roaming/Microsoft/Excel/C170/C170%2011-30-2010.xl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AppData/Local/Microsoft/Windows/INetCache/gurbina/AppData/Roaming/Microsoft/AppData/Local/Microsoft/Windows/INetCache/Gurbina/AppData/Roaming/Microsoft/Excel/Customer%20Verification.doc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AppData/Local/Microsoft/Windows/INetCache/gurbina/AppData/Open%20Issues/Customer%20EOP%20Verifications%202016/Customer%20EOP%20dates%202016.xlsx"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file:///\\srvdata1\Data\Groups\EVERYONE\EEHSHARE\Production%20Scheduling\Measurables\Close%20Outs\2016-2019%20Close%20outs\U502%20Close%20Out\U502%20Closeout%20MPS.xlsx" TargetMode="External"/><Relationship Id="rId2" Type="http://schemas.openxmlformats.org/officeDocument/2006/relationships/hyperlink" Target="file:///\\srvdata1\Data\Groups\EVERYONE\EEHSHARE\Production%20Scheduling\Measurables\Close%20Outs\2016-2019%20Close%20outs\L42L%20close%20out%20review\RF%20Analysis-%20NAL0947_948.xlsx" TargetMode="External"/><Relationship Id="rId1" Type="http://schemas.openxmlformats.org/officeDocument/2006/relationships/hyperlink" Target="../AppData/Local/Microsoft/Windows/INetCache/gurbina/AppData/Roaming/Microsoft/VNA0146%20MPS%20planning%20example.xlsx" TargetMode="External"/><Relationship Id="rId5" Type="http://schemas.openxmlformats.org/officeDocument/2006/relationships/printerSettings" Target="../printerSettings/printerSettings3.bin"/><Relationship Id="rId4" Type="http://schemas.openxmlformats.org/officeDocument/2006/relationships/hyperlink" Target="file:///\\srvdata1\Data\Groups\EVERYONE\EEHSHARE\Production%20Scheduling\Measurables\Close%20Outs\2016-2019%20Close%20outs\WK74%20Close%20Out\LER0060%20-%20YAZ0017%20Release%20Analysis%2012-15-2017.xlsx"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Y112"/>
  <sheetViews>
    <sheetView showGridLines="0" topLeftCell="C9" zoomScale="85" zoomScaleNormal="85" workbookViewId="0">
      <pane xSplit="2" ySplit="1" topLeftCell="E10" activePane="bottomRight" state="frozen"/>
      <selection pane="topRight" activeCell="C9" sqref="C9"/>
      <selection pane="bottomLeft" activeCell="C9" sqref="C9"/>
      <selection pane="bottomRight" activeCell="K27" sqref="K27"/>
    </sheetView>
  </sheetViews>
  <sheetFormatPr defaultRowHeight="12.75" x14ac:dyDescent="0.2"/>
  <cols>
    <col min="2" max="2" width="10.5703125" customWidth="1"/>
    <col min="3" max="3" width="11.7109375" customWidth="1"/>
    <col min="4" max="4" width="15.7109375" hidden="1" customWidth="1"/>
    <col min="5" max="5" width="21.42578125" style="5" customWidth="1"/>
    <col min="6" max="6" width="14.42578125" style="1" customWidth="1"/>
    <col min="7" max="7" width="24.85546875" hidden="1" customWidth="1"/>
    <col min="8" max="8" width="18.85546875" hidden="1" customWidth="1"/>
    <col min="9" max="9" width="22.42578125" customWidth="1"/>
    <col min="10" max="10" width="20.140625" customWidth="1"/>
    <col min="11" max="11" width="29.85546875" customWidth="1"/>
    <col min="12" max="12" width="18.42578125" customWidth="1"/>
    <col min="14" max="14" width="40.7109375" style="4" customWidth="1"/>
    <col min="15" max="15" width="51.85546875" style="4" customWidth="1"/>
    <col min="16" max="16" width="16" customWidth="1"/>
    <col min="17" max="19" width="18.5703125" style="6" customWidth="1"/>
    <col min="20" max="20" width="18.42578125" style="6" customWidth="1"/>
    <col min="21" max="21" width="29.5703125" style="6" customWidth="1"/>
    <col min="22" max="22" width="18.5703125" style="6" customWidth="1"/>
    <col min="23" max="23" width="14.28515625" style="33" customWidth="1"/>
    <col min="24" max="24" width="14.28515625" style="34" customWidth="1"/>
    <col min="25" max="25" width="17.42578125" customWidth="1"/>
    <col min="26" max="26" width="10.85546875" bestFit="1" customWidth="1"/>
  </cols>
  <sheetData>
    <row r="1" spans="2:25" x14ac:dyDescent="0.2">
      <c r="B1" s="3">
        <v>40582</v>
      </c>
    </row>
    <row r="2" spans="2:25" x14ac:dyDescent="0.2">
      <c r="B2" s="3"/>
    </row>
    <row r="3" spans="2:25" x14ac:dyDescent="0.2">
      <c r="B3" s="3"/>
      <c r="C3" s="2" t="s">
        <v>66</v>
      </c>
      <c r="D3" s="2" t="s">
        <v>67</v>
      </c>
    </row>
    <row r="4" spans="2:25" x14ac:dyDescent="0.2">
      <c r="B4" s="3"/>
      <c r="C4" s="24" t="s">
        <v>58</v>
      </c>
      <c r="D4" s="231" t="s">
        <v>209</v>
      </c>
      <c r="K4" s="227"/>
    </row>
    <row r="5" spans="2:25" x14ac:dyDescent="0.2">
      <c r="B5" s="3"/>
      <c r="C5" s="25" t="s">
        <v>57</v>
      </c>
      <c r="D5" s="232" t="s">
        <v>220</v>
      </c>
      <c r="S5" s="215"/>
      <c r="T5" s="215"/>
    </row>
    <row r="6" spans="2:25" x14ac:dyDescent="0.2">
      <c r="B6" s="3"/>
      <c r="C6" s="18" t="s">
        <v>59</v>
      </c>
      <c r="D6" s="233" t="s">
        <v>209</v>
      </c>
      <c r="S6" s="216"/>
    </row>
    <row r="7" spans="2:25" x14ac:dyDescent="0.2">
      <c r="B7" s="3"/>
      <c r="C7" s="32" t="s">
        <v>101</v>
      </c>
      <c r="D7" s="265" t="s">
        <v>209</v>
      </c>
    </row>
    <row r="8" spans="2:25" ht="6" customHeight="1" thickBot="1" x14ac:dyDescent="0.25">
      <c r="B8" s="3"/>
    </row>
    <row r="9" spans="2:25" s="2" customFormat="1" ht="39" thickBot="1" x14ac:dyDescent="0.25">
      <c r="B9" s="47" t="s">
        <v>1</v>
      </c>
      <c r="C9" s="48" t="s">
        <v>2</v>
      </c>
      <c r="D9" s="49" t="s">
        <v>3</v>
      </c>
      <c r="E9" s="49" t="s">
        <v>4</v>
      </c>
      <c r="F9" s="50" t="s">
        <v>0</v>
      </c>
      <c r="G9" s="48" t="s">
        <v>5</v>
      </c>
      <c r="H9" s="48" t="s">
        <v>6</v>
      </c>
      <c r="I9" s="48" t="s">
        <v>7</v>
      </c>
      <c r="J9" s="51" t="s">
        <v>54</v>
      </c>
      <c r="K9" s="174" t="s">
        <v>102</v>
      </c>
      <c r="L9" s="174" t="s">
        <v>144</v>
      </c>
      <c r="M9" s="293" t="s">
        <v>234</v>
      </c>
      <c r="N9" s="51" t="s">
        <v>49</v>
      </c>
      <c r="O9" s="51" t="s">
        <v>52</v>
      </c>
      <c r="P9" s="51" t="s">
        <v>63</v>
      </c>
      <c r="Q9" s="52" t="s">
        <v>53</v>
      </c>
      <c r="R9" s="52" t="s">
        <v>106</v>
      </c>
      <c r="S9" s="52" t="s">
        <v>107</v>
      </c>
      <c r="T9" s="52" t="s">
        <v>176</v>
      </c>
      <c r="U9" s="52" t="s">
        <v>177</v>
      </c>
      <c r="V9" s="53" t="s">
        <v>64</v>
      </c>
      <c r="W9" s="54" t="s">
        <v>61</v>
      </c>
      <c r="X9" s="55" t="s">
        <v>62</v>
      </c>
      <c r="Y9" s="56" t="s">
        <v>65</v>
      </c>
    </row>
    <row r="10" spans="2:25" s="36" customFormat="1" ht="51.75" thickBot="1" x14ac:dyDescent="0.25">
      <c r="B10" s="175" t="s">
        <v>8</v>
      </c>
      <c r="C10" s="176" t="s">
        <v>79</v>
      </c>
      <c r="D10" s="177">
        <v>39356</v>
      </c>
      <c r="E10" s="177">
        <v>40269</v>
      </c>
      <c r="F10" s="178" t="s">
        <v>80</v>
      </c>
      <c r="G10" s="176" t="s">
        <v>81</v>
      </c>
      <c r="H10" s="176" t="s">
        <v>18</v>
      </c>
      <c r="I10" s="176" t="s">
        <v>139</v>
      </c>
      <c r="J10" s="179" t="s">
        <v>75</v>
      </c>
      <c r="K10" s="241" t="s">
        <v>104</v>
      </c>
      <c r="L10" s="180" t="s">
        <v>147</v>
      </c>
      <c r="M10" s="293" t="s">
        <v>235</v>
      </c>
      <c r="N10" s="181"/>
      <c r="O10" s="181" t="s">
        <v>202</v>
      </c>
      <c r="P10" s="176">
        <v>0</v>
      </c>
      <c r="Q10" s="182">
        <f>P10*3.71</f>
        <v>0</v>
      </c>
      <c r="R10" s="182">
        <v>639.04</v>
      </c>
      <c r="S10" s="182">
        <f>+Q10+R10</f>
        <v>639.04</v>
      </c>
      <c r="T10" s="182"/>
      <c r="U10" s="182"/>
      <c r="V10" s="263">
        <v>300</v>
      </c>
      <c r="W10" s="183"/>
      <c r="X10" s="184">
        <v>15</v>
      </c>
      <c r="Y10" s="117"/>
    </row>
    <row r="11" spans="2:25" x14ac:dyDescent="0.2">
      <c r="B11" s="13" t="s">
        <v>27</v>
      </c>
      <c r="C11" s="14" t="s">
        <v>86</v>
      </c>
      <c r="D11" s="15">
        <v>38412</v>
      </c>
      <c r="E11" s="15">
        <v>40328</v>
      </c>
      <c r="F11" s="16" t="s">
        <v>91</v>
      </c>
      <c r="G11" s="14" t="s">
        <v>87</v>
      </c>
      <c r="H11" s="14" t="s">
        <v>88</v>
      </c>
      <c r="I11" s="14" t="s">
        <v>89</v>
      </c>
      <c r="J11" s="37" t="s">
        <v>56</v>
      </c>
      <c r="K11" s="1168" t="s">
        <v>115</v>
      </c>
      <c r="L11" s="1170" t="s">
        <v>146</v>
      </c>
      <c r="M11" s="280" t="s">
        <v>235</v>
      </c>
      <c r="N11" s="38" t="s">
        <v>153</v>
      </c>
      <c r="O11" s="38"/>
      <c r="P11" s="14">
        <v>0</v>
      </c>
      <c r="Q11" s="39">
        <v>0</v>
      </c>
      <c r="R11" s="1199">
        <v>4081.67</v>
      </c>
      <c r="S11" s="1199">
        <f>+R11+Q12</f>
        <v>4081.67</v>
      </c>
      <c r="T11" s="209"/>
      <c r="U11" s="209"/>
      <c r="V11" s="39"/>
      <c r="W11" s="185"/>
      <c r="X11" s="115">
        <v>7</v>
      </c>
      <c r="Y11" s="98"/>
    </row>
    <row r="12" spans="2:25" ht="26.25" thickBot="1" x14ac:dyDescent="0.25">
      <c r="B12" s="186" t="s">
        <v>19</v>
      </c>
      <c r="C12" s="187" t="s">
        <v>90</v>
      </c>
      <c r="D12" s="188">
        <v>39569</v>
      </c>
      <c r="E12" s="188">
        <v>40329</v>
      </c>
      <c r="F12" s="189" t="s">
        <v>91</v>
      </c>
      <c r="G12" s="187" t="s">
        <v>87</v>
      </c>
      <c r="H12" s="187" t="s">
        <v>88</v>
      </c>
      <c r="I12" s="187" t="s">
        <v>92</v>
      </c>
      <c r="J12" s="190" t="s">
        <v>56</v>
      </c>
      <c r="K12" s="1169"/>
      <c r="L12" s="1171"/>
      <c r="M12" s="173" t="s">
        <v>235</v>
      </c>
      <c r="N12" s="191" t="s">
        <v>204</v>
      </c>
      <c r="O12" s="191"/>
      <c r="P12" s="187">
        <v>0</v>
      </c>
      <c r="Q12" s="192">
        <v>0</v>
      </c>
      <c r="R12" s="1200"/>
      <c r="S12" s="1200"/>
      <c r="T12" s="210"/>
      <c r="U12" s="210"/>
      <c r="V12" s="192"/>
      <c r="W12" s="193"/>
      <c r="X12" s="194">
        <v>7</v>
      </c>
      <c r="Y12" s="132"/>
    </row>
    <row r="13" spans="2:25" ht="51.75" thickBot="1" x14ac:dyDescent="0.25">
      <c r="B13" s="151" t="s">
        <v>19</v>
      </c>
      <c r="C13" s="152" t="s">
        <v>36</v>
      </c>
      <c r="D13" s="153">
        <v>37987</v>
      </c>
      <c r="E13" s="153">
        <v>40328</v>
      </c>
      <c r="F13" s="152" t="s">
        <v>93</v>
      </c>
      <c r="G13" s="152" t="s">
        <v>94</v>
      </c>
      <c r="H13" s="152" t="s">
        <v>95</v>
      </c>
      <c r="I13" s="152" t="s">
        <v>96</v>
      </c>
      <c r="J13" s="155" t="s">
        <v>56</v>
      </c>
      <c r="K13" s="249" t="s">
        <v>145</v>
      </c>
      <c r="L13" s="195" t="s">
        <v>146</v>
      </c>
      <c r="M13" s="195" t="s">
        <v>235</v>
      </c>
      <c r="N13" s="156" t="s">
        <v>205</v>
      </c>
      <c r="O13" s="156" t="s">
        <v>228</v>
      </c>
      <c r="P13" s="152"/>
      <c r="Q13" s="157"/>
      <c r="R13" s="157">
        <v>1631.4</v>
      </c>
      <c r="S13" s="157">
        <f>+R13+Q13</f>
        <v>1631.4</v>
      </c>
      <c r="T13" s="157"/>
      <c r="U13" s="157"/>
      <c r="V13" s="157"/>
      <c r="W13" s="158"/>
      <c r="X13" s="159">
        <v>7</v>
      </c>
      <c r="Y13" s="87"/>
    </row>
    <row r="14" spans="2:25" x14ac:dyDescent="0.2">
      <c r="B14" s="148" t="s">
        <v>20</v>
      </c>
      <c r="C14" s="140" t="s">
        <v>24</v>
      </c>
      <c r="D14" s="88">
        <v>38261</v>
      </c>
      <c r="E14" s="88">
        <v>40330</v>
      </c>
      <c r="F14" s="141" t="s">
        <v>23</v>
      </c>
      <c r="G14" s="140" t="s">
        <v>25</v>
      </c>
      <c r="H14" s="140" t="s">
        <v>18</v>
      </c>
      <c r="I14" s="140" t="s">
        <v>26</v>
      </c>
      <c r="J14" s="142" t="s">
        <v>57</v>
      </c>
      <c r="K14" s="1168" t="s">
        <v>103</v>
      </c>
      <c r="L14" s="1170" t="s">
        <v>146</v>
      </c>
      <c r="M14" s="252"/>
      <c r="N14" s="143" t="s">
        <v>154</v>
      </c>
      <c r="O14" s="143"/>
      <c r="P14" s="140">
        <v>0</v>
      </c>
      <c r="Q14" s="144">
        <v>0</v>
      </c>
      <c r="R14" s="1199">
        <v>505.43</v>
      </c>
      <c r="S14" s="1199">
        <f>+R14+Q15+Q14+Q16</f>
        <v>505.43</v>
      </c>
      <c r="T14" s="251"/>
      <c r="U14" s="251"/>
      <c r="V14" s="144"/>
      <c r="W14" s="146"/>
      <c r="X14" s="145">
        <v>7</v>
      </c>
      <c r="Y14" s="134"/>
    </row>
    <row r="15" spans="2:25" ht="25.5" x14ac:dyDescent="0.2">
      <c r="B15" s="17" t="s">
        <v>27</v>
      </c>
      <c r="C15" s="8" t="s">
        <v>28</v>
      </c>
      <c r="D15" s="9">
        <v>38261</v>
      </c>
      <c r="E15" s="9">
        <v>40330</v>
      </c>
      <c r="F15" s="10" t="s">
        <v>23</v>
      </c>
      <c r="G15" s="8" t="s">
        <v>25</v>
      </c>
      <c r="H15" s="8" t="s">
        <v>18</v>
      </c>
      <c r="I15" s="8" t="s">
        <v>26</v>
      </c>
      <c r="J15" s="18" t="s">
        <v>57</v>
      </c>
      <c r="K15" s="1174"/>
      <c r="L15" s="1175"/>
      <c r="M15" s="252" t="s">
        <v>235</v>
      </c>
      <c r="N15" s="11" t="s">
        <v>233</v>
      </c>
      <c r="O15" s="11" t="s">
        <v>230</v>
      </c>
      <c r="P15" s="8">
        <v>0</v>
      </c>
      <c r="Q15" s="12">
        <v>0</v>
      </c>
      <c r="R15" s="1201"/>
      <c r="S15" s="1201"/>
      <c r="T15" s="251"/>
      <c r="U15" s="251"/>
      <c r="V15" s="12"/>
      <c r="W15" s="266"/>
      <c r="X15" s="46">
        <v>7</v>
      </c>
      <c r="Y15" s="57"/>
    </row>
    <row r="16" spans="2:25" ht="13.5" thickBot="1" x14ac:dyDescent="0.25">
      <c r="B16" s="68" t="s">
        <v>27</v>
      </c>
      <c r="C16" s="69" t="s">
        <v>29</v>
      </c>
      <c r="D16" s="70">
        <v>38261</v>
      </c>
      <c r="E16" s="70">
        <v>40330</v>
      </c>
      <c r="F16" s="71" t="s">
        <v>23</v>
      </c>
      <c r="G16" s="69" t="s">
        <v>25</v>
      </c>
      <c r="H16" s="69" t="s">
        <v>18</v>
      </c>
      <c r="I16" s="69" t="s">
        <v>26</v>
      </c>
      <c r="J16" s="72" t="s">
        <v>57</v>
      </c>
      <c r="K16" s="1169"/>
      <c r="L16" s="1171"/>
      <c r="M16" s="173"/>
      <c r="N16" s="73"/>
      <c r="O16" s="73"/>
      <c r="P16" s="69">
        <v>0</v>
      </c>
      <c r="Q16" s="74">
        <v>0</v>
      </c>
      <c r="R16" s="1200"/>
      <c r="S16" s="1200"/>
      <c r="T16" s="210"/>
      <c r="U16" s="210"/>
      <c r="V16" s="74"/>
      <c r="W16" s="267"/>
      <c r="X16" s="116">
        <v>7</v>
      </c>
      <c r="Y16" s="105"/>
    </row>
    <row r="17" spans="2:25" s="36" customFormat="1" ht="51" x14ac:dyDescent="0.2">
      <c r="B17" s="197" t="s">
        <v>34</v>
      </c>
      <c r="C17" s="198" t="s">
        <v>76</v>
      </c>
      <c r="D17" s="199">
        <v>38869</v>
      </c>
      <c r="E17" s="199">
        <v>40374</v>
      </c>
      <c r="F17" s="200" t="s">
        <v>78</v>
      </c>
      <c r="G17" s="198" t="s">
        <v>82</v>
      </c>
      <c r="H17" s="198" t="s">
        <v>42</v>
      </c>
      <c r="I17" s="198" t="s">
        <v>83</v>
      </c>
      <c r="J17" s="205" t="s">
        <v>55</v>
      </c>
      <c r="K17" s="1166" t="s">
        <v>208</v>
      </c>
      <c r="L17" s="1172" t="s">
        <v>146</v>
      </c>
      <c r="M17" s="289"/>
      <c r="N17" s="201" t="s">
        <v>222</v>
      </c>
      <c r="O17" s="1164" t="s">
        <v>223</v>
      </c>
      <c r="P17" s="198">
        <v>0</v>
      </c>
      <c r="Q17" s="147">
        <v>0</v>
      </c>
      <c r="R17" s="1202">
        <v>1063.76</v>
      </c>
      <c r="S17" s="1202">
        <f>+R17+Q17</f>
        <v>1063.76</v>
      </c>
      <c r="T17" s="217"/>
      <c r="U17" s="204" t="s">
        <v>219</v>
      </c>
      <c r="V17" s="268">
        <v>1096</v>
      </c>
      <c r="W17" s="202"/>
      <c r="X17" s="203">
        <v>15</v>
      </c>
      <c r="Y17" s="114"/>
    </row>
    <row r="18" spans="2:25" s="36" customFormat="1" ht="39" thickBot="1" x14ac:dyDescent="0.25">
      <c r="B18" s="75" t="s">
        <v>34</v>
      </c>
      <c r="C18" s="76" t="s">
        <v>77</v>
      </c>
      <c r="D18" s="77">
        <v>38869</v>
      </c>
      <c r="E18" s="77">
        <v>40374</v>
      </c>
      <c r="F18" s="78" t="s">
        <v>78</v>
      </c>
      <c r="G18" s="76" t="s">
        <v>82</v>
      </c>
      <c r="H18" s="76" t="s">
        <v>42</v>
      </c>
      <c r="I18" s="76" t="s">
        <v>83</v>
      </c>
      <c r="J18" s="79" t="s">
        <v>55</v>
      </c>
      <c r="K18" s="1167"/>
      <c r="L18" s="1173"/>
      <c r="M18" s="281" t="s">
        <v>235</v>
      </c>
      <c r="N18" s="80" t="s">
        <v>206</v>
      </c>
      <c r="O18" s="1165"/>
      <c r="P18" s="76">
        <v>0</v>
      </c>
      <c r="Q18" s="147">
        <v>0</v>
      </c>
      <c r="R18" s="1203"/>
      <c r="S18" s="1203"/>
      <c r="T18" s="214"/>
      <c r="U18" s="204" t="s">
        <v>219</v>
      </c>
      <c r="V18" s="269">
        <v>4383</v>
      </c>
      <c r="W18" s="119"/>
      <c r="X18" s="120">
        <v>15</v>
      </c>
      <c r="Y18" s="67"/>
    </row>
    <row r="19" spans="2:25" x14ac:dyDescent="0.2">
      <c r="B19" s="121" t="s">
        <v>8</v>
      </c>
      <c r="C19" s="122" t="s">
        <v>46</v>
      </c>
      <c r="D19" s="123">
        <v>36495</v>
      </c>
      <c r="E19" s="123">
        <v>40390</v>
      </c>
      <c r="F19" s="124" t="s">
        <v>43</v>
      </c>
      <c r="G19" s="122" t="s">
        <v>44</v>
      </c>
      <c r="H19" s="122" t="s">
        <v>37</v>
      </c>
      <c r="I19" s="122" t="s">
        <v>45</v>
      </c>
      <c r="J19" s="163" t="s">
        <v>75</v>
      </c>
      <c r="K19" s="1185" t="s">
        <v>116</v>
      </c>
      <c r="L19" s="1188" t="s">
        <v>146</v>
      </c>
      <c r="M19" s="290"/>
      <c r="N19" s="166"/>
      <c r="O19" s="126"/>
      <c r="P19" s="122">
        <v>0</v>
      </c>
      <c r="Q19" s="127">
        <v>0</v>
      </c>
      <c r="R19" s="1179">
        <v>1270.78</v>
      </c>
      <c r="S19" s="1179">
        <f>+Q20+R19</f>
        <v>1270.78</v>
      </c>
      <c r="T19" s="207"/>
      <c r="U19" s="218" t="e">
        <f>#N/A</f>
        <v>#N/A</v>
      </c>
      <c r="V19" s="127"/>
      <c r="W19" s="128"/>
      <c r="X19" s="129">
        <v>15</v>
      </c>
      <c r="Y19" s="98"/>
    </row>
    <row r="20" spans="2:25" x14ac:dyDescent="0.2">
      <c r="B20" s="26" t="s">
        <v>8</v>
      </c>
      <c r="C20" s="27" t="s">
        <v>47</v>
      </c>
      <c r="D20" s="28">
        <v>36495</v>
      </c>
      <c r="E20" s="28">
        <v>40390</v>
      </c>
      <c r="F20" s="29" t="s">
        <v>43</v>
      </c>
      <c r="G20" s="27" t="s">
        <v>44</v>
      </c>
      <c r="H20" s="27" t="s">
        <v>37</v>
      </c>
      <c r="I20" s="27" t="s">
        <v>45</v>
      </c>
      <c r="J20" s="164" t="s">
        <v>75</v>
      </c>
      <c r="K20" s="1186"/>
      <c r="L20" s="1189"/>
      <c r="M20" s="291" t="s">
        <v>235</v>
      </c>
      <c r="N20" s="167"/>
      <c r="O20" s="30"/>
      <c r="P20" s="27">
        <v>0</v>
      </c>
      <c r="Q20" s="31">
        <f>+P20*2.18</f>
        <v>0</v>
      </c>
      <c r="R20" s="1181"/>
      <c r="S20" s="1181"/>
      <c r="T20" s="213"/>
      <c r="U20" s="219" t="e">
        <f>#N/A</f>
        <v>#N/A</v>
      </c>
      <c r="V20" s="31"/>
      <c r="W20" s="40"/>
      <c r="X20" s="41">
        <v>15</v>
      </c>
      <c r="Y20" s="57"/>
    </row>
    <row r="21" spans="2:25" s="36" customFormat="1" x14ac:dyDescent="0.2">
      <c r="B21" s="26" t="s">
        <v>21</v>
      </c>
      <c r="C21" s="27" t="s">
        <v>48</v>
      </c>
      <c r="D21" s="28">
        <v>36495</v>
      </c>
      <c r="E21" s="28">
        <v>40390</v>
      </c>
      <c r="F21" s="29" t="s">
        <v>43</v>
      </c>
      <c r="G21" s="27" t="s">
        <v>44</v>
      </c>
      <c r="H21" s="27" t="s">
        <v>37</v>
      </c>
      <c r="I21" s="27" t="s">
        <v>45</v>
      </c>
      <c r="J21" s="164" t="s">
        <v>75</v>
      </c>
      <c r="K21" s="1186"/>
      <c r="L21" s="1189"/>
      <c r="M21" s="291"/>
      <c r="N21" s="167"/>
      <c r="O21" s="30"/>
      <c r="P21" s="27">
        <v>0</v>
      </c>
      <c r="Q21" s="31">
        <v>0</v>
      </c>
      <c r="R21" s="1181"/>
      <c r="S21" s="1181"/>
      <c r="T21" s="213"/>
      <c r="U21" s="219" t="e">
        <f>#N/A</f>
        <v>#N/A</v>
      </c>
      <c r="V21" s="31"/>
      <c r="W21" s="40"/>
      <c r="X21" s="41">
        <v>7</v>
      </c>
      <c r="Y21" s="58"/>
    </row>
    <row r="22" spans="2:25" s="36" customFormat="1" ht="13.5" thickBot="1" x14ac:dyDescent="0.25">
      <c r="B22" s="59" t="s">
        <v>16</v>
      </c>
      <c r="C22" s="60" t="s">
        <v>85</v>
      </c>
      <c r="D22" s="61">
        <v>36495</v>
      </c>
      <c r="E22" s="61">
        <v>40390</v>
      </c>
      <c r="F22" s="62" t="s">
        <v>43</v>
      </c>
      <c r="G22" s="60" t="s">
        <v>44</v>
      </c>
      <c r="H22" s="60" t="s">
        <v>37</v>
      </c>
      <c r="I22" s="60" t="s">
        <v>45</v>
      </c>
      <c r="J22" s="165" t="s">
        <v>75</v>
      </c>
      <c r="K22" s="1187"/>
      <c r="L22" s="1190"/>
      <c r="M22" s="292"/>
      <c r="N22" s="168"/>
      <c r="O22" s="63"/>
      <c r="P22" s="60">
        <v>0</v>
      </c>
      <c r="Q22" s="64">
        <v>0</v>
      </c>
      <c r="R22" s="1180"/>
      <c r="S22" s="1180"/>
      <c r="T22" s="208"/>
      <c r="U22" s="219" t="e">
        <f>#N/A</f>
        <v>#N/A</v>
      </c>
      <c r="V22" s="64"/>
      <c r="W22" s="65"/>
      <c r="X22" s="66">
        <v>7</v>
      </c>
      <c r="Y22" s="67"/>
    </row>
    <row r="23" spans="2:25" s="36" customFormat="1" ht="25.5" customHeight="1" x14ac:dyDescent="0.2">
      <c r="B23" s="121" t="s">
        <v>8</v>
      </c>
      <c r="C23" s="122" t="s">
        <v>108</v>
      </c>
      <c r="D23" s="123">
        <v>39692</v>
      </c>
      <c r="E23" s="123">
        <v>40481</v>
      </c>
      <c r="F23" s="124" t="s">
        <v>51</v>
      </c>
      <c r="G23" s="122" t="s">
        <v>111</v>
      </c>
      <c r="H23" s="122" t="s">
        <v>11</v>
      </c>
      <c r="I23" s="122" t="s">
        <v>112</v>
      </c>
      <c r="J23" s="125" t="s">
        <v>75</v>
      </c>
      <c r="K23" s="1196" t="s">
        <v>113</v>
      </c>
      <c r="L23" s="1188" t="s">
        <v>146</v>
      </c>
      <c r="M23" s="288"/>
      <c r="N23" s="1194" t="s">
        <v>205</v>
      </c>
      <c r="O23" s="138" t="s">
        <v>203</v>
      </c>
      <c r="P23" s="122">
        <v>0</v>
      </c>
      <c r="Q23" s="127">
        <f>+P23*0.91</f>
        <v>0</v>
      </c>
      <c r="R23" s="1179">
        <v>0</v>
      </c>
      <c r="S23" s="1179">
        <f>+Q23+Q24+Q25+R23</f>
        <v>0</v>
      </c>
      <c r="T23" s="207"/>
      <c r="U23" s="218" t="e">
        <f>#N/A</f>
        <v>#N/A</v>
      </c>
      <c r="V23" s="127"/>
      <c r="W23" s="128"/>
      <c r="X23" s="129">
        <v>15</v>
      </c>
      <c r="Y23" s="118"/>
    </row>
    <row r="24" spans="2:25" s="36" customFormat="1" ht="13.5" thickBot="1" x14ac:dyDescent="0.25">
      <c r="B24" s="106" t="s">
        <v>8</v>
      </c>
      <c r="C24" s="107" t="s">
        <v>109</v>
      </c>
      <c r="D24" s="108">
        <v>39692</v>
      </c>
      <c r="E24" s="108">
        <v>40481</v>
      </c>
      <c r="F24" s="109" t="s">
        <v>51</v>
      </c>
      <c r="G24" s="107" t="s">
        <v>111</v>
      </c>
      <c r="H24" s="107" t="s">
        <v>11</v>
      </c>
      <c r="I24" s="107" t="s">
        <v>112</v>
      </c>
      <c r="J24" s="110" t="s">
        <v>75</v>
      </c>
      <c r="K24" s="1196"/>
      <c r="L24" s="1189"/>
      <c r="M24" s="284" t="s">
        <v>235</v>
      </c>
      <c r="N24" s="1195"/>
      <c r="O24" s="237" t="s">
        <v>203</v>
      </c>
      <c r="P24" s="107">
        <v>0</v>
      </c>
      <c r="Q24" s="111">
        <f>+P24*2.64</f>
        <v>0</v>
      </c>
      <c r="R24" s="1181"/>
      <c r="S24" s="1181"/>
      <c r="T24" s="213"/>
      <c r="U24" s="219" t="e">
        <f>#N/A</f>
        <v>#N/A</v>
      </c>
      <c r="V24" s="111"/>
      <c r="W24" s="112"/>
      <c r="X24" s="113">
        <v>15</v>
      </c>
      <c r="Y24" s="114"/>
    </row>
    <row r="25" spans="2:25" s="36" customFormat="1" ht="39" customHeight="1" thickBot="1" x14ac:dyDescent="0.25">
      <c r="B25" s="81" t="s">
        <v>8</v>
      </c>
      <c r="C25" s="82" t="s">
        <v>110</v>
      </c>
      <c r="D25" s="83">
        <v>39692</v>
      </c>
      <c r="E25" s="206">
        <v>40481</v>
      </c>
      <c r="F25" s="84" t="s">
        <v>51</v>
      </c>
      <c r="G25" s="82" t="s">
        <v>111</v>
      </c>
      <c r="H25" s="82" t="s">
        <v>11</v>
      </c>
      <c r="I25" s="82" t="s">
        <v>112</v>
      </c>
      <c r="J25" s="85" t="s">
        <v>75</v>
      </c>
      <c r="K25" s="1197"/>
      <c r="L25" s="1190"/>
      <c r="M25" s="284"/>
      <c r="N25" s="138" t="s">
        <v>207</v>
      </c>
      <c r="O25" s="196" t="s">
        <v>236</v>
      </c>
      <c r="P25" s="82">
        <v>0</v>
      </c>
      <c r="Q25" s="86">
        <f>+P25*1.52</f>
        <v>0</v>
      </c>
      <c r="R25" s="1180"/>
      <c r="S25" s="1180"/>
      <c r="T25" s="213"/>
      <c r="U25" s="262" t="e">
        <f>#N/A</f>
        <v>#N/A</v>
      </c>
      <c r="V25" s="86"/>
      <c r="W25" s="135"/>
      <c r="X25" s="136">
        <v>15</v>
      </c>
      <c r="Y25" s="137"/>
    </row>
    <row r="26" spans="2:25" s="36" customFormat="1" ht="64.5" thickBot="1" x14ac:dyDescent="0.25">
      <c r="B26" s="151" t="s">
        <v>129</v>
      </c>
      <c r="C26" s="152" t="s">
        <v>130</v>
      </c>
      <c r="D26" s="153">
        <v>38565</v>
      </c>
      <c r="E26" s="153">
        <v>40512</v>
      </c>
      <c r="F26" s="154" t="s">
        <v>131</v>
      </c>
      <c r="G26" s="152" t="s">
        <v>132</v>
      </c>
      <c r="H26" s="152" t="s">
        <v>133</v>
      </c>
      <c r="I26" s="152" t="s">
        <v>134</v>
      </c>
      <c r="J26" s="155" t="s">
        <v>56</v>
      </c>
      <c r="K26" s="249" t="s">
        <v>138</v>
      </c>
      <c r="L26" s="172" t="s">
        <v>146</v>
      </c>
      <c r="M26" s="172" t="s">
        <v>235</v>
      </c>
      <c r="N26" s="156" t="s">
        <v>231</v>
      </c>
      <c r="O26" s="156" t="s">
        <v>227</v>
      </c>
      <c r="P26" s="152">
        <v>0</v>
      </c>
      <c r="Q26" s="157">
        <v>1968</v>
      </c>
      <c r="R26" s="157">
        <v>0</v>
      </c>
      <c r="S26" s="157">
        <f>+R26+Q26</f>
        <v>1968</v>
      </c>
      <c r="T26" s="226" t="s">
        <v>178</v>
      </c>
      <c r="U26" s="221">
        <f>+E26-180</f>
        <v>40332</v>
      </c>
      <c r="V26" s="157"/>
      <c r="W26" s="158"/>
      <c r="X26" s="159"/>
      <c r="Y26" s="117"/>
    </row>
    <row r="27" spans="2:25" s="36" customFormat="1" ht="64.5" thickBot="1" x14ac:dyDescent="0.25">
      <c r="B27" s="253" t="s">
        <v>22</v>
      </c>
      <c r="C27" s="254" t="s">
        <v>140</v>
      </c>
      <c r="D27" s="255">
        <v>39448</v>
      </c>
      <c r="E27" s="255">
        <v>40482</v>
      </c>
      <c r="F27" s="256" t="s">
        <v>141</v>
      </c>
      <c r="G27" s="254" t="s">
        <v>39</v>
      </c>
      <c r="H27" s="254" t="s">
        <v>15</v>
      </c>
      <c r="I27" s="254" t="s">
        <v>142</v>
      </c>
      <c r="J27" s="257" t="s">
        <v>55</v>
      </c>
      <c r="K27" s="264" t="s">
        <v>143</v>
      </c>
      <c r="L27" s="250" t="s">
        <v>146</v>
      </c>
      <c r="M27" s="250" t="s">
        <v>235</v>
      </c>
      <c r="N27" s="270" t="s">
        <v>237</v>
      </c>
      <c r="O27" s="270" t="s">
        <v>229</v>
      </c>
      <c r="P27" s="254">
        <v>0</v>
      </c>
      <c r="Q27" s="258">
        <v>0</v>
      </c>
      <c r="R27" s="258">
        <v>3330.06</v>
      </c>
      <c r="S27" s="258">
        <f>+R27+Q27</f>
        <v>3330.06</v>
      </c>
      <c r="T27" s="258"/>
      <c r="U27" s="259">
        <f>+E27-180</f>
        <v>40302</v>
      </c>
      <c r="V27" s="268">
        <v>629</v>
      </c>
      <c r="W27" s="260"/>
      <c r="X27" s="261">
        <v>15</v>
      </c>
      <c r="Y27" s="271"/>
    </row>
    <row r="28" spans="2:25" ht="25.5" x14ac:dyDescent="0.2">
      <c r="B28" s="121" t="s">
        <v>8</v>
      </c>
      <c r="C28" s="122" t="s">
        <v>9</v>
      </c>
      <c r="D28" s="123">
        <v>39295</v>
      </c>
      <c r="E28" s="123">
        <v>40512</v>
      </c>
      <c r="F28" s="124" t="s">
        <v>50</v>
      </c>
      <c r="G28" s="122" t="s">
        <v>10</v>
      </c>
      <c r="H28" s="122" t="s">
        <v>11</v>
      </c>
      <c r="I28" s="122" t="s">
        <v>12</v>
      </c>
      <c r="J28" s="125" t="s">
        <v>75</v>
      </c>
      <c r="K28" s="1198" t="s">
        <v>137</v>
      </c>
      <c r="L28" s="1188" t="s">
        <v>146</v>
      </c>
      <c r="M28" s="288"/>
      <c r="N28" s="126"/>
      <c r="O28" s="138" t="s">
        <v>211</v>
      </c>
      <c r="P28" s="122">
        <v>0</v>
      </c>
      <c r="Q28" s="127">
        <f>0.89*P28</f>
        <v>0</v>
      </c>
      <c r="R28" s="1179">
        <v>1551.51</v>
      </c>
      <c r="S28" s="1179">
        <f>+Q29+Q28+R28</f>
        <v>9927.15</v>
      </c>
      <c r="T28" s="207"/>
      <c r="U28" s="222">
        <f>+E28-180</f>
        <v>40332</v>
      </c>
      <c r="V28" s="240">
        <v>360</v>
      </c>
      <c r="W28" s="128"/>
      <c r="X28" s="129">
        <v>15</v>
      </c>
      <c r="Y28" s="98"/>
    </row>
    <row r="29" spans="2:25" ht="39" thickBot="1" x14ac:dyDescent="0.25">
      <c r="B29" s="59" t="s">
        <v>8</v>
      </c>
      <c r="C29" s="60" t="s">
        <v>13</v>
      </c>
      <c r="D29" s="61">
        <v>39295</v>
      </c>
      <c r="E29" s="61">
        <v>40512</v>
      </c>
      <c r="F29" s="62" t="s">
        <v>50</v>
      </c>
      <c r="G29" s="60" t="s">
        <v>10</v>
      </c>
      <c r="H29" s="60" t="s">
        <v>11</v>
      </c>
      <c r="I29" s="60" t="s">
        <v>12</v>
      </c>
      <c r="J29" s="130" t="s">
        <v>75</v>
      </c>
      <c r="K29" s="1197"/>
      <c r="L29" s="1190"/>
      <c r="M29" s="283" t="s">
        <v>235</v>
      </c>
      <c r="N29" s="169" t="s">
        <v>238</v>
      </c>
      <c r="O29" s="169" t="s">
        <v>218</v>
      </c>
      <c r="P29" s="60">
        <v>4602</v>
      </c>
      <c r="Q29" s="64">
        <f>+P29*1.82</f>
        <v>8375.64</v>
      </c>
      <c r="R29" s="1180"/>
      <c r="S29" s="1180"/>
      <c r="T29" s="208"/>
      <c r="U29" s="220">
        <f>+E29-180</f>
        <v>40332</v>
      </c>
      <c r="V29" s="239">
        <v>1200</v>
      </c>
      <c r="W29" s="65"/>
      <c r="X29" s="66">
        <v>15</v>
      </c>
      <c r="Y29" s="105"/>
    </row>
    <row r="30" spans="2:25" ht="13.5" thickBot="1" x14ac:dyDescent="0.25">
      <c r="B30" s="89" t="s">
        <v>33</v>
      </c>
      <c r="C30" s="90" t="s">
        <v>38</v>
      </c>
      <c r="D30" s="91">
        <v>38443</v>
      </c>
      <c r="E30" s="91">
        <v>40512</v>
      </c>
      <c r="F30" s="92" t="s">
        <v>84</v>
      </c>
      <c r="G30" s="90" t="s">
        <v>39</v>
      </c>
      <c r="H30" s="90" t="s">
        <v>15</v>
      </c>
      <c r="I30" s="90" t="s">
        <v>40</v>
      </c>
      <c r="J30" s="133" t="s">
        <v>57</v>
      </c>
      <c r="K30" s="282" t="s">
        <v>105</v>
      </c>
      <c r="L30" s="238" t="s">
        <v>146</v>
      </c>
      <c r="M30" s="238" t="s">
        <v>235</v>
      </c>
      <c r="N30" s="94"/>
      <c r="O30" s="94" t="s">
        <v>232</v>
      </c>
      <c r="P30" s="90">
        <v>0</v>
      </c>
      <c r="Q30" s="95">
        <v>0</v>
      </c>
      <c r="R30" s="95">
        <v>291.57</v>
      </c>
      <c r="S30" s="95">
        <v>291.57</v>
      </c>
      <c r="T30" s="228" t="s">
        <v>179</v>
      </c>
      <c r="U30" s="223" t="s">
        <v>180</v>
      </c>
      <c r="V30" s="229">
        <v>10000</v>
      </c>
      <c r="W30" s="96"/>
      <c r="X30" s="97">
        <v>15</v>
      </c>
      <c r="Y30" s="98"/>
    </row>
    <row r="31" spans="2:25" ht="26.25" hidden="1" thickBot="1" x14ac:dyDescent="0.25">
      <c r="B31" s="160" t="s">
        <v>14</v>
      </c>
      <c r="C31" s="161" t="s">
        <v>41</v>
      </c>
      <c r="D31" s="162">
        <v>38443</v>
      </c>
      <c r="E31" s="162">
        <v>40512</v>
      </c>
      <c r="F31" s="150" t="s">
        <v>84</v>
      </c>
      <c r="G31" s="99" t="s">
        <v>39</v>
      </c>
      <c r="H31" s="99" t="s">
        <v>15</v>
      </c>
      <c r="I31" s="99" t="s">
        <v>40</v>
      </c>
      <c r="J31" s="100" t="s">
        <v>57</v>
      </c>
      <c r="K31" s="171"/>
      <c r="L31" s="170"/>
      <c r="M31" s="170"/>
      <c r="N31" s="101" t="s">
        <v>60</v>
      </c>
      <c r="O31" s="101"/>
      <c r="P31" s="99"/>
      <c r="Q31" s="102"/>
      <c r="R31" s="102"/>
      <c r="S31" s="102"/>
      <c r="T31" s="102"/>
      <c r="U31" s="102"/>
      <c r="V31" s="102"/>
      <c r="W31" s="103"/>
      <c r="X31" s="104">
        <v>7</v>
      </c>
      <c r="Y31" s="105"/>
    </row>
    <row r="32" spans="2:25" ht="25.5" x14ac:dyDescent="0.2">
      <c r="B32" s="89" t="s">
        <v>33</v>
      </c>
      <c r="C32" s="90" t="s">
        <v>97</v>
      </c>
      <c r="D32" s="91">
        <v>37987</v>
      </c>
      <c r="E32" s="91">
        <v>40512</v>
      </c>
      <c r="F32" s="90" t="s">
        <v>100</v>
      </c>
      <c r="G32" s="90" t="s">
        <v>39</v>
      </c>
      <c r="H32" s="90" t="s">
        <v>37</v>
      </c>
      <c r="I32" s="131">
        <v>300</v>
      </c>
      <c r="J32" s="93" t="s">
        <v>57</v>
      </c>
      <c r="K32" s="1182" t="s">
        <v>114</v>
      </c>
      <c r="L32" s="1191" t="s">
        <v>146</v>
      </c>
      <c r="M32" s="285" t="s">
        <v>239</v>
      </c>
      <c r="N32" s="234" t="s">
        <v>181</v>
      </c>
      <c r="O32" s="94"/>
      <c r="P32" s="90">
        <v>0</v>
      </c>
      <c r="Q32" s="95">
        <v>0</v>
      </c>
      <c r="R32" s="1176">
        <v>8347.9599999999991</v>
      </c>
      <c r="S32" s="1176">
        <v>8347.9599999999991</v>
      </c>
      <c r="T32" s="211"/>
      <c r="U32" s="224" t="s">
        <v>180</v>
      </c>
      <c r="V32" s="229">
        <v>4000</v>
      </c>
      <c r="W32" s="96"/>
      <c r="X32" s="97">
        <v>15</v>
      </c>
      <c r="Y32" s="98" t="s">
        <v>210</v>
      </c>
    </row>
    <row r="33" spans="2:25" x14ac:dyDescent="0.2">
      <c r="B33" s="19" t="s">
        <v>33</v>
      </c>
      <c r="C33" s="20" t="s">
        <v>98</v>
      </c>
      <c r="D33" s="21">
        <v>37987</v>
      </c>
      <c r="E33" s="21">
        <v>40512</v>
      </c>
      <c r="F33" s="20" t="s">
        <v>100</v>
      </c>
      <c r="G33" s="20" t="s">
        <v>39</v>
      </c>
      <c r="H33" s="20" t="s">
        <v>37</v>
      </c>
      <c r="I33" s="45">
        <v>300</v>
      </c>
      <c r="J33" s="25" t="s">
        <v>57</v>
      </c>
      <c r="K33" s="1183"/>
      <c r="L33" s="1192"/>
      <c r="M33" s="286"/>
      <c r="N33" s="235" t="s">
        <v>182</v>
      </c>
      <c r="O33" s="22" t="s">
        <v>241</v>
      </c>
      <c r="P33" s="20">
        <v>0</v>
      </c>
      <c r="Q33" s="23">
        <v>0</v>
      </c>
      <c r="R33" s="1177"/>
      <c r="S33" s="1177"/>
      <c r="T33" s="212"/>
      <c r="U33" s="225" t="s">
        <v>180</v>
      </c>
      <c r="V33" s="230">
        <v>320</v>
      </c>
      <c r="W33" s="43"/>
      <c r="X33" s="44">
        <v>15</v>
      </c>
      <c r="Y33" s="57" t="s">
        <v>210</v>
      </c>
    </row>
    <row r="34" spans="2:25" ht="13.5" thickBot="1" x14ac:dyDescent="0.25">
      <c r="B34" s="273" t="s">
        <v>33</v>
      </c>
      <c r="C34" s="99" t="s">
        <v>99</v>
      </c>
      <c r="D34" s="274">
        <v>37987</v>
      </c>
      <c r="E34" s="274">
        <v>40512</v>
      </c>
      <c r="F34" s="99" t="s">
        <v>100</v>
      </c>
      <c r="G34" s="99" t="s">
        <v>39</v>
      </c>
      <c r="H34" s="99" t="s">
        <v>37</v>
      </c>
      <c r="I34" s="275">
        <v>300</v>
      </c>
      <c r="J34" s="100" t="s">
        <v>57</v>
      </c>
      <c r="K34" s="1184"/>
      <c r="L34" s="1193"/>
      <c r="M34" s="287"/>
      <c r="N34" s="101"/>
      <c r="O34" s="101"/>
      <c r="P34" s="99">
        <v>0</v>
      </c>
      <c r="Q34" s="102">
        <v>0</v>
      </c>
      <c r="R34" s="1178"/>
      <c r="S34" s="1178"/>
      <c r="T34" s="272" t="s">
        <v>179</v>
      </c>
      <c r="U34" s="276" t="s">
        <v>180</v>
      </c>
      <c r="V34" s="277">
        <v>600</v>
      </c>
      <c r="W34" s="103"/>
      <c r="X34" s="104">
        <v>15</v>
      </c>
      <c r="Y34" s="105" t="s">
        <v>210</v>
      </c>
    </row>
    <row r="35" spans="2:25" ht="15.75" x14ac:dyDescent="0.25">
      <c r="O35" s="294" t="s">
        <v>221</v>
      </c>
      <c r="Q35" s="6">
        <f>SUM(Q10:Q34)</f>
        <v>10343.64</v>
      </c>
      <c r="R35" s="6">
        <f>SUM(R10:R34)</f>
        <v>22713.18</v>
      </c>
      <c r="S35" s="278">
        <f>SUM(S10:S34)</f>
        <v>33056.82</v>
      </c>
    </row>
    <row r="36" spans="2:25" x14ac:dyDescent="0.2">
      <c r="P36" s="279"/>
    </row>
    <row r="39" spans="2:25" x14ac:dyDescent="0.2">
      <c r="E39" s="242"/>
      <c r="F39" s="243"/>
      <c r="G39" s="139"/>
      <c r="H39" s="139"/>
      <c r="I39" s="139"/>
      <c r="J39" s="7"/>
      <c r="K39" s="7"/>
      <c r="L39" s="7"/>
      <c r="M39" s="7"/>
      <c r="N39" s="244"/>
      <c r="O39" s="244"/>
      <c r="P39" s="7"/>
      <c r="Q39" s="245"/>
      <c r="R39" s="245"/>
      <c r="S39" s="245"/>
      <c r="T39" s="245"/>
      <c r="U39" s="246"/>
      <c r="V39" s="245"/>
      <c r="W39" s="247"/>
      <c r="X39" s="248"/>
      <c r="Y39" s="7"/>
    </row>
    <row r="40" spans="2:25" x14ac:dyDescent="0.2">
      <c r="E40" s="242"/>
      <c r="F40" s="243"/>
      <c r="G40" s="139"/>
      <c r="H40" s="139"/>
      <c r="I40" s="139"/>
      <c r="J40" s="7"/>
      <c r="K40" s="7"/>
      <c r="L40" s="7"/>
      <c r="M40" s="7"/>
      <c r="N40" s="244"/>
      <c r="O40" s="244"/>
      <c r="P40" s="7"/>
      <c r="Q40" s="245"/>
      <c r="R40" s="245"/>
      <c r="S40" s="245"/>
      <c r="T40" s="245"/>
      <c r="U40" s="246"/>
      <c r="V40" s="245"/>
      <c r="W40" s="247"/>
      <c r="X40" s="248"/>
      <c r="Y40" s="7"/>
    </row>
    <row r="42" spans="2:25" x14ac:dyDescent="0.2">
      <c r="B42" s="35" t="s">
        <v>183</v>
      </c>
    </row>
    <row r="43" spans="2:25" x14ac:dyDescent="0.2">
      <c r="B43" s="149" t="s">
        <v>184</v>
      </c>
    </row>
    <row r="44" spans="2:25" x14ac:dyDescent="0.2">
      <c r="B44" s="236" t="s">
        <v>185</v>
      </c>
    </row>
    <row r="45" spans="2:25" x14ac:dyDescent="0.2">
      <c r="B45" s="236" t="s">
        <v>186</v>
      </c>
    </row>
    <row r="46" spans="2:25" x14ac:dyDescent="0.2">
      <c r="B46" s="236" t="s">
        <v>187</v>
      </c>
    </row>
    <row r="47" spans="2:25" x14ac:dyDescent="0.2">
      <c r="B47" s="236" t="s">
        <v>188</v>
      </c>
    </row>
    <row r="48" spans="2:25" x14ac:dyDescent="0.2">
      <c r="B48" s="236" t="s">
        <v>189</v>
      </c>
    </row>
    <row r="49" spans="2:2" x14ac:dyDescent="0.2">
      <c r="B49" s="236" t="s">
        <v>190</v>
      </c>
    </row>
    <row r="50" spans="2:2" x14ac:dyDescent="0.2">
      <c r="B50" s="236" t="s">
        <v>191</v>
      </c>
    </row>
    <row r="52" spans="2:2" x14ac:dyDescent="0.2">
      <c r="B52" s="149" t="s">
        <v>192</v>
      </c>
    </row>
    <row r="53" spans="2:2" x14ac:dyDescent="0.2">
      <c r="B53" s="149" t="s">
        <v>193</v>
      </c>
    </row>
    <row r="54" spans="2:2" x14ac:dyDescent="0.2">
      <c r="B54" s="149"/>
    </row>
    <row r="55" spans="2:2" x14ac:dyDescent="0.2">
      <c r="B55" s="149"/>
    </row>
    <row r="56" spans="2:2" x14ac:dyDescent="0.2">
      <c r="B56" s="149"/>
    </row>
    <row r="57" spans="2:2" x14ac:dyDescent="0.2">
      <c r="B57" s="149"/>
    </row>
    <row r="58" spans="2:2" x14ac:dyDescent="0.2">
      <c r="B58" s="149"/>
    </row>
    <row r="59" spans="2:2" x14ac:dyDescent="0.2">
      <c r="B59" s="149"/>
    </row>
    <row r="60" spans="2:2" x14ac:dyDescent="0.2">
      <c r="B60" s="149"/>
    </row>
    <row r="61" spans="2:2" x14ac:dyDescent="0.2">
      <c r="B61" s="149"/>
    </row>
    <row r="62" spans="2:2" x14ac:dyDescent="0.2">
      <c r="B62" s="149"/>
    </row>
    <row r="63" spans="2:2" x14ac:dyDescent="0.2">
      <c r="B63" s="149"/>
    </row>
    <row r="64" spans="2:2" x14ac:dyDescent="0.2">
      <c r="B64" s="149"/>
    </row>
    <row r="65" spans="2:2" x14ac:dyDescent="0.2">
      <c r="B65" s="149"/>
    </row>
    <row r="66" spans="2:2" x14ac:dyDescent="0.2">
      <c r="B66" s="149"/>
    </row>
    <row r="67" spans="2:2" x14ac:dyDescent="0.2">
      <c r="B67" s="149"/>
    </row>
    <row r="68" spans="2:2" x14ac:dyDescent="0.2">
      <c r="B68" s="149"/>
    </row>
    <row r="69" spans="2:2" x14ac:dyDescent="0.2">
      <c r="B69" s="149"/>
    </row>
    <row r="70" spans="2:2" x14ac:dyDescent="0.2">
      <c r="B70" s="149"/>
    </row>
    <row r="71" spans="2:2" x14ac:dyDescent="0.2">
      <c r="B71" s="149"/>
    </row>
    <row r="72" spans="2:2" x14ac:dyDescent="0.2">
      <c r="B72" s="149"/>
    </row>
    <row r="73" spans="2:2" x14ac:dyDescent="0.2">
      <c r="B73" s="149"/>
    </row>
    <row r="74" spans="2:2" x14ac:dyDescent="0.2">
      <c r="B74" s="149"/>
    </row>
    <row r="75" spans="2:2" x14ac:dyDescent="0.2">
      <c r="B75" s="149"/>
    </row>
    <row r="76" spans="2:2" x14ac:dyDescent="0.2">
      <c r="B76" s="35" t="s">
        <v>117</v>
      </c>
    </row>
    <row r="77" spans="2:2" x14ac:dyDescent="0.2">
      <c r="B77" s="149" t="s">
        <v>118</v>
      </c>
    </row>
    <row r="78" spans="2:2" x14ac:dyDescent="0.2">
      <c r="B78" s="149" t="s">
        <v>119</v>
      </c>
    </row>
    <row r="79" spans="2:2" x14ac:dyDescent="0.2">
      <c r="B79" s="149" t="s">
        <v>148</v>
      </c>
    </row>
    <row r="80" spans="2:2" x14ac:dyDescent="0.2">
      <c r="B80" s="149" t="s">
        <v>125</v>
      </c>
    </row>
    <row r="82" spans="2:2" x14ac:dyDescent="0.2">
      <c r="B82" s="149" t="s">
        <v>124</v>
      </c>
    </row>
    <row r="83" spans="2:2" x14ac:dyDescent="0.2">
      <c r="B83" s="149" t="s">
        <v>120</v>
      </c>
    </row>
    <row r="84" spans="2:2" x14ac:dyDescent="0.2">
      <c r="B84" s="149" t="s">
        <v>149</v>
      </c>
    </row>
    <row r="85" spans="2:2" x14ac:dyDescent="0.2">
      <c r="B85" s="149" t="s">
        <v>121</v>
      </c>
    </row>
    <row r="86" spans="2:2" x14ac:dyDescent="0.2">
      <c r="B86" s="149"/>
    </row>
    <row r="87" spans="2:2" x14ac:dyDescent="0.2">
      <c r="B87" s="149" t="s">
        <v>123</v>
      </c>
    </row>
    <row r="88" spans="2:2" x14ac:dyDescent="0.2">
      <c r="B88" s="149" t="s">
        <v>150</v>
      </c>
    </row>
    <row r="89" spans="2:2" x14ac:dyDescent="0.2">
      <c r="B89" s="149"/>
    </row>
    <row r="90" spans="2:2" x14ac:dyDescent="0.2">
      <c r="B90" s="149" t="s">
        <v>122</v>
      </c>
    </row>
    <row r="91" spans="2:2" x14ac:dyDescent="0.2">
      <c r="B91" s="149" t="s">
        <v>126</v>
      </c>
    </row>
    <row r="92" spans="2:2" x14ac:dyDescent="0.2">
      <c r="B92" s="149" t="s">
        <v>151</v>
      </c>
    </row>
    <row r="94" spans="2:2" x14ac:dyDescent="0.2">
      <c r="B94" s="149" t="s">
        <v>127</v>
      </c>
    </row>
    <row r="95" spans="2:2" x14ac:dyDescent="0.2">
      <c r="B95" s="149" t="s">
        <v>128</v>
      </c>
    </row>
    <row r="96" spans="2:2" x14ac:dyDescent="0.2">
      <c r="B96" s="149" t="s">
        <v>152</v>
      </c>
    </row>
    <row r="97" spans="2:2" x14ac:dyDescent="0.2">
      <c r="B97" s="149"/>
    </row>
    <row r="98" spans="2:2" x14ac:dyDescent="0.2">
      <c r="B98" s="149" t="s">
        <v>135</v>
      </c>
    </row>
    <row r="99" spans="2:2" x14ac:dyDescent="0.2">
      <c r="B99" s="149" t="s">
        <v>136</v>
      </c>
    </row>
    <row r="103" spans="2:2" x14ac:dyDescent="0.2">
      <c r="B103" s="35" t="s">
        <v>70</v>
      </c>
    </row>
    <row r="104" spans="2:2" x14ac:dyDescent="0.2">
      <c r="B104" t="s">
        <v>69</v>
      </c>
    </row>
    <row r="105" spans="2:2" x14ac:dyDescent="0.2">
      <c r="B105" t="s">
        <v>68</v>
      </c>
    </row>
    <row r="107" spans="2:2" x14ac:dyDescent="0.2">
      <c r="B107" t="s">
        <v>71</v>
      </c>
    </row>
    <row r="109" spans="2:2" x14ac:dyDescent="0.2">
      <c r="B109" t="s">
        <v>72</v>
      </c>
    </row>
    <row r="111" spans="2:2" x14ac:dyDescent="0.2">
      <c r="B111" t="s">
        <v>73</v>
      </c>
    </row>
    <row r="112" spans="2:2" x14ac:dyDescent="0.2">
      <c r="B112" t="s">
        <v>74</v>
      </c>
    </row>
  </sheetData>
  <mergeCells count="30">
    <mergeCell ref="S11:S12"/>
    <mergeCell ref="R14:R16"/>
    <mergeCell ref="S14:S16"/>
    <mergeCell ref="S17:S18"/>
    <mergeCell ref="R11:R12"/>
    <mergeCell ref="R17:R18"/>
    <mergeCell ref="K32:K34"/>
    <mergeCell ref="R32:R34"/>
    <mergeCell ref="K19:K22"/>
    <mergeCell ref="L19:L22"/>
    <mergeCell ref="L32:L34"/>
    <mergeCell ref="N23:N24"/>
    <mergeCell ref="K23:K25"/>
    <mergeCell ref="L23:L25"/>
    <mergeCell ref="K28:K29"/>
    <mergeCell ref="L28:L29"/>
    <mergeCell ref="S32:S34"/>
    <mergeCell ref="R28:R29"/>
    <mergeCell ref="S19:S22"/>
    <mergeCell ref="R19:R22"/>
    <mergeCell ref="R23:R25"/>
    <mergeCell ref="S28:S29"/>
    <mergeCell ref="S23:S25"/>
    <mergeCell ref="O17:O18"/>
    <mergeCell ref="K17:K18"/>
    <mergeCell ref="K11:K12"/>
    <mergeCell ref="L11:L12"/>
    <mergeCell ref="L17:L18"/>
    <mergeCell ref="K14:K16"/>
    <mergeCell ref="L14:L16"/>
  </mergeCells>
  <phoneticPr fontId="2" type="noConversion"/>
  <hyperlinks>
    <hyperlink ref="K14" r:id="rId1"/>
    <hyperlink ref="K30" r:id="rId2"/>
    <hyperlink ref="K32" r:id="rId3"/>
    <hyperlink ref="K11" r:id="rId4"/>
    <hyperlink ref="K26" r:id="rId5"/>
    <hyperlink ref="K27" r:id="rId6"/>
    <hyperlink ref="K11:K12" r:id="rId7" display="H3 Close Out"/>
    <hyperlink ref="K13" r:id="rId8"/>
    <hyperlink ref="K32:K34" r:id="rId9" display="LX48C Close Out"/>
    <hyperlink ref="K23:K25" r:id="rId10" display="P415 Close Out"/>
    <hyperlink ref="K10" r:id="rId11"/>
    <hyperlink ref="K14:K16" r:id="rId12" display="GMX0001 Close Out"/>
    <hyperlink ref="K19:K22" r:id="rId13" display="PT44 Close Out"/>
    <hyperlink ref="K28:K29" r:id="rId14" display="C170 Close Out"/>
    <hyperlink ref="K17:K18" r:id="rId15" display="JK Close Out"/>
  </hyperlinks>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37"/>
  <sheetViews>
    <sheetView topLeftCell="A7" workbookViewId="0">
      <selection activeCell="D38" sqref="D38"/>
    </sheetView>
  </sheetViews>
  <sheetFormatPr defaultRowHeight="12.75" x14ac:dyDescent="0.2"/>
  <cols>
    <col min="2" max="2" width="9.42578125" bestFit="1" customWidth="1"/>
    <col min="3" max="3" width="9.42578125" customWidth="1"/>
    <col min="5" max="5" width="15" bestFit="1" customWidth="1"/>
    <col min="6" max="6" width="16.7109375" customWidth="1"/>
    <col min="8" max="8" width="11.28515625" customWidth="1"/>
    <col min="9" max="10" width="16.85546875" bestFit="1" customWidth="1"/>
  </cols>
  <sheetData>
    <row r="2" spans="2:10" x14ac:dyDescent="0.2">
      <c r="B2" s="345" t="s">
        <v>1210</v>
      </c>
      <c r="C2" s="345" t="s">
        <v>1</v>
      </c>
      <c r="D2" s="345" t="s">
        <v>1211</v>
      </c>
      <c r="E2" s="345" t="s">
        <v>1212</v>
      </c>
      <c r="F2" s="345" t="s">
        <v>1213</v>
      </c>
      <c r="H2" s="605"/>
      <c r="I2" s="607" t="s">
        <v>1232</v>
      </c>
      <c r="J2" s="606"/>
    </row>
    <row r="3" spans="2:10" x14ac:dyDescent="0.2">
      <c r="B3" s="350" t="s">
        <v>1012</v>
      </c>
      <c r="C3" s="350" t="str">
        <f>MID(B3,1,3)</f>
        <v>ADC</v>
      </c>
      <c r="D3" s="42">
        <v>2016</v>
      </c>
      <c r="E3" s="393">
        <v>1252.328</v>
      </c>
      <c r="F3" s="393">
        <v>0</v>
      </c>
      <c r="H3" s="607" t="s">
        <v>1</v>
      </c>
      <c r="I3" s="605" t="s">
        <v>1231</v>
      </c>
      <c r="J3" s="610" t="s">
        <v>1233</v>
      </c>
    </row>
    <row r="4" spans="2:10" x14ac:dyDescent="0.2">
      <c r="B4" s="350" t="s">
        <v>1013</v>
      </c>
      <c r="C4" s="350" t="str">
        <f t="shared" ref="C4:C67" si="0">MID(B4,1,3)</f>
        <v>ADC</v>
      </c>
      <c r="D4" s="42">
        <v>2016</v>
      </c>
      <c r="E4" s="393">
        <v>1057.1600000000001</v>
      </c>
      <c r="F4" s="393">
        <v>0</v>
      </c>
      <c r="H4" s="605" t="s">
        <v>1221</v>
      </c>
      <c r="I4" s="611">
        <v>6996404.876859</v>
      </c>
      <c r="J4" s="612">
        <v>709410.345432</v>
      </c>
    </row>
    <row r="5" spans="2:10" x14ac:dyDescent="0.2">
      <c r="B5" s="350" t="s">
        <v>960</v>
      </c>
      <c r="C5" s="350" t="str">
        <f t="shared" si="0"/>
        <v>MER</v>
      </c>
      <c r="D5" s="42">
        <v>2016</v>
      </c>
      <c r="E5" s="393">
        <v>0</v>
      </c>
      <c r="F5" s="393">
        <v>0</v>
      </c>
      <c r="H5" s="608" t="s">
        <v>1224</v>
      </c>
      <c r="I5" s="613">
        <v>5105159.7382840002</v>
      </c>
      <c r="J5" s="614">
        <v>1761162.5167650003</v>
      </c>
    </row>
    <row r="6" spans="2:10" x14ac:dyDescent="0.2">
      <c r="B6" s="350" t="s">
        <v>961</v>
      </c>
      <c r="C6" s="350" t="str">
        <f t="shared" si="0"/>
        <v>MER</v>
      </c>
      <c r="D6" s="42">
        <v>2016</v>
      </c>
      <c r="E6" s="393">
        <v>0</v>
      </c>
      <c r="F6" s="393">
        <v>0</v>
      </c>
      <c r="H6" s="608" t="s">
        <v>1223</v>
      </c>
      <c r="I6" s="613">
        <v>3717700.717104</v>
      </c>
      <c r="J6" s="614">
        <v>1541002.7306959999</v>
      </c>
    </row>
    <row r="7" spans="2:10" x14ac:dyDescent="0.2">
      <c r="B7" s="350" t="s">
        <v>984</v>
      </c>
      <c r="C7" s="350" t="str">
        <f t="shared" si="0"/>
        <v>KSI</v>
      </c>
      <c r="D7" s="42">
        <v>2016</v>
      </c>
      <c r="E7" s="393">
        <v>50529.405409999999</v>
      </c>
      <c r="F7" s="393">
        <v>0</v>
      </c>
      <c r="H7" s="608" t="s">
        <v>1228</v>
      </c>
      <c r="I7" s="613">
        <v>2254789.5715129999</v>
      </c>
      <c r="J7" s="614">
        <v>652732.40878199995</v>
      </c>
    </row>
    <row r="8" spans="2:10" x14ac:dyDescent="0.2">
      <c r="B8" s="350" t="s">
        <v>985</v>
      </c>
      <c r="C8" s="350" t="str">
        <f t="shared" si="0"/>
        <v>KSI</v>
      </c>
      <c r="D8" s="42">
        <v>2016</v>
      </c>
      <c r="E8" s="393">
        <v>68759.109119999994</v>
      </c>
      <c r="F8" s="393">
        <v>0</v>
      </c>
      <c r="H8" s="608" t="s">
        <v>33</v>
      </c>
      <c r="I8" s="613">
        <v>1732990.955912</v>
      </c>
      <c r="J8" s="614">
        <v>301393.82679999998</v>
      </c>
    </row>
    <row r="9" spans="2:10" x14ac:dyDescent="0.2">
      <c r="B9" s="350" t="s">
        <v>995</v>
      </c>
      <c r="C9" s="350" t="str">
        <f t="shared" si="0"/>
        <v>NAL</v>
      </c>
      <c r="D9" s="42">
        <v>2016</v>
      </c>
      <c r="E9" s="393">
        <v>51932.789810000002</v>
      </c>
      <c r="F9" s="393">
        <v>0</v>
      </c>
      <c r="H9" s="608" t="s">
        <v>8</v>
      </c>
      <c r="I9" s="613">
        <v>1714230.4581890004</v>
      </c>
      <c r="J9" s="614">
        <v>278714.21470000001</v>
      </c>
    </row>
    <row r="10" spans="2:10" x14ac:dyDescent="0.2">
      <c r="B10" s="350" t="s">
        <v>998</v>
      </c>
      <c r="C10" s="350" t="str">
        <f t="shared" si="0"/>
        <v>NAL</v>
      </c>
      <c r="D10" s="42">
        <v>2016</v>
      </c>
      <c r="E10" s="393">
        <v>20661.617501000001</v>
      </c>
      <c r="F10" s="393">
        <v>0</v>
      </c>
      <c r="H10" s="608" t="s">
        <v>1214</v>
      </c>
      <c r="I10" s="613">
        <v>1188337.2339999999</v>
      </c>
      <c r="J10" s="614">
        <v>405946.41600000003</v>
      </c>
    </row>
    <row r="11" spans="2:10" x14ac:dyDescent="0.2">
      <c r="B11" s="350" t="s">
        <v>1026</v>
      </c>
      <c r="C11" s="350" t="str">
        <f t="shared" si="0"/>
        <v>ALC</v>
      </c>
      <c r="D11" s="42">
        <v>2016</v>
      </c>
      <c r="E11" s="393">
        <v>282545.27866000001</v>
      </c>
      <c r="F11" s="393">
        <v>0</v>
      </c>
      <c r="H11" s="608" t="s">
        <v>1215</v>
      </c>
      <c r="I11" s="613">
        <v>1093097.089405</v>
      </c>
      <c r="J11" s="614">
        <v>105209.36483199999</v>
      </c>
    </row>
    <row r="12" spans="2:10" x14ac:dyDescent="0.2">
      <c r="B12" s="350" t="s">
        <v>1027</v>
      </c>
      <c r="C12" s="350" t="str">
        <f t="shared" si="0"/>
        <v>ALC</v>
      </c>
      <c r="D12" s="42">
        <v>2016</v>
      </c>
      <c r="E12" s="393">
        <v>42750.0723</v>
      </c>
      <c r="F12" s="393">
        <v>0</v>
      </c>
      <c r="H12" s="608" t="s">
        <v>1216</v>
      </c>
      <c r="I12" s="613">
        <v>519214.70313200005</v>
      </c>
      <c r="J12" s="614">
        <v>0</v>
      </c>
    </row>
    <row r="13" spans="2:10" x14ac:dyDescent="0.2">
      <c r="B13" s="350" t="s">
        <v>727</v>
      </c>
      <c r="C13" s="350" t="str">
        <f t="shared" si="0"/>
        <v>SLA</v>
      </c>
      <c r="D13" s="42">
        <v>2016</v>
      </c>
      <c r="E13" s="393">
        <v>98187.551999999996</v>
      </c>
      <c r="F13" s="393">
        <v>0</v>
      </c>
      <c r="H13" s="608" t="s">
        <v>1227</v>
      </c>
      <c r="I13" s="613">
        <v>501798.91200000001</v>
      </c>
      <c r="J13" s="614">
        <v>363597.17275999999</v>
      </c>
    </row>
    <row r="14" spans="2:10" x14ac:dyDescent="0.2">
      <c r="B14" s="350" t="s">
        <v>728</v>
      </c>
      <c r="C14" s="350" t="str">
        <f t="shared" si="0"/>
        <v>SLA</v>
      </c>
      <c r="D14" s="42">
        <v>2016</v>
      </c>
      <c r="E14" s="393">
        <v>35642.617919999997</v>
      </c>
      <c r="F14" s="393">
        <v>0</v>
      </c>
      <c r="H14" s="608" t="s">
        <v>1220</v>
      </c>
      <c r="I14" s="613">
        <v>365407.30759699998</v>
      </c>
      <c r="J14" s="614">
        <v>39960.146874999999</v>
      </c>
    </row>
    <row r="15" spans="2:10" x14ac:dyDescent="0.2">
      <c r="B15" s="350" t="s">
        <v>729</v>
      </c>
      <c r="C15" s="350" t="str">
        <f t="shared" si="0"/>
        <v>SLA</v>
      </c>
      <c r="D15" s="42">
        <v>2016</v>
      </c>
      <c r="E15" s="393">
        <v>35642.617919999997</v>
      </c>
      <c r="F15" s="393">
        <v>0</v>
      </c>
      <c r="H15" s="608" t="s">
        <v>1222</v>
      </c>
      <c r="I15" s="613">
        <v>296105.73300000001</v>
      </c>
      <c r="J15" s="614">
        <v>601024.29799999995</v>
      </c>
    </row>
    <row r="16" spans="2:10" x14ac:dyDescent="0.2">
      <c r="B16" s="350" t="s">
        <v>730</v>
      </c>
      <c r="C16" s="350" t="str">
        <f t="shared" si="0"/>
        <v>SLA</v>
      </c>
      <c r="D16" s="42">
        <v>2016</v>
      </c>
      <c r="E16" s="393">
        <v>12817.44</v>
      </c>
      <c r="F16" s="393">
        <v>0</v>
      </c>
      <c r="H16" s="608" t="s">
        <v>1226</v>
      </c>
      <c r="I16" s="613">
        <v>58640.603814000002</v>
      </c>
      <c r="J16" s="614">
        <v>25802.651446</v>
      </c>
    </row>
    <row r="17" spans="2:10" x14ac:dyDescent="0.2">
      <c r="B17" s="350" t="s">
        <v>959</v>
      </c>
      <c r="C17" s="350" t="str">
        <f t="shared" si="0"/>
        <v>MER</v>
      </c>
      <c r="D17" s="42">
        <v>2016</v>
      </c>
      <c r="E17" s="393">
        <v>0</v>
      </c>
      <c r="F17" s="393">
        <v>0</v>
      </c>
      <c r="H17" s="608" t="s">
        <v>129</v>
      </c>
      <c r="I17" s="613">
        <v>48438.720000000001</v>
      </c>
      <c r="J17" s="614">
        <v>0</v>
      </c>
    </row>
    <row r="18" spans="2:10" x14ac:dyDescent="0.2">
      <c r="B18" s="350" t="s">
        <v>958</v>
      </c>
      <c r="C18" s="350" t="str">
        <f t="shared" si="0"/>
        <v>TRW</v>
      </c>
      <c r="D18" s="42">
        <v>2016</v>
      </c>
      <c r="E18" s="393">
        <v>3565.7635500000001</v>
      </c>
      <c r="F18" s="393">
        <v>0</v>
      </c>
      <c r="H18" s="608" t="s">
        <v>1229</v>
      </c>
      <c r="I18" s="613">
        <v>21363.65</v>
      </c>
      <c r="J18" s="614">
        <v>29929.9</v>
      </c>
    </row>
    <row r="19" spans="2:10" x14ac:dyDescent="0.2">
      <c r="B19" s="350" t="s">
        <v>1022</v>
      </c>
      <c r="C19" s="350" t="str">
        <f t="shared" si="0"/>
        <v>TRW</v>
      </c>
      <c r="D19" s="42">
        <v>2016</v>
      </c>
      <c r="E19" s="393">
        <v>52847.830243999997</v>
      </c>
      <c r="F19" s="393">
        <v>0</v>
      </c>
      <c r="H19" s="608" t="s">
        <v>21</v>
      </c>
      <c r="I19" s="613">
        <v>5783.7749999999996</v>
      </c>
      <c r="J19" s="614">
        <v>0</v>
      </c>
    </row>
    <row r="20" spans="2:10" x14ac:dyDescent="0.2">
      <c r="B20" s="350" t="s">
        <v>1023</v>
      </c>
      <c r="C20" s="350" t="str">
        <f t="shared" si="0"/>
        <v>TRW</v>
      </c>
      <c r="D20" s="42">
        <v>2016</v>
      </c>
      <c r="E20" s="393">
        <v>615114.30530000001</v>
      </c>
      <c r="F20" s="393">
        <v>0</v>
      </c>
      <c r="H20" s="608" t="s">
        <v>1225</v>
      </c>
      <c r="I20" s="613">
        <v>1585.6913999999999</v>
      </c>
      <c r="J20" s="614">
        <v>0</v>
      </c>
    </row>
    <row r="21" spans="2:10" x14ac:dyDescent="0.2">
      <c r="B21" s="350" t="s">
        <v>962</v>
      </c>
      <c r="C21" s="350" t="str">
        <f t="shared" si="0"/>
        <v>MER</v>
      </c>
      <c r="D21" s="42">
        <v>2016</v>
      </c>
      <c r="E21" s="393">
        <v>0</v>
      </c>
      <c r="F21" s="393">
        <v>0</v>
      </c>
      <c r="H21" s="608" t="s">
        <v>1219</v>
      </c>
      <c r="I21" s="613">
        <v>0</v>
      </c>
      <c r="J21" s="614">
        <v>0</v>
      </c>
    </row>
    <row r="22" spans="2:10" x14ac:dyDescent="0.2">
      <c r="B22" s="350" t="s">
        <v>968</v>
      </c>
      <c r="C22" s="350" t="str">
        <f t="shared" si="0"/>
        <v>TRW</v>
      </c>
      <c r="D22" s="42">
        <v>2016</v>
      </c>
      <c r="E22" s="393">
        <v>0</v>
      </c>
      <c r="F22" s="393">
        <v>0</v>
      </c>
      <c r="H22" s="608" t="s">
        <v>14</v>
      </c>
      <c r="I22" s="613">
        <v>0</v>
      </c>
      <c r="J22" s="614">
        <v>0</v>
      </c>
    </row>
    <row r="23" spans="2:10" x14ac:dyDescent="0.2">
      <c r="B23" s="350" t="s">
        <v>969</v>
      </c>
      <c r="C23" s="350" t="str">
        <f t="shared" si="0"/>
        <v>TRW</v>
      </c>
      <c r="D23" s="42">
        <v>2016</v>
      </c>
      <c r="E23" s="393">
        <v>121949.299675</v>
      </c>
      <c r="F23" s="393">
        <v>0</v>
      </c>
      <c r="H23" s="608" t="s">
        <v>1218</v>
      </c>
      <c r="I23" s="613">
        <v>0</v>
      </c>
      <c r="J23" s="614">
        <v>0</v>
      </c>
    </row>
    <row r="24" spans="2:10" x14ac:dyDescent="0.2">
      <c r="B24" s="350" t="s">
        <v>970</v>
      </c>
      <c r="C24" s="350" t="str">
        <f t="shared" si="0"/>
        <v>TRW</v>
      </c>
      <c r="D24" s="42">
        <v>2016</v>
      </c>
      <c r="E24" s="393">
        <v>311021.37845199998</v>
      </c>
      <c r="F24" s="393">
        <v>0</v>
      </c>
      <c r="H24" s="608" t="s">
        <v>1217</v>
      </c>
      <c r="I24" s="613">
        <v>0</v>
      </c>
      <c r="J24" s="614">
        <v>0</v>
      </c>
    </row>
    <row r="25" spans="2:10" x14ac:dyDescent="0.2">
      <c r="B25" s="350" t="s">
        <v>973</v>
      </c>
      <c r="C25" s="350" t="str">
        <f t="shared" si="0"/>
        <v>TRW</v>
      </c>
      <c r="D25" s="42">
        <v>2016</v>
      </c>
      <c r="E25" s="393">
        <v>82112.999689999997</v>
      </c>
      <c r="F25" s="393">
        <v>0</v>
      </c>
      <c r="H25" s="609" t="s">
        <v>1230</v>
      </c>
      <c r="I25" s="615">
        <v>25621049.737208992</v>
      </c>
      <c r="J25" s="616">
        <v>6815885.9930879995</v>
      </c>
    </row>
    <row r="26" spans="2:10" x14ac:dyDescent="0.2">
      <c r="B26" s="350" t="s">
        <v>986</v>
      </c>
      <c r="C26" s="350" t="str">
        <f t="shared" si="0"/>
        <v>ALI</v>
      </c>
      <c r="D26" s="42">
        <v>2016</v>
      </c>
      <c r="E26" s="393">
        <v>8186.88</v>
      </c>
      <c r="F26" s="393">
        <v>0</v>
      </c>
    </row>
    <row r="27" spans="2:10" x14ac:dyDescent="0.2">
      <c r="B27" s="350" t="s">
        <v>967</v>
      </c>
      <c r="C27" s="350" t="str">
        <f t="shared" si="0"/>
        <v>TRW</v>
      </c>
      <c r="D27" s="42">
        <v>2016</v>
      </c>
      <c r="E27" s="393">
        <v>22748.364000000001</v>
      </c>
      <c r="F27" s="393">
        <v>0</v>
      </c>
    </row>
    <row r="28" spans="2:10" x14ac:dyDescent="0.2">
      <c r="B28" s="350" t="s">
        <v>971</v>
      </c>
      <c r="C28" s="350" t="str">
        <f t="shared" si="0"/>
        <v>TRW</v>
      </c>
      <c r="D28" s="42">
        <v>2016</v>
      </c>
      <c r="E28" s="393">
        <v>3151.2803130000002</v>
      </c>
      <c r="F28" s="393">
        <v>0</v>
      </c>
      <c r="H28" t="s">
        <v>1</v>
      </c>
      <c r="I28" s="149" t="s">
        <v>1212</v>
      </c>
      <c r="J28" s="149" t="s">
        <v>1213</v>
      </c>
    </row>
    <row r="29" spans="2:10" x14ac:dyDescent="0.2">
      <c r="B29" s="350" t="s">
        <v>972</v>
      </c>
      <c r="C29" s="350" t="str">
        <f t="shared" si="0"/>
        <v>TRW</v>
      </c>
      <c r="D29" s="42">
        <v>2016</v>
      </c>
      <c r="E29" s="393">
        <v>17804.012148999998</v>
      </c>
      <c r="F29" s="393">
        <v>0</v>
      </c>
      <c r="H29" t="s">
        <v>1221</v>
      </c>
      <c r="I29" s="6">
        <v>6996404.876859</v>
      </c>
      <c r="J29" s="6">
        <v>709410.345432</v>
      </c>
    </row>
    <row r="30" spans="2:10" x14ac:dyDescent="0.2">
      <c r="B30" s="350" t="s">
        <v>988</v>
      </c>
      <c r="C30" s="350" t="str">
        <f t="shared" si="0"/>
        <v>WEB</v>
      </c>
      <c r="D30" s="42">
        <v>2016</v>
      </c>
      <c r="E30" s="393">
        <v>5783.7749999999996</v>
      </c>
      <c r="F30" s="393">
        <v>0</v>
      </c>
      <c r="H30" t="s">
        <v>1224</v>
      </c>
      <c r="I30" s="6">
        <v>5105159.7382840002</v>
      </c>
      <c r="J30" s="6">
        <v>1761162.5167650003</v>
      </c>
    </row>
    <row r="31" spans="2:10" x14ac:dyDescent="0.2">
      <c r="B31" s="350" t="s">
        <v>887</v>
      </c>
      <c r="C31" s="350" t="str">
        <f t="shared" si="0"/>
        <v>VSL</v>
      </c>
      <c r="D31" s="42">
        <v>2016</v>
      </c>
      <c r="E31" s="393">
        <v>295069.51434200001</v>
      </c>
      <c r="F31" s="393">
        <v>47527.758028999997</v>
      </c>
      <c r="H31" t="s">
        <v>1223</v>
      </c>
      <c r="I31" s="6">
        <v>3717700.717104</v>
      </c>
      <c r="J31" s="6">
        <v>1541002.7306959999</v>
      </c>
    </row>
    <row r="32" spans="2:10" x14ac:dyDescent="0.2">
      <c r="B32" s="350" t="s">
        <v>986</v>
      </c>
      <c r="C32" s="350" t="str">
        <f t="shared" si="0"/>
        <v>ALI</v>
      </c>
      <c r="D32" s="42">
        <v>2016</v>
      </c>
      <c r="E32" s="393">
        <v>8186.88</v>
      </c>
      <c r="F32" s="393">
        <v>0</v>
      </c>
      <c r="H32" t="s">
        <v>1228</v>
      </c>
      <c r="I32" s="6">
        <v>2254789.5715129999</v>
      </c>
      <c r="J32" s="6">
        <v>652732.40878199995</v>
      </c>
    </row>
    <row r="33" spans="2:10" x14ac:dyDescent="0.2">
      <c r="B33" s="350" t="s">
        <v>963</v>
      </c>
      <c r="C33" s="350" t="str">
        <f t="shared" si="0"/>
        <v>AUT</v>
      </c>
      <c r="D33" s="42">
        <v>2016</v>
      </c>
      <c r="E33" s="393">
        <v>84391.32</v>
      </c>
      <c r="F33" s="393">
        <v>0</v>
      </c>
      <c r="H33" t="s">
        <v>33</v>
      </c>
      <c r="I33" s="6">
        <v>1732990.955912</v>
      </c>
      <c r="J33" s="6">
        <v>301393.82679999998</v>
      </c>
    </row>
    <row r="34" spans="2:10" x14ac:dyDescent="0.2">
      <c r="B34" s="350" t="s">
        <v>964</v>
      </c>
      <c r="C34" s="350" t="str">
        <f t="shared" si="0"/>
        <v>AUT</v>
      </c>
      <c r="D34" s="42">
        <v>2016</v>
      </c>
      <c r="E34" s="393">
        <v>51945.04436</v>
      </c>
      <c r="F34" s="393">
        <v>0</v>
      </c>
      <c r="H34" t="s">
        <v>8</v>
      </c>
      <c r="I34" s="6">
        <v>1714230.4581890004</v>
      </c>
      <c r="J34" s="6">
        <v>278714.21470000001</v>
      </c>
    </row>
    <row r="35" spans="2:10" x14ac:dyDescent="0.2">
      <c r="B35" s="350" t="s">
        <v>1203</v>
      </c>
      <c r="C35" s="350" t="str">
        <f t="shared" si="0"/>
        <v>NOR</v>
      </c>
      <c r="D35" s="42">
        <v>2016</v>
      </c>
      <c r="E35" s="393">
        <v>296105.73300000001</v>
      </c>
      <c r="F35" s="393">
        <v>286523.62199999997</v>
      </c>
      <c r="H35" t="s">
        <v>1214</v>
      </c>
      <c r="I35" s="6">
        <v>1188337.2339999999</v>
      </c>
      <c r="J35" s="6">
        <v>405946.41600000003</v>
      </c>
    </row>
    <row r="36" spans="2:10" x14ac:dyDescent="0.2">
      <c r="B36" s="350" t="s">
        <v>1165</v>
      </c>
      <c r="C36" s="350" t="str">
        <f t="shared" si="0"/>
        <v>NAL</v>
      </c>
      <c r="D36" s="42">
        <v>2016</v>
      </c>
      <c r="E36" s="393">
        <v>1554724.385214</v>
      </c>
      <c r="F36" s="393">
        <v>0</v>
      </c>
      <c r="H36" t="s">
        <v>1215</v>
      </c>
      <c r="I36" s="6">
        <v>1093097.089405</v>
      </c>
      <c r="J36" s="6">
        <v>105209.36483199999</v>
      </c>
    </row>
    <row r="37" spans="2:10" x14ac:dyDescent="0.2">
      <c r="B37" s="350" t="s">
        <v>981</v>
      </c>
      <c r="C37" s="350" t="str">
        <f t="shared" si="0"/>
        <v>STE</v>
      </c>
      <c r="D37" s="42">
        <v>2016</v>
      </c>
      <c r="E37" s="393">
        <v>774307.92628000001</v>
      </c>
      <c r="F37" s="393">
        <v>0</v>
      </c>
      <c r="H37" t="s">
        <v>1216</v>
      </c>
      <c r="I37" s="6">
        <v>519214.70313200005</v>
      </c>
      <c r="J37" s="6">
        <v>0</v>
      </c>
    </row>
    <row r="38" spans="2:10" x14ac:dyDescent="0.2">
      <c r="B38" s="350" t="s">
        <v>982</v>
      </c>
      <c r="C38" s="350" t="str">
        <f t="shared" si="0"/>
        <v>STE</v>
      </c>
      <c r="D38" s="42">
        <v>2016</v>
      </c>
      <c r="E38" s="393">
        <v>171492.39551999999</v>
      </c>
      <c r="F38" s="393">
        <v>0</v>
      </c>
      <c r="H38" t="s">
        <v>1227</v>
      </c>
      <c r="I38" s="6">
        <v>501798.91200000001</v>
      </c>
      <c r="J38" s="6">
        <v>363597.17275999999</v>
      </c>
    </row>
    <row r="39" spans="2:10" x14ac:dyDescent="0.2">
      <c r="B39" s="350" t="s">
        <v>983</v>
      </c>
      <c r="C39" s="350" t="str">
        <f t="shared" si="0"/>
        <v>STE</v>
      </c>
      <c r="D39" s="42">
        <v>2016</v>
      </c>
      <c r="E39" s="393">
        <v>311002.44486400002</v>
      </c>
      <c r="F39" s="393">
        <v>0</v>
      </c>
      <c r="H39" t="s">
        <v>1220</v>
      </c>
      <c r="I39" s="6">
        <v>365407.30759699998</v>
      </c>
      <c r="J39" s="6">
        <v>39960.146874999999</v>
      </c>
    </row>
    <row r="40" spans="2:10" x14ac:dyDescent="0.2">
      <c r="B40" s="350" t="s">
        <v>1201</v>
      </c>
      <c r="C40" s="350" t="str">
        <f t="shared" si="0"/>
        <v>NOR</v>
      </c>
      <c r="D40" s="42">
        <v>2016</v>
      </c>
      <c r="E40" s="393">
        <v>0</v>
      </c>
      <c r="F40" s="393">
        <v>314500.67599999998</v>
      </c>
      <c r="H40" t="s">
        <v>1222</v>
      </c>
      <c r="I40" s="6">
        <v>296105.73300000001</v>
      </c>
      <c r="J40" s="6">
        <v>601024.29799999995</v>
      </c>
    </row>
    <row r="41" spans="2:10" x14ac:dyDescent="0.2">
      <c r="B41" s="350" t="s">
        <v>1029</v>
      </c>
      <c r="C41" s="350" t="str">
        <f t="shared" si="0"/>
        <v>ALC</v>
      </c>
      <c r="D41" s="42">
        <v>2016</v>
      </c>
      <c r="E41" s="393">
        <v>45473.048783999999</v>
      </c>
      <c r="F41" s="393">
        <v>0</v>
      </c>
      <c r="H41" t="s">
        <v>1226</v>
      </c>
      <c r="I41" s="6">
        <v>58640.603814000002</v>
      </c>
      <c r="J41" s="6">
        <v>25802.651446</v>
      </c>
    </row>
    <row r="42" spans="2:10" x14ac:dyDescent="0.2">
      <c r="B42" s="350" t="s">
        <v>1030</v>
      </c>
      <c r="C42" s="350" t="str">
        <f t="shared" si="0"/>
        <v>ALC</v>
      </c>
      <c r="D42" s="42">
        <v>2016</v>
      </c>
      <c r="E42" s="393">
        <v>16728.42195</v>
      </c>
      <c r="F42" s="393">
        <v>0</v>
      </c>
      <c r="H42" t="s">
        <v>129</v>
      </c>
      <c r="I42" s="6">
        <v>48438.720000000001</v>
      </c>
      <c r="J42" s="6">
        <v>0</v>
      </c>
    </row>
    <row r="43" spans="2:10" x14ac:dyDescent="0.2">
      <c r="B43" s="350" t="s">
        <v>1031</v>
      </c>
      <c r="C43" s="350" t="str">
        <f t="shared" si="0"/>
        <v>ALC</v>
      </c>
      <c r="D43" s="42">
        <v>2016</v>
      </c>
      <c r="E43" s="393">
        <v>39402.737000000001</v>
      </c>
      <c r="F43" s="393">
        <v>0</v>
      </c>
      <c r="H43" t="s">
        <v>1229</v>
      </c>
      <c r="I43" s="6">
        <v>21363.65</v>
      </c>
      <c r="J43" s="6">
        <v>29929.9</v>
      </c>
    </row>
    <row r="44" spans="2:10" x14ac:dyDescent="0.2">
      <c r="B44" s="350" t="s">
        <v>1032</v>
      </c>
      <c r="C44" s="350" t="str">
        <f t="shared" si="0"/>
        <v>ALC</v>
      </c>
      <c r="D44" s="42">
        <v>2016</v>
      </c>
      <c r="E44" s="393">
        <v>171851.472924</v>
      </c>
      <c r="F44" s="393">
        <v>0</v>
      </c>
      <c r="H44" t="s">
        <v>21</v>
      </c>
      <c r="I44" s="6">
        <v>5783.7749999999996</v>
      </c>
      <c r="J44" s="6">
        <v>0</v>
      </c>
    </row>
    <row r="45" spans="2:10" x14ac:dyDescent="0.2">
      <c r="B45" s="350" t="s">
        <v>1183</v>
      </c>
      <c r="C45" s="350" t="str">
        <f t="shared" si="0"/>
        <v>NAL</v>
      </c>
      <c r="D45" s="42">
        <v>2016</v>
      </c>
      <c r="E45" s="393">
        <v>688718.31835099997</v>
      </c>
      <c r="F45" s="393">
        <v>0</v>
      </c>
      <c r="H45" t="s">
        <v>1225</v>
      </c>
      <c r="I45" s="6">
        <v>1585.6913999999999</v>
      </c>
      <c r="J45" s="6">
        <v>0</v>
      </c>
    </row>
    <row r="46" spans="2:10" x14ac:dyDescent="0.2">
      <c r="B46" s="350" t="s">
        <v>1184</v>
      </c>
      <c r="C46" s="350" t="str">
        <f t="shared" si="0"/>
        <v>NAL</v>
      </c>
      <c r="D46" s="42">
        <v>2016</v>
      </c>
      <c r="E46" s="393">
        <v>81157.280096000002</v>
      </c>
      <c r="F46" s="393">
        <v>0</v>
      </c>
      <c r="I46" s="6"/>
      <c r="J46" s="6"/>
    </row>
    <row r="47" spans="2:10" x14ac:dyDescent="0.2">
      <c r="B47" s="350" t="s">
        <v>1185</v>
      </c>
      <c r="C47" s="350" t="str">
        <f t="shared" si="0"/>
        <v>NAL</v>
      </c>
      <c r="D47" s="42">
        <v>2016</v>
      </c>
      <c r="E47" s="393">
        <v>101299.88897499999</v>
      </c>
      <c r="F47" s="393">
        <v>0</v>
      </c>
      <c r="I47" s="6"/>
      <c r="J47" s="6"/>
    </row>
    <row r="48" spans="2:10" x14ac:dyDescent="0.2">
      <c r="B48" s="350" t="s">
        <v>1186</v>
      </c>
      <c r="C48" s="350" t="str">
        <f t="shared" si="0"/>
        <v>NAL</v>
      </c>
      <c r="D48" s="42">
        <v>2016</v>
      </c>
      <c r="E48" s="393">
        <v>606554.62394099997</v>
      </c>
      <c r="F48" s="393">
        <v>0</v>
      </c>
      <c r="I48" s="6"/>
      <c r="J48" s="6"/>
    </row>
    <row r="49" spans="2:10" x14ac:dyDescent="0.2">
      <c r="B49" s="350" t="s">
        <v>1187</v>
      </c>
      <c r="C49" s="350" t="str">
        <f t="shared" si="0"/>
        <v>NAL</v>
      </c>
      <c r="D49" s="42">
        <v>2016</v>
      </c>
      <c r="E49" s="393">
        <v>755469.71037500002</v>
      </c>
      <c r="F49" s="393">
        <v>0</v>
      </c>
      <c r="I49" s="6"/>
      <c r="J49" s="6"/>
    </row>
    <row r="50" spans="2:10" x14ac:dyDescent="0.2">
      <c r="B50" s="350" t="s">
        <v>887</v>
      </c>
      <c r="C50" s="350" t="str">
        <f t="shared" si="0"/>
        <v>VSL</v>
      </c>
      <c r="D50" s="42">
        <v>2016</v>
      </c>
      <c r="E50" s="393">
        <v>295069.51434200001</v>
      </c>
      <c r="F50" s="393">
        <v>47527.758028999997</v>
      </c>
    </row>
    <row r="51" spans="2:10" x14ac:dyDescent="0.2">
      <c r="B51" s="350" t="s">
        <v>1132</v>
      </c>
      <c r="C51" s="350" t="str">
        <f t="shared" si="0"/>
        <v>KSI</v>
      </c>
      <c r="D51" s="42">
        <v>2016</v>
      </c>
      <c r="E51" s="393">
        <v>246118.79306699999</v>
      </c>
      <c r="F51" s="393">
        <v>39960.146874999999</v>
      </c>
    </row>
    <row r="52" spans="2:10" x14ac:dyDescent="0.2">
      <c r="B52" s="350" t="s">
        <v>965</v>
      </c>
      <c r="C52" s="350" t="str">
        <f t="shared" si="0"/>
        <v>AUT</v>
      </c>
      <c r="D52" s="42">
        <v>2016</v>
      </c>
      <c r="E52" s="393">
        <v>588073.42252799997</v>
      </c>
      <c r="F52" s="393">
        <v>0</v>
      </c>
    </row>
    <row r="53" spans="2:10" x14ac:dyDescent="0.2">
      <c r="B53" s="350" t="s">
        <v>966</v>
      </c>
      <c r="C53" s="350" t="str">
        <f t="shared" si="0"/>
        <v>AUT</v>
      </c>
      <c r="D53" s="42">
        <v>2016</v>
      </c>
      <c r="E53" s="393">
        <v>81248.514047999997</v>
      </c>
      <c r="F53" s="393">
        <v>0</v>
      </c>
    </row>
    <row r="54" spans="2:10" x14ac:dyDescent="0.2">
      <c r="B54" s="350" t="s">
        <v>912</v>
      </c>
      <c r="C54" s="350" t="str">
        <f t="shared" si="0"/>
        <v>FNG</v>
      </c>
      <c r="D54" s="42">
        <v>2016</v>
      </c>
      <c r="E54" s="393">
        <v>0</v>
      </c>
      <c r="F54" s="393">
        <v>0</v>
      </c>
    </row>
    <row r="55" spans="2:10" x14ac:dyDescent="0.2">
      <c r="B55" s="350" t="s">
        <v>991</v>
      </c>
      <c r="C55" s="350" t="str">
        <f t="shared" si="0"/>
        <v>TFX</v>
      </c>
      <c r="D55" s="42">
        <v>2016</v>
      </c>
      <c r="E55" s="393">
        <v>1585.6913999999999</v>
      </c>
      <c r="F55" s="393">
        <v>0</v>
      </c>
    </row>
    <row r="56" spans="2:10" x14ac:dyDescent="0.2">
      <c r="B56" s="350" t="s">
        <v>1169</v>
      </c>
      <c r="C56" s="350" t="str">
        <f t="shared" si="0"/>
        <v>ALI</v>
      </c>
      <c r="D56" s="42">
        <v>2016</v>
      </c>
      <c r="E56" s="393">
        <v>156285.52633200001</v>
      </c>
      <c r="F56" s="393">
        <v>0</v>
      </c>
    </row>
    <row r="57" spans="2:10" x14ac:dyDescent="0.2">
      <c r="B57" s="350" t="s">
        <v>1170</v>
      </c>
      <c r="C57" s="350" t="str">
        <f t="shared" si="0"/>
        <v>ALI</v>
      </c>
      <c r="D57" s="42">
        <v>2016</v>
      </c>
      <c r="E57" s="393">
        <v>138946.63680000001</v>
      </c>
      <c r="F57" s="393">
        <v>0</v>
      </c>
    </row>
    <row r="58" spans="2:10" x14ac:dyDescent="0.2">
      <c r="B58" s="350" t="s">
        <v>915</v>
      </c>
      <c r="C58" s="350" t="str">
        <f t="shared" si="0"/>
        <v>FNG</v>
      </c>
      <c r="D58" s="42">
        <v>2016</v>
      </c>
      <c r="E58" s="393">
        <v>0</v>
      </c>
      <c r="F58" s="393">
        <v>0</v>
      </c>
    </row>
    <row r="59" spans="2:10" x14ac:dyDescent="0.2">
      <c r="B59" s="350" t="s">
        <v>990</v>
      </c>
      <c r="C59" s="350" t="str">
        <f t="shared" si="0"/>
        <v>DRA</v>
      </c>
      <c r="D59" s="42">
        <v>2016</v>
      </c>
      <c r="E59" s="393">
        <v>0</v>
      </c>
      <c r="F59" s="393">
        <v>0</v>
      </c>
    </row>
    <row r="60" spans="2:10" x14ac:dyDescent="0.2">
      <c r="B60" s="350" t="s">
        <v>1006</v>
      </c>
      <c r="C60" s="350" t="str">
        <f t="shared" si="0"/>
        <v>STE</v>
      </c>
      <c r="D60" s="42">
        <v>2016</v>
      </c>
      <c r="E60" s="393">
        <v>306068.864</v>
      </c>
      <c r="F60" s="393">
        <v>0</v>
      </c>
    </row>
    <row r="61" spans="2:10" x14ac:dyDescent="0.2">
      <c r="B61" s="350" t="s">
        <v>1082</v>
      </c>
      <c r="C61" s="350" t="str">
        <f t="shared" si="0"/>
        <v>ALC</v>
      </c>
      <c r="D61" s="42">
        <v>2016</v>
      </c>
      <c r="E61" s="393">
        <v>62138.733655000004</v>
      </c>
      <c r="F61" s="393">
        <v>0</v>
      </c>
    </row>
    <row r="62" spans="2:10" x14ac:dyDescent="0.2">
      <c r="B62" s="350" t="s">
        <v>1083</v>
      </c>
      <c r="C62" s="350" t="str">
        <f t="shared" si="0"/>
        <v>ALC</v>
      </c>
      <c r="D62" s="42">
        <v>2016</v>
      </c>
      <c r="E62" s="393">
        <v>33832.913256</v>
      </c>
      <c r="F62" s="393">
        <v>0</v>
      </c>
    </row>
    <row r="63" spans="2:10" x14ac:dyDescent="0.2">
      <c r="B63" s="350" t="s">
        <v>1084</v>
      </c>
      <c r="C63" s="350" t="str">
        <f t="shared" si="0"/>
        <v>ALC</v>
      </c>
      <c r="D63" s="42">
        <v>2016</v>
      </c>
      <c r="E63" s="393">
        <v>122179.8768</v>
      </c>
      <c r="F63" s="393">
        <v>0</v>
      </c>
    </row>
    <row r="64" spans="2:10" x14ac:dyDescent="0.2">
      <c r="B64" s="350" t="s">
        <v>1163</v>
      </c>
      <c r="C64" s="350" t="str">
        <f t="shared" si="0"/>
        <v>ALI</v>
      </c>
      <c r="D64" s="42">
        <v>2016</v>
      </c>
      <c r="E64" s="393">
        <v>0</v>
      </c>
      <c r="F64" s="393">
        <v>0</v>
      </c>
    </row>
    <row r="65" spans="2:6" x14ac:dyDescent="0.2">
      <c r="B65" s="350" t="s">
        <v>1168</v>
      </c>
      <c r="C65" s="350" t="str">
        <f t="shared" si="0"/>
        <v>DEL</v>
      </c>
      <c r="D65" s="42">
        <v>2016</v>
      </c>
      <c r="E65" s="393">
        <v>0</v>
      </c>
      <c r="F65" s="393">
        <v>0</v>
      </c>
    </row>
    <row r="66" spans="2:6" x14ac:dyDescent="0.2">
      <c r="B66" s="350" t="s">
        <v>1085</v>
      </c>
      <c r="C66" s="350" t="str">
        <f t="shared" si="0"/>
        <v>TFX</v>
      </c>
      <c r="D66" s="42">
        <v>2016</v>
      </c>
      <c r="E66" s="393">
        <v>0</v>
      </c>
      <c r="F66" s="393">
        <v>0</v>
      </c>
    </row>
    <row r="67" spans="2:6" x14ac:dyDescent="0.2">
      <c r="B67" s="350" t="s">
        <v>1086</v>
      </c>
      <c r="C67" s="350" t="str">
        <f t="shared" si="0"/>
        <v>TRW</v>
      </c>
      <c r="D67" s="42">
        <v>2016</v>
      </c>
      <c r="E67" s="393">
        <v>0</v>
      </c>
      <c r="F67" s="393">
        <v>0</v>
      </c>
    </row>
    <row r="68" spans="2:6" x14ac:dyDescent="0.2">
      <c r="B68" s="350" t="s">
        <v>1087</v>
      </c>
      <c r="C68" s="350" t="str">
        <f t="shared" ref="C68:C131" si="1">MID(B68,1,3)</f>
        <v>TRW</v>
      </c>
      <c r="D68" s="42">
        <v>2016</v>
      </c>
      <c r="E68" s="393">
        <v>127295.37669200001</v>
      </c>
      <c r="F68" s="393">
        <v>0</v>
      </c>
    </row>
    <row r="69" spans="2:6" x14ac:dyDescent="0.2">
      <c r="B69" s="350" t="s">
        <v>1088</v>
      </c>
      <c r="C69" s="350" t="str">
        <f t="shared" si="1"/>
        <v>TRW</v>
      </c>
      <c r="D69" s="42">
        <v>2016</v>
      </c>
      <c r="E69" s="393">
        <v>18842.913504</v>
      </c>
      <c r="F69" s="393">
        <v>0</v>
      </c>
    </row>
    <row r="70" spans="2:6" x14ac:dyDescent="0.2">
      <c r="B70" s="350" t="s">
        <v>987</v>
      </c>
      <c r="C70" s="350" t="str">
        <f t="shared" si="1"/>
        <v>ALI</v>
      </c>
      <c r="D70" s="42">
        <v>2016</v>
      </c>
      <c r="E70" s="393">
        <v>30602.880000000001</v>
      </c>
      <c r="F70" s="393">
        <v>0</v>
      </c>
    </row>
    <row r="71" spans="2:6" x14ac:dyDescent="0.2">
      <c r="B71" s="350" t="s">
        <v>1061</v>
      </c>
      <c r="C71" s="350" t="str">
        <f t="shared" si="1"/>
        <v>ALI</v>
      </c>
      <c r="D71" s="42">
        <v>2016</v>
      </c>
      <c r="E71" s="393">
        <v>177005.9</v>
      </c>
      <c r="F71" s="393">
        <v>0</v>
      </c>
    </row>
    <row r="72" spans="2:6" x14ac:dyDescent="0.2">
      <c r="B72" s="350" t="s">
        <v>891</v>
      </c>
      <c r="C72" s="350" t="str">
        <f t="shared" si="1"/>
        <v>VSL</v>
      </c>
      <c r="D72" s="42">
        <v>2017</v>
      </c>
      <c r="E72" s="393">
        <v>464641.48950099997</v>
      </c>
      <c r="F72" s="393">
        <v>30938.606076</v>
      </c>
    </row>
    <row r="73" spans="2:6" x14ac:dyDescent="0.2">
      <c r="B73" s="350" t="s">
        <v>887</v>
      </c>
      <c r="C73" s="350" t="str">
        <f t="shared" si="1"/>
        <v>VSL</v>
      </c>
      <c r="D73" s="42">
        <v>2017</v>
      </c>
      <c r="E73" s="393">
        <v>295069.51434200001</v>
      </c>
      <c r="F73" s="393">
        <v>47527.758028999997</v>
      </c>
    </row>
    <row r="74" spans="2:6" x14ac:dyDescent="0.2">
      <c r="B74" s="345" t="s">
        <v>978</v>
      </c>
      <c r="C74" s="350" t="str">
        <f t="shared" si="1"/>
        <v>NAL</v>
      </c>
      <c r="D74" s="42">
        <v>2017</v>
      </c>
      <c r="E74" s="393">
        <v>377572.08480000001</v>
      </c>
      <c r="F74" s="393">
        <v>83321.088000000003</v>
      </c>
    </row>
    <row r="75" spans="2:6" x14ac:dyDescent="0.2">
      <c r="B75" s="345" t="s">
        <v>975</v>
      </c>
      <c r="C75" s="350" t="str">
        <f t="shared" si="1"/>
        <v>NAL</v>
      </c>
      <c r="D75" s="42">
        <v>2017</v>
      </c>
      <c r="E75" s="393">
        <v>167284.97959999999</v>
      </c>
      <c r="F75" s="393">
        <v>0</v>
      </c>
    </row>
    <row r="76" spans="2:6" x14ac:dyDescent="0.2">
      <c r="B76" s="345" t="s">
        <v>979</v>
      </c>
      <c r="C76" s="350" t="str">
        <f t="shared" si="1"/>
        <v>NAL</v>
      </c>
      <c r="D76" s="42">
        <v>2017</v>
      </c>
      <c r="E76" s="393">
        <v>98187.326400000005</v>
      </c>
      <c r="F76" s="393">
        <v>21667.583999999999</v>
      </c>
    </row>
    <row r="77" spans="2:6" x14ac:dyDescent="0.2">
      <c r="B77" s="345" t="s">
        <v>976</v>
      </c>
      <c r="C77" s="350" t="str">
        <f t="shared" si="1"/>
        <v>NAL</v>
      </c>
      <c r="D77" s="42">
        <v>2017</v>
      </c>
      <c r="E77" s="393">
        <v>159285.10620000001</v>
      </c>
      <c r="F77" s="393">
        <v>0</v>
      </c>
    </row>
    <row r="78" spans="2:6" x14ac:dyDescent="0.2">
      <c r="B78" s="345" t="s">
        <v>1206</v>
      </c>
      <c r="C78" s="350" t="str">
        <f t="shared" si="1"/>
        <v>NAL</v>
      </c>
      <c r="D78" s="42">
        <v>2017</v>
      </c>
      <c r="E78" s="393">
        <v>882059.85504000005</v>
      </c>
      <c r="F78" s="393">
        <v>150685.40160000001</v>
      </c>
    </row>
    <row r="79" spans="2:6" x14ac:dyDescent="0.2">
      <c r="B79" s="345" t="s">
        <v>1207</v>
      </c>
      <c r="C79" s="350" t="str">
        <f t="shared" si="1"/>
        <v>NAL</v>
      </c>
      <c r="D79" s="42">
        <v>2017</v>
      </c>
      <c r="E79" s="393">
        <v>537714.24</v>
      </c>
      <c r="F79" s="393">
        <v>0</v>
      </c>
    </row>
    <row r="80" spans="2:6" x14ac:dyDescent="0.2">
      <c r="B80" s="345" t="s">
        <v>977</v>
      </c>
      <c r="C80" s="350" t="str">
        <f t="shared" si="1"/>
        <v>NAL</v>
      </c>
      <c r="D80" s="42">
        <v>2017</v>
      </c>
      <c r="E80" s="393">
        <v>149402.824956</v>
      </c>
      <c r="F80" s="393">
        <v>0</v>
      </c>
    </row>
    <row r="81" spans="2:6" x14ac:dyDescent="0.2">
      <c r="B81" s="345" t="s">
        <v>1208</v>
      </c>
      <c r="C81" s="350" t="str">
        <f t="shared" si="1"/>
        <v>NAL</v>
      </c>
      <c r="D81" s="42">
        <v>2017</v>
      </c>
      <c r="E81" s="393">
        <v>85330.14</v>
      </c>
      <c r="F81" s="393">
        <v>0</v>
      </c>
    </row>
    <row r="82" spans="2:6" x14ac:dyDescent="0.2">
      <c r="B82" s="345" t="s">
        <v>980</v>
      </c>
      <c r="C82" s="350" t="str">
        <f t="shared" si="1"/>
        <v>NAL</v>
      </c>
      <c r="D82" s="42">
        <v>2017</v>
      </c>
      <c r="E82" s="393">
        <v>78357.822816</v>
      </c>
      <c r="F82" s="393">
        <v>17291.688959999999</v>
      </c>
    </row>
    <row r="83" spans="2:6" x14ac:dyDescent="0.2">
      <c r="B83" s="345" t="s">
        <v>1209</v>
      </c>
      <c r="C83" s="350" t="str">
        <f t="shared" si="1"/>
        <v>NAL</v>
      </c>
      <c r="D83" s="42">
        <v>2017</v>
      </c>
      <c r="E83" s="393">
        <v>72578.77</v>
      </c>
      <c r="F83" s="393">
        <v>0</v>
      </c>
    </row>
    <row r="84" spans="2:6" x14ac:dyDescent="0.2">
      <c r="B84" s="42" t="s">
        <v>1079</v>
      </c>
      <c r="C84" s="350" t="str">
        <f t="shared" si="1"/>
        <v>ADC</v>
      </c>
      <c r="D84" s="42">
        <v>2017</v>
      </c>
      <c r="E84" s="393">
        <v>1124317.746</v>
      </c>
      <c r="F84" s="393">
        <v>340047.39600000001</v>
      </c>
    </row>
    <row r="85" spans="2:6" x14ac:dyDescent="0.2">
      <c r="B85" s="42" t="s">
        <v>1080</v>
      </c>
      <c r="C85" s="350" t="str">
        <f t="shared" si="1"/>
        <v>ALC</v>
      </c>
      <c r="D85" s="42">
        <v>2017</v>
      </c>
      <c r="E85" s="393">
        <v>260097.82945200001</v>
      </c>
      <c r="F85" s="393">
        <v>93239.497831999994</v>
      </c>
    </row>
    <row r="86" spans="2:6" x14ac:dyDescent="0.2">
      <c r="B86" s="42" t="s">
        <v>1081</v>
      </c>
      <c r="C86" s="350" t="str">
        <f t="shared" si="1"/>
        <v>YAZ</v>
      </c>
      <c r="D86" s="42">
        <v>2017</v>
      </c>
      <c r="E86" s="393">
        <v>21363.65</v>
      </c>
      <c r="F86" s="393">
        <v>29929.9</v>
      </c>
    </row>
    <row r="87" spans="2:6" x14ac:dyDescent="0.2">
      <c r="B87" s="42" t="s">
        <v>721</v>
      </c>
      <c r="C87" s="350" t="str">
        <f t="shared" si="1"/>
        <v>SLA</v>
      </c>
      <c r="D87" s="42">
        <v>2017</v>
      </c>
      <c r="E87" s="393">
        <v>48651.56</v>
      </c>
      <c r="F87" s="393">
        <v>0</v>
      </c>
    </row>
    <row r="88" spans="2:6" x14ac:dyDescent="0.2">
      <c r="B88" s="42" t="s">
        <v>1113</v>
      </c>
      <c r="C88" s="350" t="str">
        <f t="shared" si="1"/>
        <v>STE</v>
      </c>
      <c r="D88" s="42">
        <v>2017</v>
      </c>
      <c r="E88" s="393">
        <v>58613.705999999998</v>
      </c>
      <c r="F88" s="393">
        <v>15440.544</v>
      </c>
    </row>
    <row r="89" spans="2:6" x14ac:dyDescent="0.2">
      <c r="B89" s="42" t="s">
        <v>1114</v>
      </c>
      <c r="C89" s="350" t="str">
        <f t="shared" si="1"/>
        <v>STE</v>
      </c>
      <c r="D89" s="42">
        <v>2017</v>
      </c>
      <c r="E89" s="393">
        <v>300147.48</v>
      </c>
      <c r="F89" s="393">
        <v>79067.520000000004</v>
      </c>
    </row>
    <row r="90" spans="2:6" x14ac:dyDescent="0.2">
      <c r="B90" s="42" t="s">
        <v>1116</v>
      </c>
      <c r="C90" s="350" t="str">
        <f t="shared" si="1"/>
        <v>STE</v>
      </c>
      <c r="D90" s="42">
        <v>2017</v>
      </c>
      <c r="E90" s="393">
        <v>300147.48</v>
      </c>
      <c r="F90" s="393">
        <v>273117.48</v>
      </c>
    </row>
    <row r="91" spans="2:6" x14ac:dyDescent="0.2">
      <c r="B91" s="42" t="s">
        <v>1117</v>
      </c>
      <c r="C91" s="350" t="str">
        <f t="shared" si="1"/>
        <v>STE</v>
      </c>
      <c r="D91" s="42">
        <v>2017</v>
      </c>
      <c r="E91" s="393">
        <v>0</v>
      </c>
      <c r="F91" s="393">
        <v>0</v>
      </c>
    </row>
    <row r="92" spans="2:6" x14ac:dyDescent="0.2">
      <c r="B92" s="42" t="s">
        <v>1118</v>
      </c>
      <c r="C92" s="350" t="str">
        <f t="shared" si="1"/>
        <v>STE</v>
      </c>
      <c r="D92" s="42">
        <v>2017</v>
      </c>
      <c r="E92" s="393">
        <v>0</v>
      </c>
      <c r="F92" s="393">
        <v>0</v>
      </c>
    </row>
    <row r="93" spans="2:6" x14ac:dyDescent="0.2">
      <c r="B93" s="345" t="s">
        <v>1191</v>
      </c>
      <c r="C93" s="350" t="str">
        <f t="shared" si="1"/>
        <v>STE</v>
      </c>
      <c r="D93" s="42">
        <v>2017</v>
      </c>
      <c r="E93" s="393">
        <v>230301.84</v>
      </c>
      <c r="F93" s="393">
        <v>60668.160000000003</v>
      </c>
    </row>
    <row r="94" spans="2:6" x14ac:dyDescent="0.2">
      <c r="B94" s="42" t="s">
        <v>722</v>
      </c>
      <c r="C94" s="350" t="str">
        <f t="shared" si="1"/>
        <v>SLA</v>
      </c>
      <c r="D94" s="42">
        <v>2017</v>
      </c>
      <c r="E94" s="393">
        <v>1301984.2999799999</v>
      </c>
      <c r="F94" s="393">
        <v>572890.53821999999</v>
      </c>
    </row>
    <row r="95" spans="2:6" x14ac:dyDescent="0.2">
      <c r="B95" s="42" t="s">
        <v>723</v>
      </c>
      <c r="C95" s="350" t="str">
        <f t="shared" si="1"/>
        <v>SLA</v>
      </c>
      <c r="D95" s="42">
        <v>2017</v>
      </c>
      <c r="E95" s="393">
        <v>831016.68508800003</v>
      </c>
      <c r="F95" s="393">
        <v>365658.47683200001</v>
      </c>
    </row>
    <row r="96" spans="2:6" x14ac:dyDescent="0.2">
      <c r="B96" s="42" t="s">
        <v>724</v>
      </c>
      <c r="C96" s="350" t="str">
        <f t="shared" si="1"/>
        <v>SLA</v>
      </c>
      <c r="D96" s="42">
        <v>2017</v>
      </c>
      <c r="E96" s="393">
        <v>666976.30145999999</v>
      </c>
      <c r="F96" s="393">
        <v>293478.50994000002</v>
      </c>
    </row>
    <row r="97" spans="2:6" x14ac:dyDescent="0.2">
      <c r="B97" s="42" t="s">
        <v>726</v>
      </c>
      <c r="C97" s="350" t="str">
        <f t="shared" si="1"/>
        <v>SLA</v>
      </c>
      <c r="D97" s="42">
        <v>2017</v>
      </c>
      <c r="E97" s="393">
        <v>314074.5552</v>
      </c>
      <c r="F97" s="393">
        <v>138197.0128</v>
      </c>
    </row>
    <row r="98" spans="2:6" x14ac:dyDescent="0.2">
      <c r="B98" s="42" t="s">
        <v>725</v>
      </c>
      <c r="C98" s="350" t="str">
        <f t="shared" si="1"/>
        <v>SLA</v>
      </c>
      <c r="D98" s="42">
        <v>2017</v>
      </c>
      <c r="E98" s="393">
        <v>147385.44813599999</v>
      </c>
      <c r="F98" s="393">
        <v>64851.572103999999</v>
      </c>
    </row>
    <row r="99" spans="2:6" x14ac:dyDescent="0.2">
      <c r="B99" s="42" t="s">
        <v>1076</v>
      </c>
      <c r="C99" s="350" t="str">
        <f t="shared" si="1"/>
        <v>TOG</v>
      </c>
      <c r="D99" s="42">
        <v>2017</v>
      </c>
      <c r="E99" s="393">
        <v>58640.603814000002</v>
      </c>
      <c r="F99" s="393">
        <v>25802.651446</v>
      </c>
    </row>
    <row r="100" spans="2:6" x14ac:dyDescent="0.2">
      <c r="B100" s="42" t="s">
        <v>1077</v>
      </c>
      <c r="C100" s="350" t="str">
        <f t="shared" si="1"/>
        <v>AUT</v>
      </c>
      <c r="D100" s="42">
        <v>2017</v>
      </c>
      <c r="E100" s="393">
        <v>178825.25760000001</v>
      </c>
      <c r="F100" s="393">
        <v>94696.874800000005</v>
      </c>
    </row>
    <row r="101" spans="2:6" x14ac:dyDescent="0.2">
      <c r="B101" s="42" t="s">
        <v>1078</v>
      </c>
      <c r="C101" s="350" t="str">
        <f t="shared" si="1"/>
        <v>AUT</v>
      </c>
      <c r="D101" s="42">
        <v>2017</v>
      </c>
      <c r="E101" s="393">
        <v>390325.82400000002</v>
      </c>
      <c r="F101" s="393">
        <v>206696.95199999999</v>
      </c>
    </row>
    <row r="102" spans="2:6" x14ac:dyDescent="0.2">
      <c r="B102" s="42" t="s">
        <v>893</v>
      </c>
      <c r="C102" s="350" t="str">
        <f t="shared" si="1"/>
        <v>VSL</v>
      </c>
      <c r="D102" s="42">
        <v>2017</v>
      </c>
      <c r="E102" s="393">
        <v>529711.27003200003</v>
      </c>
      <c r="F102" s="393">
        <v>280508.48348599998</v>
      </c>
    </row>
    <row r="103" spans="2:6" x14ac:dyDescent="0.2">
      <c r="B103" s="42" t="s">
        <v>896</v>
      </c>
      <c r="C103" s="350" t="str">
        <f t="shared" si="1"/>
        <v>VSL</v>
      </c>
      <c r="D103" s="42">
        <v>2017</v>
      </c>
      <c r="E103" s="393">
        <v>230211.31560999999</v>
      </c>
      <c r="F103" s="393">
        <v>121908.350221</v>
      </c>
    </row>
    <row r="104" spans="2:6" x14ac:dyDescent="0.2">
      <c r="B104" s="42" t="s">
        <v>898</v>
      </c>
      <c r="C104" s="350" t="str">
        <f t="shared" si="1"/>
        <v>VSL</v>
      </c>
      <c r="D104" s="42">
        <v>2017</v>
      </c>
      <c r="E104" s="393">
        <v>145016.95334400001</v>
      </c>
      <c r="F104" s="393">
        <v>76793.694912000006</v>
      </c>
    </row>
    <row r="105" spans="2:6" x14ac:dyDescent="0.2">
      <c r="B105" s="42" t="s">
        <v>1057</v>
      </c>
      <c r="C105" s="350" t="str">
        <f t="shared" si="1"/>
        <v>HEL</v>
      </c>
      <c r="D105" s="42">
        <v>2017</v>
      </c>
      <c r="E105" s="393">
        <v>48438.720000000001</v>
      </c>
      <c r="F105" s="393">
        <v>0</v>
      </c>
    </row>
    <row r="106" spans="2:6" x14ac:dyDescent="0.2">
      <c r="B106" s="42" t="s">
        <v>1095</v>
      </c>
      <c r="C106" s="350" t="str">
        <f t="shared" si="1"/>
        <v>NAL</v>
      </c>
      <c r="D106" s="42">
        <v>2017</v>
      </c>
      <c r="E106" s="393">
        <v>448949.97950399999</v>
      </c>
      <c r="F106" s="393">
        <v>434879.59756800003</v>
      </c>
    </row>
    <row r="107" spans="2:6" x14ac:dyDescent="0.2">
      <c r="B107" s="42" t="s">
        <v>1096</v>
      </c>
      <c r="C107" s="350" t="str">
        <f t="shared" si="1"/>
        <v>NAL</v>
      </c>
      <c r="D107" s="42">
        <v>2017</v>
      </c>
      <c r="E107" s="393">
        <v>52594.724000000002</v>
      </c>
      <c r="F107" s="393">
        <v>0</v>
      </c>
    </row>
    <row r="108" spans="2:6" x14ac:dyDescent="0.2">
      <c r="B108" s="42" t="s">
        <v>1020</v>
      </c>
      <c r="C108" s="350" t="str">
        <f t="shared" si="1"/>
        <v>NAL</v>
      </c>
      <c r="D108" s="42">
        <v>2017</v>
      </c>
      <c r="E108" s="393">
        <v>6744.5935200000004</v>
      </c>
      <c r="F108" s="393">
        <v>1564.9853039999998</v>
      </c>
    </row>
    <row r="109" spans="2:6" x14ac:dyDescent="0.2">
      <c r="B109" s="42" t="s">
        <v>1097</v>
      </c>
      <c r="C109" s="350" t="str">
        <f t="shared" si="1"/>
        <v>NAL</v>
      </c>
      <c r="D109" s="42">
        <v>2017</v>
      </c>
      <c r="E109" s="393">
        <v>18694.50576</v>
      </c>
      <c r="F109" s="393">
        <v>0</v>
      </c>
    </row>
    <row r="110" spans="2:6" x14ac:dyDescent="0.2">
      <c r="B110" s="42" t="s">
        <v>1098</v>
      </c>
      <c r="C110" s="350" t="str">
        <f t="shared" si="1"/>
        <v>NAL</v>
      </c>
      <c r="D110" s="42">
        <v>2017</v>
      </c>
      <c r="E110" s="393">
        <v>1129.31</v>
      </c>
      <c r="F110" s="393">
        <v>0</v>
      </c>
    </row>
    <row r="111" spans="2:6" x14ac:dyDescent="0.2">
      <c r="B111" s="42" t="s">
        <v>1099</v>
      </c>
      <c r="C111" s="350" t="str">
        <f t="shared" si="1"/>
        <v>STE</v>
      </c>
      <c r="D111" s="42">
        <v>2017</v>
      </c>
      <c r="E111" s="393">
        <v>333724.32624000002</v>
      </c>
      <c r="F111" s="393">
        <v>167658.40028</v>
      </c>
    </row>
    <row r="112" spans="2:6" x14ac:dyDescent="0.2">
      <c r="B112" s="42" t="s">
        <v>1100</v>
      </c>
      <c r="C112" s="350" t="str">
        <f t="shared" si="1"/>
        <v>STE</v>
      </c>
      <c r="D112" s="42">
        <v>2017</v>
      </c>
      <c r="E112" s="393">
        <v>336050.83199999999</v>
      </c>
      <c r="F112" s="393">
        <v>168827.204</v>
      </c>
    </row>
    <row r="113" spans="2:6" x14ac:dyDescent="0.2">
      <c r="B113" s="42" t="s">
        <v>1101</v>
      </c>
      <c r="C113" s="350" t="str">
        <f t="shared" si="1"/>
        <v>STE</v>
      </c>
      <c r="D113" s="42">
        <v>2017</v>
      </c>
      <c r="E113" s="393">
        <v>18931.3704</v>
      </c>
      <c r="F113" s="393">
        <v>9510.8538000000008</v>
      </c>
    </row>
    <row r="114" spans="2:6" x14ac:dyDescent="0.2">
      <c r="B114" s="42" t="s">
        <v>1102</v>
      </c>
      <c r="C114" s="350" t="str">
        <f t="shared" si="1"/>
        <v>STE</v>
      </c>
      <c r="D114" s="42">
        <v>2017</v>
      </c>
      <c r="E114" s="393">
        <v>18931.3704</v>
      </c>
      <c r="F114" s="393">
        <v>9510.8538000000008</v>
      </c>
    </row>
    <row r="115" spans="2:6" x14ac:dyDescent="0.2">
      <c r="B115" s="42" t="s">
        <v>1103</v>
      </c>
      <c r="C115" s="350" t="str">
        <f t="shared" si="1"/>
        <v>STE</v>
      </c>
      <c r="D115" s="42">
        <v>2017</v>
      </c>
      <c r="E115" s="393">
        <v>11860.6176</v>
      </c>
      <c r="F115" s="393">
        <v>5958.6072000000004</v>
      </c>
    </row>
    <row r="116" spans="2:6" x14ac:dyDescent="0.2">
      <c r="B116" s="42" t="s">
        <v>1104</v>
      </c>
      <c r="C116" s="350" t="str">
        <f t="shared" si="1"/>
        <v>STE</v>
      </c>
      <c r="D116" s="42">
        <v>2017</v>
      </c>
      <c r="E116" s="393">
        <v>521677.1004</v>
      </c>
      <c r="F116" s="393">
        <v>262083.22630000001</v>
      </c>
    </row>
    <row r="117" spans="2:6" x14ac:dyDescent="0.2">
      <c r="B117" s="42" t="s">
        <v>1105</v>
      </c>
      <c r="C117" s="350" t="str">
        <f t="shared" si="1"/>
        <v>STE</v>
      </c>
      <c r="D117" s="42">
        <v>2017</v>
      </c>
      <c r="E117" s="393">
        <v>771928.52879999997</v>
      </c>
      <c r="F117" s="393">
        <v>387806.01860000001</v>
      </c>
    </row>
    <row r="118" spans="2:6" x14ac:dyDescent="0.2">
      <c r="B118" s="42" t="s">
        <v>1106</v>
      </c>
      <c r="C118" s="350" t="str">
        <f t="shared" si="1"/>
        <v>STE</v>
      </c>
      <c r="D118" s="42">
        <v>2017</v>
      </c>
      <c r="E118" s="393">
        <v>28511.1</v>
      </c>
      <c r="F118" s="393">
        <v>14323.575000000001</v>
      </c>
    </row>
    <row r="119" spans="2:6" x14ac:dyDescent="0.2">
      <c r="B119" s="42" t="s">
        <v>1107</v>
      </c>
      <c r="C119" s="350" t="str">
        <f t="shared" si="1"/>
        <v>STE</v>
      </c>
      <c r="D119" s="42">
        <v>2017</v>
      </c>
      <c r="E119" s="393">
        <v>26762.4192</v>
      </c>
      <c r="F119" s="393">
        <v>13445.062400000001</v>
      </c>
    </row>
    <row r="120" spans="2:6" x14ac:dyDescent="0.2">
      <c r="B120" s="42" t="s">
        <v>1108</v>
      </c>
      <c r="C120" s="350" t="str">
        <f t="shared" si="1"/>
        <v>STE</v>
      </c>
      <c r="D120" s="42">
        <v>2017</v>
      </c>
      <c r="E120" s="393">
        <v>24937.7088</v>
      </c>
      <c r="F120" s="393">
        <v>12528.3536</v>
      </c>
    </row>
    <row r="121" spans="2:6" x14ac:dyDescent="0.2">
      <c r="B121" s="42" t="s">
        <v>1109</v>
      </c>
      <c r="C121" s="350" t="str">
        <f t="shared" si="1"/>
        <v>STE</v>
      </c>
      <c r="D121" s="42">
        <v>2017</v>
      </c>
      <c r="E121" s="393">
        <v>64168.982400000001</v>
      </c>
      <c r="F121" s="393">
        <v>32237.592799999999</v>
      </c>
    </row>
    <row r="122" spans="2:6" x14ac:dyDescent="0.2">
      <c r="B122" s="42" t="s">
        <v>1110</v>
      </c>
      <c r="C122" s="350" t="str">
        <f t="shared" si="1"/>
        <v>STE</v>
      </c>
      <c r="D122" s="42">
        <v>2017</v>
      </c>
      <c r="E122" s="393">
        <v>495593.24537999998</v>
      </c>
      <c r="F122" s="393">
        <v>248979.064985</v>
      </c>
    </row>
    <row r="123" spans="2:6" x14ac:dyDescent="0.2">
      <c r="B123" s="350" t="s">
        <v>974</v>
      </c>
      <c r="C123" s="350" t="str">
        <f t="shared" si="1"/>
        <v>TRW</v>
      </c>
      <c r="D123" s="42">
        <v>2017</v>
      </c>
      <c r="E123" s="393">
        <v>30493.02476</v>
      </c>
      <c r="F123" s="393">
        <v>0</v>
      </c>
    </row>
    <row r="124" spans="2:6" x14ac:dyDescent="0.2">
      <c r="B124" s="350" t="s">
        <v>1017</v>
      </c>
      <c r="C124" s="350" t="str">
        <f t="shared" si="1"/>
        <v>AUT</v>
      </c>
      <c r="D124" s="42">
        <v>2017</v>
      </c>
      <c r="E124" s="393">
        <v>358181.57337599999</v>
      </c>
      <c r="F124" s="393">
        <v>0</v>
      </c>
    </row>
    <row r="125" spans="2:6" x14ac:dyDescent="0.2">
      <c r="B125" s="42" t="s">
        <v>1092</v>
      </c>
      <c r="C125" s="350" t="str">
        <f t="shared" si="1"/>
        <v>SLA</v>
      </c>
      <c r="D125" s="42">
        <v>2017</v>
      </c>
      <c r="E125" s="393">
        <v>225321.63939999999</v>
      </c>
      <c r="F125" s="393">
        <v>105926.6208</v>
      </c>
    </row>
    <row r="126" spans="2:6" x14ac:dyDescent="0.2">
      <c r="B126" s="350" t="s">
        <v>224</v>
      </c>
      <c r="C126" s="350" t="str">
        <f t="shared" si="1"/>
        <v>TRW</v>
      </c>
      <c r="D126" s="42">
        <v>2017</v>
      </c>
      <c r="E126" s="393">
        <v>97200.667199999996</v>
      </c>
      <c r="F126" s="393">
        <v>68519.786399999997</v>
      </c>
    </row>
    <row r="127" spans="2:6" x14ac:dyDescent="0.2">
      <c r="B127" s="350" t="s">
        <v>1119</v>
      </c>
      <c r="C127" s="350" t="str">
        <f t="shared" si="1"/>
        <v>VNA</v>
      </c>
      <c r="D127" s="42">
        <v>2017</v>
      </c>
      <c r="E127" s="393">
        <v>47898.9</v>
      </c>
      <c r="F127" s="393">
        <v>34951.5</v>
      </c>
    </row>
    <row r="128" spans="2:6" x14ac:dyDescent="0.2">
      <c r="B128" s="350" t="s">
        <v>1122</v>
      </c>
      <c r="C128" s="350" t="str">
        <f t="shared" si="1"/>
        <v>ADC</v>
      </c>
      <c r="D128" s="42">
        <v>2017</v>
      </c>
      <c r="E128" s="393">
        <v>61710</v>
      </c>
      <c r="F128" s="393">
        <v>65899.02</v>
      </c>
    </row>
    <row r="129" spans="2:6" x14ac:dyDescent="0.2">
      <c r="B129" s="350" t="s">
        <v>1123</v>
      </c>
      <c r="C129" s="350" t="str">
        <f t="shared" si="1"/>
        <v>TRW</v>
      </c>
      <c r="D129" s="42">
        <v>2017</v>
      </c>
      <c r="E129" s="393">
        <v>194667</v>
      </c>
      <c r="F129" s="393">
        <v>207881.454</v>
      </c>
    </row>
    <row r="130" spans="2:6" x14ac:dyDescent="0.2">
      <c r="B130" s="350" t="s">
        <v>1124</v>
      </c>
      <c r="C130" s="350" t="str">
        <f t="shared" si="1"/>
        <v>VNA</v>
      </c>
      <c r="D130" s="42">
        <v>2017</v>
      </c>
      <c r="E130" s="393">
        <v>201046.08</v>
      </c>
      <c r="F130" s="393">
        <v>214693.56096</v>
      </c>
    </row>
    <row r="131" spans="2:6" x14ac:dyDescent="0.2">
      <c r="B131" s="350" t="s">
        <v>1125</v>
      </c>
      <c r="C131" s="350" t="str">
        <f t="shared" si="1"/>
        <v>VNA</v>
      </c>
      <c r="D131" s="42">
        <v>2017</v>
      </c>
      <c r="E131" s="393">
        <v>90035.4</v>
      </c>
      <c r="F131" s="393">
        <v>96147.214800000002</v>
      </c>
    </row>
    <row r="132" spans="2:6" x14ac:dyDescent="0.2">
      <c r="B132" s="350" t="s">
        <v>1126</v>
      </c>
      <c r="C132" s="350" t="str">
        <f t="shared" ref="C132:C137" si="2">MID(B132,1,3)</f>
        <v>VNA</v>
      </c>
      <c r="D132" s="42">
        <v>2017</v>
      </c>
      <c r="E132" s="393">
        <v>114770.4</v>
      </c>
      <c r="F132" s="393">
        <v>0</v>
      </c>
    </row>
    <row r="133" spans="2:6" x14ac:dyDescent="0.2">
      <c r="B133" s="350" t="s">
        <v>1127</v>
      </c>
      <c r="C133" s="350" t="str">
        <f t="shared" si="2"/>
        <v>VNA</v>
      </c>
      <c r="D133" s="42">
        <v>2017</v>
      </c>
      <c r="E133" s="393">
        <v>9902.5</v>
      </c>
      <c r="F133" s="393">
        <v>10574.705</v>
      </c>
    </row>
    <row r="134" spans="2:6" x14ac:dyDescent="0.2">
      <c r="B134" s="350" t="s">
        <v>1128</v>
      </c>
      <c r="C134" s="350" t="str">
        <f t="shared" si="2"/>
        <v>VNA</v>
      </c>
      <c r="D134" s="42">
        <v>2017</v>
      </c>
      <c r="E134" s="393">
        <v>26010</v>
      </c>
      <c r="F134" s="393">
        <v>0</v>
      </c>
    </row>
    <row r="135" spans="2:6" x14ac:dyDescent="0.2">
      <c r="B135" s="350" t="s">
        <v>1131</v>
      </c>
      <c r="C135" s="350" t="str">
        <f t="shared" si="2"/>
        <v>TRW</v>
      </c>
      <c r="D135" s="42">
        <v>2017</v>
      </c>
      <c r="E135" s="393">
        <v>15416.24266</v>
      </c>
      <c r="F135" s="393">
        <v>2312.9742999999999</v>
      </c>
    </row>
    <row r="136" spans="2:6" x14ac:dyDescent="0.2">
      <c r="B136" s="350" t="s">
        <v>1133</v>
      </c>
      <c r="C136" s="350" t="str">
        <f t="shared" si="2"/>
        <v>VNA</v>
      </c>
      <c r="D136" s="42">
        <v>2017</v>
      </c>
      <c r="E136" s="393">
        <v>12135.632</v>
      </c>
      <c r="F136" s="393">
        <v>7230.192</v>
      </c>
    </row>
    <row r="137" spans="2:6" x14ac:dyDescent="0.2">
      <c r="B137" s="350" t="s">
        <v>1135</v>
      </c>
      <c r="C137" s="350" t="str">
        <f t="shared" si="2"/>
        <v>ALC</v>
      </c>
      <c r="D137" s="42">
        <v>2017</v>
      </c>
      <c r="E137" s="393">
        <v>16096.704624</v>
      </c>
      <c r="F137" s="393">
        <v>11969.867</v>
      </c>
    </row>
  </sheetData>
  <autoFilter ref="H28:J49"/>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43"/>
  <sheetViews>
    <sheetView showGridLines="0" topLeftCell="C2" zoomScale="85" zoomScaleNormal="85" workbookViewId="0">
      <pane xSplit="1" ySplit="2" topLeftCell="D4" activePane="bottomRight" state="frozen"/>
      <selection activeCell="C2" sqref="C2"/>
      <selection pane="topRight" activeCell="D2" sqref="D2"/>
      <selection pane="bottomLeft" activeCell="C4" sqref="C4"/>
      <selection pane="bottomRight" activeCell="G16" sqref="G16"/>
    </sheetView>
  </sheetViews>
  <sheetFormatPr defaultRowHeight="12.75" x14ac:dyDescent="0.2"/>
  <cols>
    <col min="1" max="1" width="3.140625" customWidth="1"/>
    <col min="2" max="2" width="21.85546875" customWidth="1"/>
    <col min="3" max="3" width="17.85546875" customWidth="1"/>
    <col min="4" max="4" width="29.7109375" style="4" customWidth="1"/>
    <col min="5" max="5" width="15.28515625" customWidth="1"/>
    <col min="6" max="7" width="13.85546875" customWidth="1"/>
    <col min="8" max="8" width="15.85546875" customWidth="1"/>
    <col min="9" max="9" width="18.140625" customWidth="1"/>
    <col min="10" max="10" width="20.140625" customWidth="1"/>
    <col min="11" max="12" width="19.7109375" customWidth="1"/>
    <col min="13" max="13" width="34" customWidth="1"/>
  </cols>
  <sheetData>
    <row r="1" spans="1:13" ht="18" x14ac:dyDescent="0.25">
      <c r="A1" s="394"/>
      <c r="B1" s="394" t="s">
        <v>508</v>
      </c>
      <c r="C1" s="394"/>
    </row>
    <row r="2" spans="1:13" ht="9.75" customHeight="1" x14ac:dyDescent="0.25">
      <c r="A2" s="394"/>
    </row>
    <row r="3" spans="1:13" ht="44.25" customHeight="1" thickBot="1" x14ac:dyDescent="0.25">
      <c r="B3" s="392" t="s">
        <v>0</v>
      </c>
      <c r="C3" s="405" t="s">
        <v>515</v>
      </c>
      <c r="D3" s="405" t="s">
        <v>494</v>
      </c>
      <c r="E3" s="405" t="s">
        <v>495</v>
      </c>
      <c r="F3" s="405" t="s">
        <v>516</v>
      </c>
      <c r="G3" s="405" t="s">
        <v>517</v>
      </c>
      <c r="H3" s="405" t="s">
        <v>496</v>
      </c>
      <c r="I3" s="405" t="s">
        <v>497</v>
      </c>
      <c r="J3" s="405" t="s">
        <v>503</v>
      </c>
      <c r="K3" s="405" t="s">
        <v>498</v>
      </c>
      <c r="L3" s="405" t="s">
        <v>512</v>
      </c>
      <c r="M3" s="405" t="s">
        <v>298</v>
      </c>
    </row>
    <row r="4" spans="1:13" x14ac:dyDescent="0.2">
      <c r="B4" s="1247" t="s">
        <v>32</v>
      </c>
      <c r="C4" s="406" t="s">
        <v>30</v>
      </c>
      <c r="D4" s="1238" t="s">
        <v>460</v>
      </c>
      <c r="E4" s="1244">
        <v>40663</v>
      </c>
      <c r="F4" s="407">
        <v>1205.9867999999999</v>
      </c>
      <c r="G4" s="407">
        <f>SUM(F4:F6)</f>
        <v>9788.240065</v>
      </c>
      <c r="H4" s="408">
        <v>0</v>
      </c>
      <c r="I4" s="408">
        <v>5978.06</v>
      </c>
      <c r="J4" s="408">
        <v>0</v>
      </c>
      <c r="K4" s="408">
        <f>+H4+I4-J4</f>
        <v>5978.06</v>
      </c>
      <c r="L4" s="409">
        <f>+K4/G4</f>
        <v>0.61073900520440494</v>
      </c>
      <c r="M4" s="98"/>
    </row>
    <row r="5" spans="1:13" x14ac:dyDescent="0.2">
      <c r="B5" s="1248"/>
      <c r="C5" s="410" t="s">
        <v>31</v>
      </c>
      <c r="D5" s="1239"/>
      <c r="E5" s="1245"/>
      <c r="F5" s="399">
        <v>4682.4382649999998</v>
      </c>
      <c r="G5" s="399"/>
      <c r="H5" s="393"/>
      <c r="I5" s="393"/>
      <c r="J5" s="393"/>
      <c r="K5" s="393"/>
      <c r="L5" s="393"/>
      <c r="M5" s="57"/>
    </row>
    <row r="6" spans="1:13" ht="13.5" thickBot="1" x14ac:dyDescent="0.25">
      <c r="B6" s="1249"/>
      <c r="C6" s="411" t="s">
        <v>342</v>
      </c>
      <c r="D6" s="1240"/>
      <c r="E6" s="1246"/>
      <c r="F6" s="412">
        <v>3899.8150000000001</v>
      </c>
      <c r="G6" s="412"/>
      <c r="H6" s="413"/>
      <c r="I6" s="413"/>
      <c r="J6" s="413"/>
      <c r="K6" s="413"/>
      <c r="L6" s="413"/>
      <c r="M6" s="105"/>
    </row>
    <row r="7" spans="1:13" x14ac:dyDescent="0.2">
      <c r="B7" s="1247" t="s">
        <v>17</v>
      </c>
      <c r="C7" s="406" t="s">
        <v>166</v>
      </c>
      <c r="D7" s="1238" t="s">
        <v>449</v>
      </c>
      <c r="E7" s="1244">
        <v>40694</v>
      </c>
      <c r="F7" s="414">
        <v>53028</v>
      </c>
      <c r="G7" s="414">
        <f>SUM(F7:F13)</f>
        <v>272251.652</v>
      </c>
      <c r="H7" s="408">
        <v>0</v>
      </c>
      <c r="I7" s="408">
        <v>5767.74</v>
      </c>
      <c r="J7" s="408">
        <v>0</v>
      </c>
      <c r="K7" s="408">
        <f>+H7+I7-J7</f>
        <v>5767.74</v>
      </c>
      <c r="L7" s="409">
        <f>+K7/G7</f>
        <v>2.1185325993908016E-2</v>
      </c>
      <c r="M7" s="415"/>
    </row>
    <row r="8" spans="1:13" x14ac:dyDescent="0.2">
      <c r="B8" s="1248"/>
      <c r="C8" s="410" t="s">
        <v>194</v>
      </c>
      <c r="D8" s="1239"/>
      <c r="E8" s="1245"/>
      <c r="F8" s="401">
        <v>34860</v>
      </c>
      <c r="G8" s="401"/>
      <c r="H8" s="393"/>
      <c r="I8" s="393"/>
      <c r="J8" s="393"/>
      <c r="K8" s="393"/>
      <c r="L8" s="402"/>
      <c r="M8" s="416"/>
    </row>
    <row r="9" spans="1:13" x14ac:dyDescent="0.2">
      <c r="B9" s="1248"/>
      <c r="C9" s="410" t="s">
        <v>195</v>
      </c>
      <c r="D9" s="1239"/>
      <c r="E9" s="1245"/>
      <c r="F9" s="401">
        <v>49548.800000000003</v>
      </c>
      <c r="G9" s="401"/>
      <c r="H9" s="393"/>
      <c r="I9" s="393"/>
      <c r="J9" s="393"/>
      <c r="K9" s="393"/>
      <c r="L9" s="402"/>
      <c r="M9" s="416"/>
    </row>
    <row r="10" spans="1:13" x14ac:dyDescent="0.2">
      <c r="B10" s="1248"/>
      <c r="C10" s="410" t="s">
        <v>156</v>
      </c>
      <c r="D10" s="1239"/>
      <c r="E10" s="1245"/>
      <c r="F10" s="401">
        <v>11312.64</v>
      </c>
      <c r="G10" s="401"/>
      <c r="H10" s="393"/>
      <c r="I10" s="393"/>
      <c r="J10" s="393"/>
      <c r="K10" s="393"/>
      <c r="L10" s="402"/>
      <c r="M10" s="416"/>
    </row>
    <row r="11" spans="1:13" x14ac:dyDescent="0.2">
      <c r="B11" s="1248"/>
      <c r="C11" s="410" t="s">
        <v>217</v>
      </c>
      <c r="D11" s="1239"/>
      <c r="E11" s="1245"/>
      <c r="F11" s="401">
        <v>60982.2</v>
      </c>
      <c r="G11" s="401"/>
      <c r="H11" s="393"/>
      <c r="I11" s="393"/>
      <c r="J11" s="393"/>
      <c r="K11" s="393"/>
      <c r="L11" s="402"/>
      <c r="M11" s="416"/>
    </row>
    <row r="12" spans="1:13" x14ac:dyDescent="0.2">
      <c r="B12" s="1248"/>
      <c r="C12" s="410" t="s">
        <v>158</v>
      </c>
      <c r="D12" s="1239"/>
      <c r="E12" s="1245"/>
      <c r="F12" s="401">
        <v>44107.512000000002</v>
      </c>
      <c r="G12" s="401"/>
      <c r="H12" s="393"/>
      <c r="I12" s="393"/>
      <c r="J12" s="393"/>
      <c r="K12" s="393"/>
      <c r="L12" s="402"/>
      <c r="M12" s="416"/>
    </row>
    <row r="13" spans="1:13" ht="13.5" thickBot="1" x14ac:dyDescent="0.25">
      <c r="B13" s="1249"/>
      <c r="C13" s="411" t="s">
        <v>159</v>
      </c>
      <c r="D13" s="1240"/>
      <c r="E13" s="1246"/>
      <c r="F13" s="417">
        <v>18412.5</v>
      </c>
      <c r="G13" s="417"/>
      <c r="H13" s="413"/>
      <c r="I13" s="413"/>
      <c r="J13" s="413"/>
      <c r="K13" s="413"/>
      <c r="L13" s="418"/>
      <c r="M13" s="419"/>
    </row>
    <row r="14" spans="1:13" x14ac:dyDescent="0.2">
      <c r="B14" s="1247" t="s">
        <v>197</v>
      </c>
      <c r="C14" s="406" t="s">
        <v>35</v>
      </c>
      <c r="D14" s="1238" t="s">
        <v>463</v>
      </c>
      <c r="E14" s="1244">
        <v>40724</v>
      </c>
      <c r="F14" s="407">
        <v>12796.578</v>
      </c>
      <c r="G14" s="407">
        <f>SUM(F14:F15)</f>
        <v>94435.505999999994</v>
      </c>
      <c r="H14" s="408">
        <v>0</v>
      </c>
      <c r="I14" s="408">
        <v>0</v>
      </c>
      <c r="J14" s="408">
        <v>0</v>
      </c>
      <c r="K14" s="408">
        <f>+H14+I14-J14</f>
        <v>0</v>
      </c>
      <c r="L14" s="409">
        <f>+K14/G14</f>
        <v>0</v>
      </c>
      <c r="M14" s="98"/>
    </row>
    <row r="15" spans="1:13" ht="13.5" thickBot="1" x14ac:dyDescent="0.25">
      <c r="B15" s="1249"/>
      <c r="C15" s="411" t="s">
        <v>196</v>
      </c>
      <c r="D15" s="1240"/>
      <c r="E15" s="1246"/>
      <c r="F15" s="412">
        <v>81638.928</v>
      </c>
      <c r="G15" s="412"/>
      <c r="H15" s="413"/>
      <c r="I15" s="413"/>
      <c r="J15" s="413"/>
      <c r="K15" s="413"/>
      <c r="L15" s="413"/>
      <c r="M15" s="105"/>
    </row>
    <row r="16" spans="1:13" x14ac:dyDescent="0.2">
      <c r="B16" s="1235" t="s">
        <v>501</v>
      </c>
      <c r="C16" s="420" t="s">
        <v>155</v>
      </c>
      <c r="D16" s="1241" t="s">
        <v>502</v>
      </c>
      <c r="E16" s="1232">
        <v>40724</v>
      </c>
      <c r="F16" s="407">
        <v>114512.3964</v>
      </c>
      <c r="G16" s="407">
        <f>SUM(F16:F24)</f>
        <v>430965.27035499999</v>
      </c>
      <c r="H16" s="408">
        <v>0</v>
      </c>
      <c r="I16" s="408">
        <v>28170.65</v>
      </c>
      <c r="J16" s="408">
        <v>21340.56007</v>
      </c>
      <c r="K16" s="408">
        <f>+H16+I16-J16</f>
        <v>6830.0899300000019</v>
      </c>
      <c r="L16" s="409">
        <f>+K16/G16</f>
        <v>1.5848353451715116E-2</v>
      </c>
      <c r="M16" s="421"/>
    </row>
    <row r="17" spans="2:13" x14ac:dyDescent="0.2">
      <c r="B17" s="1236"/>
      <c r="C17" s="422" t="s">
        <v>164</v>
      </c>
      <c r="D17" s="1242"/>
      <c r="E17" s="1233"/>
      <c r="F17" s="399">
        <v>66386.759999999995</v>
      </c>
      <c r="G17" s="399"/>
      <c r="H17" s="393"/>
      <c r="I17" s="393"/>
      <c r="J17" s="393"/>
      <c r="K17" s="393"/>
      <c r="L17" s="393"/>
      <c r="M17" s="423"/>
    </row>
    <row r="18" spans="2:13" x14ac:dyDescent="0.2">
      <c r="B18" s="1236"/>
      <c r="C18" s="422" t="s">
        <v>163</v>
      </c>
      <c r="D18" s="1242"/>
      <c r="E18" s="1233"/>
      <c r="F18" s="399">
        <v>66545.58</v>
      </c>
      <c r="G18" s="399"/>
      <c r="H18" s="393"/>
      <c r="I18" s="393"/>
      <c r="J18" s="393"/>
      <c r="K18" s="393"/>
      <c r="L18" s="393"/>
      <c r="M18" s="423"/>
    </row>
    <row r="19" spans="2:13" x14ac:dyDescent="0.2">
      <c r="B19" s="1236"/>
      <c r="C19" s="422" t="s">
        <v>169</v>
      </c>
      <c r="D19" s="1242"/>
      <c r="E19" s="1233"/>
      <c r="F19" s="399">
        <v>11412.727305</v>
      </c>
      <c r="G19" s="399"/>
      <c r="H19" s="393"/>
      <c r="I19" s="393"/>
      <c r="J19" s="393"/>
      <c r="K19" s="393"/>
      <c r="L19" s="393"/>
      <c r="M19" s="423"/>
    </row>
    <row r="20" spans="2:13" x14ac:dyDescent="0.2">
      <c r="B20" s="1236"/>
      <c r="C20" s="422" t="s">
        <v>170</v>
      </c>
      <c r="D20" s="1242"/>
      <c r="E20" s="1233"/>
      <c r="F20" s="399">
        <v>48780.665999999997</v>
      </c>
      <c r="G20" s="399"/>
      <c r="H20" s="393"/>
      <c r="I20" s="393"/>
      <c r="J20" s="393"/>
      <c r="K20" s="393"/>
      <c r="L20" s="393"/>
      <c r="M20" s="423"/>
    </row>
    <row r="21" spans="2:13" x14ac:dyDescent="0.2">
      <c r="B21" s="1236"/>
      <c r="C21" s="422" t="s">
        <v>161</v>
      </c>
      <c r="D21" s="1242"/>
      <c r="E21" s="1233"/>
      <c r="F21" s="399">
        <v>58112.497000000003</v>
      </c>
      <c r="G21" s="399"/>
      <c r="H21" s="393"/>
      <c r="I21" s="393"/>
      <c r="J21" s="393"/>
      <c r="K21" s="393"/>
      <c r="L21" s="393"/>
      <c r="M21" s="423"/>
    </row>
    <row r="22" spans="2:13" x14ac:dyDescent="0.2">
      <c r="B22" s="1236"/>
      <c r="C22" s="422" t="s">
        <v>162</v>
      </c>
      <c r="D22" s="1242"/>
      <c r="E22" s="1233"/>
      <c r="F22" s="399">
        <v>34837.985249999998</v>
      </c>
      <c r="G22" s="399"/>
      <c r="H22" s="393"/>
      <c r="I22" s="393"/>
      <c r="J22" s="393"/>
      <c r="K22" s="393"/>
      <c r="L22" s="393"/>
      <c r="M22" s="423"/>
    </row>
    <row r="23" spans="2:13" x14ac:dyDescent="0.2">
      <c r="B23" s="1236"/>
      <c r="C23" s="422" t="s">
        <v>214</v>
      </c>
      <c r="D23" s="1242"/>
      <c r="E23" s="1233"/>
      <c r="F23" s="399">
        <v>13681.5</v>
      </c>
      <c r="G23" s="399"/>
      <c r="H23" s="393"/>
      <c r="I23" s="393"/>
      <c r="J23" s="393"/>
      <c r="K23" s="393"/>
      <c r="L23" s="393"/>
      <c r="M23" s="423"/>
    </row>
    <row r="24" spans="2:13" ht="13.5" thickBot="1" x14ac:dyDescent="0.25">
      <c r="B24" s="1237"/>
      <c r="C24" s="424" t="s">
        <v>157</v>
      </c>
      <c r="D24" s="1243"/>
      <c r="E24" s="1234"/>
      <c r="F24" s="412">
        <v>16695.1584</v>
      </c>
      <c r="G24" s="412"/>
      <c r="H24" s="413"/>
      <c r="I24" s="413"/>
      <c r="J24" s="413"/>
      <c r="K24" s="413"/>
      <c r="L24" s="413"/>
      <c r="M24" s="425"/>
    </row>
    <row r="25" spans="2:13" x14ac:dyDescent="0.2">
      <c r="B25" s="1247" t="s">
        <v>201</v>
      </c>
      <c r="C25" s="406" t="s">
        <v>199</v>
      </c>
      <c r="D25" s="1238" t="s">
        <v>461</v>
      </c>
      <c r="E25" s="1244">
        <v>40755</v>
      </c>
      <c r="F25" s="407">
        <v>6677.76</v>
      </c>
      <c r="G25" s="407">
        <f>SUM(F25:F26)</f>
        <v>50657.07</v>
      </c>
      <c r="H25" s="408">
        <v>0</v>
      </c>
      <c r="I25" s="408">
        <v>2030.55</v>
      </c>
      <c r="J25" s="408">
        <v>0</v>
      </c>
      <c r="K25" s="408">
        <f>+H25+I25-J25</f>
        <v>2030.55</v>
      </c>
      <c r="L25" s="409">
        <f>+K25/G25</f>
        <v>4.0084237007785885E-2</v>
      </c>
      <c r="M25" s="98"/>
    </row>
    <row r="26" spans="2:13" ht="13.5" thickBot="1" x14ac:dyDescent="0.25">
      <c r="B26" s="1249"/>
      <c r="C26" s="411" t="s">
        <v>200</v>
      </c>
      <c r="D26" s="1240"/>
      <c r="E26" s="1246"/>
      <c r="F26" s="412">
        <v>43979.31</v>
      </c>
      <c r="G26" s="412"/>
      <c r="H26" s="413"/>
      <c r="I26" s="413"/>
      <c r="J26" s="413"/>
      <c r="K26" s="413"/>
      <c r="L26" s="413"/>
      <c r="M26" s="105"/>
    </row>
    <row r="27" spans="2:13" ht="13.5" thickBot="1" x14ac:dyDescent="0.25">
      <c r="B27" s="426" t="s">
        <v>355</v>
      </c>
      <c r="C27" s="427" t="s">
        <v>510</v>
      </c>
      <c r="D27" s="428" t="s">
        <v>462</v>
      </c>
      <c r="E27" s="429">
        <v>40770</v>
      </c>
      <c r="F27" s="430">
        <v>350760</v>
      </c>
      <c r="G27" s="430">
        <f>+F27</f>
        <v>350760</v>
      </c>
      <c r="H27" s="431">
        <v>0</v>
      </c>
      <c r="I27" s="431">
        <v>7894.1</v>
      </c>
      <c r="J27" s="431">
        <v>0</v>
      </c>
      <c r="K27" s="431" t="e">
        <f>#N/A</f>
        <v>#N/A</v>
      </c>
      <c r="L27" s="432" t="e">
        <f>#N/A</f>
        <v>#N/A</v>
      </c>
      <c r="M27" s="87"/>
    </row>
    <row r="28" spans="2:13" ht="26.25" thickBot="1" x14ac:dyDescent="0.25">
      <c r="B28" s="426" t="s">
        <v>173</v>
      </c>
      <c r="C28" s="427" t="s">
        <v>172</v>
      </c>
      <c r="D28" s="428" t="s">
        <v>499</v>
      </c>
      <c r="E28" s="429">
        <v>40786</v>
      </c>
      <c r="F28" s="430">
        <v>333506.80800000002</v>
      </c>
      <c r="G28" s="430">
        <f>+F28</f>
        <v>333506.80800000002</v>
      </c>
      <c r="H28" s="431">
        <v>0</v>
      </c>
      <c r="I28" s="431">
        <v>1286.27</v>
      </c>
      <c r="J28" s="431">
        <v>0</v>
      </c>
      <c r="K28" s="431" t="e">
        <f>#N/A</f>
        <v>#N/A</v>
      </c>
      <c r="L28" s="432" t="e">
        <f>#N/A</f>
        <v>#N/A</v>
      </c>
      <c r="M28" s="87"/>
    </row>
    <row r="29" spans="2:13" ht="13.5" thickBot="1" x14ac:dyDescent="0.25">
      <c r="B29" s="426" t="s">
        <v>505</v>
      </c>
      <c r="C29" s="427" t="s">
        <v>504</v>
      </c>
      <c r="D29" s="433" t="s">
        <v>506</v>
      </c>
      <c r="E29" s="434">
        <v>40908</v>
      </c>
      <c r="F29" s="430">
        <v>14894.4</v>
      </c>
      <c r="G29" s="430">
        <f>+F29</f>
        <v>14894.4</v>
      </c>
      <c r="H29" s="431">
        <v>0</v>
      </c>
      <c r="I29" s="431">
        <v>336.92</v>
      </c>
      <c r="J29" s="431">
        <v>0</v>
      </c>
      <c r="K29" s="431" t="e">
        <f>#N/A</f>
        <v>#N/A</v>
      </c>
      <c r="L29" s="432" t="e">
        <f>#N/A</f>
        <v>#N/A</v>
      </c>
      <c r="M29" s="435"/>
    </row>
    <row r="30" spans="2:13" ht="13.5" thickBot="1" x14ac:dyDescent="0.25">
      <c r="B30" s="426" t="s">
        <v>168</v>
      </c>
      <c r="C30" s="427" t="s">
        <v>167</v>
      </c>
      <c r="D30" s="433" t="s">
        <v>453</v>
      </c>
      <c r="E30" s="434">
        <v>40908</v>
      </c>
      <c r="F30" s="430">
        <v>31385.34</v>
      </c>
      <c r="G30" s="430">
        <f>+F30</f>
        <v>31385.34</v>
      </c>
      <c r="H30" s="431">
        <v>0</v>
      </c>
      <c r="I30" s="431">
        <v>1828.11</v>
      </c>
      <c r="J30" s="431">
        <v>0</v>
      </c>
      <c r="K30" s="431" t="e">
        <f>#N/A</f>
        <v>#N/A</v>
      </c>
      <c r="L30" s="432" t="e">
        <f>#N/A</f>
        <v>#N/A</v>
      </c>
      <c r="M30" s="435"/>
    </row>
    <row r="31" spans="2:13" ht="26.25" thickBot="1" x14ac:dyDescent="0.25">
      <c r="B31" s="426" t="s">
        <v>165</v>
      </c>
      <c r="C31" s="427" t="s">
        <v>511</v>
      </c>
      <c r="D31" s="428" t="s">
        <v>459</v>
      </c>
      <c r="E31" s="429">
        <v>40908</v>
      </c>
      <c r="F31" s="430">
        <v>3137.4</v>
      </c>
      <c r="G31" s="430">
        <f>+F31</f>
        <v>3137.4</v>
      </c>
      <c r="H31" s="431"/>
      <c r="I31" s="431">
        <v>8122.57</v>
      </c>
      <c r="J31" s="431">
        <v>0</v>
      </c>
      <c r="K31" s="431" t="e">
        <f>#N/A</f>
        <v>#N/A</v>
      </c>
      <c r="L31" s="432" t="e">
        <f>#N/A</f>
        <v>#N/A</v>
      </c>
      <c r="M31" s="87"/>
    </row>
    <row r="32" spans="2:13" x14ac:dyDescent="0.2">
      <c r="B32" s="1247" t="s">
        <v>213</v>
      </c>
      <c r="C32" s="406" t="s">
        <v>212</v>
      </c>
      <c r="D32" s="1238" t="s">
        <v>456</v>
      </c>
      <c r="E32" s="1244">
        <v>40908</v>
      </c>
      <c r="F32" s="407">
        <v>45362.551200000002</v>
      </c>
      <c r="G32" s="407">
        <f>SUM(F32:F34)</f>
        <v>646869.39415999991</v>
      </c>
      <c r="H32" s="408">
        <v>0</v>
      </c>
      <c r="I32" s="408">
        <v>4432.1099999999997</v>
      </c>
      <c r="J32" s="408">
        <v>0</v>
      </c>
      <c r="K32" s="408" t="e">
        <f>#N/A</f>
        <v>#N/A</v>
      </c>
      <c r="L32" s="409" t="e">
        <f>#N/A</f>
        <v>#N/A</v>
      </c>
      <c r="M32" s="98"/>
    </row>
    <row r="33" spans="2:13" x14ac:dyDescent="0.2">
      <c r="B33" s="1248"/>
      <c r="C33" s="410" t="s">
        <v>224</v>
      </c>
      <c r="D33" s="1239"/>
      <c r="E33" s="1245"/>
      <c r="F33" s="399">
        <v>531146.89445999998</v>
      </c>
      <c r="G33" s="399"/>
      <c r="H33" s="393"/>
      <c r="I33" s="393"/>
      <c r="J33" s="393"/>
      <c r="K33" s="393"/>
      <c r="L33" s="393"/>
      <c r="M33" s="57"/>
    </row>
    <row r="34" spans="2:13" ht="13.5" thickBot="1" x14ac:dyDescent="0.25">
      <c r="B34" s="1249"/>
      <c r="C34" s="411" t="s">
        <v>215</v>
      </c>
      <c r="D34" s="1240"/>
      <c r="E34" s="1246"/>
      <c r="F34" s="412">
        <v>70359.948499999999</v>
      </c>
      <c r="G34" s="412"/>
      <c r="H34" s="413"/>
      <c r="I34" s="413"/>
      <c r="J34" s="413"/>
      <c r="K34" s="413"/>
      <c r="L34" s="413"/>
      <c r="M34" s="105"/>
    </row>
    <row r="35" spans="2:13" ht="13.5" thickBot="1" x14ac:dyDescent="0.25">
      <c r="B35" s="426" t="s">
        <v>372</v>
      </c>
      <c r="C35" s="427" t="s">
        <v>343</v>
      </c>
      <c r="D35" s="433" t="s">
        <v>500</v>
      </c>
      <c r="E35" s="434">
        <v>40908</v>
      </c>
      <c r="F35" s="430">
        <v>58410</v>
      </c>
      <c r="G35" s="430">
        <f>+F35</f>
        <v>58410</v>
      </c>
      <c r="H35" s="431">
        <v>0</v>
      </c>
      <c r="I35" s="431">
        <v>3960.2131000000004</v>
      </c>
      <c r="J35" s="431">
        <v>0</v>
      </c>
      <c r="K35" s="431">
        <f>+H35+I35-J35</f>
        <v>3960.2131000000004</v>
      </c>
      <c r="L35" s="432">
        <f>+K35/G35</f>
        <v>6.7800258517377171E-2</v>
      </c>
      <c r="M35" s="435"/>
    </row>
    <row r="36" spans="2:13" ht="26.25" thickBot="1" x14ac:dyDescent="0.25">
      <c r="B36" s="436" t="s">
        <v>436</v>
      </c>
      <c r="C36" s="437" t="s">
        <v>437</v>
      </c>
      <c r="D36" s="438" t="s">
        <v>513</v>
      </c>
      <c r="E36" s="439">
        <v>41090</v>
      </c>
      <c r="F36" s="430">
        <v>66360.153600000005</v>
      </c>
      <c r="G36" s="430">
        <f>+F36</f>
        <v>66360.153600000005</v>
      </c>
      <c r="H36" s="431">
        <v>0</v>
      </c>
      <c r="I36" s="431">
        <v>18939.669999999998</v>
      </c>
      <c r="J36" s="431">
        <v>0</v>
      </c>
      <c r="K36" s="431">
        <f>+H36+I36-J36</f>
        <v>18939.669999999998</v>
      </c>
      <c r="L36" s="432">
        <f>+K36/G36</f>
        <v>0.28540726584454434</v>
      </c>
      <c r="M36" s="440" t="s">
        <v>514</v>
      </c>
    </row>
    <row r="37" spans="2:13" x14ac:dyDescent="0.2">
      <c r="F37" s="400">
        <f>SUM(F4:F36)</f>
        <v>2363421.2341799997</v>
      </c>
      <c r="G37" s="400"/>
      <c r="I37" s="395">
        <f>SUM(I4:I36)</f>
        <v>88746.963099999979</v>
      </c>
      <c r="J37" s="395">
        <f>SUM(J4:J36)</f>
        <v>21340.56007</v>
      </c>
      <c r="K37" s="395" t="e">
        <f>SUM(K4:K36)</f>
        <v>#N/A</v>
      </c>
      <c r="L37" s="395"/>
    </row>
    <row r="40" spans="2:13" x14ac:dyDescent="0.2">
      <c r="I40" s="1250" t="s">
        <v>509</v>
      </c>
      <c r="J40" s="1251"/>
      <c r="K40" s="398">
        <f>+F37</f>
        <v>2363421.2341799997</v>
      </c>
      <c r="L40" s="403"/>
    </row>
    <row r="43" spans="2:13" x14ac:dyDescent="0.2">
      <c r="I43" s="1250" t="s">
        <v>512</v>
      </c>
      <c r="J43" s="1252"/>
      <c r="K43" s="397" t="e">
        <f>+K37/K40</f>
        <v>#N/A</v>
      </c>
      <c r="L43" s="404"/>
    </row>
  </sheetData>
  <mergeCells count="20">
    <mergeCell ref="E25:E26"/>
    <mergeCell ref="E32:E34"/>
    <mergeCell ref="I40:J40"/>
    <mergeCell ref="I43:J43"/>
    <mergeCell ref="B25:B26"/>
    <mergeCell ref="D25:D26"/>
    <mergeCell ref="B32:B34"/>
    <mergeCell ref="D32:D34"/>
    <mergeCell ref="E16:E24"/>
    <mergeCell ref="B16:B24"/>
    <mergeCell ref="D4:D6"/>
    <mergeCell ref="D7:D13"/>
    <mergeCell ref="D14:D15"/>
    <mergeCell ref="D16:D24"/>
    <mergeCell ref="E4:E6"/>
    <mergeCell ref="E7:E13"/>
    <mergeCell ref="E14:E15"/>
    <mergeCell ref="B4:B6"/>
    <mergeCell ref="B7:B13"/>
    <mergeCell ref="B14:B1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J207"/>
  <sheetViews>
    <sheetView showGridLines="0" zoomScale="85" zoomScaleNormal="85" workbookViewId="0">
      <pane ySplit="6" topLeftCell="A8" activePane="bottomLeft" state="frozen"/>
      <selection pane="bottomLeft" activeCell="E25" sqref="E24:E25"/>
    </sheetView>
  </sheetViews>
  <sheetFormatPr defaultColWidth="9.140625" defaultRowHeight="15" x14ac:dyDescent="0.2"/>
  <cols>
    <col min="1" max="1" width="2.42578125" style="443" customWidth="1"/>
    <col min="2" max="2" width="19.5703125" style="443" customWidth="1"/>
    <col min="3" max="3" width="19.140625" style="443" customWidth="1"/>
    <col min="4" max="4" width="26.5703125" style="444" customWidth="1"/>
    <col min="5" max="5" width="21.28515625" style="444" customWidth="1"/>
    <col min="6" max="6" width="32.85546875" style="443" bestFit="1" customWidth="1"/>
    <col min="7" max="7" width="17.85546875" style="445" customWidth="1"/>
    <col min="8" max="8" width="34.7109375" style="443" customWidth="1"/>
    <col min="9" max="9" width="37.7109375" style="443" customWidth="1"/>
    <col min="10" max="16384" width="9.140625" style="443"/>
  </cols>
  <sheetData>
    <row r="1" spans="2:9" ht="9" customHeight="1" x14ac:dyDescent="0.2"/>
    <row r="2" spans="2:9" ht="18" customHeight="1" x14ac:dyDescent="0.25">
      <c r="B2" s="1274" t="s">
        <v>540</v>
      </c>
      <c r="C2" s="1274"/>
      <c r="D2" s="1274"/>
      <c r="E2" s="1274"/>
      <c r="F2" s="1274"/>
      <c r="G2" s="1274"/>
      <c r="H2" s="1274"/>
      <c r="I2" s="1274"/>
    </row>
    <row r="3" spans="2:9" ht="18" customHeight="1" x14ac:dyDescent="0.25">
      <c r="B3" s="1274" t="s">
        <v>541</v>
      </c>
      <c r="C3" s="1274"/>
      <c r="D3" s="1274"/>
      <c r="E3" s="1274"/>
      <c r="F3" s="1274"/>
      <c r="G3" s="1274"/>
      <c r="H3" s="1274"/>
      <c r="I3" s="1274"/>
    </row>
    <row r="4" spans="2:9" ht="12.75" customHeight="1" x14ac:dyDescent="0.2">
      <c r="C4" s="444"/>
      <c r="F4" s="444"/>
    </row>
    <row r="5" spans="2:9" ht="13.5" customHeight="1" thickBot="1" x14ac:dyDescent="0.25">
      <c r="C5" s="444"/>
      <c r="F5" s="444"/>
    </row>
    <row r="6" spans="2:9" s="450" customFormat="1" ht="47.25" x14ac:dyDescent="0.2">
      <c r="B6" s="446" t="s">
        <v>542</v>
      </c>
      <c r="C6" s="447" t="s">
        <v>243</v>
      </c>
      <c r="D6" s="447" t="s">
        <v>440</v>
      </c>
      <c r="E6" s="447" t="s">
        <v>0</v>
      </c>
      <c r="F6" s="447" t="s">
        <v>441</v>
      </c>
      <c r="G6" s="448" t="s">
        <v>444</v>
      </c>
      <c r="H6" s="447" t="s">
        <v>543</v>
      </c>
      <c r="I6" s="449" t="s">
        <v>544</v>
      </c>
    </row>
    <row r="7" spans="2:9" ht="75" customHeight="1" x14ac:dyDescent="0.2">
      <c r="B7" s="1269" t="s">
        <v>545</v>
      </c>
      <c r="C7" s="466" t="s">
        <v>546</v>
      </c>
      <c r="D7" s="466">
        <v>13783315</v>
      </c>
      <c r="E7" s="466" t="s">
        <v>945</v>
      </c>
      <c r="F7" s="467" t="s">
        <v>946</v>
      </c>
      <c r="G7" s="468" t="s">
        <v>947</v>
      </c>
      <c r="H7" s="464" t="s">
        <v>178</v>
      </c>
      <c r="I7" s="457" t="s">
        <v>948</v>
      </c>
    </row>
    <row r="8" spans="2:9" ht="75" x14ac:dyDescent="0.2">
      <c r="B8" s="1269"/>
      <c r="C8" s="466" t="s">
        <v>547</v>
      </c>
      <c r="D8" s="466">
        <v>13783314</v>
      </c>
      <c r="E8" s="466" t="s">
        <v>945</v>
      </c>
      <c r="F8" s="467" t="s">
        <v>946</v>
      </c>
      <c r="G8" s="468" t="s">
        <v>947</v>
      </c>
      <c r="H8" s="465" t="s">
        <v>178</v>
      </c>
      <c r="I8" s="457" t="s">
        <v>949</v>
      </c>
    </row>
    <row r="9" spans="2:9" ht="60" x14ac:dyDescent="0.2">
      <c r="B9" s="1269"/>
      <c r="C9" s="466" t="s">
        <v>548</v>
      </c>
      <c r="D9" s="466">
        <v>13842562</v>
      </c>
      <c r="E9" s="466" t="s">
        <v>549</v>
      </c>
      <c r="F9" s="467" t="s">
        <v>198</v>
      </c>
      <c r="G9" s="468" t="s">
        <v>937</v>
      </c>
      <c r="H9" s="470" t="s">
        <v>178</v>
      </c>
      <c r="I9" s="457" t="s">
        <v>950</v>
      </c>
    </row>
    <row r="10" spans="2:9" ht="45" x14ac:dyDescent="0.2">
      <c r="B10" s="1269"/>
      <c r="C10" s="466" t="s">
        <v>550</v>
      </c>
      <c r="D10" s="466">
        <v>13873360</v>
      </c>
      <c r="E10" s="466" t="s">
        <v>551</v>
      </c>
      <c r="F10" s="467" t="s">
        <v>552</v>
      </c>
      <c r="G10" s="468">
        <v>42705</v>
      </c>
      <c r="H10" s="465" t="s">
        <v>178</v>
      </c>
      <c r="I10" s="457" t="s">
        <v>927</v>
      </c>
    </row>
    <row r="11" spans="2:9" ht="45" x14ac:dyDescent="0.2">
      <c r="B11" s="1269"/>
      <c r="C11" s="466" t="s">
        <v>553</v>
      </c>
      <c r="D11" s="466">
        <v>13873353</v>
      </c>
      <c r="E11" s="466" t="s">
        <v>551</v>
      </c>
      <c r="F11" s="467" t="s">
        <v>552</v>
      </c>
      <c r="G11" s="468">
        <v>42705</v>
      </c>
      <c r="H11" s="465" t="s">
        <v>178</v>
      </c>
      <c r="I11" s="457" t="s">
        <v>928</v>
      </c>
    </row>
    <row r="12" spans="2:9" ht="75" x14ac:dyDescent="0.2">
      <c r="B12" s="1269"/>
      <c r="C12" s="466" t="s">
        <v>554</v>
      </c>
      <c r="D12" s="466">
        <v>13896084</v>
      </c>
      <c r="E12" s="466" t="s">
        <v>555</v>
      </c>
      <c r="F12" s="467" t="s">
        <v>556</v>
      </c>
      <c r="G12" s="468" t="s">
        <v>557</v>
      </c>
      <c r="H12" s="495" t="s">
        <v>178</v>
      </c>
      <c r="I12" s="457" t="s">
        <v>949</v>
      </c>
    </row>
    <row r="13" spans="2:9" ht="30" customHeight="1" x14ac:dyDescent="0.2">
      <c r="B13" s="1271" t="s">
        <v>558</v>
      </c>
      <c r="C13" s="477" t="s">
        <v>559</v>
      </c>
      <c r="D13" s="476">
        <v>1008061</v>
      </c>
      <c r="E13" s="476" t="s">
        <v>410</v>
      </c>
      <c r="F13" s="477" t="s">
        <v>527</v>
      </c>
      <c r="G13" s="478">
        <v>42522</v>
      </c>
      <c r="H13" s="479" t="s">
        <v>174</v>
      </c>
      <c r="I13" s="1272" t="s">
        <v>930</v>
      </c>
    </row>
    <row r="14" spans="2:9" x14ac:dyDescent="0.2">
      <c r="B14" s="1271"/>
      <c r="C14" s="477" t="s">
        <v>560</v>
      </c>
      <c r="D14" s="476">
        <v>1020946</v>
      </c>
      <c r="E14" s="476" t="s">
        <v>561</v>
      </c>
      <c r="F14" s="477" t="s">
        <v>539</v>
      </c>
      <c r="G14" s="478">
        <v>42522</v>
      </c>
      <c r="H14" s="479" t="s">
        <v>174</v>
      </c>
      <c r="I14" s="1275"/>
    </row>
    <row r="15" spans="2:9" x14ac:dyDescent="0.2">
      <c r="B15" s="1271"/>
      <c r="C15" s="477" t="s">
        <v>562</v>
      </c>
      <c r="D15" s="476">
        <v>1021828</v>
      </c>
      <c r="E15" s="476" t="s">
        <v>563</v>
      </c>
      <c r="F15" s="477" t="s">
        <v>564</v>
      </c>
      <c r="G15" s="478" t="s">
        <v>565</v>
      </c>
      <c r="H15" s="479" t="s">
        <v>174</v>
      </c>
      <c r="I15" s="1275"/>
    </row>
    <row r="16" spans="2:9" x14ac:dyDescent="0.2">
      <c r="B16" s="1271"/>
      <c r="C16" s="477" t="s">
        <v>566</v>
      </c>
      <c r="D16" s="476">
        <v>1021827</v>
      </c>
      <c r="E16" s="476" t="s">
        <v>563</v>
      </c>
      <c r="F16" s="477" t="s">
        <v>564</v>
      </c>
      <c r="G16" s="478" t="s">
        <v>565</v>
      </c>
      <c r="H16" s="479" t="s">
        <v>174</v>
      </c>
      <c r="I16" s="1275"/>
    </row>
    <row r="17" spans="2:9" x14ac:dyDescent="0.2">
      <c r="B17" s="1271"/>
      <c r="C17" s="477" t="s">
        <v>567</v>
      </c>
      <c r="D17" s="476">
        <v>1022571</v>
      </c>
      <c r="E17" s="476" t="s">
        <v>175</v>
      </c>
      <c r="F17" s="477" t="s">
        <v>568</v>
      </c>
      <c r="G17" s="478">
        <v>42795</v>
      </c>
      <c r="H17" s="479" t="s">
        <v>174</v>
      </c>
      <c r="I17" s="1275"/>
    </row>
    <row r="18" spans="2:9" x14ac:dyDescent="0.2">
      <c r="B18" s="1271"/>
      <c r="C18" s="477" t="s">
        <v>569</v>
      </c>
      <c r="D18" s="476">
        <v>1022859</v>
      </c>
      <c r="E18" s="476" t="s">
        <v>175</v>
      </c>
      <c r="F18" s="477" t="s">
        <v>568</v>
      </c>
      <c r="G18" s="478">
        <v>42795</v>
      </c>
      <c r="H18" s="479" t="s">
        <v>174</v>
      </c>
      <c r="I18" s="1275"/>
    </row>
    <row r="19" spans="2:9" x14ac:dyDescent="0.2">
      <c r="B19" s="1271"/>
      <c r="C19" s="477" t="s">
        <v>570</v>
      </c>
      <c r="D19" s="476">
        <v>1024159</v>
      </c>
      <c r="E19" s="476"/>
      <c r="F19" s="477"/>
      <c r="G19" s="478"/>
      <c r="H19" s="479" t="s">
        <v>174</v>
      </c>
      <c r="I19" s="1275"/>
    </row>
    <row r="20" spans="2:9" x14ac:dyDescent="0.2">
      <c r="B20" s="1271"/>
      <c r="C20" s="477" t="s">
        <v>571</v>
      </c>
      <c r="D20" s="476">
        <v>1028789</v>
      </c>
      <c r="E20" s="476" t="s">
        <v>518</v>
      </c>
      <c r="F20" s="477" t="s">
        <v>520</v>
      </c>
      <c r="G20" s="478">
        <v>42705</v>
      </c>
      <c r="H20" s="479" t="s">
        <v>174</v>
      </c>
      <c r="I20" s="1275"/>
    </row>
    <row r="21" spans="2:9" x14ac:dyDescent="0.2">
      <c r="B21" s="1271"/>
      <c r="C21" s="477" t="s">
        <v>572</v>
      </c>
      <c r="D21" s="476">
        <v>1028790</v>
      </c>
      <c r="E21" s="476" t="s">
        <v>518</v>
      </c>
      <c r="F21" s="477" t="s">
        <v>520</v>
      </c>
      <c r="G21" s="478">
        <v>42705</v>
      </c>
      <c r="H21" s="479" t="s">
        <v>174</v>
      </c>
      <c r="I21" s="1275"/>
    </row>
    <row r="22" spans="2:9" x14ac:dyDescent="0.2">
      <c r="B22" s="1271"/>
      <c r="C22" s="475" t="s">
        <v>573</v>
      </c>
      <c r="D22" s="476">
        <v>1032646</v>
      </c>
      <c r="E22" s="476" t="s">
        <v>574</v>
      </c>
      <c r="F22" s="477" t="s">
        <v>575</v>
      </c>
      <c r="G22" s="478">
        <v>43405</v>
      </c>
      <c r="H22" s="479" t="s">
        <v>174</v>
      </c>
      <c r="I22" s="1273"/>
    </row>
    <row r="23" spans="2:9" ht="33.75" customHeight="1" x14ac:dyDescent="0.2">
      <c r="B23" s="1271" t="s">
        <v>576</v>
      </c>
      <c r="C23" s="475" t="s">
        <v>577</v>
      </c>
      <c r="D23" s="476" t="s">
        <v>578</v>
      </c>
      <c r="E23" s="476" t="s">
        <v>579</v>
      </c>
      <c r="F23" s="477" t="s">
        <v>580</v>
      </c>
      <c r="G23" s="478" t="s">
        <v>581</v>
      </c>
      <c r="H23" s="479" t="s">
        <v>174</v>
      </c>
      <c r="I23" s="1272" t="s">
        <v>929</v>
      </c>
    </row>
    <row r="24" spans="2:9" ht="31.5" customHeight="1" x14ac:dyDescent="0.2">
      <c r="B24" s="1271"/>
      <c r="C24" s="475" t="s">
        <v>582</v>
      </c>
      <c r="D24" s="476" t="s">
        <v>583</v>
      </c>
      <c r="E24" s="476" t="s">
        <v>584</v>
      </c>
      <c r="F24" s="477" t="s">
        <v>585</v>
      </c>
      <c r="G24" s="478">
        <v>42461</v>
      </c>
      <c r="H24" s="479" t="s">
        <v>174</v>
      </c>
      <c r="I24" s="1273"/>
    </row>
    <row r="25" spans="2:9" ht="45" customHeight="1" x14ac:dyDescent="0.2">
      <c r="B25" s="1269" t="s">
        <v>586</v>
      </c>
      <c r="C25" s="451" t="s">
        <v>587</v>
      </c>
      <c r="D25" s="452" t="s">
        <v>588</v>
      </c>
      <c r="E25" s="452" t="s">
        <v>746</v>
      </c>
      <c r="F25" s="451" t="s">
        <v>226</v>
      </c>
      <c r="G25" s="453"/>
      <c r="H25" s="496" t="s">
        <v>876</v>
      </c>
      <c r="I25" s="1266" t="s">
        <v>932</v>
      </c>
    </row>
    <row r="26" spans="2:9" x14ac:dyDescent="0.2">
      <c r="B26" s="1269"/>
      <c r="C26" s="451" t="s">
        <v>589</v>
      </c>
      <c r="D26" s="452" t="s">
        <v>590</v>
      </c>
      <c r="E26" s="452" t="s">
        <v>931</v>
      </c>
      <c r="F26" s="451" t="s">
        <v>875</v>
      </c>
      <c r="G26" s="469">
        <v>2017</v>
      </c>
      <c r="H26" s="496" t="s">
        <v>876</v>
      </c>
      <c r="I26" s="1267"/>
    </row>
    <row r="27" spans="2:9" x14ac:dyDescent="0.2">
      <c r="B27" s="1269"/>
      <c r="C27" s="451" t="s">
        <v>591</v>
      </c>
      <c r="D27" s="452" t="s">
        <v>592</v>
      </c>
      <c r="E27" s="452" t="s">
        <v>874</v>
      </c>
      <c r="F27" s="451" t="s">
        <v>875</v>
      </c>
      <c r="G27" s="469">
        <v>2017</v>
      </c>
      <c r="H27" s="496" t="s">
        <v>876</v>
      </c>
      <c r="I27" s="1267"/>
    </row>
    <row r="28" spans="2:9" x14ac:dyDescent="0.2">
      <c r="B28" s="1269"/>
      <c r="C28" s="451" t="s">
        <v>593</v>
      </c>
      <c r="D28" s="452" t="s">
        <v>594</v>
      </c>
      <c r="E28" s="452" t="s">
        <v>931</v>
      </c>
      <c r="F28" s="451" t="s">
        <v>875</v>
      </c>
      <c r="G28" s="469">
        <v>2017</v>
      </c>
      <c r="H28" s="496" t="s">
        <v>876</v>
      </c>
      <c r="I28" s="1268"/>
    </row>
    <row r="29" spans="2:9" ht="30" customHeight="1" x14ac:dyDescent="0.2">
      <c r="B29" s="1269" t="s">
        <v>595</v>
      </c>
      <c r="C29" s="451" t="s">
        <v>596</v>
      </c>
      <c r="D29" s="452" t="s">
        <v>597</v>
      </c>
      <c r="E29" s="452" t="s">
        <v>598</v>
      </c>
      <c r="F29" s="451" t="s">
        <v>599</v>
      </c>
      <c r="G29" s="453">
        <v>42309</v>
      </c>
      <c r="H29" s="496" t="s">
        <v>178</v>
      </c>
      <c r="I29" s="1266" t="s">
        <v>873</v>
      </c>
    </row>
    <row r="30" spans="2:9" ht="30" customHeight="1" x14ac:dyDescent="0.2">
      <c r="B30" s="1269"/>
      <c r="C30" s="451" t="s">
        <v>600</v>
      </c>
      <c r="D30" s="452" t="s">
        <v>601</v>
      </c>
      <c r="E30" s="452" t="s">
        <v>602</v>
      </c>
      <c r="F30" s="451" t="s">
        <v>603</v>
      </c>
      <c r="G30" s="453">
        <v>43497</v>
      </c>
      <c r="H30" s="496" t="s">
        <v>178</v>
      </c>
      <c r="I30" s="1268"/>
    </row>
    <row r="31" spans="2:9" ht="28.5" customHeight="1" x14ac:dyDescent="0.2">
      <c r="B31" s="1269" t="s">
        <v>604</v>
      </c>
      <c r="C31" s="451" t="s">
        <v>605</v>
      </c>
      <c r="D31" s="452">
        <v>362015</v>
      </c>
      <c r="E31" s="452" t="s">
        <v>606</v>
      </c>
      <c r="F31" s="451" t="s">
        <v>524</v>
      </c>
      <c r="G31" s="453">
        <v>42522</v>
      </c>
      <c r="H31" s="452" t="s">
        <v>178</v>
      </c>
      <c r="I31" s="1266" t="s">
        <v>607</v>
      </c>
    </row>
    <row r="32" spans="2:9" ht="15" customHeight="1" x14ac:dyDescent="0.2">
      <c r="B32" s="1269"/>
      <c r="C32" s="451" t="s">
        <v>608</v>
      </c>
      <c r="D32" s="452">
        <v>363035</v>
      </c>
      <c r="E32" s="452" t="s">
        <v>606</v>
      </c>
      <c r="F32" s="451" t="s">
        <v>524</v>
      </c>
      <c r="G32" s="453">
        <v>42522</v>
      </c>
      <c r="H32" s="452" t="s">
        <v>178</v>
      </c>
      <c r="I32" s="1267"/>
    </row>
    <row r="33" spans="2:9" ht="28.5" customHeight="1" x14ac:dyDescent="0.2">
      <c r="B33" s="1269"/>
      <c r="C33" s="451" t="s">
        <v>609</v>
      </c>
      <c r="D33" s="452">
        <v>363034</v>
      </c>
      <c r="E33" s="452" t="s">
        <v>606</v>
      </c>
      <c r="F33" s="451" t="s">
        <v>524</v>
      </c>
      <c r="G33" s="453">
        <v>42522</v>
      </c>
      <c r="H33" s="452" t="s">
        <v>178</v>
      </c>
      <c r="I33" s="1267"/>
    </row>
    <row r="34" spans="2:9" ht="28.5" customHeight="1" x14ac:dyDescent="0.2">
      <c r="B34" s="1269"/>
      <c r="C34" s="451" t="s">
        <v>610</v>
      </c>
      <c r="D34" s="452">
        <v>363039</v>
      </c>
      <c r="E34" s="452" t="s">
        <v>611</v>
      </c>
      <c r="F34" s="451" t="s">
        <v>612</v>
      </c>
      <c r="G34" s="453" t="s">
        <v>613</v>
      </c>
      <c r="H34" s="452" t="s">
        <v>178</v>
      </c>
      <c r="I34" s="1267"/>
    </row>
    <row r="35" spans="2:9" ht="28.5" customHeight="1" x14ac:dyDescent="0.2">
      <c r="B35" s="1269"/>
      <c r="C35" s="451" t="s">
        <v>614</v>
      </c>
      <c r="D35" s="452">
        <v>363038</v>
      </c>
      <c r="E35" s="452" t="s">
        <v>611</v>
      </c>
      <c r="F35" s="451" t="s">
        <v>612</v>
      </c>
      <c r="G35" s="453" t="s">
        <v>613</v>
      </c>
      <c r="H35" s="452" t="s">
        <v>178</v>
      </c>
      <c r="I35" s="1267"/>
    </row>
    <row r="36" spans="2:9" ht="15" customHeight="1" x14ac:dyDescent="0.2">
      <c r="B36" s="1269"/>
      <c r="C36" s="451" t="s">
        <v>615</v>
      </c>
      <c r="D36" s="452">
        <v>365713</v>
      </c>
      <c r="E36" s="452" t="s">
        <v>606</v>
      </c>
      <c r="F36" s="451" t="s">
        <v>524</v>
      </c>
      <c r="G36" s="453">
        <v>42522</v>
      </c>
      <c r="H36" s="452" t="s">
        <v>178</v>
      </c>
      <c r="I36" s="1267"/>
    </row>
    <row r="37" spans="2:9" ht="28.5" customHeight="1" x14ac:dyDescent="0.2">
      <c r="B37" s="1269"/>
      <c r="C37" s="451" t="s">
        <v>616</v>
      </c>
      <c r="D37" s="452">
        <v>365712</v>
      </c>
      <c r="E37" s="452" t="s">
        <v>611</v>
      </c>
      <c r="F37" s="451" t="s">
        <v>612</v>
      </c>
      <c r="G37" s="453" t="s">
        <v>613</v>
      </c>
      <c r="H37" s="452" t="s">
        <v>178</v>
      </c>
      <c r="I37" s="1267"/>
    </row>
    <row r="38" spans="2:9" ht="15" customHeight="1" x14ac:dyDescent="0.2">
      <c r="B38" s="1269"/>
      <c r="C38" s="451" t="s">
        <v>617</v>
      </c>
      <c r="D38" s="452">
        <v>365704</v>
      </c>
      <c r="E38" s="452" t="s">
        <v>606</v>
      </c>
      <c r="F38" s="451" t="s">
        <v>524</v>
      </c>
      <c r="G38" s="453">
        <v>42522</v>
      </c>
      <c r="H38" s="452" t="s">
        <v>178</v>
      </c>
      <c r="I38" s="1267"/>
    </row>
    <row r="39" spans="2:9" ht="15" customHeight="1" x14ac:dyDescent="0.2">
      <c r="B39" s="1269"/>
      <c r="C39" s="451" t="s">
        <v>618</v>
      </c>
      <c r="D39" s="452">
        <v>365701</v>
      </c>
      <c r="E39" s="452" t="s">
        <v>606</v>
      </c>
      <c r="F39" s="451" t="s">
        <v>524</v>
      </c>
      <c r="G39" s="453">
        <v>42522</v>
      </c>
      <c r="H39" s="452" t="s">
        <v>178</v>
      </c>
      <c r="I39" s="1267"/>
    </row>
    <row r="40" spans="2:9" ht="28.5" customHeight="1" x14ac:dyDescent="0.2">
      <c r="B40" s="1269"/>
      <c r="C40" s="451" t="s">
        <v>619</v>
      </c>
      <c r="D40" s="452">
        <v>365702</v>
      </c>
      <c r="E40" s="452" t="s">
        <v>611</v>
      </c>
      <c r="F40" s="451" t="s">
        <v>612</v>
      </c>
      <c r="G40" s="453" t="s">
        <v>613</v>
      </c>
      <c r="H40" s="452" t="s">
        <v>178</v>
      </c>
      <c r="I40" s="1267"/>
    </row>
    <row r="41" spans="2:9" ht="15" customHeight="1" x14ac:dyDescent="0.2">
      <c r="B41" s="1269"/>
      <c r="C41" s="451" t="s">
        <v>620</v>
      </c>
      <c r="D41" s="452">
        <v>365627</v>
      </c>
      <c r="E41" s="452" t="s">
        <v>606</v>
      </c>
      <c r="F41" s="451" t="s">
        <v>524</v>
      </c>
      <c r="G41" s="453">
        <v>42522</v>
      </c>
      <c r="H41" s="452" t="s">
        <v>178</v>
      </c>
      <c r="I41" s="1267"/>
    </row>
    <row r="42" spans="2:9" ht="15.75" customHeight="1" x14ac:dyDescent="0.2">
      <c r="B42" s="1269"/>
      <c r="C42" s="451" t="s">
        <v>621</v>
      </c>
      <c r="D42" s="452">
        <v>365060</v>
      </c>
      <c r="E42" s="452" t="s">
        <v>606</v>
      </c>
      <c r="F42" s="451" t="s">
        <v>524</v>
      </c>
      <c r="G42" s="453">
        <v>42522</v>
      </c>
      <c r="H42" s="452" t="s">
        <v>178</v>
      </c>
      <c r="I42" s="1268"/>
    </row>
    <row r="43" spans="2:9" ht="15" customHeight="1" x14ac:dyDescent="0.2">
      <c r="B43" s="1269" t="s">
        <v>622</v>
      </c>
      <c r="C43" s="474" t="s">
        <v>623</v>
      </c>
      <c r="D43" s="452">
        <v>9401730</v>
      </c>
      <c r="E43" s="452" t="s">
        <v>141</v>
      </c>
      <c r="F43" s="451" t="s">
        <v>528</v>
      </c>
      <c r="G43" s="453">
        <v>41821</v>
      </c>
      <c r="H43" s="452" t="s">
        <v>939</v>
      </c>
      <c r="I43" s="1266" t="s">
        <v>944</v>
      </c>
    </row>
    <row r="44" spans="2:9" ht="28.5" x14ac:dyDescent="0.2">
      <c r="B44" s="1269"/>
      <c r="C44" s="474" t="s">
        <v>624</v>
      </c>
      <c r="D44" s="452">
        <v>9402796</v>
      </c>
      <c r="E44" s="452" t="s">
        <v>141</v>
      </c>
      <c r="F44" s="451" t="s">
        <v>528</v>
      </c>
      <c r="G44" s="453">
        <v>41821</v>
      </c>
      <c r="H44" s="452" t="s">
        <v>940</v>
      </c>
      <c r="I44" s="1267"/>
    </row>
    <row r="45" spans="2:9" ht="28.5" x14ac:dyDescent="0.2">
      <c r="B45" s="1269"/>
      <c r="C45" s="474" t="s">
        <v>625</v>
      </c>
      <c r="D45" s="452">
        <v>9403037</v>
      </c>
      <c r="E45" s="452" t="s">
        <v>626</v>
      </c>
      <c r="F45" s="451" t="s">
        <v>627</v>
      </c>
      <c r="G45" s="453">
        <v>41974</v>
      </c>
      <c r="H45" s="452" t="s">
        <v>943</v>
      </c>
      <c r="I45" s="1267"/>
    </row>
    <row r="46" spans="2:9" ht="28.5" x14ac:dyDescent="0.2">
      <c r="B46" s="1269"/>
      <c r="C46" s="474" t="s">
        <v>628</v>
      </c>
      <c r="D46" s="452">
        <v>9403036</v>
      </c>
      <c r="E46" s="452" t="s">
        <v>626</v>
      </c>
      <c r="F46" s="451" t="s">
        <v>627</v>
      </c>
      <c r="G46" s="453">
        <v>41974</v>
      </c>
      <c r="H46" s="452" t="s">
        <v>943</v>
      </c>
      <c r="I46" s="1267"/>
    </row>
    <row r="47" spans="2:9" ht="28.5" x14ac:dyDescent="0.2">
      <c r="B47" s="1269"/>
      <c r="C47" s="474" t="s">
        <v>629</v>
      </c>
      <c r="D47" s="452">
        <v>9403122</v>
      </c>
      <c r="E47" s="452" t="s">
        <v>626</v>
      </c>
      <c r="F47" s="451" t="s">
        <v>627</v>
      </c>
      <c r="G47" s="453">
        <v>41974</v>
      </c>
      <c r="H47" s="452" t="s">
        <v>943</v>
      </c>
      <c r="I47" s="1267"/>
    </row>
    <row r="48" spans="2:9" ht="28.5" x14ac:dyDescent="0.2">
      <c r="B48" s="1269"/>
      <c r="C48" s="474" t="s">
        <v>630</v>
      </c>
      <c r="D48" s="452">
        <v>9402954</v>
      </c>
      <c r="E48" s="452" t="s">
        <v>626</v>
      </c>
      <c r="F48" s="451" t="s">
        <v>627</v>
      </c>
      <c r="G48" s="453">
        <v>41974</v>
      </c>
      <c r="H48" s="452" t="s">
        <v>943</v>
      </c>
      <c r="I48" s="1267"/>
    </row>
    <row r="49" spans="2:9" ht="28.5" x14ac:dyDescent="0.2">
      <c r="B49" s="1269"/>
      <c r="C49" s="474" t="s">
        <v>631</v>
      </c>
      <c r="D49" s="452">
        <v>9402138</v>
      </c>
      <c r="E49" s="452" t="s">
        <v>519</v>
      </c>
      <c r="F49" s="451" t="s">
        <v>521</v>
      </c>
      <c r="G49" s="453">
        <v>41913</v>
      </c>
      <c r="H49" s="452" t="s">
        <v>942</v>
      </c>
      <c r="I49" s="1267"/>
    </row>
    <row r="50" spans="2:9" ht="28.5" x14ac:dyDescent="0.2">
      <c r="B50" s="1269"/>
      <c r="C50" s="474" t="s">
        <v>632</v>
      </c>
      <c r="D50" s="452">
        <v>9402269</v>
      </c>
      <c r="E50" s="452" t="s">
        <v>141</v>
      </c>
      <c r="F50" s="451" t="s">
        <v>528</v>
      </c>
      <c r="G50" s="453">
        <v>41821</v>
      </c>
      <c r="H50" s="452" t="s">
        <v>940</v>
      </c>
      <c r="I50" s="1267"/>
    </row>
    <row r="51" spans="2:9" ht="28.5" x14ac:dyDescent="0.2">
      <c r="B51" s="1269"/>
      <c r="C51" s="474" t="s">
        <v>633</v>
      </c>
      <c r="D51" s="452">
        <v>9402950</v>
      </c>
      <c r="E51" s="452" t="s">
        <v>141</v>
      </c>
      <c r="F51" s="451" t="s">
        <v>528</v>
      </c>
      <c r="G51" s="453">
        <v>41821</v>
      </c>
      <c r="H51" s="452" t="s">
        <v>940</v>
      </c>
      <c r="I51" s="1267"/>
    </row>
    <row r="52" spans="2:9" ht="28.5" x14ac:dyDescent="0.2">
      <c r="B52" s="1269"/>
      <c r="C52" s="474" t="s">
        <v>634</v>
      </c>
      <c r="D52" s="452">
        <v>9402801</v>
      </c>
      <c r="E52" s="452" t="s">
        <v>518</v>
      </c>
      <c r="F52" s="451" t="s">
        <v>627</v>
      </c>
      <c r="G52" s="453">
        <v>41974</v>
      </c>
      <c r="H52" s="452" t="s">
        <v>943</v>
      </c>
      <c r="I52" s="1267"/>
    </row>
    <row r="53" spans="2:9" ht="28.5" x14ac:dyDescent="0.2">
      <c r="B53" s="1269"/>
      <c r="C53" s="474" t="s">
        <v>635</v>
      </c>
      <c r="D53" s="452">
        <v>9402799</v>
      </c>
      <c r="E53" s="452" t="s">
        <v>519</v>
      </c>
      <c r="F53" s="451" t="s">
        <v>521</v>
      </c>
      <c r="G53" s="453">
        <v>41913</v>
      </c>
      <c r="H53" s="452" t="s">
        <v>942</v>
      </c>
      <c r="I53" s="1267"/>
    </row>
    <row r="54" spans="2:9" ht="15" customHeight="1" x14ac:dyDescent="0.2">
      <c r="B54" s="1269"/>
      <c r="C54" s="474" t="s">
        <v>636</v>
      </c>
      <c r="D54" s="452">
        <v>9402988</v>
      </c>
      <c r="E54" s="452"/>
      <c r="F54" s="451"/>
      <c r="G54" s="453"/>
      <c r="H54" s="452" t="s">
        <v>941</v>
      </c>
      <c r="I54" s="1267"/>
    </row>
    <row r="55" spans="2:9" ht="15.75" customHeight="1" x14ac:dyDescent="0.2">
      <c r="B55" s="1269"/>
      <c r="C55" s="474" t="s">
        <v>637</v>
      </c>
      <c r="D55" s="452">
        <v>9403080</v>
      </c>
      <c r="E55" s="471" t="s">
        <v>626</v>
      </c>
      <c r="F55" s="472" t="s">
        <v>627</v>
      </c>
      <c r="G55" s="473">
        <v>42705</v>
      </c>
      <c r="H55" s="452" t="s">
        <v>941</v>
      </c>
      <c r="I55" s="1268"/>
    </row>
    <row r="56" spans="2:9" ht="15" customHeight="1" x14ac:dyDescent="0.2">
      <c r="B56" s="1271" t="s">
        <v>638</v>
      </c>
      <c r="C56" s="477" t="s">
        <v>639</v>
      </c>
      <c r="D56" s="476">
        <v>151249</v>
      </c>
      <c r="E56" s="476" t="s">
        <v>410</v>
      </c>
      <c r="F56" s="477" t="s">
        <v>527</v>
      </c>
      <c r="G56" s="478">
        <v>42522</v>
      </c>
      <c r="H56" s="476" t="s">
        <v>174</v>
      </c>
      <c r="I56" s="1272" t="s">
        <v>938</v>
      </c>
    </row>
    <row r="57" spans="2:9" ht="15.75" customHeight="1" x14ac:dyDescent="0.2">
      <c r="B57" s="1271"/>
      <c r="C57" s="477" t="s">
        <v>640</v>
      </c>
      <c r="D57" s="476">
        <v>207199</v>
      </c>
      <c r="E57" s="476" t="s">
        <v>410</v>
      </c>
      <c r="F57" s="477" t="s">
        <v>527</v>
      </c>
      <c r="G57" s="478">
        <v>42522</v>
      </c>
      <c r="H57" s="476" t="s">
        <v>174</v>
      </c>
      <c r="I57" s="1273"/>
    </row>
    <row r="58" spans="2:9" x14ac:dyDescent="0.2">
      <c r="B58" s="1269" t="s">
        <v>641</v>
      </c>
      <c r="C58" s="451" t="s">
        <v>642</v>
      </c>
      <c r="D58" s="458">
        <v>3807387700</v>
      </c>
      <c r="E58" s="452" t="s">
        <v>643</v>
      </c>
      <c r="F58" s="451" t="s">
        <v>644</v>
      </c>
      <c r="G58" s="453">
        <v>46113</v>
      </c>
      <c r="H58" s="495" t="s">
        <v>178</v>
      </c>
      <c r="I58" s="457" t="s">
        <v>645</v>
      </c>
    </row>
    <row r="59" spans="2:9" x14ac:dyDescent="0.2">
      <c r="B59" s="1269"/>
      <c r="C59" s="451" t="s">
        <v>646</v>
      </c>
      <c r="D59" s="452">
        <v>5493816000</v>
      </c>
      <c r="E59" s="452" t="s">
        <v>647</v>
      </c>
      <c r="F59" s="451" t="s">
        <v>648</v>
      </c>
      <c r="G59" s="453">
        <v>43466</v>
      </c>
      <c r="H59" s="495" t="s">
        <v>178</v>
      </c>
      <c r="I59" s="457" t="s">
        <v>645</v>
      </c>
    </row>
    <row r="60" spans="2:9" x14ac:dyDescent="0.2">
      <c r="B60" s="1269"/>
      <c r="C60" s="451" t="s">
        <v>649</v>
      </c>
      <c r="D60" s="452">
        <v>3827180600</v>
      </c>
      <c r="E60" s="452" t="s">
        <v>647</v>
      </c>
      <c r="F60" s="451" t="s">
        <v>648</v>
      </c>
      <c r="G60" s="453">
        <v>43466</v>
      </c>
      <c r="H60" s="495" t="s">
        <v>178</v>
      </c>
      <c r="I60" s="457" t="s">
        <v>645</v>
      </c>
    </row>
    <row r="61" spans="2:9" x14ac:dyDescent="0.2">
      <c r="B61" s="1269"/>
      <c r="C61" s="451" t="s">
        <v>650</v>
      </c>
      <c r="D61" s="452">
        <v>3975401000</v>
      </c>
      <c r="E61" s="452" t="s">
        <v>647</v>
      </c>
      <c r="F61" s="451" t="s">
        <v>648</v>
      </c>
      <c r="G61" s="453">
        <v>43466</v>
      </c>
      <c r="H61" s="495" t="s">
        <v>178</v>
      </c>
      <c r="I61" s="457" t="s">
        <v>645</v>
      </c>
    </row>
    <row r="62" spans="2:9" x14ac:dyDescent="0.2">
      <c r="B62" s="1269"/>
      <c r="C62" s="459" t="s">
        <v>651</v>
      </c>
      <c r="D62" s="460">
        <v>7316788400</v>
      </c>
      <c r="E62" s="452" t="s">
        <v>643</v>
      </c>
      <c r="F62" s="451" t="s">
        <v>644</v>
      </c>
      <c r="G62" s="453">
        <v>46113</v>
      </c>
      <c r="H62" s="495" t="s">
        <v>178</v>
      </c>
      <c r="I62" s="457" t="s">
        <v>645</v>
      </c>
    </row>
    <row r="63" spans="2:9" x14ac:dyDescent="0.2">
      <c r="B63" s="1269"/>
      <c r="C63" s="459" t="s">
        <v>652</v>
      </c>
      <c r="D63" s="460">
        <v>7316788400</v>
      </c>
      <c r="E63" s="452" t="s">
        <v>643</v>
      </c>
      <c r="F63" s="451" t="s">
        <v>644</v>
      </c>
      <c r="G63" s="453">
        <v>46113</v>
      </c>
      <c r="H63" s="495" t="s">
        <v>178</v>
      </c>
      <c r="I63" s="457" t="s">
        <v>645</v>
      </c>
    </row>
    <row r="64" spans="2:9" x14ac:dyDescent="0.2">
      <c r="B64" s="1269"/>
      <c r="C64" s="459" t="s">
        <v>653</v>
      </c>
      <c r="D64" s="460">
        <v>6957587000</v>
      </c>
      <c r="E64" s="452" t="s">
        <v>643</v>
      </c>
      <c r="F64" s="451" t="s">
        <v>644</v>
      </c>
      <c r="G64" s="453">
        <v>46113</v>
      </c>
      <c r="H64" s="495" t="s">
        <v>178</v>
      </c>
      <c r="I64" s="457" t="s">
        <v>645</v>
      </c>
    </row>
    <row r="65" spans="2:9" x14ac:dyDescent="0.2">
      <c r="B65" s="1269"/>
      <c r="C65" s="459" t="s">
        <v>654</v>
      </c>
      <c r="D65" s="460">
        <v>4439249600</v>
      </c>
      <c r="E65" s="452" t="s">
        <v>643</v>
      </c>
      <c r="F65" s="451" t="s">
        <v>644</v>
      </c>
      <c r="G65" s="453">
        <v>46113</v>
      </c>
      <c r="H65" s="495" t="s">
        <v>178</v>
      </c>
      <c r="I65" s="457" t="s">
        <v>645</v>
      </c>
    </row>
    <row r="66" spans="2:9" x14ac:dyDescent="0.2">
      <c r="B66" s="1269"/>
      <c r="C66" s="459" t="s">
        <v>655</v>
      </c>
      <c r="D66" s="460">
        <v>4969518700</v>
      </c>
      <c r="E66" s="452" t="s">
        <v>643</v>
      </c>
      <c r="F66" s="451" t="s">
        <v>644</v>
      </c>
      <c r="G66" s="453">
        <v>46113</v>
      </c>
      <c r="H66" s="495" t="s">
        <v>178</v>
      </c>
      <c r="I66" s="457" t="s">
        <v>645</v>
      </c>
    </row>
    <row r="67" spans="2:9" x14ac:dyDescent="0.2">
      <c r="B67" s="1269"/>
      <c r="C67" s="459" t="s">
        <v>656</v>
      </c>
      <c r="D67" s="460">
        <v>3961757900</v>
      </c>
      <c r="E67" s="452" t="s">
        <v>643</v>
      </c>
      <c r="F67" s="451" t="s">
        <v>644</v>
      </c>
      <c r="G67" s="453">
        <v>46113</v>
      </c>
      <c r="H67" s="495" t="s">
        <v>178</v>
      </c>
      <c r="I67" s="457" t="s">
        <v>645</v>
      </c>
    </row>
    <row r="68" spans="2:9" x14ac:dyDescent="0.2">
      <c r="B68" s="1269"/>
      <c r="C68" s="459" t="s">
        <v>657</v>
      </c>
      <c r="D68" s="460">
        <v>7136781900</v>
      </c>
      <c r="E68" s="452" t="s">
        <v>643</v>
      </c>
      <c r="F68" s="451" t="s">
        <v>644</v>
      </c>
      <c r="G68" s="453">
        <v>46113</v>
      </c>
      <c r="H68" s="495" t="s">
        <v>178</v>
      </c>
      <c r="I68" s="457" t="s">
        <v>645</v>
      </c>
    </row>
    <row r="69" spans="2:9" x14ac:dyDescent="0.2">
      <c r="B69" s="1269"/>
      <c r="C69" s="459" t="s">
        <v>658</v>
      </c>
      <c r="D69" s="460">
        <v>7936338300</v>
      </c>
      <c r="E69" s="452" t="s">
        <v>643</v>
      </c>
      <c r="F69" s="451" t="s">
        <v>644</v>
      </c>
      <c r="G69" s="453">
        <v>46113</v>
      </c>
      <c r="H69" s="495" t="s">
        <v>178</v>
      </c>
      <c r="I69" s="457" t="s">
        <v>645</v>
      </c>
    </row>
    <row r="70" spans="2:9" x14ac:dyDescent="0.2">
      <c r="B70" s="1269"/>
      <c r="C70" s="459" t="s">
        <v>659</v>
      </c>
      <c r="D70" s="460">
        <v>1496582300</v>
      </c>
      <c r="E70" s="452" t="s">
        <v>643</v>
      </c>
      <c r="F70" s="451" t="s">
        <v>644</v>
      </c>
      <c r="G70" s="453">
        <v>46113</v>
      </c>
      <c r="H70" s="495" t="s">
        <v>178</v>
      </c>
      <c r="I70" s="457" t="s">
        <v>645</v>
      </c>
    </row>
    <row r="71" spans="2:9" x14ac:dyDescent="0.2">
      <c r="B71" s="1269"/>
      <c r="C71" s="459" t="s">
        <v>660</v>
      </c>
      <c r="D71" s="452">
        <v>503340300</v>
      </c>
      <c r="E71" s="452" t="s">
        <v>661</v>
      </c>
      <c r="F71" s="451" t="s">
        <v>662</v>
      </c>
      <c r="G71" s="453">
        <v>42522</v>
      </c>
      <c r="H71" s="495" t="s">
        <v>178</v>
      </c>
      <c r="I71" s="457" t="s">
        <v>645</v>
      </c>
    </row>
    <row r="72" spans="2:9" x14ac:dyDescent="0.2">
      <c r="B72" s="1269"/>
      <c r="C72" s="459" t="s">
        <v>663</v>
      </c>
      <c r="D72" s="452">
        <v>7960580800</v>
      </c>
      <c r="E72" s="452" t="s">
        <v>661</v>
      </c>
      <c r="F72" s="451" t="s">
        <v>662</v>
      </c>
      <c r="G72" s="453">
        <v>42522</v>
      </c>
      <c r="H72" s="495" t="s">
        <v>178</v>
      </c>
      <c r="I72" s="457" t="s">
        <v>645</v>
      </c>
    </row>
    <row r="73" spans="2:9" x14ac:dyDescent="0.2">
      <c r="B73" s="1269"/>
      <c r="C73" s="459" t="s">
        <v>664</v>
      </c>
      <c r="D73" s="452">
        <v>8789409600</v>
      </c>
      <c r="E73" s="452" t="s">
        <v>661</v>
      </c>
      <c r="F73" s="451" t="s">
        <v>662</v>
      </c>
      <c r="G73" s="453">
        <v>42522</v>
      </c>
      <c r="H73" s="495" t="s">
        <v>178</v>
      </c>
      <c r="I73" s="457" t="s">
        <v>645</v>
      </c>
    </row>
    <row r="74" spans="2:9" x14ac:dyDescent="0.2">
      <c r="B74" s="1269"/>
      <c r="C74" s="459" t="s">
        <v>665</v>
      </c>
      <c r="D74" s="460">
        <v>8112162100</v>
      </c>
      <c r="E74" s="452" t="s">
        <v>643</v>
      </c>
      <c r="F74" s="451" t="s">
        <v>644</v>
      </c>
      <c r="G74" s="453">
        <v>46113</v>
      </c>
      <c r="H74" s="495" t="s">
        <v>178</v>
      </c>
      <c r="I74" s="457" t="s">
        <v>645</v>
      </c>
    </row>
    <row r="75" spans="2:9" x14ac:dyDescent="0.2">
      <c r="B75" s="1269"/>
      <c r="C75" s="459" t="s">
        <v>666</v>
      </c>
      <c r="D75" s="460">
        <v>7762959900</v>
      </c>
      <c r="E75" s="452" t="s">
        <v>643</v>
      </c>
      <c r="F75" s="451" t="s">
        <v>644</v>
      </c>
      <c r="G75" s="453">
        <v>46113</v>
      </c>
      <c r="H75" s="495" t="s">
        <v>178</v>
      </c>
      <c r="I75" s="457" t="s">
        <v>645</v>
      </c>
    </row>
    <row r="76" spans="2:9" x14ac:dyDescent="0.2">
      <c r="B76" s="1269"/>
      <c r="C76" s="459" t="s">
        <v>667</v>
      </c>
      <c r="D76" s="460">
        <v>5254483100</v>
      </c>
      <c r="E76" s="452" t="s">
        <v>643</v>
      </c>
      <c r="F76" s="451" t="s">
        <v>644</v>
      </c>
      <c r="G76" s="453">
        <v>46113</v>
      </c>
      <c r="H76" s="495" t="s">
        <v>178</v>
      </c>
      <c r="I76" s="457" t="s">
        <v>645</v>
      </c>
    </row>
    <row r="77" spans="2:9" x14ac:dyDescent="0.2">
      <c r="B77" s="1269"/>
      <c r="C77" s="459" t="s">
        <v>668</v>
      </c>
      <c r="D77" s="460">
        <v>4911769800</v>
      </c>
      <c r="E77" s="452" t="s">
        <v>643</v>
      </c>
      <c r="F77" s="451" t="s">
        <v>644</v>
      </c>
      <c r="G77" s="453">
        <v>46113</v>
      </c>
      <c r="H77" s="495" t="s">
        <v>178</v>
      </c>
      <c r="I77" s="457" t="s">
        <v>645</v>
      </c>
    </row>
    <row r="78" spans="2:9" x14ac:dyDescent="0.2">
      <c r="B78" s="1269"/>
      <c r="C78" s="459" t="s">
        <v>669</v>
      </c>
      <c r="D78" s="460">
        <v>4458608800</v>
      </c>
      <c r="E78" s="452" t="s">
        <v>643</v>
      </c>
      <c r="F78" s="451" t="s">
        <v>644</v>
      </c>
      <c r="G78" s="453">
        <v>46113</v>
      </c>
      <c r="H78" s="465" t="s">
        <v>178</v>
      </c>
      <c r="I78" s="457" t="s">
        <v>645</v>
      </c>
    </row>
    <row r="79" spans="2:9" x14ac:dyDescent="0.2">
      <c r="B79" s="1269"/>
      <c r="C79" s="459" t="s">
        <v>670</v>
      </c>
      <c r="D79" s="460">
        <v>9639175700</v>
      </c>
      <c r="E79" s="452" t="s">
        <v>643</v>
      </c>
      <c r="F79" s="451" t="s">
        <v>644</v>
      </c>
      <c r="G79" s="453">
        <v>46113</v>
      </c>
      <c r="H79" s="465" t="s">
        <v>178</v>
      </c>
      <c r="I79" s="457" t="s">
        <v>645</v>
      </c>
    </row>
    <row r="80" spans="2:9" x14ac:dyDescent="0.2">
      <c r="B80" s="1269"/>
      <c r="C80" s="459" t="s">
        <v>671</v>
      </c>
      <c r="D80" s="460">
        <v>6324854100</v>
      </c>
      <c r="E80" s="452" t="s">
        <v>643</v>
      </c>
      <c r="F80" s="451" t="s">
        <v>644</v>
      </c>
      <c r="G80" s="453">
        <v>46113</v>
      </c>
      <c r="H80" s="465" t="s">
        <v>178</v>
      </c>
      <c r="I80" s="457" t="s">
        <v>645</v>
      </c>
    </row>
    <row r="81" spans="2:9" x14ac:dyDescent="0.2">
      <c r="B81" s="1269"/>
      <c r="C81" s="459" t="s">
        <v>672</v>
      </c>
      <c r="D81" s="460">
        <v>5991886900</v>
      </c>
      <c r="E81" s="452" t="s">
        <v>643</v>
      </c>
      <c r="F81" s="451" t="s">
        <v>644</v>
      </c>
      <c r="G81" s="453">
        <v>46113</v>
      </c>
      <c r="H81" s="465" t="s">
        <v>178</v>
      </c>
      <c r="I81" s="457" t="s">
        <v>645</v>
      </c>
    </row>
    <row r="82" spans="2:9" x14ac:dyDescent="0.2">
      <c r="B82" s="1269"/>
      <c r="C82" s="459" t="s">
        <v>673</v>
      </c>
      <c r="D82" s="460">
        <v>5587451400</v>
      </c>
      <c r="E82" s="452" t="s">
        <v>643</v>
      </c>
      <c r="F82" s="451" t="s">
        <v>644</v>
      </c>
      <c r="G82" s="453">
        <v>43922</v>
      </c>
      <c r="H82" s="465" t="s">
        <v>178</v>
      </c>
      <c r="I82" s="457" t="s">
        <v>645</v>
      </c>
    </row>
    <row r="83" spans="2:9" x14ac:dyDescent="0.2">
      <c r="B83" s="1270" t="s">
        <v>674</v>
      </c>
      <c r="C83" s="451" t="s">
        <v>675</v>
      </c>
      <c r="D83" s="452">
        <v>9157311300</v>
      </c>
      <c r="E83" s="452" t="s">
        <v>676</v>
      </c>
      <c r="F83" s="451" t="s">
        <v>677</v>
      </c>
      <c r="G83" s="453">
        <v>44348</v>
      </c>
      <c r="H83" s="465" t="s">
        <v>178</v>
      </c>
      <c r="I83" s="457" t="s">
        <v>645</v>
      </c>
    </row>
    <row r="84" spans="2:9" x14ac:dyDescent="0.2">
      <c r="B84" s="1270"/>
      <c r="C84" s="451" t="s">
        <v>678</v>
      </c>
      <c r="D84" s="452">
        <v>2749869800</v>
      </c>
      <c r="E84" s="452">
        <v>841</v>
      </c>
      <c r="F84" s="451" t="s">
        <v>679</v>
      </c>
      <c r="G84" s="453">
        <v>44713</v>
      </c>
      <c r="H84" s="465" t="s">
        <v>178</v>
      </c>
      <c r="I84" s="457" t="s">
        <v>645</v>
      </c>
    </row>
    <row r="85" spans="2:9" ht="30" customHeight="1" x14ac:dyDescent="0.2">
      <c r="B85" s="1269" t="s">
        <v>680</v>
      </c>
      <c r="C85" s="451" t="s">
        <v>681</v>
      </c>
      <c r="D85" s="452">
        <v>7116667202</v>
      </c>
      <c r="E85" s="452" t="s">
        <v>933</v>
      </c>
      <c r="F85" s="451" t="s">
        <v>524</v>
      </c>
      <c r="G85" s="453" t="s">
        <v>935</v>
      </c>
      <c r="H85" s="465" t="s">
        <v>178</v>
      </c>
      <c r="I85" s="1266" t="s">
        <v>936</v>
      </c>
    </row>
    <row r="86" spans="2:9" ht="28.5" x14ac:dyDescent="0.2">
      <c r="B86" s="1269"/>
      <c r="C86" s="451" t="s">
        <v>682</v>
      </c>
      <c r="D86" s="452">
        <v>7158386650</v>
      </c>
      <c r="E86" s="452" t="s">
        <v>934</v>
      </c>
      <c r="F86" s="451" t="s">
        <v>524</v>
      </c>
      <c r="G86" s="453" t="s">
        <v>935</v>
      </c>
      <c r="H86" s="465" t="s">
        <v>178</v>
      </c>
      <c r="I86" s="1267"/>
    </row>
    <row r="87" spans="2:9" ht="28.5" x14ac:dyDescent="0.2">
      <c r="B87" s="1269"/>
      <c r="C87" s="451" t="s">
        <v>683</v>
      </c>
      <c r="D87" s="452">
        <v>7158387290</v>
      </c>
      <c r="E87" s="452" t="s">
        <v>934</v>
      </c>
      <c r="F87" s="451" t="s">
        <v>524</v>
      </c>
      <c r="G87" s="453" t="s">
        <v>935</v>
      </c>
      <c r="H87" s="465" t="s">
        <v>178</v>
      </c>
      <c r="I87" s="1267"/>
    </row>
    <row r="88" spans="2:9" ht="28.5" x14ac:dyDescent="0.2">
      <c r="B88" s="1269"/>
      <c r="C88" s="451" t="s">
        <v>684</v>
      </c>
      <c r="D88" s="452">
        <v>7287879840</v>
      </c>
      <c r="E88" s="452" t="s">
        <v>606</v>
      </c>
      <c r="F88" s="451" t="s">
        <v>524</v>
      </c>
      <c r="G88" s="453" t="s">
        <v>935</v>
      </c>
      <c r="H88" s="465" t="s">
        <v>178</v>
      </c>
      <c r="I88" s="1267"/>
    </row>
    <row r="89" spans="2:9" ht="28.5" x14ac:dyDescent="0.2">
      <c r="B89" s="1269"/>
      <c r="C89" s="451" t="s">
        <v>685</v>
      </c>
      <c r="D89" s="452">
        <v>72879504</v>
      </c>
      <c r="E89" s="452" t="s">
        <v>933</v>
      </c>
      <c r="F89" s="451" t="s">
        <v>524</v>
      </c>
      <c r="G89" s="453" t="s">
        <v>935</v>
      </c>
      <c r="H89" s="465" t="s">
        <v>178</v>
      </c>
      <c r="I89" s="1268"/>
    </row>
    <row r="90" spans="2:9" ht="30" x14ac:dyDescent="0.2">
      <c r="B90" s="1253" t="s">
        <v>718</v>
      </c>
      <c r="C90" s="454" t="s">
        <v>529</v>
      </c>
      <c r="D90" s="455" t="s">
        <v>686</v>
      </c>
      <c r="E90" s="455" t="s">
        <v>687</v>
      </c>
      <c r="F90" s="454" t="s">
        <v>538</v>
      </c>
      <c r="G90" s="456">
        <v>41974</v>
      </c>
      <c r="H90" s="455" t="s">
        <v>178</v>
      </c>
      <c r="I90" s="454" t="s">
        <v>708</v>
      </c>
    </row>
    <row r="91" spans="2:9" ht="30" x14ac:dyDescent="0.2">
      <c r="B91" s="1264"/>
      <c r="C91" s="454" t="s">
        <v>531</v>
      </c>
      <c r="D91" s="455" t="s">
        <v>688</v>
      </c>
      <c r="E91" s="455" t="s">
        <v>687</v>
      </c>
      <c r="F91" s="454" t="s">
        <v>538</v>
      </c>
      <c r="G91" s="456">
        <v>41974</v>
      </c>
      <c r="H91" s="455" t="s">
        <v>178</v>
      </c>
      <c r="I91" s="454" t="s">
        <v>708</v>
      </c>
    </row>
    <row r="92" spans="2:9" ht="30" x14ac:dyDescent="0.2">
      <c r="B92" s="1264"/>
      <c r="C92" s="454" t="s">
        <v>532</v>
      </c>
      <c r="D92" s="455" t="s">
        <v>689</v>
      </c>
      <c r="E92" s="455" t="s">
        <v>687</v>
      </c>
      <c r="F92" s="454" t="s">
        <v>538</v>
      </c>
      <c r="G92" s="456">
        <v>41974</v>
      </c>
      <c r="H92" s="455" t="s">
        <v>178</v>
      </c>
      <c r="I92" s="454" t="s">
        <v>708</v>
      </c>
    </row>
    <row r="93" spans="2:9" ht="30" x14ac:dyDescent="0.2">
      <c r="B93" s="1264"/>
      <c r="C93" s="454" t="s">
        <v>690</v>
      </c>
      <c r="D93" s="455" t="s">
        <v>691</v>
      </c>
      <c r="E93" s="455" t="s">
        <v>530</v>
      </c>
      <c r="F93" s="454" t="s">
        <v>692</v>
      </c>
      <c r="G93" s="456"/>
      <c r="H93" s="455" t="s">
        <v>174</v>
      </c>
      <c r="I93" s="454" t="s">
        <v>708</v>
      </c>
    </row>
    <row r="94" spans="2:9" ht="30" x14ac:dyDescent="0.2">
      <c r="B94" s="1264"/>
      <c r="C94" s="454" t="s">
        <v>693</v>
      </c>
      <c r="D94" s="455" t="s">
        <v>694</v>
      </c>
      <c r="E94" s="455" t="s">
        <v>530</v>
      </c>
      <c r="F94" s="454" t="s">
        <v>695</v>
      </c>
      <c r="G94" s="456"/>
      <c r="H94" s="455" t="s">
        <v>174</v>
      </c>
      <c r="I94" s="454" t="s">
        <v>708</v>
      </c>
    </row>
    <row r="95" spans="2:9" x14ac:dyDescent="0.2">
      <c r="B95" s="1264"/>
      <c r="C95" s="454" t="s">
        <v>533</v>
      </c>
      <c r="D95" s="455" t="s">
        <v>696</v>
      </c>
      <c r="E95" s="455" t="s">
        <v>534</v>
      </c>
      <c r="F95" s="454" t="s">
        <v>697</v>
      </c>
      <c r="G95" s="456"/>
      <c r="H95" s="455" t="s">
        <v>174</v>
      </c>
      <c r="I95" s="454" t="s">
        <v>708</v>
      </c>
    </row>
    <row r="96" spans="2:9" x14ac:dyDescent="0.2">
      <c r="B96" s="1264"/>
      <c r="C96" s="454" t="s">
        <v>535</v>
      </c>
      <c r="D96" s="455" t="s">
        <v>698</v>
      </c>
      <c r="E96" s="455" t="s">
        <v>534</v>
      </c>
      <c r="F96" s="454" t="s">
        <v>697</v>
      </c>
      <c r="G96" s="456"/>
      <c r="H96" s="455" t="s">
        <v>174</v>
      </c>
      <c r="I96" s="454" t="s">
        <v>708</v>
      </c>
    </row>
    <row r="97" spans="2:9" ht="30" x14ac:dyDescent="0.2">
      <c r="B97" s="1264"/>
      <c r="C97" s="454" t="s">
        <v>699</v>
      </c>
      <c r="D97" s="455" t="s">
        <v>700</v>
      </c>
      <c r="E97" s="455" t="s">
        <v>530</v>
      </c>
      <c r="F97" s="454" t="s">
        <v>701</v>
      </c>
      <c r="G97" s="456"/>
      <c r="H97" s="455" t="s">
        <v>174</v>
      </c>
      <c r="I97" s="454" t="s">
        <v>708</v>
      </c>
    </row>
    <row r="98" spans="2:9" x14ac:dyDescent="0.2">
      <c r="B98" s="1264"/>
      <c r="C98" s="454" t="s">
        <v>702</v>
      </c>
      <c r="D98" s="455" t="s">
        <v>703</v>
      </c>
      <c r="E98" s="455" t="s">
        <v>530</v>
      </c>
      <c r="F98" s="454" t="s">
        <v>538</v>
      </c>
      <c r="G98" s="456">
        <v>42887</v>
      </c>
      <c r="H98" s="455" t="s">
        <v>174</v>
      </c>
      <c r="I98" s="454" t="s">
        <v>708</v>
      </c>
    </row>
    <row r="99" spans="2:9" x14ac:dyDescent="0.2">
      <c r="B99" s="1264"/>
      <c r="C99" s="454" t="s">
        <v>704</v>
      </c>
      <c r="D99" s="455" t="s">
        <v>705</v>
      </c>
      <c r="E99" s="455" t="s">
        <v>530</v>
      </c>
      <c r="F99" s="454" t="s">
        <v>538</v>
      </c>
      <c r="G99" s="456">
        <v>42887</v>
      </c>
      <c r="H99" s="455" t="s">
        <v>174</v>
      </c>
      <c r="I99" s="454" t="s">
        <v>708</v>
      </c>
    </row>
    <row r="100" spans="2:9" x14ac:dyDescent="0.2">
      <c r="B100" s="1264"/>
      <c r="C100" s="454" t="s">
        <v>706</v>
      </c>
      <c r="D100" s="455" t="s">
        <v>707</v>
      </c>
      <c r="E100" s="455" t="s">
        <v>530</v>
      </c>
      <c r="F100" s="454" t="s">
        <v>538</v>
      </c>
      <c r="G100" s="456">
        <v>42887</v>
      </c>
      <c r="H100" s="455" t="s">
        <v>174</v>
      </c>
      <c r="I100" s="454" t="s">
        <v>708</v>
      </c>
    </row>
    <row r="101" spans="2:9" x14ac:dyDescent="0.2">
      <c r="B101" s="1264"/>
      <c r="C101" s="454" t="s">
        <v>709</v>
      </c>
      <c r="D101" s="455" t="s">
        <v>710</v>
      </c>
      <c r="E101" s="455" t="s">
        <v>717</v>
      </c>
      <c r="F101" s="454" t="s">
        <v>713</v>
      </c>
      <c r="G101" s="456">
        <v>43070</v>
      </c>
      <c r="H101" s="455" t="s">
        <v>178</v>
      </c>
      <c r="I101" s="454" t="s">
        <v>708</v>
      </c>
    </row>
    <row r="102" spans="2:9" ht="30" x14ac:dyDescent="0.2">
      <c r="B102" s="1264"/>
      <c r="C102" s="454" t="s">
        <v>536</v>
      </c>
      <c r="D102" s="455" t="s">
        <v>711</v>
      </c>
      <c r="E102" s="455" t="s">
        <v>716</v>
      </c>
      <c r="F102" s="454" t="s">
        <v>714</v>
      </c>
      <c r="G102" s="456">
        <v>42156</v>
      </c>
      <c r="H102" s="455" t="s">
        <v>178</v>
      </c>
      <c r="I102" s="454" t="s">
        <v>708</v>
      </c>
    </row>
    <row r="103" spans="2:9" ht="30" x14ac:dyDescent="0.2">
      <c r="B103" s="1254"/>
      <c r="C103" s="454" t="s">
        <v>537</v>
      </c>
      <c r="D103" s="455" t="s">
        <v>712</v>
      </c>
      <c r="E103" s="455" t="s">
        <v>716</v>
      </c>
      <c r="F103" s="454" t="s">
        <v>715</v>
      </c>
      <c r="G103" s="456">
        <v>42156</v>
      </c>
      <c r="H103" s="455" t="s">
        <v>178</v>
      </c>
      <c r="I103" s="454" t="s">
        <v>708</v>
      </c>
    </row>
    <row r="104" spans="2:9" x14ac:dyDescent="0.2">
      <c r="B104" s="1253" t="s">
        <v>754</v>
      </c>
      <c r="C104" s="454" t="s">
        <v>719</v>
      </c>
      <c r="D104" s="455" t="s">
        <v>732</v>
      </c>
      <c r="E104" s="455" t="s">
        <v>745</v>
      </c>
      <c r="F104" s="454" t="s">
        <v>750</v>
      </c>
      <c r="G104" s="456">
        <v>42186</v>
      </c>
      <c r="H104" s="455" t="s">
        <v>178</v>
      </c>
      <c r="I104" s="454" t="s">
        <v>755</v>
      </c>
    </row>
    <row r="105" spans="2:9" x14ac:dyDescent="0.2">
      <c r="B105" s="1264"/>
      <c r="C105" s="454" t="s">
        <v>720</v>
      </c>
      <c r="D105" s="455" t="s">
        <v>733</v>
      </c>
      <c r="E105" s="455" t="s">
        <v>745</v>
      </c>
      <c r="F105" s="454" t="s">
        <v>750</v>
      </c>
      <c r="G105" s="456">
        <v>42186</v>
      </c>
      <c r="H105" s="455" t="s">
        <v>178</v>
      </c>
      <c r="I105" s="454" t="s">
        <v>755</v>
      </c>
    </row>
    <row r="106" spans="2:9" x14ac:dyDescent="0.2">
      <c r="B106" s="1264"/>
      <c r="C106" s="454" t="s">
        <v>721</v>
      </c>
      <c r="D106" s="455" t="s">
        <v>734</v>
      </c>
      <c r="E106" s="455" t="s">
        <v>746</v>
      </c>
      <c r="F106" s="454" t="s">
        <v>751</v>
      </c>
      <c r="G106" s="456">
        <v>42461</v>
      </c>
      <c r="H106" s="455" t="s">
        <v>178</v>
      </c>
      <c r="I106" s="454" t="s">
        <v>755</v>
      </c>
    </row>
    <row r="107" spans="2:9" x14ac:dyDescent="0.2">
      <c r="B107" s="1264"/>
      <c r="C107" s="454" t="s">
        <v>722</v>
      </c>
      <c r="D107" s="455" t="s">
        <v>735</v>
      </c>
      <c r="E107" s="455" t="s">
        <v>747</v>
      </c>
      <c r="F107" s="454" t="s">
        <v>752</v>
      </c>
      <c r="G107" s="456">
        <v>42675</v>
      </c>
      <c r="H107" s="455" t="s">
        <v>178</v>
      </c>
      <c r="I107" s="454" t="s">
        <v>755</v>
      </c>
    </row>
    <row r="108" spans="2:9" x14ac:dyDescent="0.2">
      <c r="B108" s="1264"/>
      <c r="C108" s="454" t="s">
        <v>723</v>
      </c>
      <c r="D108" s="455" t="s">
        <v>736</v>
      </c>
      <c r="E108" s="455" t="s">
        <v>747</v>
      </c>
      <c r="F108" s="454" t="s">
        <v>752</v>
      </c>
      <c r="G108" s="456">
        <v>42675</v>
      </c>
      <c r="H108" s="455" t="s">
        <v>178</v>
      </c>
      <c r="I108" s="454" t="s">
        <v>755</v>
      </c>
    </row>
    <row r="109" spans="2:9" x14ac:dyDescent="0.2">
      <c r="B109" s="1264"/>
      <c r="C109" s="454" t="s">
        <v>724</v>
      </c>
      <c r="D109" s="455" t="s">
        <v>737</v>
      </c>
      <c r="E109" s="455" t="s">
        <v>747</v>
      </c>
      <c r="F109" s="454" t="s">
        <v>752</v>
      </c>
      <c r="G109" s="456">
        <v>42675</v>
      </c>
      <c r="H109" s="455" t="s">
        <v>178</v>
      </c>
      <c r="I109" s="454" t="s">
        <v>755</v>
      </c>
    </row>
    <row r="110" spans="2:9" x14ac:dyDescent="0.2">
      <c r="B110" s="1264"/>
      <c r="C110" s="454" t="s">
        <v>725</v>
      </c>
      <c r="D110" s="455" t="s">
        <v>738</v>
      </c>
      <c r="E110" s="455" t="s">
        <v>747</v>
      </c>
      <c r="F110" s="454" t="s">
        <v>752</v>
      </c>
      <c r="G110" s="456">
        <v>42675</v>
      </c>
      <c r="H110" s="455" t="s">
        <v>178</v>
      </c>
      <c r="I110" s="454" t="s">
        <v>755</v>
      </c>
    </row>
    <row r="111" spans="2:9" x14ac:dyDescent="0.2">
      <c r="B111" s="1264"/>
      <c r="C111" s="454" t="s">
        <v>726</v>
      </c>
      <c r="D111" s="455" t="s">
        <v>739</v>
      </c>
      <c r="E111" s="455" t="s">
        <v>747</v>
      </c>
      <c r="F111" s="454" t="s">
        <v>752</v>
      </c>
      <c r="G111" s="456">
        <v>42675</v>
      </c>
      <c r="H111" s="455" t="s">
        <v>178</v>
      </c>
      <c r="I111" s="454" t="s">
        <v>755</v>
      </c>
    </row>
    <row r="112" spans="2:9" x14ac:dyDescent="0.2">
      <c r="B112" s="1264"/>
      <c r="C112" s="454" t="s">
        <v>727</v>
      </c>
      <c r="D112" s="455" t="s">
        <v>740</v>
      </c>
      <c r="E112" s="455" t="s">
        <v>748</v>
      </c>
      <c r="F112" s="454" t="s">
        <v>753</v>
      </c>
      <c r="G112" s="456">
        <v>42675</v>
      </c>
      <c r="H112" s="455" t="s">
        <v>178</v>
      </c>
      <c r="I112" s="454" t="s">
        <v>755</v>
      </c>
    </row>
    <row r="113" spans="2:9" x14ac:dyDescent="0.2">
      <c r="B113" s="1264"/>
      <c r="C113" s="454" t="s">
        <v>728</v>
      </c>
      <c r="D113" s="455" t="s">
        <v>741</v>
      </c>
      <c r="E113" s="455" t="s">
        <v>748</v>
      </c>
      <c r="F113" s="454" t="s">
        <v>753</v>
      </c>
      <c r="G113" s="456">
        <v>42675</v>
      </c>
      <c r="H113" s="455" t="s">
        <v>178</v>
      </c>
      <c r="I113" s="454" t="s">
        <v>755</v>
      </c>
    </row>
    <row r="114" spans="2:9" x14ac:dyDescent="0.2">
      <c r="B114" s="1264"/>
      <c r="C114" s="454" t="s">
        <v>729</v>
      </c>
      <c r="D114" s="455" t="s">
        <v>742</v>
      </c>
      <c r="E114" s="455" t="s">
        <v>748</v>
      </c>
      <c r="F114" s="454" t="s">
        <v>753</v>
      </c>
      <c r="G114" s="456">
        <v>42675</v>
      </c>
      <c r="H114" s="455" t="s">
        <v>178</v>
      </c>
      <c r="I114" s="454" t="s">
        <v>755</v>
      </c>
    </row>
    <row r="115" spans="2:9" x14ac:dyDescent="0.2">
      <c r="B115" s="1264"/>
      <c r="C115" s="454" t="s">
        <v>730</v>
      </c>
      <c r="D115" s="455" t="s">
        <v>743</v>
      </c>
      <c r="E115" s="455" t="s">
        <v>748</v>
      </c>
      <c r="F115" s="454" t="s">
        <v>753</v>
      </c>
      <c r="G115" s="456">
        <v>42675</v>
      </c>
      <c r="H115" s="455" t="s">
        <v>178</v>
      </c>
      <c r="I115" s="454" t="s">
        <v>755</v>
      </c>
    </row>
    <row r="116" spans="2:9" x14ac:dyDescent="0.2">
      <c r="B116" s="1254"/>
      <c r="C116" s="454" t="s">
        <v>731</v>
      </c>
      <c r="D116" s="455" t="s">
        <v>744</v>
      </c>
      <c r="E116" s="455" t="s">
        <v>749</v>
      </c>
      <c r="F116" s="454" t="s">
        <v>525</v>
      </c>
      <c r="G116" s="456">
        <v>43435</v>
      </c>
      <c r="H116" s="455" t="s">
        <v>178</v>
      </c>
      <c r="I116" s="454" t="s">
        <v>755</v>
      </c>
    </row>
    <row r="117" spans="2:9" x14ac:dyDescent="0.2">
      <c r="B117" s="1253" t="s">
        <v>8</v>
      </c>
      <c r="C117" s="454" t="s">
        <v>756</v>
      </c>
      <c r="D117" s="455" t="s">
        <v>757</v>
      </c>
      <c r="E117" s="455" t="s">
        <v>51</v>
      </c>
      <c r="F117" s="454" t="s">
        <v>112</v>
      </c>
      <c r="G117" s="456">
        <v>41974</v>
      </c>
      <c r="H117" s="455" t="s">
        <v>174</v>
      </c>
      <c r="I117" s="454" t="s">
        <v>848</v>
      </c>
    </row>
    <row r="118" spans="2:9" x14ac:dyDescent="0.2">
      <c r="B118" s="1264"/>
      <c r="C118" s="454" t="s">
        <v>758</v>
      </c>
      <c r="D118" s="455" t="s">
        <v>759</v>
      </c>
      <c r="E118" s="455" t="s">
        <v>197</v>
      </c>
      <c r="F118" s="454" t="s">
        <v>198</v>
      </c>
      <c r="G118" s="456">
        <v>42705</v>
      </c>
      <c r="H118" s="455" t="s">
        <v>174</v>
      </c>
      <c r="I118" s="454" t="s">
        <v>848</v>
      </c>
    </row>
    <row r="119" spans="2:9" x14ac:dyDescent="0.2">
      <c r="B119" s="1264"/>
      <c r="C119" s="454" t="s">
        <v>760</v>
      </c>
      <c r="D119" s="455" t="s">
        <v>761</v>
      </c>
      <c r="E119" s="455" t="s">
        <v>526</v>
      </c>
      <c r="F119" s="454" t="s">
        <v>525</v>
      </c>
      <c r="G119" s="456">
        <v>41487</v>
      </c>
      <c r="H119" s="455" t="s">
        <v>174</v>
      </c>
      <c r="I119" s="454" t="s">
        <v>848</v>
      </c>
    </row>
    <row r="120" spans="2:9" x14ac:dyDescent="0.2">
      <c r="B120" s="1264"/>
      <c r="C120" s="454" t="s">
        <v>762</v>
      </c>
      <c r="D120" s="455" t="s">
        <v>763</v>
      </c>
      <c r="E120" s="455" t="s">
        <v>526</v>
      </c>
      <c r="F120" s="454" t="s">
        <v>525</v>
      </c>
      <c r="G120" s="456">
        <v>41487</v>
      </c>
      <c r="H120" s="455" t="s">
        <v>174</v>
      </c>
      <c r="I120" s="454" t="s">
        <v>848</v>
      </c>
    </row>
    <row r="121" spans="2:9" ht="30" x14ac:dyDescent="0.2">
      <c r="B121" s="1264"/>
      <c r="C121" s="454" t="s">
        <v>764</v>
      </c>
      <c r="D121" s="455" t="s">
        <v>765</v>
      </c>
      <c r="E121" s="455" t="s">
        <v>832</v>
      </c>
      <c r="F121" s="454" t="s">
        <v>839</v>
      </c>
      <c r="G121" s="456" t="s">
        <v>846</v>
      </c>
      <c r="H121" s="455" t="s">
        <v>174</v>
      </c>
      <c r="I121" s="454" t="s">
        <v>848</v>
      </c>
    </row>
    <row r="122" spans="2:9" x14ac:dyDescent="0.2">
      <c r="B122" s="1264"/>
      <c r="C122" s="454" t="s">
        <v>766</v>
      </c>
      <c r="D122" s="455" t="s">
        <v>767</v>
      </c>
      <c r="E122" s="455" t="s">
        <v>526</v>
      </c>
      <c r="F122" s="454" t="s">
        <v>525</v>
      </c>
      <c r="G122" s="456">
        <v>41487</v>
      </c>
      <c r="H122" s="455" t="s">
        <v>174</v>
      </c>
      <c r="I122" s="454" t="s">
        <v>848</v>
      </c>
    </row>
    <row r="123" spans="2:9" x14ac:dyDescent="0.2">
      <c r="B123" s="1264"/>
      <c r="C123" s="454" t="s">
        <v>768</v>
      </c>
      <c r="D123" s="455" t="s">
        <v>769</v>
      </c>
      <c r="E123" s="455" t="s">
        <v>526</v>
      </c>
      <c r="F123" s="454" t="s">
        <v>525</v>
      </c>
      <c r="G123" s="456">
        <v>41487</v>
      </c>
      <c r="H123" s="455" t="s">
        <v>174</v>
      </c>
      <c r="I123" s="454" t="s">
        <v>848</v>
      </c>
    </row>
    <row r="124" spans="2:9" x14ac:dyDescent="0.2">
      <c r="B124" s="1264"/>
      <c r="C124" s="454" t="s">
        <v>770</v>
      </c>
      <c r="D124" s="455" t="s">
        <v>771</v>
      </c>
      <c r="E124" s="455" t="s">
        <v>833</v>
      </c>
      <c r="F124" s="454" t="s">
        <v>840</v>
      </c>
      <c r="G124" s="456">
        <v>42401</v>
      </c>
      <c r="H124" s="455" t="s">
        <v>174</v>
      </c>
      <c r="I124" s="454" t="s">
        <v>848</v>
      </c>
    </row>
    <row r="125" spans="2:9" x14ac:dyDescent="0.2">
      <c r="B125" s="1264"/>
      <c r="C125" s="454" t="s">
        <v>772</v>
      </c>
      <c r="D125" s="455" t="s">
        <v>773</v>
      </c>
      <c r="E125" s="455" t="s">
        <v>834</v>
      </c>
      <c r="F125" s="454" t="s">
        <v>841</v>
      </c>
      <c r="G125" s="456">
        <v>42522</v>
      </c>
      <c r="H125" s="455" t="s">
        <v>174</v>
      </c>
      <c r="I125" s="454" t="s">
        <v>848</v>
      </c>
    </row>
    <row r="126" spans="2:9" x14ac:dyDescent="0.2">
      <c r="B126" s="1264"/>
      <c r="C126" s="454" t="s">
        <v>774</v>
      </c>
      <c r="D126" s="455" t="s">
        <v>775</v>
      </c>
      <c r="E126" s="455" t="s">
        <v>833</v>
      </c>
      <c r="F126" s="454" t="s">
        <v>840</v>
      </c>
      <c r="G126" s="456">
        <v>42401</v>
      </c>
      <c r="H126" s="455" t="s">
        <v>174</v>
      </c>
      <c r="I126" s="454" t="s">
        <v>848</v>
      </c>
    </row>
    <row r="127" spans="2:9" x14ac:dyDescent="0.2">
      <c r="B127" s="1264"/>
      <c r="C127" s="454" t="s">
        <v>776</v>
      </c>
      <c r="D127" s="455" t="s">
        <v>777</v>
      </c>
      <c r="E127" s="455" t="s">
        <v>833</v>
      </c>
      <c r="F127" s="454" t="s">
        <v>840</v>
      </c>
      <c r="G127" s="456">
        <v>42401</v>
      </c>
      <c r="H127" s="455" t="s">
        <v>174</v>
      </c>
      <c r="I127" s="454" t="s">
        <v>848</v>
      </c>
    </row>
    <row r="128" spans="2:9" x14ac:dyDescent="0.2">
      <c r="B128" s="1264"/>
      <c r="C128" s="454" t="s">
        <v>778</v>
      </c>
      <c r="D128" s="455" t="s">
        <v>779</v>
      </c>
      <c r="E128" s="455" t="s">
        <v>835</v>
      </c>
      <c r="F128" s="454" t="s">
        <v>842</v>
      </c>
      <c r="G128" s="456">
        <v>42705</v>
      </c>
      <c r="H128" s="455" t="s">
        <v>174</v>
      </c>
      <c r="I128" s="454" t="s">
        <v>848</v>
      </c>
    </row>
    <row r="129" spans="2:9" x14ac:dyDescent="0.2">
      <c r="B129" s="1264"/>
      <c r="C129" s="454" t="s">
        <v>780</v>
      </c>
      <c r="D129" s="455" t="s">
        <v>781</v>
      </c>
      <c r="E129" s="455" t="s">
        <v>197</v>
      </c>
      <c r="F129" s="454" t="s">
        <v>198</v>
      </c>
      <c r="G129" s="456">
        <v>42705</v>
      </c>
      <c r="H129" s="455" t="s">
        <v>174</v>
      </c>
      <c r="I129" s="454" t="s">
        <v>848</v>
      </c>
    </row>
    <row r="130" spans="2:9" x14ac:dyDescent="0.2">
      <c r="B130" s="1264"/>
      <c r="C130" s="454" t="s">
        <v>782</v>
      </c>
      <c r="D130" s="455" t="s">
        <v>783</v>
      </c>
      <c r="E130" s="455" t="s">
        <v>197</v>
      </c>
      <c r="F130" s="454" t="s">
        <v>198</v>
      </c>
      <c r="G130" s="456">
        <v>42705</v>
      </c>
      <c r="H130" s="455" t="s">
        <v>174</v>
      </c>
      <c r="I130" s="454" t="s">
        <v>848</v>
      </c>
    </row>
    <row r="131" spans="2:9" ht="30" x14ac:dyDescent="0.2">
      <c r="B131" s="1264"/>
      <c r="C131" s="454" t="s">
        <v>784</v>
      </c>
      <c r="D131" s="455" t="s">
        <v>785</v>
      </c>
      <c r="E131" s="455" t="s">
        <v>836</v>
      </c>
      <c r="F131" s="454" t="s">
        <v>843</v>
      </c>
      <c r="G131" s="456" t="s">
        <v>847</v>
      </c>
      <c r="H131" s="455" t="s">
        <v>174</v>
      </c>
      <c r="I131" s="454" t="s">
        <v>848</v>
      </c>
    </row>
    <row r="132" spans="2:9" ht="30" x14ac:dyDescent="0.2">
      <c r="B132" s="1264"/>
      <c r="C132" s="454" t="s">
        <v>786</v>
      </c>
      <c r="D132" s="455" t="s">
        <v>787</v>
      </c>
      <c r="E132" s="455" t="s">
        <v>836</v>
      </c>
      <c r="F132" s="454" t="s">
        <v>843</v>
      </c>
      <c r="G132" s="456" t="s">
        <v>847</v>
      </c>
      <c r="H132" s="455" t="s">
        <v>174</v>
      </c>
      <c r="I132" s="454" t="s">
        <v>848</v>
      </c>
    </row>
    <row r="133" spans="2:9" x14ac:dyDescent="0.2">
      <c r="B133" s="1264"/>
      <c r="C133" s="454" t="s">
        <v>788</v>
      </c>
      <c r="D133" s="455" t="s">
        <v>789</v>
      </c>
      <c r="E133" s="455" t="s">
        <v>526</v>
      </c>
      <c r="F133" s="454" t="s">
        <v>525</v>
      </c>
      <c r="G133" s="456">
        <v>41487</v>
      </c>
      <c r="H133" s="455" t="s">
        <v>174</v>
      </c>
      <c r="I133" s="454" t="s">
        <v>848</v>
      </c>
    </row>
    <row r="134" spans="2:9" ht="30" x14ac:dyDescent="0.2">
      <c r="B134" s="1264"/>
      <c r="C134" s="454" t="s">
        <v>790</v>
      </c>
      <c r="D134" s="455" t="s">
        <v>791</v>
      </c>
      <c r="E134" s="455" t="s">
        <v>836</v>
      </c>
      <c r="F134" s="454" t="s">
        <v>843</v>
      </c>
      <c r="G134" s="456" t="s">
        <v>847</v>
      </c>
      <c r="H134" s="455" t="s">
        <v>174</v>
      </c>
      <c r="I134" s="454" t="s">
        <v>848</v>
      </c>
    </row>
    <row r="135" spans="2:9" x14ac:dyDescent="0.2">
      <c r="B135" s="1264"/>
      <c r="C135" s="454" t="s">
        <v>792</v>
      </c>
      <c r="D135" s="455" t="s">
        <v>793</v>
      </c>
      <c r="E135" s="455" t="s">
        <v>51</v>
      </c>
      <c r="F135" s="454" t="s">
        <v>844</v>
      </c>
      <c r="G135" s="456">
        <v>41974</v>
      </c>
      <c r="H135" s="455" t="s">
        <v>174</v>
      </c>
      <c r="I135" s="454" t="s">
        <v>848</v>
      </c>
    </row>
    <row r="136" spans="2:9" x14ac:dyDescent="0.2">
      <c r="B136" s="1264"/>
      <c r="C136" s="454" t="s">
        <v>794</v>
      </c>
      <c r="D136" s="455" t="s">
        <v>795</v>
      </c>
      <c r="E136" s="455" t="s">
        <v>51</v>
      </c>
      <c r="F136" s="454" t="s">
        <v>844</v>
      </c>
      <c r="G136" s="456">
        <v>41974</v>
      </c>
      <c r="H136" s="455" t="s">
        <v>174</v>
      </c>
      <c r="I136" s="454" t="s">
        <v>848</v>
      </c>
    </row>
    <row r="137" spans="2:9" x14ac:dyDescent="0.2">
      <c r="B137" s="1264"/>
      <c r="C137" s="454" t="s">
        <v>796</v>
      </c>
      <c r="D137" s="455" t="s">
        <v>797</v>
      </c>
      <c r="E137" s="455" t="s">
        <v>174</v>
      </c>
      <c r="F137" s="454" t="s">
        <v>174</v>
      </c>
      <c r="G137" s="456" t="s">
        <v>174</v>
      </c>
      <c r="H137" s="455" t="s">
        <v>174</v>
      </c>
      <c r="I137" s="454" t="s">
        <v>848</v>
      </c>
    </row>
    <row r="138" spans="2:9" x14ac:dyDescent="0.2">
      <c r="B138" s="1264"/>
      <c r="C138" s="454" t="s">
        <v>798</v>
      </c>
      <c r="D138" s="455" t="s">
        <v>799</v>
      </c>
      <c r="E138" s="455" t="s">
        <v>835</v>
      </c>
      <c r="F138" s="454" t="s">
        <v>842</v>
      </c>
      <c r="G138" s="456">
        <v>42705</v>
      </c>
      <c r="H138" s="455" t="s">
        <v>174</v>
      </c>
      <c r="I138" s="454" t="s">
        <v>848</v>
      </c>
    </row>
    <row r="139" spans="2:9" x14ac:dyDescent="0.2">
      <c r="B139" s="1264"/>
      <c r="C139" s="454" t="s">
        <v>800</v>
      </c>
      <c r="D139" s="455" t="s">
        <v>801</v>
      </c>
      <c r="E139" s="455" t="s">
        <v>549</v>
      </c>
      <c r="F139" s="454" t="s">
        <v>198</v>
      </c>
      <c r="G139" s="456">
        <v>42705</v>
      </c>
      <c r="H139" s="455" t="s">
        <v>174</v>
      </c>
      <c r="I139" s="454" t="s">
        <v>848</v>
      </c>
    </row>
    <row r="140" spans="2:9" ht="30" x14ac:dyDescent="0.2">
      <c r="B140" s="1264"/>
      <c r="C140" s="454" t="s">
        <v>802</v>
      </c>
      <c r="D140" s="455" t="s">
        <v>803</v>
      </c>
      <c r="E140" s="455" t="s">
        <v>836</v>
      </c>
      <c r="F140" s="454" t="s">
        <v>843</v>
      </c>
      <c r="G140" s="456" t="s">
        <v>847</v>
      </c>
      <c r="H140" s="455" t="s">
        <v>174</v>
      </c>
      <c r="I140" s="454" t="s">
        <v>848</v>
      </c>
    </row>
    <row r="141" spans="2:9" x14ac:dyDescent="0.2">
      <c r="B141" s="1264"/>
      <c r="C141" s="454" t="s">
        <v>804</v>
      </c>
      <c r="D141" s="455" t="s">
        <v>805</v>
      </c>
      <c r="E141" s="455" t="s">
        <v>549</v>
      </c>
      <c r="F141" s="454" t="s">
        <v>198</v>
      </c>
      <c r="G141" s="456">
        <v>42705</v>
      </c>
      <c r="H141" s="455" t="s">
        <v>174</v>
      </c>
      <c r="I141" s="454" t="s">
        <v>848</v>
      </c>
    </row>
    <row r="142" spans="2:9" x14ac:dyDescent="0.2">
      <c r="B142" s="1264"/>
      <c r="C142" s="454" t="s">
        <v>806</v>
      </c>
      <c r="D142" s="455" t="s">
        <v>807</v>
      </c>
      <c r="E142" s="455" t="s">
        <v>549</v>
      </c>
      <c r="F142" s="454" t="s">
        <v>198</v>
      </c>
      <c r="G142" s="456">
        <v>42705</v>
      </c>
      <c r="H142" s="455" t="s">
        <v>174</v>
      </c>
      <c r="I142" s="454" t="s">
        <v>848</v>
      </c>
    </row>
    <row r="143" spans="2:9" x14ac:dyDescent="0.2">
      <c r="B143" s="1264"/>
      <c r="C143" s="454" t="s">
        <v>808</v>
      </c>
      <c r="D143" s="455" t="s">
        <v>809</v>
      </c>
      <c r="E143" s="455" t="s">
        <v>584</v>
      </c>
      <c r="F143" s="454" t="s">
        <v>585</v>
      </c>
      <c r="G143" s="456">
        <v>42461</v>
      </c>
      <c r="H143" s="455" t="s">
        <v>174</v>
      </c>
      <c r="I143" s="454" t="s">
        <v>848</v>
      </c>
    </row>
    <row r="144" spans="2:9" x14ac:dyDescent="0.2">
      <c r="B144" s="1264"/>
      <c r="C144" s="454" t="s">
        <v>810</v>
      </c>
      <c r="D144" s="455" t="s">
        <v>811</v>
      </c>
      <c r="E144" s="455" t="s">
        <v>584</v>
      </c>
      <c r="F144" s="454" t="s">
        <v>585</v>
      </c>
      <c r="G144" s="456">
        <v>42461</v>
      </c>
      <c r="H144" s="455" t="s">
        <v>174</v>
      </c>
      <c r="I144" s="454" t="s">
        <v>848</v>
      </c>
    </row>
    <row r="145" spans="2:9" x14ac:dyDescent="0.2">
      <c r="B145" s="1264"/>
      <c r="C145" s="454" t="s">
        <v>812</v>
      </c>
      <c r="D145" s="455" t="s">
        <v>813</v>
      </c>
      <c r="E145" s="455" t="s">
        <v>174</v>
      </c>
      <c r="F145" s="454" t="s">
        <v>174</v>
      </c>
      <c r="G145" s="456" t="s">
        <v>174</v>
      </c>
      <c r="H145" s="455" t="s">
        <v>174</v>
      </c>
      <c r="I145" s="454" t="s">
        <v>848</v>
      </c>
    </row>
    <row r="146" spans="2:9" x14ac:dyDescent="0.2">
      <c r="B146" s="1264"/>
      <c r="C146" s="454" t="s">
        <v>814</v>
      </c>
      <c r="D146" s="455" t="s">
        <v>815</v>
      </c>
      <c r="E146" s="455" t="s">
        <v>549</v>
      </c>
      <c r="F146" s="454" t="s">
        <v>198</v>
      </c>
      <c r="G146" s="456">
        <v>42705</v>
      </c>
      <c r="H146" s="455" t="s">
        <v>174</v>
      </c>
      <c r="I146" s="454" t="s">
        <v>848</v>
      </c>
    </row>
    <row r="147" spans="2:9" x14ac:dyDescent="0.2">
      <c r="B147" s="1264"/>
      <c r="C147" s="454" t="s">
        <v>816</v>
      </c>
      <c r="D147" s="455" t="s">
        <v>817</v>
      </c>
      <c r="E147" s="455" t="s">
        <v>837</v>
      </c>
      <c r="F147" s="454" t="s">
        <v>845</v>
      </c>
      <c r="G147" s="456">
        <v>44166</v>
      </c>
      <c r="H147" s="455" t="s">
        <v>174</v>
      </c>
      <c r="I147" s="454" t="s">
        <v>848</v>
      </c>
    </row>
    <row r="148" spans="2:9" x14ac:dyDescent="0.2">
      <c r="B148" s="1264"/>
      <c r="C148" s="454" t="s">
        <v>818</v>
      </c>
      <c r="D148" s="455" t="s">
        <v>819</v>
      </c>
      <c r="E148" s="455" t="s">
        <v>174</v>
      </c>
      <c r="F148" s="454" t="s">
        <v>174</v>
      </c>
      <c r="G148" s="456" t="s">
        <v>174</v>
      </c>
      <c r="H148" s="455" t="s">
        <v>174</v>
      </c>
      <c r="I148" s="454" t="s">
        <v>848</v>
      </c>
    </row>
    <row r="149" spans="2:9" x14ac:dyDescent="0.2">
      <c r="B149" s="1264"/>
      <c r="C149" s="454" t="s">
        <v>820</v>
      </c>
      <c r="D149" s="455" t="s">
        <v>821</v>
      </c>
      <c r="E149" s="455" t="s">
        <v>174</v>
      </c>
      <c r="F149" s="454" t="s">
        <v>174</v>
      </c>
      <c r="G149" s="456" t="s">
        <v>174</v>
      </c>
      <c r="H149" s="455" t="s">
        <v>174</v>
      </c>
      <c r="I149" s="454" t="s">
        <v>848</v>
      </c>
    </row>
    <row r="150" spans="2:9" x14ac:dyDescent="0.2">
      <c r="B150" s="1264"/>
      <c r="C150" s="454" t="s">
        <v>822</v>
      </c>
      <c r="D150" s="455" t="s">
        <v>823</v>
      </c>
      <c r="E150" s="455" t="s">
        <v>833</v>
      </c>
      <c r="F150" s="454" t="s">
        <v>840</v>
      </c>
      <c r="G150" s="456">
        <v>42401</v>
      </c>
      <c r="H150" s="455" t="s">
        <v>174</v>
      </c>
      <c r="I150" s="454" t="s">
        <v>848</v>
      </c>
    </row>
    <row r="151" spans="2:9" x14ac:dyDescent="0.2">
      <c r="B151" s="1264"/>
      <c r="C151" s="454" t="s">
        <v>824</v>
      </c>
      <c r="D151" s="455" t="s">
        <v>825</v>
      </c>
      <c r="E151" s="455" t="s">
        <v>549</v>
      </c>
      <c r="F151" s="454" t="s">
        <v>198</v>
      </c>
      <c r="G151" s="456">
        <v>42705</v>
      </c>
      <c r="H151" s="455" t="s">
        <v>174</v>
      </c>
      <c r="I151" s="454" t="s">
        <v>848</v>
      </c>
    </row>
    <row r="152" spans="2:9" x14ac:dyDescent="0.2">
      <c r="B152" s="1264"/>
      <c r="C152" s="454" t="s">
        <v>826</v>
      </c>
      <c r="D152" s="455" t="s">
        <v>827</v>
      </c>
      <c r="E152" s="455" t="s">
        <v>838</v>
      </c>
      <c r="F152" s="454" t="s">
        <v>112</v>
      </c>
      <c r="G152" s="456">
        <v>43800</v>
      </c>
      <c r="H152" s="455" t="s">
        <v>174</v>
      </c>
      <c r="I152" s="454" t="s">
        <v>848</v>
      </c>
    </row>
    <row r="153" spans="2:9" ht="30" x14ac:dyDescent="0.2">
      <c r="B153" s="1264"/>
      <c r="C153" s="454" t="s">
        <v>828</v>
      </c>
      <c r="D153" s="455" t="s">
        <v>829</v>
      </c>
      <c r="E153" s="455" t="s">
        <v>836</v>
      </c>
      <c r="F153" s="454" t="s">
        <v>843</v>
      </c>
      <c r="G153" s="456" t="s">
        <v>847</v>
      </c>
      <c r="H153" s="455" t="s">
        <v>174</v>
      </c>
      <c r="I153" s="454" t="s">
        <v>848</v>
      </c>
    </row>
    <row r="154" spans="2:9" x14ac:dyDescent="0.2">
      <c r="B154" s="1264"/>
      <c r="C154" s="454" t="s">
        <v>830</v>
      </c>
      <c r="D154" s="455" t="s">
        <v>831</v>
      </c>
      <c r="E154" s="455" t="s">
        <v>530</v>
      </c>
      <c r="F154" s="454" t="s">
        <v>12</v>
      </c>
      <c r="G154" s="456">
        <v>42887</v>
      </c>
      <c r="H154" s="455" t="s">
        <v>174</v>
      </c>
      <c r="I154" s="454" t="s">
        <v>848</v>
      </c>
    </row>
    <row r="155" spans="2:9" x14ac:dyDescent="0.2">
      <c r="B155" s="1264"/>
      <c r="C155" s="454" t="s">
        <v>849</v>
      </c>
      <c r="D155" s="455" t="s">
        <v>850</v>
      </c>
      <c r="E155" s="455" t="s">
        <v>174</v>
      </c>
      <c r="F155" s="454" t="s">
        <v>174</v>
      </c>
      <c r="G155" s="456" t="s">
        <v>174</v>
      </c>
      <c r="H155" s="455" t="s">
        <v>174</v>
      </c>
      <c r="I155" s="454" t="s">
        <v>848</v>
      </c>
    </row>
    <row r="156" spans="2:9" x14ac:dyDescent="0.2">
      <c r="B156" s="1264"/>
      <c r="C156" s="454" t="s">
        <v>851</v>
      </c>
      <c r="D156" s="455" t="s">
        <v>852</v>
      </c>
      <c r="E156" s="455" t="s">
        <v>853</v>
      </c>
      <c r="F156" s="454" t="s">
        <v>854</v>
      </c>
      <c r="G156" s="456">
        <v>42370</v>
      </c>
      <c r="H156" s="455" t="s">
        <v>174</v>
      </c>
      <c r="I156" s="454" t="s">
        <v>848</v>
      </c>
    </row>
    <row r="157" spans="2:9" ht="30" x14ac:dyDescent="0.2">
      <c r="B157" s="1264"/>
      <c r="C157" s="454" t="s">
        <v>855</v>
      </c>
      <c r="D157" s="455" t="s">
        <v>856</v>
      </c>
      <c r="E157" s="455" t="s">
        <v>857</v>
      </c>
      <c r="F157" s="454" t="s">
        <v>861</v>
      </c>
      <c r="G157" s="456" t="s">
        <v>863</v>
      </c>
      <c r="H157" s="455" t="s">
        <v>174</v>
      </c>
      <c r="I157" s="454" t="s">
        <v>848</v>
      </c>
    </row>
    <row r="158" spans="2:9" x14ac:dyDescent="0.2">
      <c r="B158" s="1264"/>
      <c r="C158" s="454" t="s">
        <v>858</v>
      </c>
      <c r="D158" s="455" t="s">
        <v>859</v>
      </c>
      <c r="E158" s="455" t="s">
        <v>860</v>
      </c>
      <c r="F158" s="454" t="s">
        <v>862</v>
      </c>
      <c r="G158" s="456">
        <v>43070</v>
      </c>
      <c r="H158" s="455" t="s">
        <v>174</v>
      </c>
      <c r="I158" s="454" t="s">
        <v>848</v>
      </c>
    </row>
    <row r="159" spans="2:9" ht="30" x14ac:dyDescent="0.2">
      <c r="B159" s="1264"/>
      <c r="C159" s="454" t="s">
        <v>864</v>
      </c>
      <c r="D159" s="455" t="s">
        <v>865</v>
      </c>
      <c r="E159" s="455" t="s">
        <v>866</v>
      </c>
      <c r="F159" s="454" t="s">
        <v>867</v>
      </c>
      <c r="G159" s="456" t="s">
        <v>872</v>
      </c>
      <c r="H159" s="455" t="s">
        <v>174</v>
      </c>
      <c r="I159" s="454" t="s">
        <v>848</v>
      </c>
    </row>
    <row r="160" spans="2:9" x14ac:dyDescent="0.2">
      <c r="B160" s="1254"/>
      <c r="C160" s="454" t="s">
        <v>868</v>
      </c>
      <c r="D160" s="455" t="s">
        <v>869</v>
      </c>
      <c r="E160" s="455" t="s">
        <v>870</v>
      </c>
      <c r="F160" s="454" t="s">
        <v>871</v>
      </c>
      <c r="G160" s="456">
        <v>42705</v>
      </c>
      <c r="H160" s="455" t="s">
        <v>174</v>
      </c>
      <c r="I160" s="454" t="s">
        <v>848</v>
      </c>
    </row>
    <row r="161" spans="2:9" x14ac:dyDescent="0.2">
      <c r="B161" s="1253" t="s">
        <v>924</v>
      </c>
      <c r="C161" s="454" t="s">
        <v>877</v>
      </c>
      <c r="D161" s="455" t="s">
        <v>878</v>
      </c>
      <c r="E161" s="454" t="s">
        <v>879</v>
      </c>
      <c r="F161" s="454" t="s">
        <v>523</v>
      </c>
      <c r="G161" s="456">
        <v>42248</v>
      </c>
      <c r="H161" s="455" t="s">
        <v>178</v>
      </c>
      <c r="I161" s="454" t="s">
        <v>880</v>
      </c>
    </row>
    <row r="162" spans="2:9" x14ac:dyDescent="0.2">
      <c r="B162" s="1264"/>
      <c r="C162" s="454" t="s">
        <v>881</v>
      </c>
      <c r="D162" s="455" t="s">
        <v>882</v>
      </c>
      <c r="E162" s="454" t="s">
        <v>883</v>
      </c>
      <c r="F162" s="454" t="s">
        <v>884</v>
      </c>
      <c r="G162" s="456">
        <v>43617</v>
      </c>
      <c r="H162" s="455" t="s">
        <v>178</v>
      </c>
      <c r="I162" s="454" t="s">
        <v>880</v>
      </c>
    </row>
    <row r="163" spans="2:9" x14ac:dyDescent="0.2">
      <c r="B163" s="1264"/>
      <c r="C163" s="454" t="s">
        <v>885</v>
      </c>
      <c r="D163" s="455" t="s">
        <v>886</v>
      </c>
      <c r="E163" s="454" t="s">
        <v>883</v>
      </c>
      <c r="F163" s="454" t="s">
        <v>884</v>
      </c>
      <c r="G163" s="456">
        <v>43617</v>
      </c>
      <c r="H163" s="455" t="s">
        <v>178</v>
      </c>
      <c r="I163" s="454" t="s">
        <v>880</v>
      </c>
    </row>
    <row r="164" spans="2:9" x14ac:dyDescent="0.2">
      <c r="B164" s="1264"/>
      <c r="C164" s="454" t="s">
        <v>887</v>
      </c>
      <c r="D164" s="455" t="s">
        <v>888</v>
      </c>
      <c r="E164" s="454" t="s">
        <v>889</v>
      </c>
      <c r="F164" s="454" t="s">
        <v>890</v>
      </c>
      <c r="G164" s="456">
        <v>42248</v>
      </c>
      <c r="H164" s="455" t="s">
        <v>178</v>
      </c>
      <c r="I164" s="454" t="s">
        <v>880</v>
      </c>
    </row>
    <row r="165" spans="2:9" x14ac:dyDescent="0.2">
      <c r="B165" s="1264"/>
      <c r="C165" s="454" t="s">
        <v>891</v>
      </c>
      <c r="D165" s="455" t="s">
        <v>892</v>
      </c>
      <c r="E165" s="454" t="s">
        <v>889</v>
      </c>
      <c r="F165" s="454" t="s">
        <v>890</v>
      </c>
      <c r="G165" s="456">
        <v>42248</v>
      </c>
      <c r="H165" s="455" t="s">
        <v>178</v>
      </c>
      <c r="I165" s="454" t="s">
        <v>880</v>
      </c>
    </row>
    <row r="166" spans="2:9" x14ac:dyDescent="0.2">
      <c r="B166" s="1264"/>
      <c r="C166" s="454" t="s">
        <v>893</v>
      </c>
      <c r="D166" s="455" t="s">
        <v>894</v>
      </c>
      <c r="E166" s="454" t="s">
        <v>895</v>
      </c>
      <c r="F166" s="454" t="s">
        <v>522</v>
      </c>
      <c r="G166" s="456">
        <v>42795</v>
      </c>
      <c r="H166" s="455" t="s">
        <v>178</v>
      </c>
      <c r="I166" s="454" t="s">
        <v>880</v>
      </c>
    </row>
    <row r="167" spans="2:9" x14ac:dyDescent="0.2">
      <c r="B167" s="1264"/>
      <c r="C167" s="454" t="s">
        <v>896</v>
      </c>
      <c r="D167" s="455" t="s">
        <v>897</v>
      </c>
      <c r="E167" s="454" t="s">
        <v>895</v>
      </c>
      <c r="F167" s="454" t="s">
        <v>522</v>
      </c>
      <c r="G167" s="456">
        <v>42795</v>
      </c>
      <c r="H167" s="455" t="s">
        <v>178</v>
      </c>
      <c r="I167" s="454" t="s">
        <v>880</v>
      </c>
    </row>
    <row r="168" spans="2:9" x14ac:dyDescent="0.2">
      <c r="B168" s="1264"/>
      <c r="C168" s="454" t="s">
        <v>898</v>
      </c>
      <c r="D168" s="455" t="s">
        <v>899</v>
      </c>
      <c r="E168" s="454" t="s">
        <v>895</v>
      </c>
      <c r="F168" s="454" t="s">
        <v>522</v>
      </c>
      <c r="G168" s="456">
        <v>42795</v>
      </c>
      <c r="H168" s="455" t="s">
        <v>178</v>
      </c>
      <c r="I168" s="454" t="s">
        <v>880</v>
      </c>
    </row>
    <row r="169" spans="2:9" x14ac:dyDescent="0.2">
      <c r="B169" s="1264"/>
      <c r="C169" s="454" t="s">
        <v>900</v>
      </c>
      <c r="D169" s="455" t="s">
        <v>901</v>
      </c>
      <c r="E169" s="454" t="s">
        <v>895</v>
      </c>
      <c r="F169" s="454" t="s">
        <v>522</v>
      </c>
      <c r="G169" s="456">
        <v>42795</v>
      </c>
      <c r="H169" s="455" t="s">
        <v>178</v>
      </c>
      <c r="I169" s="454" t="s">
        <v>880</v>
      </c>
    </row>
    <row r="170" spans="2:9" x14ac:dyDescent="0.2">
      <c r="B170" s="1264"/>
      <c r="C170" s="454" t="s">
        <v>902</v>
      </c>
      <c r="D170" s="455" t="s">
        <v>903</v>
      </c>
      <c r="E170" s="454" t="s">
        <v>895</v>
      </c>
      <c r="F170" s="454" t="s">
        <v>522</v>
      </c>
      <c r="G170" s="456">
        <v>42795</v>
      </c>
      <c r="H170" s="455" t="s">
        <v>178</v>
      </c>
      <c r="I170" s="454" t="s">
        <v>880</v>
      </c>
    </row>
    <row r="171" spans="2:9" x14ac:dyDescent="0.2">
      <c r="B171" s="1264"/>
      <c r="C171" s="454" t="s">
        <v>904</v>
      </c>
      <c r="D171" s="455" t="s">
        <v>905</v>
      </c>
      <c r="E171" s="454" t="s">
        <v>895</v>
      </c>
      <c r="F171" s="454" t="s">
        <v>522</v>
      </c>
      <c r="G171" s="456">
        <v>42795</v>
      </c>
      <c r="H171" s="455" t="s">
        <v>178</v>
      </c>
      <c r="I171" s="454" t="s">
        <v>880</v>
      </c>
    </row>
    <row r="172" spans="2:9" x14ac:dyDescent="0.2">
      <c r="B172" s="1264"/>
      <c r="C172" s="454" t="s">
        <v>906</v>
      </c>
      <c r="D172" s="455" t="s">
        <v>907</v>
      </c>
      <c r="E172" s="454" t="s">
        <v>895</v>
      </c>
      <c r="F172" s="454" t="s">
        <v>522</v>
      </c>
      <c r="G172" s="456">
        <v>42795</v>
      </c>
      <c r="H172" s="455" t="s">
        <v>178</v>
      </c>
      <c r="I172" s="454" t="s">
        <v>880</v>
      </c>
    </row>
    <row r="173" spans="2:9" x14ac:dyDescent="0.2">
      <c r="B173" s="1254"/>
      <c r="C173" s="454" t="s">
        <v>908</v>
      </c>
      <c r="D173" s="455" t="s">
        <v>909</v>
      </c>
      <c r="E173" s="454" t="s">
        <v>910</v>
      </c>
      <c r="F173" s="454" t="s">
        <v>911</v>
      </c>
      <c r="G173" s="456">
        <v>43435</v>
      </c>
      <c r="H173" s="455" t="s">
        <v>178</v>
      </c>
      <c r="I173" s="454" t="s">
        <v>880</v>
      </c>
    </row>
    <row r="174" spans="2:9" x14ac:dyDescent="0.2">
      <c r="B174" s="1253" t="s">
        <v>925</v>
      </c>
      <c r="C174" s="454" t="s">
        <v>912</v>
      </c>
      <c r="D174" s="455" t="s">
        <v>913</v>
      </c>
      <c r="E174" s="455" t="s">
        <v>579</v>
      </c>
      <c r="F174" s="454" t="s">
        <v>914</v>
      </c>
      <c r="G174" s="456">
        <v>42186</v>
      </c>
      <c r="H174" s="455" t="s">
        <v>179</v>
      </c>
      <c r="I174" s="1255" t="s">
        <v>1297</v>
      </c>
    </row>
    <row r="175" spans="2:9" x14ac:dyDescent="0.2">
      <c r="B175" s="1254"/>
      <c r="C175" s="454" t="s">
        <v>915</v>
      </c>
      <c r="D175" s="455" t="s">
        <v>916</v>
      </c>
      <c r="E175" s="455" t="s">
        <v>579</v>
      </c>
      <c r="F175" s="454" t="s">
        <v>917</v>
      </c>
      <c r="G175" s="456">
        <v>42186</v>
      </c>
      <c r="H175" s="455" t="s">
        <v>179</v>
      </c>
      <c r="I175" s="1256"/>
    </row>
    <row r="176" spans="2:9" ht="30" x14ac:dyDescent="0.2">
      <c r="B176" s="1265" t="s">
        <v>926</v>
      </c>
      <c r="C176" s="454" t="s">
        <v>918</v>
      </c>
      <c r="D176" s="455" t="s">
        <v>919</v>
      </c>
      <c r="E176" s="455"/>
      <c r="F176" s="454" t="s">
        <v>920</v>
      </c>
      <c r="G176" s="456">
        <v>42370</v>
      </c>
      <c r="H176" s="455" t="s">
        <v>179</v>
      </c>
      <c r="I176" s="454" t="s">
        <v>921</v>
      </c>
    </row>
    <row r="177" spans="2:9" ht="30" x14ac:dyDescent="0.2">
      <c r="B177" s="1265"/>
      <c r="C177" s="454" t="s">
        <v>922</v>
      </c>
      <c r="D177" s="455" t="s">
        <v>923</v>
      </c>
      <c r="E177" s="455"/>
      <c r="F177" s="454" t="s">
        <v>920</v>
      </c>
      <c r="G177" s="456">
        <v>42370</v>
      </c>
      <c r="H177" s="455" t="s">
        <v>179</v>
      </c>
      <c r="I177" s="454" t="s">
        <v>921</v>
      </c>
    </row>
    <row r="178" spans="2:9" ht="30" x14ac:dyDescent="0.2">
      <c r="B178" s="1257" t="s">
        <v>1238</v>
      </c>
      <c r="C178" s="620" t="s">
        <v>1239</v>
      </c>
      <c r="D178" s="620" t="s">
        <v>1240</v>
      </c>
      <c r="E178" s="620" t="s">
        <v>1241</v>
      </c>
      <c r="F178" s="620"/>
      <c r="G178" s="621">
        <v>42856</v>
      </c>
      <c r="H178" s="620" t="s">
        <v>1298</v>
      </c>
      <c r="I178" s="1257" t="s">
        <v>1265</v>
      </c>
    </row>
    <row r="179" spans="2:9" ht="45" x14ac:dyDescent="0.2">
      <c r="B179" s="1258"/>
      <c r="C179" s="620" t="s">
        <v>1242</v>
      </c>
      <c r="D179" s="620" t="s">
        <v>1243</v>
      </c>
      <c r="E179" s="620" t="s">
        <v>1244</v>
      </c>
      <c r="F179" s="620"/>
      <c r="G179" s="621">
        <v>42856</v>
      </c>
      <c r="H179" s="620" t="s">
        <v>1298</v>
      </c>
      <c r="I179" s="1258"/>
    </row>
    <row r="180" spans="2:9" ht="30" x14ac:dyDescent="0.2">
      <c r="B180" s="1258"/>
      <c r="C180" s="620" t="s">
        <v>1245</v>
      </c>
      <c r="D180" s="620" t="s">
        <v>1246</v>
      </c>
      <c r="E180" s="620" t="s">
        <v>1247</v>
      </c>
      <c r="F180" s="620"/>
      <c r="G180" s="621">
        <v>42856</v>
      </c>
      <c r="H180" s="620" t="s">
        <v>1298</v>
      </c>
      <c r="I180" s="1258"/>
    </row>
    <row r="181" spans="2:9" ht="30" x14ac:dyDescent="0.2">
      <c r="B181" s="1258"/>
      <c r="C181" s="620" t="s">
        <v>1248</v>
      </c>
      <c r="D181" s="620" t="s">
        <v>1249</v>
      </c>
      <c r="E181" s="620" t="s">
        <v>1250</v>
      </c>
      <c r="F181" s="620"/>
      <c r="G181" s="621"/>
      <c r="H181" s="620" t="s">
        <v>1298</v>
      </c>
      <c r="I181" s="1258"/>
    </row>
    <row r="182" spans="2:9" ht="45" x14ac:dyDescent="0.2">
      <c r="B182" s="1258"/>
      <c r="C182" s="620" t="s">
        <v>1251</v>
      </c>
      <c r="D182" s="620" t="s">
        <v>1252</v>
      </c>
      <c r="E182" s="620" t="s">
        <v>1253</v>
      </c>
      <c r="F182" s="620"/>
      <c r="G182" s="621"/>
      <c r="H182" s="620" t="s">
        <v>1298</v>
      </c>
      <c r="I182" s="1258"/>
    </row>
    <row r="183" spans="2:9" ht="30" x14ac:dyDescent="0.2">
      <c r="B183" s="1258"/>
      <c r="C183" s="620" t="s">
        <v>1254</v>
      </c>
      <c r="D183" s="620" t="s">
        <v>1255</v>
      </c>
      <c r="E183" s="620" t="s">
        <v>1256</v>
      </c>
      <c r="F183" s="620"/>
      <c r="G183" s="621">
        <v>42856</v>
      </c>
      <c r="H183" s="620" t="s">
        <v>1298</v>
      </c>
      <c r="I183" s="1258"/>
    </row>
    <row r="184" spans="2:9" ht="30" x14ac:dyDescent="0.2">
      <c r="B184" s="1258"/>
      <c r="C184" s="620" t="s">
        <v>1257</v>
      </c>
      <c r="D184" s="620" t="s">
        <v>1258</v>
      </c>
      <c r="E184" s="620" t="s">
        <v>1247</v>
      </c>
      <c r="F184" s="620"/>
      <c r="G184" s="621">
        <v>42856</v>
      </c>
      <c r="H184" s="620" t="s">
        <v>1298</v>
      </c>
      <c r="I184" s="1258"/>
    </row>
    <row r="185" spans="2:9" ht="45" x14ac:dyDescent="0.2">
      <c r="B185" s="1258"/>
      <c r="C185" s="620" t="s">
        <v>1259</v>
      </c>
      <c r="D185" s="620" t="s">
        <v>1260</v>
      </c>
      <c r="E185" s="620" t="s">
        <v>1261</v>
      </c>
      <c r="F185" s="620"/>
      <c r="G185" s="621" t="s">
        <v>1311</v>
      </c>
      <c r="H185" s="620"/>
      <c r="I185" s="1258"/>
    </row>
    <row r="186" spans="2:9" ht="30" x14ac:dyDescent="0.2">
      <c r="B186" s="1259"/>
      <c r="C186" s="620" t="s">
        <v>1262</v>
      </c>
      <c r="D186" s="620" t="s">
        <v>1263</v>
      </c>
      <c r="E186" s="620" t="s">
        <v>1264</v>
      </c>
      <c r="F186" s="620"/>
      <c r="G186" s="621" t="s">
        <v>1311</v>
      </c>
      <c r="H186" s="620"/>
      <c r="I186" s="1259"/>
    </row>
    <row r="187" spans="2:9" ht="30" x14ac:dyDescent="0.2">
      <c r="B187" s="1260" t="s">
        <v>1266</v>
      </c>
      <c r="C187" s="622" t="s">
        <v>1267</v>
      </c>
      <c r="D187" s="623"/>
      <c r="E187" s="622" t="s">
        <v>1268</v>
      </c>
      <c r="F187" s="623"/>
      <c r="G187" s="633">
        <v>42856</v>
      </c>
      <c r="H187" s="623" t="s">
        <v>178</v>
      </c>
      <c r="I187" s="1260" t="s">
        <v>1301</v>
      </c>
    </row>
    <row r="188" spans="2:9" ht="30" x14ac:dyDescent="0.2">
      <c r="B188" s="1261"/>
      <c r="C188" s="622" t="s">
        <v>1269</v>
      </c>
      <c r="D188" s="623"/>
      <c r="E188" s="622" t="s">
        <v>1270</v>
      </c>
      <c r="F188" s="623"/>
      <c r="G188" s="633">
        <v>42856</v>
      </c>
      <c r="H188" s="623" t="s">
        <v>178</v>
      </c>
      <c r="I188" s="1261"/>
    </row>
    <row r="189" spans="2:9" ht="45" x14ac:dyDescent="0.2">
      <c r="B189" s="1261"/>
      <c r="C189" s="624" t="s">
        <v>1271</v>
      </c>
      <c r="D189" s="624"/>
      <c r="E189" s="624" t="s">
        <v>1272</v>
      </c>
      <c r="F189" s="625"/>
      <c r="G189" s="633">
        <v>42856</v>
      </c>
      <c r="H189" s="623" t="s">
        <v>178</v>
      </c>
      <c r="I189" s="1261"/>
    </row>
    <row r="190" spans="2:9" ht="45" x14ac:dyDescent="0.2">
      <c r="B190" s="1261"/>
      <c r="C190" s="622" t="s">
        <v>1273</v>
      </c>
      <c r="D190" s="622"/>
      <c r="E190" s="622" t="s">
        <v>1274</v>
      </c>
      <c r="F190" s="626"/>
      <c r="G190" s="633">
        <v>42856</v>
      </c>
      <c r="H190" s="623" t="s">
        <v>178</v>
      </c>
      <c r="I190" s="1261"/>
    </row>
    <row r="191" spans="2:9" ht="30" x14ac:dyDescent="0.2">
      <c r="B191" s="1262"/>
      <c r="C191" s="622" t="s">
        <v>1275</v>
      </c>
      <c r="D191" s="622"/>
      <c r="E191" s="622" t="s">
        <v>1270</v>
      </c>
      <c r="F191" s="626"/>
      <c r="G191" s="633">
        <v>42856</v>
      </c>
      <c r="H191" s="623" t="s">
        <v>178</v>
      </c>
      <c r="I191" s="1262"/>
    </row>
    <row r="192" spans="2:9" x14ac:dyDescent="0.2">
      <c r="B192" s="1257" t="s">
        <v>1226</v>
      </c>
      <c r="C192" s="620" t="s">
        <v>1276</v>
      </c>
      <c r="D192" s="620" t="s">
        <v>1277</v>
      </c>
      <c r="E192" s="627"/>
      <c r="F192" s="628"/>
      <c r="G192" s="629">
        <v>43617</v>
      </c>
      <c r="H192" s="620" t="s">
        <v>876</v>
      </c>
      <c r="I192" s="1257" t="s">
        <v>1296</v>
      </c>
    </row>
    <row r="193" spans="2:10" x14ac:dyDescent="0.2">
      <c r="B193" s="1258"/>
      <c r="C193" s="620" t="s">
        <v>1076</v>
      </c>
      <c r="D193" s="620" t="s">
        <v>1278</v>
      </c>
      <c r="E193" s="627"/>
      <c r="F193" s="628"/>
      <c r="G193" s="629">
        <v>42795</v>
      </c>
      <c r="H193" s="620" t="s">
        <v>876</v>
      </c>
      <c r="I193" s="1258"/>
    </row>
    <row r="194" spans="2:10" x14ac:dyDescent="0.2">
      <c r="B194" s="1258"/>
      <c r="C194" s="620" t="s">
        <v>1279</v>
      </c>
      <c r="D194" s="620" t="s">
        <v>1280</v>
      </c>
      <c r="E194" s="627"/>
      <c r="F194" s="628"/>
      <c r="G194" s="629">
        <v>43252</v>
      </c>
      <c r="H194" s="620" t="s">
        <v>876</v>
      </c>
      <c r="I194" s="1258"/>
    </row>
    <row r="195" spans="2:10" x14ac:dyDescent="0.2">
      <c r="B195" s="1258"/>
      <c r="C195" s="620" t="s">
        <v>1281</v>
      </c>
      <c r="D195" s="620" t="s">
        <v>1282</v>
      </c>
      <c r="E195" s="627"/>
      <c r="F195" s="628"/>
      <c r="G195" s="629">
        <v>43252</v>
      </c>
      <c r="H195" s="620" t="s">
        <v>876</v>
      </c>
      <c r="I195" s="1258"/>
    </row>
    <row r="196" spans="2:10" x14ac:dyDescent="0.2">
      <c r="B196" s="1258"/>
      <c r="C196" s="620" t="s">
        <v>1283</v>
      </c>
      <c r="D196" s="620" t="s">
        <v>1284</v>
      </c>
      <c r="E196" s="627"/>
      <c r="F196" s="628"/>
      <c r="G196" s="629">
        <v>43252</v>
      </c>
      <c r="H196" s="620" t="s">
        <v>876</v>
      </c>
      <c r="I196" s="1258"/>
    </row>
    <row r="197" spans="2:10" x14ac:dyDescent="0.2">
      <c r="B197" s="1258"/>
      <c r="C197" s="620" t="s">
        <v>1285</v>
      </c>
      <c r="D197" s="620" t="s">
        <v>1286</v>
      </c>
      <c r="E197" s="627"/>
      <c r="F197" s="628"/>
      <c r="G197" s="629">
        <v>43252</v>
      </c>
      <c r="H197" s="620" t="s">
        <v>876</v>
      </c>
      <c r="I197" s="1258"/>
    </row>
    <row r="198" spans="2:10" x14ac:dyDescent="0.2">
      <c r="B198" s="1258"/>
      <c r="C198" s="630" t="s">
        <v>1287</v>
      </c>
      <c r="D198" s="630" t="s">
        <v>1288</v>
      </c>
      <c r="E198" s="630"/>
      <c r="F198" s="631"/>
      <c r="G198" s="632">
        <v>43101</v>
      </c>
      <c r="H198" s="620" t="s">
        <v>876</v>
      </c>
      <c r="I198" s="1258"/>
    </row>
    <row r="199" spans="2:10" x14ac:dyDescent="0.2">
      <c r="B199" s="1258"/>
      <c r="C199" s="630" t="s">
        <v>1289</v>
      </c>
      <c r="D199" s="630" t="s">
        <v>1290</v>
      </c>
      <c r="E199" s="630"/>
      <c r="F199" s="631"/>
      <c r="G199" s="632" t="s">
        <v>1291</v>
      </c>
      <c r="H199" s="631" t="s">
        <v>1295</v>
      </c>
      <c r="I199" s="1258"/>
    </row>
    <row r="200" spans="2:10" ht="30" x14ac:dyDescent="0.2">
      <c r="B200" s="1263"/>
      <c r="C200" s="630" t="s">
        <v>1292</v>
      </c>
      <c r="D200" s="630" t="s">
        <v>1293</v>
      </c>
      <c r="E200" s="638"/>
      <c r="F200" s="635"/>
      <c r="G200" s="636">
        <v>43101</v>
      </c>
      <c r="H200" s="635" t="s">
        <v>1294</v>
      </c>
      <c r="I200" s="1258"/>
    </row>
    <row r="201" spans="2:10" ht="30" x14ac:dyDescent="0.2">
      <c r="B201" s="637" t="s">
        <v>1313</v>
      </c>
      <c r="C201" s="640" t="s">
        <v>1309</v>
      </c>
      <c r="D201" s="640" t="s">
        <v>1310</v>
      </c>
      <c r="E201" s="639" t="s">
        <v>37</v>
      </c>
      <c r="F201" s="455" t="s">
        <v>410</v>
      </c>
      <c r="G201" s="456" t="s">
        <v>1311</v>
      </c>
      <c r="H201" s="455" t="s">
        <v>178</v>
      </c>
      <c r="I201" s="454" t="s">
        <v>1312</v>
      </c>
      <c r="J201" s="641"/>
    </row>
    <row r="202" spans="2:10" x14ac:dyDescent="0.2">
      <c r="B202" s="454" t="s">
        <v>1314</v>
      </c>
      <c r="C202" s="634" t="s">
        <v>1315</v>
      </c>
      <c r="D202" s="634" t="s">
        <v>1316</v>
      </c>
      <c r="E202" s="455"/>
      <c r="F202" s="455"/>
      <c r="G202" s="456"/>
      <c r="H202" s="455"/>
      <c r="I202" s="454"/>
      <c r="J202" s="641"/>
    </row>
    <row r="203" spans="2:10" x14ac:dyDescent="0.2">
      <c r="B203" s="454" t="s">
        <v>1317</v>
      </c>
      <c r="C203" s="455" t="s">
        <v>1318</v>
      </c>
      <c r="D203" s="643" t="s">
        <v>1319</v>
      </c>
      <c r="E203" s="644" t="s">
        <v>1328</v>
      </c>
      <c r="F203" s="646" t="s">
        <v>1329</v>
      </c>
      <c r="G203" s="645" t="s">
        <v>1331</v>
      </c>
      <c r="H203" s="455" t="s">
        <v>178</v>
      </c>
      <c r="I203" s="454" t="s">
        <v>1330</v>
      </c>
      <c r="J203" s="641"/>
    </row>
    <row r="204" spans="2:10" x14ac:dyDescent="0.2">
      <c r="B204" s="1253" t="s">
        <v>1320</v>
      </c>
      <c r="C204" s="455" t="s">
        <v>1321</v>
      </c>
      <c r="D204" s="455" t="s">
        <v>1323</v>
      </c>
      <c r="E204" s="455"/>
      <c r="F204" s="455"/>
      <c r="G204" s="456"/>
      <c r="H204" s="455"/>
      <c r="I204" s="454"/>
      <c r="J204" s="641"/>
    </row>
    <row r="205" spans="2:10" x14ac:dyDescent="0.2">
      <c r="B205" s="1254"/>
      <c r="C205" s="455" t="s">
        <v>1322</v>
      </c>
      <c r="D205" s="642" t="s">
        <v>1324</v>
      </c>
      <c r="E205" s="455"/>
      <c r="F205" s="455"/>
      <c r="G205" s="456"/>
      <c r="H205" s="455"/>
      <c r="I205" s="454"/>
      <c r="J205" s="641"/>
    </row>
    <row r="206" spans="2:10" x14ac:dyDescent="0.2">
      <c r="B206" s="454" t="s">
        <v>1325</v>
      </c>
      <c r="C206" s="455" t="s">
        <v>1326</v>
      </c>
      <c r="D206" s="455" t="s">
        <v>1327</v>
      </c>
      <c r="E206" s="455"/>
      <c r="F206" s="455"/>
      <c r="G206" s="456"/>
      <c r="H206" s="455"/>
      <c r="I206" s="454"/>
      <c r="J206" s="641"/>
    </row>
    <row r="207" spans="2:10" x14ac:dyDescent="0.2">
      <c r="J207" s="641"/>
    </row>
  </sheetData>
  <mergeCells count="35">
    <mergeCell ref="B2:I2"/>
    <mergeCell ref="B3:I3"/>
    <mergeCell ref="B7:B12"/>
    <mergeCell ref="B13:B22"/>
    <mergeCell ref="B23:B24"/>
    <mergeCell ref="I13:I22"/>
    <mergeCell ref="I23:I24"/>
    <mergeCell ref="B25:B28"/>
    <mergeCell ref="B83:B84"/>
    <mergeCell ref="B29:B30"/>
    <mergeCell ref="B31:B42"/>
    <mergeCell ref="I31:I42"/>
    <mergeCell ref="B43:B55"/>
    <mergeCell ref="B56:B57"/>
    <mergeCell ref="B58:B82"/>
    <mergeCell ref="I56:I57"/>
    <mergeCell ref="I25:I28"/>
    <mergeCell ref="B161:B173"/>
    <mergeCell ref="B174:B175"/>
    <mergeCell ref="B176:B177"/>
    <mergeCell ref="I85:I89"/>
    <mergeCell ref="I29:I30"/>
    <mergeCell ref="B85:B89"/>
    <mergeCell ref="B90:B103"/>
    <mergeCell ref="B104:B116"/>
    <mergeCell ref="B117:B160"/>
    <mergeCell ref="I43:I55"/>
    <mergeCell ref="B204:B205"/>
    <mergeCell ref="I174:I175"/>
    <mergeCell ref="B178:B186"/>
    <mergeCell ref="I178:I186"/>
    <mergeCell ref="B187:B191"/>
    <mergeCell ref="I187:I191"/>
    <mergeCell ref="B192:B200"/>
    <mergeCell ref="I192:I200"/>
  </mergeCells>
  <pageMargins left="0.15" right="0.15" top="0.25" bottom="0.25" header="0.3" footer="0.3"/>
  <pageSetup scale="10" fitToHeight="2"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workbookViewId="0">
      <selection activeCell="O19" sqref="O19"/>
    </sheetView>
  </sheetViews>
  <sheetFormatPr defaultRowHeight="12.75" x14ac:dyDescent="0.2"/>
  <cols>
    <col min="1" max="14" width="15.42578125" customWidth="1"/>
    <col min="15" max="15" width="16.5703125" customWidth="1"/>
    <col min="16" max="17" width="15.42578125" customWidth="1"/>
  </cols>
  <sheetData>
    <row r="1" spans="1:17" ht="15.75" x14ac:dyDescent="0.25">
      <c r="A1" s="1276" t="s">
        <v>1038</v>
      </c>
      <c r="B1" s="1276"/>
      <c r="C1" s="1276"/>
      <c r="D1" s="1276"/>
      <c r="E1" s="1276"/>
      <c r="F1" s="1276"/>
      <c r="G1" s="1276"/>
      <c r="H1" s="1276"/>
      <c r="I1" s="1276"/>
      <c r="J1" s="1276"/>
      <c r="K1" s="1276"/>
      <c r="L1" s="1276"/>
      <c r="M1" s="1276"/>
      <c r="N1" s="1276"/>
      <c r="O1" s="1276"/>
      <c r="P1" s="1276"/>
      <c r="Q1" s="1276"/>
    </row>
    <row r="2" spans="1:17" ht="15.75" x14ac:dyDescent="0.25">
      <c r="A2" s="1276" t="s">
        <v>1039</v>
      </c>
      <c r="B2" s="1276"/>
      <c r="C2" s="1276"/>
      <c r="D2" s="1276"/>
      <c r="E2" s="1276"/>
      <c r="F2" s="1276"/>
      <c r="G2" s="1276"/>
      <c r="H2" s="1276"/>
      <c r="I2" s="1276"/>
      <c r="J2" s="1276"/>
      <c r="K2" s="1276"/>
      <c r="L2" s="1276"/>
      <c r="M2" s="1276"/>
      <c r="N2" s="1276"/>
      <c r="O2" s="1276"/>
      <c r="P2" s="1276"/>
      <c r="Q2" s="1276"/>
    </row>
    <row r="3" spans="1:17" ht="15.75" x14ac:dyDescent="0.25">
      <c r="A3" s="1277">
        <v>42424</v>
      </c>
      <c r="B3" s="1277"/>
      <c r="C3" s="1277"/>
      <c r="D3" s="1277"/>
      <c r="E3" s="1277"/>
      <c r="F3" s="1277"/>
      <c r="G3" s="1277"/>
      <c r="H3" s="1277"/>
      <c r="I3" s="1277"/>
      <c r="J3" s="1277"/>
      <c r="K3" s="1277"/>
      <c r="L3" s="1277"/>
      <c r="M3" s="1277"/>
      <c r="N3" s="1277"/>
      <c r="O3" s="1277"/>
      <c r="P3" s="1277"/>
      <c r="Q3" s="1277"/>
    </row>
    <row r="4" spans="1:17" x14ac:dyDescent="0.2">
      <c r="A4" s="1278" t="s">
        <v>1040</v>
      </c>
      <c r="B4" s="1278"/>
    </row>
    <row r="5" spans="1:17" ht="15" x14ac:dyDescent="0.25">
      <c r="K5" s="1279" t="s">
        <v>1041</v>
      </c>
      <c r="L5" s="1279"/>
      <c r="M5" s="1279"/>
    </row>
    <row r="6" spans="1:17" ht="75" x14ac:dyDescent="0.25">
      <c r="A6" s="497" t="s">
        <v>348</v>
      </c>
      <c r="B6" s="497" t="s">
        <v>0</v>
      </c>
      <c r="C6" s="497" t="s">
        <v>494</v>
      </c>
      <c r="D6" s="497" t="s">
        <v>951</v>
      </c>
      <c r="E6" s="498" t="s">
        <v>1042</v>
      </c>
      <c r="F6" s="498" t="s">
        <v>1043</v>
      </c>
      <c r="G6" s="497" t="s">
        <v>1044</v>
      </c>
      <c r="H6" s="497" t="s">
        <v>1045</v>
      </c>
      <c r="I6" s="497" t="s">
        <v>1046</v>
      </c>
      <c r="J6" s="497" t="s">
        <v>1047</v>
      </c>
      <c r="K6" s="499">
        <v>2014</v>
      </c>
      <c r="L6" s="499">
        <v>2015</v>
      </c>
      <c r="M6" s="499">
        <v>2016</v>
      </c>
      <c r="N6" s="499" t="s">
        <v>1048</v>
      </c>
      <c r="O6" s="500" t="s">
        <v>1049</v>
      </c>
      <c r="P6" s="500" t="s">
        <v>1050</v>
      </c>
      <c r="Q6" s="500" t="s">
        <v>1051</v>
      </c>
    </row>
    <row r="7" spans="1:17" x14ac:dyDescent="0.2">
      <c r="A7" s="501" t="s">
        <v>918</v>
      </c>
      <c r="B7" s="501" t="s">
        <v>175</v>
      </c>
      <c r="C7" s="501" t="s">
        <v>992</v>
      </c>
      <c r="D7" s="502">
        <v>42430</v>
      </c>
      <c r="E7" s="503">
        <v>8</v>
      </c>
      <c r="F7" s="503">
        <v>100</v>
      </c>
      <c r="G7" s="503">
        <v>700</v>
      </c>
      <c r="H7" s="502">
        <v>42533</v>
      </c>
      <c r="I7" s="502" t="s">
        <v>1052</v>
      </c>
      <c r="J7" s="504" t="s">
        <v>1053</v>
      </c>
      <c r="K7" s="505">
        <f t="shared" ref="K7:K15" si="0">VLOOKUP(A7,DATA,5,FALSE)</f>
        <v>610024.446</v>
      </c>
      <c r="L7" s="505">
        <f t="shared" ref="L7:L15" si="1">VLOOKUP(A7,DATA,6,FALSE)</f>
        <v>398901.83399999997</v>
      </c>
      <c r="M7" s="505">
        <f t="shared" ref="M7:M15" si="2">VLOOKUP(A7,DATA,7,FALSE)</f>
        <v>157755.114</v>
      </c>
      <c r="N7" s="506"/>
      <c r="O7" s="507" t="str">
        <f t="shared" ref="O7:O38" si="3">VLOOKUP(A7,data1,9,FALSE)</f>
        <v>Windsor, ON</v>
      </c>
      <c r="P7" s="507"/>
      <c r="Q7" s="507" t="s">
        <v>1054</v>
      </c>
    </row>
    <row r="8" spans="1:17" x14ac:dyDescent="0.2">
      <c r="A8" s="501" t="s">
        <v>922</v>
      </c>
      <c r="B8" s="501" t="s">
        <v>175</v>
      </c>
      <c r="C8" s="501" t="s">
        <v>992</v>
      </c>
      <c r="D8" s="502">
        <v>42430</v>
      </c>
      <c r="E8" s="503">
        <v>16</v>
      </c>
      <c r="F8" s="503">
        <v>600</v>
      </c>
      <c r="G8" s="503">
        <v>2340</v>
      </c>
      <c r="H8" s="502">
        <v>42526</v>
      </c>
      <c r="I8" s="502" t="s">
        <v>1055</v>
      </c>
      <c r="J8" s="504" t="s">
        <v>1056</v>
      </c>
      <c r="K8" s="505">
        <f t="shared" si="0"/>
        <v>68271.657000000007</v>
      </c>
      <c r="L8" s="505">
        <f t="shared" si="1"/>
        <v>44643.603000000003</v>
      </c>
      <c r="M8" s="505">
        <f t="shared" si="2"/>
        <v>17655.363000000001</v>
      </c>
      <c r="N8" s="506"/>
      <c r="O8" s="507" t="str">
        <f t="shared" si="3"/>
        <v>Windsor, ON</v>
      </c>
      <c r="P8" s="507"/>
      <c r="Q8" s="507" t="s">
        <v>1054</v>
      </c>
    </row>
    <row r="9" spans="1:17" x14ac:dyDescent="0.2">
      <c r="A9" s="501" t="s">
        <v>960</v>
      </c>
      <c r="B9" s="501" t="s">
        <v>175</v>
      </c>
      <c r="C9" s="501" t="s">
        <v>992</v>
      </c>
      <c r="D9" s="502">
        <v>42430</v>
      </c>
      <c r="E9" s="503">
        <v>3</v>
      </c>
      <c r="F9" s="503">
        <v>4440</v>
      </c>
      <c r="G9" s="503">
        <v>9000</v>
      </c>
      <c r="H9" s="502">
        <v>42498</v>
      </c>
      <c r="I9" s="502" t="s">
        <v>1055</v>
      </c>
      <c r="J9" s="504" t="s">
        <v>1056</v>
      </c>
      <c r="K9" s="505">
        <f t="shared" si="0"/>
        <v>569421.63800000004</v>
      </c>
      <c r="L9" s="505">
        <f t="shared" si="1"/>
        <v>372351.20199999999</v>
      </c>
      <c r="M9" s="505">
        <f t="shared" si="2"/>
        <v>147255.04199999999</v>
      </c>
      <c r="N9" s="506"/>
      <c r="O9" s="507" t="str">
        <f t="shared" si="3"/>
        <v>Grand rapids, MI</v>
      </c>
      <c r="P9" s="507"/>
      <c r="Q9" s="507" t="s">
        <v>1054</v>
      </c>
    </row>
    <row r="10" spans="1:17" x14ac:dyDescent="0.2">
      <c r="A10" s="501" t="s">
        <v>961</v>
      </c>
      <c r="B10" s="501" t="s">
        <v>175</v>
      </c>
      <c r="C10" s="501" t="s">
        <v>992</v>
      </c>
      <c r="D10" s="502">
        <v>42430</v>
      </c>
      <c r="E10" s="503">
        <v>6</v>
      </c>
      <c r="F10" s="503">
        <v>120</v>
      </c>
      <c r="G10" s="503">
        <v>720</v>
      </c>
      <c r="H10" s="502">
        <v>42526</v>
      </c>
      <c r="I10" s="502" t="s">
        <v>1052</v>
      </c>
      <c r="J10" s="504" t="s">
        <v>1053</v>
      </c>
      <c r="K10" s="505">
        <f t="shared" si="0"/>
        <v>35036.294000000002</v>
      </c>
      <c r="L10" s="505">
        <f t="shared" si="1"/>
        <v>22910.626</v>
      </c>
      <c r="M10" s="505">
        <f t="shared" si="2"/>
        <v>9060.5460000000003</v>
      </c>
      <c r="N10" s="506"/>
      <c r="O10" s="507" t="str">
        <f t="shared" si="3"/>
        <v>Grand rapids, MI</v>
      </c>
      <c r="P10" s="507"/>
      <c r="Q10" s="507" t="s">
        <v>1054</v>
      </c>
    </row>
    <row r="11" spans="1:17" x14ac:dyDescent="0.2">
      <c r="A11" s="501" t="s">
        <v>984</v>
      </c>
      <c r="B11" s="501" t="s">
        <v>175</v>
      </c>
      <c r="C11" s="501" t="s">
        <v>992</v>
      </c>
      <c r="D11" s="502">
        <v>42430</v>
      </c>
      <c r="E11" s="503">
        <v>1</v>
      </c>
      <c r="F11" s="503">
        <v>800</v>
      </c>
      <c r="G11" s="503">
        <v>800</v>
      </c>
      <c r="H11" s="502">
        <v>42414</v>
      </c>
      <c r="I11" s="502" t="s">
        <v>1052</v>
      </c>
      <c r="J11" s="504" t="s">
        <v>1053</v>
      </c>
      <c r="K11" s="505">
        <f t="shared" si="0"/>
        <v>240244.1954</v>
      </c>
      <c r="L11" s="505">
        <f t="shared" si="1"/>
        <v>157098.37659999999</v>
      </c>
      <c r="M11" s="505">
        <f t="shared" si="2"/>
        <v>62128.248599999999</v>
      </c>
      <c r="N11" s="506"/>
      <c r="O11" s="507" t="str">
        <f t="shared" si="3"/>
        <v>Brownsville, Tx</v>
      </c>
      <c r="P11" s="507"/>
      <c r="Q11" s="507" t="s">
        <v>1054</v>
      </c>
    </row>
    <row r="12" spans="1:17" x14ac:dyDescent="0.2">
      <c r="A12" s="508" t="s">
        <v>985</v>
      </c>
      <c r="B12" s="501" t="s">
        <v>175</v>
      </c>
      <c r="C12" s="501" t="s">
        <v>992</v>
      </c>
      <c r="D12" s="502">
        <v>42430</v>
      </c>
      <c r="E12" s="503">
        <v>0</v>
      </c>
      <c r="F12" s="503">
        <v>0</v>
      </c>
      <c r="G12" s="503">
        <v>0</v>
      </c>
      <c r="H12" s="503">
        <v>0</v>
      </c>
      <c r="I12" s="502" t="s">
        <v>1040</v>
      </c>
      <c r="J12" s="504" t="s">
        <v>1053</v>
      </c>
      <c r="K12" s="505">
        <f t="shared" si="0"/>
        <v>326918.09279999998</v>
      </c>
      <c r="L12" s="505">
        <f t="shared" si="1"/>
        <v>213775.4112</v>
      </c>
      <c r="M12" s="505">
        <f t="shared" si="2"/>
        <v>84542.515199999994</v>
      </c>
      <c r="N12" s="506"/>
      <c r="O12" s="507" t="str">
        <f t="shared" si="3"/>
        <v>Brownsville, Tx</v>
      </c>
      <c r="P12" s="507"/>
      <c r="Q12" s="507" t="s">
        <v>1054</v>
      </c>
    </row>
    <row r="13" spans="1:17" x14ac:dyDescent="0.2">
      <c r="A13" s="501" t="s">
        <v>995</v>
      </c>
      <c r="B13" s="501" t="s">
        <v>996</v>
      </c>
      <c r="C13" s="501" t="s">
        <v>997</v>
      </c>
      <c r="D13" s="502">
        <v>42430</v>
      </c>
      <c r="E13" s="503">
        <v>7</v>
      </c>
      <c r="F13" s="503">
        <v>400</v>
      </c>
      <c r="G13" s="503">
        <v>2680</v>
      </c>
      <c r="H13" s="502">
        <v>42533</v>
      </c>
      <c r="I13" s="502" t="s">
        <v>1052</v>
      </c>
      <c r="J13" s="504" t="s">
        <v>1053</v>
      </c>
      <c r="K13" s="505">
        <f t="shared" si="0"/>
        <v>325761.113205</v>
      </c>
      <c r="L13" s="505">
        <f t="shared" si="1"/>
        <v>586630.61005999998</v>
      </c>
      <c r="M13" s="505">
        <f t="shared" si="2"/>
        <v>0</v>
      </c>
      <c r="N13" s="506"/>
      <c r="O13" s="507" t="str">
        <f t="shared" si="3"/>
        <v>Paris, IL</v>
      </c>
      <c r="P13" s="507"/>
      <c r="Q13" s="507" t="s">
        <v>1054</v>
      </c>
    </row>
    <row r="14" spans="1:17" x14ac:dyDescent="0.2">
      <c r="A14" s="501" t="s">
        <v>998</v>
      </c>
      <c r="B14" s="501" t="s">
        <v>996</v>
      </c>
      <c r="C14" s="501" t="s">
        <v>997</v>
      </c>
      <c r="D14" s="502">
        <v>42430</v>
      </c>
      <c r="E14" s="503">
        <v>20</v>
      </c>
      <c r="F14" s="503">
        <v>240</v>
      </c>
      <c r="G14" s="503">
        <v>2280</v>
      </c>
      <c r="H14" s="502">
        <v>42554</v>
      </c>
      <c r="I14" s="502" t="s">
        <v>1055</v>
      </c>
      <c r="J14" s="504" t="s">
        <v>1056</v>
      </c>
      <c r="K14" s="505">
        <f t="shared" si="0"/>
        <v>259211.51292899999</v>
      </c>
      <c r="L14" s="505">
        <f t="shared" si="1"/>
        <v>238363.56354800001</v>
      </c>
      <c r="M14" s="505">
        <f t="shared" si="2"/>
        <v>12818.836737</v>
      </c>
      <c r="N14" s="506"/>
      <c r="O14" s="507" t="str">
        <f t="shared" si="3"/>
        <v>Paris, IL</v>
      </c>
      <c r="P14" s="507"/>
      <c r="Q14" s="507" t="s">
        <v>1054</v>
      </c>
    </row>
    <row r="15" spans="1:17" x14ac:dyDescent="0.2">
      <c r="A15" s="501" t="s">
        <v>1057</v>
      </c>
      <c r="B15" s="501" t="s">
        <v>1058</v>
      </c>
      <c r="C15" s="501" t="s">
        <v>1059</v>
      </c>
      <c r="D15" s="502">
        <v>42430</v>
      </c>
      <c r="E15" s="503">
        <v>21</v>
      </c>
      <c r="F15" s="503">
        <v>1600</v>
      </c>
      <c r="G15" s="503">
        <v>28800</v>
      </c>
      <c r="H15" s="502">
        <v>42561</v>
      </c>
      <c r="I15" s="502" t="s">
        <v>1055</v>
      </c>
      <c r="J15" s="504" t="s">
        <v>1056</v>
      </c>
      <c r="K15" s="505">
        <f t="shared" si="0"/>
        <v>114937.416</v>
      </c>
      <c r="L15" s="505">
        <f t="shared" si="1"/>
        <v>102223.704</v>
      </c>
      <c r="M15" s="505">
        <f t="shared" si="2"/>
        <v>18838.248</v>
      </c>
      <c r="N15" s="506"/>
      <c r="O15" s="507" t="str">
        <f t="shared" si="3"/>
        <v>Mexico</v>
      </c>
      <c r="P15" s="507"/>
      <c r="Q15" s="507" t="s">
        <v>1054</v>
      </c>
    </row>
    <row r="16" spans="1:17" x14ac:dyDescent="0.2">
      <c r="A16" s="501" t="s">
        <v>1026</v>
      </c>
      <c r="B16" s="501" t="s">
        <v>1028</v>
      </c>
      <c r="C16" s="501" t="s">
        <v>431</v>
      </c>
      <c r="D16" s="502">
        <v>42461</v>
      </c>
      <c r="E16" s="503">
        <v>11</v>
      </c>
      <c r="F16" s="503">
        <v>12600</v>
      </c>
      <c r="G16" s="503">
        <v>60000</v>
      </c>
      <c r="H16" s="502">
        <v>42547</v>
      </c>
      <c r="I16" s="502" t="s">
        <v>1055</v>
      </c>
      <c r="J16" s="504" t="s">
        <v>1056</v>
      </c>
      <c r="K16" s="505">
        <v>1048744</v>
      </c>
      <c r="L16" s="505">
        <v>1076438</v>
      </c>
      <c r="M16" s="505">
        <v>278031</v>
      </c>
      <c r="N16" s="509">
        <v>1.76</v>
      </c>
      <c r="O16" s="507" t="str">
        <f t="shared" si="3"/>
        <v>Mexico</v>
      </c>
      <c r="P16" s="507"/>
      <c r="Q16" s="507" t="s">
        <v>1054</v>
      </c>
    </row>
    <row r="17" spans="1:17" x14ac:dyDescent="0.2">
      <c r="A17" s="501" t="s">
        <v>1027</v>
      </c>
      <c r="B17" s="501" t="s">
        <v>1028</v>
      </c>
      <c r="C17" s="501" t="s">
        <v>431</v>
      </c>
      <c r="D17" s="502">
        <v>42461</v>
      </c>
      <c r="E17" s="503">
        <v>6</v>
      </c>
      <c r="F17" s="503">
        <v>2400</v>
      </c>
      <c r="G17" s="503">
        <v>13500</v>
      </c>
      <c r="H17" s="502">
        <v>42449</v>
      </c>
      <c r="I17" s="502" t="s">
        <v>1055</v>
      </c>
      <c r="J17" s="504" t="s">
        <v>1053</v>
      </c>
      <c r="K17" s="505">
        <v>233625</v>
      </c>
      <c r="L17" s="505">
        <v>239795</v>
      </c>
      <c r="M17" s="505">
        <v>61936</v>
      </c>
      <c r="N17" s="510">
        <v>1.49</v>
      </c>
      <c r="O17" s="507" t="str">
        <f t="shared" si="3"/>
        <v>Mexico</v>
      </c>
      <c r="P17" s="507"/>
      <c r="Q17" s="507" t="s">
        <v>1054</v>
      </c>
    </row>
    <row r="18" spans="1:17" x14ac:dyDescent="0.2">
      <c r="A18" s="501" t="s">
        <v>959</v>
      </c>
      <c r="B18" s="501" t="s">
        <v>999</v>
      </c>
      <c r="C18" s="501" t="s">
        <v>1000</v>
      </c>
      <c r="D18" s="502">
        <v>42461</v>
      </c>
      <c r="E18" s="503">
        <v>9</v>
      </c>
      <c r="F18" s="503">
        <v>300</v>
      </c>
      <c r="G18" s="503">
        <v>2100</v>
      </c>
      <c r="H18" s="502">
        <v>42540</v>
      </c>
      <c r="I18" s="502" t="s">
        <v>1052</v>
      </c>
      <c r="J18" s="504" t="s">
        <v>1053</v>
      </c>
      <c r="K18" s="505">
        <f t="shared" ref="K18:K23" si="4">VLOOKUP(A18,DATA,5,FALSE)</f>
        <v>41824.770400000001</v>
      </c>
      <c r="L18" s="505">
        <f t="shared" ref="L18:L23" si="5">VLOOKUP(A18,DATA,6,FALSE)</f>
        <v>9511.5678000000007</v>
      </c>
      <c r="M18" s="505">
        <f t="shared" ref="M18:M23" si="6">VLOOKUP(A18,DATA,7,FALSE)</f>
        <v>11446.0388</v>
      </c>
      <c r="N18" s="506"/>
      <c r="O18" s="507" t="str">
        <f t="shared" si="3"/>
        <v>Grand rapids, MI</v>
      </c>
      <c r="P18" s="507"/>
      <c r="Q18" s="507" t="s">
        <v>1054</v>
      </c>
    </row>
    <row r="19" spans="1:17" x14ac:dyDescent="0.2">
      <c r="A19" s="501" t="s">
        <v>958</v>
      </c>
      <c r="B19" s="501" t="s">
        <v>999</v>
      </c>
      <c r="C19" s="501" t="s">
        <v>1000</v>
      </c>
      <c r="D19" s="502">
        <v>42461</v>
      </c>
      <c r="E19" s="503">
        <v>11</v>
      </c>
      <c r="F19" s="503">
        <v>320</v>
      </c>
      <c r="G19" s="503">
        <v>2640</v>
      </c>
      <c r="H19" s="502">
        <v>42554</v>
      </c>
      <c r="I19" s="502" t="s">
        <v>1052</v>
      </c>
      <c r="J19" s="504" t="s">
        <v>1053</v>
      </c>
      <c r="K19" s="505">
        <f t="shared" si="4"/>
        <v>39555.648000000001</v>
      </c>
      <c r="L19" s="505">
        <f t="shared" si="5"/>
        <v>36067.68</v>
      </c>
      <c r="M19" s="505">
        <f t="shared" si="6"/>
        <v>2706.2640000000001</v>
      </c>
      <c r="N19" s="506"/>
      <c r="O19" s="507" t="str">
        <f t="shared" si="3"/>
        <v>Mexico</v>
      </c>
      <c r="P19" s="507"/>
      <c r="Q19" s="507" t="s">
        <v>1054</v>
      </c>
    </row>
    <row r="20" spans="1:17" x14ac:dyDescent="0.2">
      <c r="A20" s="501" t="s">
        <v>727</v>
      </c>
      <c r="B20" s="501" t="s">
        <v>748</v>
      </c>
      <c r="C20" s="501" t="s">
        <v>994</v>
      </c>
      <c r="D20" s="502">
        <v>42461</v>
      </c>
      <c r="E20" s="503">
        <v>8</v>
      </c>
      <c r="F20" s="503">
        <v>700</v>
      </c>
      <c r="G20" s="503">
        <v>2950</v>
      </c>
      <c r="H20" s="502">
        <v>42470</v>
      </c>
      <c r="I20" s="502" t="s">
        <v>1055</v>
      </c>
      <c r="J20" s="504" t="s">
        <v>1053</v>
      </c>
      <c r="K20" s="505">
        <f t="shared" si="4"/>
        <v>400552.63425</v>
      </c>
      <c r="L20" s="505">
        <f t="shared" si="5"/>
        <v>249542.046</v>
      </c>
      <c r="M20" s="505">
        <f t="shared" si="6"/>
        <v>100684.0125</v>
      </c>
      <c r="N20" s="506"/>
      <c r="O20" s="507" t="str">
        <f t="shared" si="3"/>
        <v>Clinton, Tenn</v>
      </c>
      <c r="P20" s="507" t="s">
        <v>1060</v>
      </c>
      <c r="Q20" s="507" t="s">
        <v>1054</v>
      </c>
    </row>
    <row r="21" spans="1:17" x14ac:dyDescent="0.2">
      <c r="A21" s="501" t="s">
        <v>728</v>
      </c>
      <c r="B21" s="501" t="s">
        <v>748</v>
      </c>
      <c r="C21" s="501" t="s">
        <v>994</v>
      </c>
      <c r="D21" s="502">
        <v>42461</v>
      </c>
      <c r="E21" s="503">
        <v>8</v>
      </c>
      <c r="F21" s="503">
        <v>500</v>
      </c>
      <c r="G21" s="503">
        <v>3150</v>
      </c>
      <c r="H21" s="502">
        <v>42470</v>
      </c>
      <c r="I21" s="502" t="s">
        <v>1055</v>
      </c>
      <c r="J21" s="504" t="s">
        <v>1053</v>
      </c>
      <c r="K21" s="505">
        <f t="shared" si="4"/>
        <v>145418.47865999999</v>
      </c>
      <c r="L21" s="505">
        <f t="shared" si="5"/>
        <v>90594.897119999994</v>
      </c>
      <c r="M21" s="505">
        <f t="shared" si="6"/>
        <v>36552.788999999997</v>
      </c>
      <c r="N21" s="506"/>
      <c r="O21" s="507" t="str">
        <f t="shared" si="3"/>
        <v>Clinton, Tenn</v>
      </c>
      <c r="P21" s="507" t="s">
        <v>1060</v>
      </c>
      <c r="Q21" s="507" t="s">
        <v>1054</v>
      </c>
    </row>
    <row r="22" spans="1:17" x14ac:dyDescent="0.2">
      <c r="A22" s="501" t="s">
        <v>729</v>
      </c>
      <c r="B22" s="501" t="s">
        <v>748</v>
      </c>
      <c r="C22" s="501" t="s">
        <v>994</v>
      </c>
      <c r="D22" s="502">
        <v>42461</v>
      </c>
      <c r="E22" s="503">
        <v>8</v>
      </c>
      <c r="F22" s="503">
        <v>600</v>
      </c>
      <c r="G22" s="503">
        <v>3500</v>
      </c>
      <c r="H22" s="502">
        <v>42470</v>
      </c>
      <c r="I22" s="502" t="s">
        <v>1055</v>
      </c>
      <c r="J22" s="504" t="s">
        <v>1053</v>
      </c>
      <c r="K22" s="505">
        <f t="shared" si="4"/>
        <v>145418.47865999999</v>
      </c>
      <c r="L22" s="505">
        <f t="shared" si="5"/>
        <v>90594.897119999994</v>
      </c>
      <c r="M22" s="505">
        <f t="shared" si="6"/>
        <v>36552.788999999997</v>
      </c>
      <c r="N22" s="506"/>
      <c r="O22" s="507" t="str">
        <f t="shared" si="3"/>
        <v>Clinton, Tenn</v>
      </c>
      <c r="P22" s="507" t="s">
        <v>1060</v>
      </c>
      <c r="Q22" s="507" t="s">
        <v>1054</v>
      </c>
    </row>
    <row r="23" spans="1:17" x14ac:dyDescent="0.2">
      <c r="A23" s="501" t="s">
        <v>730</v>
      </c>
      <c r="B23" s="501" t="s">
        <v>748</v>
      </c>
      <c r="C23" s="501" t="s">
        <v>994</v>
      </c>
      <c r="D23" s="502">
        <v>42461</v>
      </c>
      <c r="E23" s="503">
        <v>2</v>
      </c>
      <c r="F23" s="503">
        <v>600</v>
      </c>
      <c r="G23" s="503">
        <v>900</v>
      </c>
      <c r="H23" s="502">
        <v>42421</v>
      </c>
      <c r="I23" s="502" t="s">
        <v>1055</v>
      </c>
      <c r="J23" s="504" t="s">
        <v>1053</v>
      </c>
      <c r="K23" s="505">
        <f t="shared" si="4"/>
        <v>106689.435</v>
      </c>
      <c r="L23" s="505">
        <f t="shared" si="5"/>
        <v>66466.92</v>
      </c>
      <c r="M23" s="505">
        <f t="shared" si="6"/>
        <v>26817.75</v>
      </c>
      <c r="N23" s="506"/>
      <c r="O23" s="507" t="str">
        <f t="shared" si="3"/>
        <v>Clinton, Tenn</v>
      </c>
      <c r="P23" s="507" t="s">
        <v>1060</v>
      </c>
      <c r="Q23" s="507" t="s">
        <v>1054</v>
      </c>
    </row>
    <row r="24" spans="1:17" x14ac:dyDescent="0.2">
      <c r="A24" s="511" t="s">
        <v>1022</v>
      </c>
      <c r="B24" s="511" t="s">
        <v>860</v>
      </c>
      <c r="C24" s="511" t="s">
        <v>1024</v>
      </c>
      <c r="D24" s="512">
        <v>42491</v>
      </c>
      <c r="E24" s="503">
        <v>21</v>
      </c>
      <c r="F24" s="503">
        <v>560</v>
      </c>
      <c r="G24" s="503">
        <v>11280</v>
      </c>
      <c r="H24" s="502">
        <v>42561</v>
      </c>
      <c r="I24" s="502" t="s">
        <v>1055</v>
      </c>
      <c r="J24" s="504" t="s">
        <v>1056</v>
      </c>
      <c r="K24" s="505">
        <v>629493</v>
      </c>
      <c r="L24" s="505">
        <v>628150</v>
      </c>
      <c r="M24" s="505">
        <v>159090</v>
      </c>
      <c r="N24" s="510">
        <v>5.0199999999999996</v>
      </c>
      <c r="O24" s="507" t="str">
        <f t="shared" si="3"/>
        <v>Atkins, VA</v>
      </c>
      <c r="P24" s="507" t="s">
        <v>179</v>
      </c>
      <c r="Q24" s="507" t="s">
        <v>1054</v>
      </c>
    </row>
    <row r="25" spans="1:17" x14ac:dyDescent="0.2">
      <c r="A25" s="511" t="s">
        <v>1023</v>
      </c>
      <c r="B25" s="511" t="s">
        <v>860</v>
      </c>
      <c r="C25" s="511" t="s">
        <v>1024</v>
      </c>
      <c r="D25" s="512">
        <v>42491</v>
      </c>
      <c r="E25" s="503">
        <v>13</v>
      </c>
      <c r="F25" s="503">
        <v>7360</v>
      </c>
      <c r="G25" s="503">
        <v>75520</v>
      </c>
      <c r="H25" s="502">
        <v>42505</v>
      </c>
      <c r="I25" s="502" t="s">
        <v>1055</v>
      </c>
      <c r="J25" s="504" t="s">
        <v>1053</v>
      </c>
      <c r="K25" s="505">
        <v>1135665</v>
      </c>
      <c r="L25" s="505">
        <v>955563</v>
      </c>
      <c r="M25" s="505">
        <v>409790</v>
      </c>
      <c r="N25" s="510">
        <v>4.4774000000000003</v>
      </c>
      <c r="O25" s="507" t="str">
        <f t="shared" si="3"/>
        <v>Atkins, VA</v>
      </c>
      <c r="P25" s="507" t="s">
        <v>179</v>
      </c>
      <c r="Q25" s="507" t="s">
        <v>1054</v>
      </c>
    </row>
    <row r="26" spans="1:17" x14ac:dyDescent="0.2">
      <c r="A26" s="501" t="s">
        <v>962</v>
      </c>
      <c r="B26" s="501" t="s">
        <v>833</v>
      </c>
      <c r="C26" s="501" t="s">
        <v>993</v>
      </c>
      <c r="D26" s="502">
        <v>42491</v>
      </c>
      <c r="E26" s="503">
        <v>15</v>
      </c>
      <c r="F26" s="503">
        <v>5700</v>
      </c>
      <c r="G26" s="503">
        <v>80100</v>
      </c>
      <c r="H26" s="502">
        <v>42519</v>
      </c>
      <c r="I26" s="502" t="s">
        <v>1055</v>
      </c>
      <c r="J26" s="504" t="s">
        <v>1056</v>
      </c>
      <c r="K26" s="505">
        <f t="shared" ref="K26:K49" si="7">VLOOKUP(A26,DATA,5,FALSE)</f>
        <v>286279.76777400001</v>
      </c>
      <c r="L26" s="505">
        <f t="shared" ref="L26:L49" si="8">VLOOKUP(A26,DATA,6,FALSE)</f>
        <v>298965.56568200001</v>
      </c>
      <c r="M26" s="505">
        <f t="shared" ref="M26:M49" si="9">VLOOKUP(A26,DATA,7,FALSE)</f>
        <v>125279.71714199999</v>
      </c>
      <c r="N26" s="506"/>
      <c r="O26" s="507" t="str">
        <f t="shared" si="3"/>
        <v>Grand rapids, MI</v>
      </c>
      <c r="P26" s="507"/>
      <c r="Q26" s="507" t="s">
        <v>1054</v>
      </c>
    </row>
    <row r="27" spans="1:17" x14ac:dyDescent="0.2">
      <c r="A27" s="501" t="s">
        <v>968</v>
      </c>
      <c r="B27" s="501" t="s">
        <v>833</v>
      </c>
      <c r="C27" s="501" t="s">
        <v>993</v>
      </c>
      <c r="D27" s="502">
        <v>42491</v>
      </c>
      <c r="E27" s="503">
        <v>1</v>
      </c>
      <c r="F27" s="503">
        <v>50</v>
      </c>
      <c r="G27" s="503">
        <v>50</v>
      </c>
      <c r="H27" s="502">
        <v>42498</v>
      </c>
      <c r="I27" s="502" t="s">
        <v>1052</v>
      </c>
      <c r="J27" s="504" t="s">
        <v>1053</v>
      </c>
      <c r="K27" s="513" t="e">
        <f t="shared" si="7"/>
        <v>#N/A</v>
      </c>
      <c r="L27" s="513" t="e">
        <f t="shared" si="8"/>
        <v>#N/A</v>
      </c>
      <c r="M27" s="513" t="e">
        <f t="shared" si="9"/>
        <v>#N/A</v>
      </c>
      <c r="N27" s="510"/>
      <c r="O27" s="507" t="str">
        <f t="shared" si="3"/>
        <v>Mexico</v>
      </c>
      <c r="P27" s="507"/>
      <c r="Q27" s="507" t="s">
        <v>1054</v>
      </c>
    </row>
    <row r="28" spans="1:17" x14ac:dyDescent="0.2">
      <c r="A28" s="501" t="s">
        <v>969</v>
      </c>
      <c r="B28" s="501" t="s">
        <v>833</v>
      </c>
      <c r="C28" s="501" t="s">
        <v>993</v>
      </c>
      <c r="D28" s="502">
        <v>42491</v>
      </c>
      <c r="E28" s="503">
        <v>20</v>
      </c>
      <c r="F28" s="503">
        <v>2500</v>
      </c>
      <c r="G28" s="503">
        <v>35250</v>
      </c>
      <c r="H28" s="502">
        <v>42554</v>
      </c>
      <c r="I28" s="502" t="s">
        <v>1055</v>
      </c>
      <c r="J28" s="504" t="s">
        <v>1056</v>
      </c>
      <c r="K28" s="505">
        <f t="shared" si="7"/>
        <v>217004.51272500001</v>
      </c>
      <c r="L28" s="505">
        <f t="shared" si="8"/>
        <v>226620.54467500001</v>
      </c>
      <c r="M28" s="505">
        <f t="shared" si="9"/>
        <v>94963.972425</v>
      </c>
      <c r="N28" s="506"/>
      <c r="O28" s="507" t="str">
        <f t="shared" si="3"/>
        <v>Mexico</v>
      </c>
      <c r="P28" s="507"/>
      <c r="Q28" s="507" t="s">
        <v>1054</v>
      </c>
    </row>
    <row r="29" spans="1:17" x14ac:dyDescent="0.2">
      <c r="A29" s="501" t="s">
        <v>970</v>
      </c>
      <c r="B29" s="501" t="s">
        <v>833</v>
      </c>
      <c r="C29" s="501" t="s">
        <v>993</v>
      </c>
      <c r="D29" s="502">
        <v>42491</v>
      </c>
      <c r="E29" s="503">
        <v>17</v>
      </c>
      <c r="F29" s="503">
        <v>4600</v>
      </c>
      <c r="G29" s="503">
        <v>56200</v>
      </c>
      <c r="H29" s="502">
        <v>42533</v>
      </c>
      <c r="I29" s="502" t="s">
        <v>1055</v>
      </c>
      <c r="J29" s="504" t="s">
        <v>1056</v>
      </c>
      <c r="K29" s="505">
        <f t="shared" si="7"/>
        <v>561875.27596200001</v>
      </c>
      <c r="L29" s="505">
        <f t="shared" si="8"/>
        <v>586773.424566</v>
      </c>
      <c r="M29" s="505">
        <f t="shared" si="9"/>
        <v>245883.864546</v>
      </c>
      <c r="N29" s="506"/>
      <c r="O29" s="507" t="str">
        <f t="shared" si="3"/>
        <v>Mexico</v>
      </c>
      <c r="P29" s="507"/>
      <c r="Q29" s="507" t="s">
        <v>1054</v>
      </c>
    </row>
    <row r="30" spans="1:17" x14ac:dyDescent="0.2">
      <c r="A30" s="501" t="s">
        <v>973</v>
      </c>
      <c r="B30" s="501" t="s">
        <v>833</v>
      </c>
      <c r="C30" s="501" t="s">
        <v>993</v>
      </c>
      <c r="D30" s="502">
        <v>42491</v>
      </c>
      <c r="E30" s="503">
        <v>14</v>
      </c>
      <c r="F30" s="503">
        <v>450</v>
      </c>
      <c r="G30" s="503">
        <v>4950</v>
      </c>
      <c r="H30" s="502">
        <v>42512</v>
      </c>
      <c r="I30" s="502" t="s">
        <v>1055</v>
      </c>
      <c r="J30" s="504" t="s">
        <v>1056</v>
      </c>
      <c r="K30" s="505">
        <f t="shared" si="7"/>
        <v>90735.044399999999</v>
      </c>
      <c r="L30" s="505">
        <f t="shared" si="8"/>
        <v>188548.0692</v>
      </c>
      <c r="M30" s="505">
        <f t="shared" si="9"/>
        <v>78737.545199999993</v>
      </c>
      <c r="N30" s="506"/>
      <c r="O30" s="507" t="str">
        <f t="shared" si="3"/>
        <v>Mexico</v>
      </c>
      <c r="P30" s="507"/>
      <c r="Q30" s="507" t="s">
        <v>1054</v>
      </c>
    </row>
    <row r="31" spans="1:17" x14ac:dyDescent="0.2">
      <c r="A31" s="501" t="s">
        <v>986</v>
      </c>
      <c r="B31" s="501" t="s">
        <v>174</v>
      </c>
      <c r="C31" s="501" t="s">
        <v>174</v>
      </c>
      <c r="D31" s="502">
        <v>42491</v>
      </c>
      <c r="E31" s="503">
        <v>20</v>
      </c>
      <c r="F31" s="503">
        <v>500</v>
      </c>
      <c r="G31" s="503">
        <v>8800</v>
      </c>
      <c r="H31" s="502">
        <v>42554</v>
      </c>
      <c r="I31" s="502" t="s">
        <v>1055</v>
      </c>
      <c r="J31" s="504" t="s">
        <v>1056</v>
      </c>
      <c r="K31" s="505">
        <f t="shared" si="7"/>
        <v>70848</v>
      </c>
      <c r="L31" s="505">
        <f t="shared" si="8"/>
        <v>59040</v>
      </c>
      <c r="M31" s="505">
        <f t="shared" si="9"/>
        <v>8186.88</v>
      </c>
      <c r="N31" s="506"/>
      <c r="O31" s="507" t="str">
        <f t="shared" si="3"/>
        <v>France</v>
      </c>
      <c r="P31" s="507"/>
      <c r="Q31" s="507" t="s">
        <v>1054</v>
      </c>
    </row>
    <row r="32" spans="1:17" x14ac:dyDescent="0.2">
      <c r="A32" s="501" t="s">
        <v>963</v>
      </c>
      <c r="B32" s="501" t="s">
        <v>197</v>
      </c>
      <c r="C32" s="501" t="s">
        <v>1009</v>
      </c>
      <c r="D32" s="502">
        <v>42491</v>
      </c>
      <c r="E32" s="503">
        <v>20</v>
      </c>
      <c r="F32" s="503">
        <v>1600</v>
      </c>
      <c r="G32" s="503">
        <v>22400</v>
      </c>
      <c r="H32" s="502">
        <v>42554</v>
      </c>
      <c r="I32" s="502" t="s">
        <v>1055</v>
      </c>
      <c r="J32" s="504" t="s">
        <v>1056</v>
      </c>
      <c r="K32" s="505">
        <f t="shared" si="7"/>
        <v>403260</v>
      </c>
      <c r="L32" s="505">
        <f t="shared" si="8"/>
        <v>252360.10800000001</v>
      </c>
      <c r="M32" s="505">
        <f t="shared" si="9"/>
        <v>97288.308000000005</v>
      </c>
      <c r="N32" s="506"/>
      <c r="O32" s="507" t="str">
        <f t="shared" si="3"/>
        <v>Belleville, Canada</v>
      </c>
      <c r="P32" s="507" t="s">
        <v>1060</v>
      </c>
      <c r="Q32" s="507" t="s">
        <v>1054</v>
      </c>
    </row>
    <row r="33" spans="1:17" x14ac:dyDescent="0.2">
      <c r="A33" s="501" t="s">
        <v>964</v>
      </c>
      <c r="B33" s="501" t="s">
        <v>197</v>
      </c>
      <c r="C33" s="501" t="s">
        <v>1009</v>
      </c>
      <c r="D33" s="502">
        <v>42491</v>
      </c>
      <c r="E33" s="503">
        <v>14</v>
      </c>
      <c r="F33" s="503">
        <v>1350</v>
      </c>
      <c r="G33" s="503">
        <v>14550</v>
      </c>
      <c r="H33" s="502">
        <v>42512</v>
      </c>
      <c r="I33" s="502" t="s">
        <v>1055</v>
      </c>
      <c r="J33" s="504" t="s">
        <v>1056</v>
      </c>
      <c r="K33" s="505">
        <f t="shared" si="7"/>
        <v>258504.4</v>
      </c>
      <c r="L33" s="505">
        <f t="shared" si="8"/>
        <v>161772.05351999999</v>
      </c>
      <c r="M33" s="505">
        <f t="shared" si="9"/>
        <v>62365.361519999999</v>
      </c>
      <c r="N33" s="506"/>
      <c r="O33" s="507" t="str">
        <f t="shared" si="3"/>
        <v>Belleville, Canada</v>
      </c>
      <c r="P33" s="507" t="s">
        <v>1060</v>
      </c>
      <c r="Q33" s="507" t="s">
        <v>1054</v>
      </c>
    </row>
    <row r="34" spans="1:17" x14ac:dyDescent="0.2">
      <c r="A34" s="501" t="s">
        <v>967</v>
      </c>
      <c r="B34" s="501" t="s">
        <v>197</v>
      </c>
      <c r="C34" s="501" t="s">
        <v>1009</v>
      </c>
      <c r="D34" s="502">
        <v>42491</v>
      </c>
      <c r="E34" s="503">
        <v>7</v>
      </c>
      <c r="F34" s="503">
        <v>600</v>
      </c>
      <c r="G34" s="503">
        <v>3600</v>
      </c>
      <c r="H34" s="502">
        <v>42463</v>
      </c>
      <c r="I34" s="502" t="s">
        <v>1055</v>
      </c>
      <c r="J34" s="504" t="s">
        <v>1053</v>
      </c>
      <c r="K34" s="505">
        <f t="shared" si="7"/>
        <v>108702</v>
      </c>
      <c r="L34" s="505">
        <f t="shared" si="8"/>
        <v>68025.711599999995</v>
      </c>
      <c r="M34" s="505">
        <f t="shared" si="9"/>
        <v>26224.851600000002</v>
      </c>
      <c r="N34" s="506"/>
      <c r="O34" s="507" t="str">
        <f t="shared" si="3"/>
        <v>Mexico</v>
      </c>
      <c r="P34" s="507"/>
      <c r="Q34" s="507" t="s">
        <v>1054</v>
      </c>
    </row>
    <row r="35" spans="1:17" x14ac:dyDescent="0.2">
      <c r="A35" s="508" t="s">
        <v>971</v>
      </c>
      <c r="B35" s="501" t="s">
        <v>197</v>
      </c>
      <c r="C35" s="501" t="s">
        <v>1009</v>
      </c>
      <c r="D35" s="502">
        <v>42491</v>
      </c>
      <c r="E35" s="503">
        <v>0</v>
      </c>
      <c r="F35" s="503">
        <v>0</v>
      </c>
      <c r="G35" s="503">
        <v>0</v>
      </c>
      <c r="H35" s="503">
        <v>0</v>
      </c>
      <c r="I35" s="502" t="s">
        <v>1040</v>
      </c>
      <c r="J35" s="504" t="s">
        <v>1053</v>
      </c>
      <c r="K35" s="505">
        <f t="shared" si="7"/>
        <v>15524.256001</v>
      </c>
      <c r="L35" s="505">
        <f t="shared" si="8"/>
        <v>9715.0794050000004</v>
      </c>
      <c r="M35" s="505">
        <f t="shared" si="9"/>
        <v>3745.297325</v>
      </c>
      <c r="N35" s="506"/>
      <c r="O35" s="507" t="str">
        <f t="shared" si="3"/>
        <v>Mexico</v>
      </c>
      <c r="P35" s="507"/>
      <c r="Q35" s="507" t="s">
        <v>1054</v>
      </c>
    </row>
    <row r="36" spans="1:17" x14ac:dyDescent="0.2">
      <c r="A36" s="501" t="s">
        <v>972</v>
      </c>
      <c r="B36" s="501" t="s">
        <v>197</v>
      </c>
      <c r="C36" s="501" t="s">
        <v>1009</v>
      </c>
      <c r="D36" s="502">
        <v>42491</v>
      </c>
      <c r="E36" s="503">
        <v>8</v>
      </c>
      <c r="F36" s="503">
        <v>700</v>
      </c>
      <c r="G36" s="503">
        <v>3500</v>
      </c>
      <c r="H36" s="502">
        <v>42470</v>
      </c>
      <c r="I36" s="502" t="s">
        <v>1055</v>
      </c>
      <c r="J36" s="504" t="s">
        <v>1053</v>
      </c>
      <c r="K36" s="505">
        <f t="shared" si="7"/>
        <v>87711.046501000004</v>
      </c>
      <c r="L36" s="505">
        <f t="shared" si="8"/>
        <v>54889.572901</v>
      </c>
      <c r="M36" s="505">
        <f t="shared" si="9"/>
        <v>21160.688655000002</v>
      </c>
      <c r="N36" s="506"/>
      <c r="O36" s="507" t="str">
        <f t="shared" si="3"/>
        <v>Mexico</v>
      </c>
      <c r="P36" s="507"/>
      <c r="Q36" s="507" t="s">
        <v>1054</v>
      </c>
    </row>
    <row r="37" spans="1:17" x14ac:dyDescent="0.2">
      <c r="A37" s="508" t="s">
        <v>988</v>
      </c>
      <c r="B37" s="501" t="s">
        <v>197</v>
      </c>
      <c r="C37" s="501" t="s">
        <v>1009</v>
      </c>
      <c r="D37" s="502">
        <v>42491</v>
      </c>
      <c r="E37" s="503">
        <v>0</v>
      </c>
      <c r="F37" s="503">
        <v>0</v>
      </c>
      <c r="G37" s="503">
        <v>0</v>
      </c>
      <c r="H37" s="503">
        <v>0</v>
      </c>
      <c r="I37" s="502" t="s">
        <v>1040</v>
      </c>
      <c r="J37" s="504" t="s">
        <v>1053</v>
      </c>
      <c r="K37" s="505">
        <f t="shared" si="7"/>
        <v>33165</v>
      </c>
      <c r="L37" s="505">
        <f t="shared" si="8"/>
        <v>20754.656999999999</v>
      </c>
      <c r="M37" s="505">
        <f t="shared" si="9"/>
        <v>8001.2070000000003</v>
      </c>
      <c r="N37" s="506"/>
      <c r="O37" s="507" t="str">
        <f t="shared" si="3"/>
        <v>Rochester, MI</v>
      </c>
      <c r="P37" s="507"/>
      <c r="Q37" s="507" t="s">
        <v>1054</v>
      </c>
    </row>
    <row r="38" spans="1:17" x14ac:dyDescent="0.2">
      <c r="A38" s="511" t="s">
        <v>1020</v>
      </c>
      <c r="B38" s="511" t="s">
        <v>1021</v>
      </c>
      <c r="C38" s="511" t="s">
        <v>462</v>
      </c>
      <c r="D38" s="512">
        <v>42522</v>
      </c>
      <c r="E38" s="503">
        <v>2</v>
      </c>
      <c r="F38" s="503">
        <v>2000</v>
      </c>
      <c r="G38" s="503">
        <v>4000</v>
      </c>
      <c r="H38" s="502">
        <v>42505</v>
      </c>
      <c r="I38" s="502" t="s">
        <v>1052</v>
      </c>
      <c r="J38" s="504" t="s">
        <v>1053</v>
      </c>
      <c r="K38" s="505">
        <f t="shared" si="7"/>
        <v>2066.1935039999998</v>
      </c>
      <c r="L38" s="505">
        <f t="shared" si="8"/>
        <v>662.78844000000004</v>
      </c>
      <c r="M38" s="505">
        <f t="shared" si="9"/>
        <v>1077.9678719999999</v>
      </c>
      <c r="N38" s="506"/>
      <c r="O38" s="507" t="str">
        <f t="shared" si="3"/>
        <v>Paris, IL</v>
      </c>
      <c r="P38" s="507" t="s">
        <v>179</v>
      </c>
      <c r="Q38" s="507" t="s">
        <v>1054</v>
      </c>
    </row>
    <row r="39" spans="1:17" x14ac:dyDescent="0.2">
      <c r="A39" s="501" t="s">
        <v>981</v>
      </c>
      <c r="B39" s="501" t="s">
        <v>1004</v>
      </c>
      <c r="C39" s="501" t="s">
        <v>662</v>
      </c>
      <c r="D39" s="502">
        <v>42522</v>
      </c>
      <c r="E39" s="503">
        <v>21</v>
      </c>
      <c r="F39" s="503">
        <v>16000</v>
      </c>
      <c r="G39" s="503">
        <v>262400</v>
      </c>
      <c r="H39" s="502">
        <v>42561</v>
      </c>
      <c r="I39" s="502" t="s">
        <v>1055</v>
      </c>
      <c r="J39" s="504" t="s">
        <v>1056</v>
      </c>
      <c r="K39" s="505">
        <f t="shared" si="7"/>
        <v>256456.98027</v>
      </c>
      <c r="L39" s="505">
        <f t="shared" si="8"/>
        <v>852455.61847599992</v>
      </c>
      <c r="M39" s="505">
        <f t="shared" si="9"/>
        <v>540455.30684600002</v>
      </c>
      <c r="N39" s="506"/>
      <c r="O39" s="507" t="str">
        <f t="shared" ref="O39:O66" si="10">VLOOKUP(A39,data1,9,FALSE)</f>
        <v>London, Oh</v>
      </c>
      <c r="P39" s="507"/>
      <c r="Q39" s="507" t="s">
        <v>1054</v>
      </c>
    </row>
    <row r="40" spans="1:17" x14ac:dyDescent="0.2">
      <c r="A40" s="501" t="s">
        <v>982</v>
      </c>
      <c r="B40" s="501" t="s">
        <v>1004</v>
      </c>
      <c r="C40" s="501" t="s">
        <v>662</v>
      </c>
      <c r="D40" s="502">
        <v>42522</v>
      </c>
      <c r="E40" s="503">
        <v>21</v>
      </c>
      <c r="F40" s="503">
        <v>15000</v>
      </c>
      <c r="G40" s="503">
        <v>262500</v>
      </c>
      <c r="H40" s="502">
        <v>42561</v>
      </c>
      <c r="I40" s="502" t="s">
        <v>1055</v>
      </c>
      <c r="J40" s="504" t="s">
        <v>1056</v>
      </c>
      <c r="K40" s="505">
        <f t="shared" si="7"/>
        <v>90580.857359999995</v>
      </c>
      <c r="L40" s="505">
        <f t="shared" si="8"/>
        <v>542804.17856299994</v>
      </c>
      <c r="M40" s="505">
        <f t="shared" si="9"/>
        <v>195141.90429999999</v>
      </c>
      <c r="N40" s="506"/>
      <c r="O40" s="507" t="str">
        <f t="shared" si="10"/>
        <v>London, Oh</v>
      </c>
      <c r="P40" s="507"/>
      <c r="Q40" s="507" t="s">
        <v>1054</v>
      </c>
    </row>
    <row r="41" spans="1:17" x14ac:dyDescent="0.2">
      <c r="A41" s="501" t="s">
        <v>983</v>
      </c>
      <c r="B41" s="501" t="s">
        <v>1004</v>
      </c>
      <c r="C41" s="501" t="s">
        <v>662</v>
      </c>
      <c r="D41" s="502">
        <v>42522</v>
      </c>
      <c r="E41" s="503">
        <v>21</v>
      </c>
      <c r="F41" s="503">
        <v>20000</v>
      </c>
      <c r="G41" s="503">
        <v>271200</v>
      </c>
      <c r="H41" s="502">
        <v>42561</v>
      </c>
      <c r="I41" s="502" t="s">
        <v>1055</v>
      </c>
      <c r="J41" s="504" t="s">
        <v>1056</v>
      </c>
      <c r="K41" s="505">
        <f t="shared" si="7"/>
        <v>255569.83024000001</v>
      </c>
      <c r="L41" s="505">
        <f t="shared" si="8"/>
        <v>933174.3848</v>
      </c>
      <c r="M41" s="505">
        <f t="shared" si="9"/>
        <v>458315.01244000002</v>
      </c>
      <c r="N41" s="506"/>
      <c r="O41" s="507" t="str">
        <f t="shared" si="10"/>
        <v>London, Oh</v>
      </c>
      <c r="P41" s="507"/>
      <c r="Q41" s="507" t="s">
        <v>1054</v>
      </c>
    </row>
    <row r="42" spans="1:17" x14ac:dyDescent="0.2">
      <c r="A42" s="514" t="s">
        <v>1012</v>
      </c>
      <c r="B42" s="511" t="s">
        <v>1014</v>
      </c>
      <c r="C42" s="511" t="s">
        <v>1015</v>
      </c>
      <c r="D42" s="512">
        <v>42552</v>
      </c>
      <c r="E42" s="503">
        <v>0</v>
      </c>
      <c r="F42" s="503">
        <v>0</v>
      </c>
      <c r="G42" s="503">
        <v>0</v>
      </c>
      <c r="H42" s="503">
        <v>0</v>
      </c>
      <c r="I42" s="502" t="s">
        <v>1040</v>
      </c>
      <c r="J42" s="504" t="s">
        <v>1053</v>
      </c>
      <c r="K42" s="505">
        <f t="shared" si="7"/>
        <v>10093.248</v>
      </c>
      <c r="L42" s="505">
        <f t="shared" si="8"/>
        <v>0</v>
      </c>
      <c r="M42" s="505">
        <f t="shared" si="9"/>
        <v>363.44</v>
      </c>
      <c r="N42" s="506"/>
      <c r="O42" s="507" t="str">
        <f t="shared" si="10"/>
        <v>Saranac, MI</v>
      </c>
      <c r="P42" s="507" t="s">
        <v>1060</v>
      </c>
      <c r="Q42" s="507" t="s">
        <v>1054</v>
      </c>
    </row>
    <row r="43" spans="1:17" x14ac:dyDescent="0.2">
      <c r="A43" s="514" t="s">
        <v>1013</v>
      </c>
      <c r="B43" s="511" t="s">
        <v>1014</v>
      </c>
      <c r="C43" s="511" t="s">
        <v>1015</v>
      </c>
      <c r="D43" s="512">
        <v>42552</v>
      </c>
      <c r="E43" s="503">
        <v>0</v>
      </c>
      <c r="F43" s="503">
        <v>0</v>
      </c>
      <c r="G43" s="503">
        <v>0</v>
      </c>
      <c r="H43" s="503">
        <v>0</v>
      </c>
      <c r="I43" s="502" t="s">
        <v>1040</v>
      </c>
      <c r="J43" s="504" t="s">
        <v>1053</v>
      </c>
      <c r="K43" s="505">
        <f t="shared" si="7"/>
        <v>9175.68</v>
      </c>
      <c r="L43" s="505">
        <f t="shared" si="8"/>
        <v>2619.6</v>
      </c>
      <c r="M43" s="505">
        <f t="shared" si="9"/>
        <v>330.4</v>
      </c>
      <c r="N43" s="506"/>
      <c r="O43" s="507" t="str">
        <f t="shared" si="10"/>
        <v>Saranac, MI</v>
      </c>
      <c r="P43" s="507" t="s">
        <v>1060</v>
      </c>
      <c r="Q43" s="507" t="s">
        <v>1054</v>
      </c>
    </row>
    <row r="44" spans="1:17" x14ac:dyDescent="0.2">
      <c r="A44" s="501" t="s">
        <v>975</v>
      </c>
      <c r="B44" s="501" t="s">
        <v>1002</v>
      </c>
      <c r="C44" s="501" t="s">
        <v>1003</v>
      </c>
      <c r="D44" s="502">
        <v>42583</v>
      </c>
      <c r="E44" s="503">
        <v>21</v>
      </c>
      <c r="F44" s="503">
        <v>6000</v>
      </c>
      <c r="G44" s="503">
        <v>101000</v>
      </c>
      <c r="H44" s="502">
        <v>42561</v>
      </c>
      <c r="I44" s="502" t="s">
        <v>1055</v>
      </c>
      <c r="J44" s="504" t="s">
        <v>1056</v>
      </c>
      <c r="K44" s="505">
        <f t="shared" si="7"/>
        <v>187637.91200000001</v>
      </c>
      <c r="L44" s="505">
        <f t="shared" si="8"/>
        <v>199415.18520000001</v>
      </c>
      <c r="M44" s="505">
        <f t="shared" si="9"/>
        <v>125534.37760000001</v>
      </c>
      <c r="N44" s="506"/>
      <c r="O44" s="507" t="str">
        <f t="shared" si="10"/>
        <v>Muscle Shoals, AL</v>
      </c>
      <c r="P44" s="507"/>
      <c r="Q44" s="507" t="s">
        <v>1054</v>
      </c>
    </row>
    <row r="45" spans="1:17" x14ac:dyDescent="0.2">
      <c r="A45" s="501" t="s">
        <v>976</v>
      </c>
      <c r="B45" s="501" t="s">
        <v>1002</v>
      </c>
      <c r="C45" s="501" t="s">
        <v>1003</v>
      </c>
      <c r="D45" s="502">
        <v>42583</v>
      </c>
      <c r="E45" s="503">
        <v>19</v>
      </c>
      <c r="F45" s="503">
        <v>40000</v>
      </c>
      <c r="G45" s="503">
        <v>638000</v>
      </c>
      <c r="H45" s="502">
        <v>42547</v>
      </c>
      <c r="I45" s="502" t="s">
        <v>1055</v>
      </c>
      <c r="J45" s="504" t="s">
        <v>1053</v>
      </c>
      <c r="K45" s="505">
        <f t="shared" si="7"/>
        <v>921831.68</v>
      </c>
      <c r="L45" s="505">
        <f t="shared" si="8"/>
        <v>979691.32799999998</v>
      </c>
      <c r="M45" s="505">
        <f t="shared" si="9"/>
        <v>308364.03200000001</v>
      </c>
      <c r="N45" s="506"/>
      <c r="O45" s="507" t="str">
        <f t="shared" si="10"/>
        <v>Muscle Shoals, AL</v>
      </c>
      <c r="P45" s="507"/>
      <c r="Q45" s="507" t="s">
        <v>1054</v>
      </c>
    </row>
    <row r="46" spans="1:17" x14ac:dyDescent="0.2">
      <c r="A46" s="501" t="s">
        <v>977</v>
      </c>
      <c r="B46" s="501" t="s">
        <v>1002</v>
      </c>
      <c r="C46" s="501" t="s">
        <v>1003</v>
      </c>
      <c r="D46" s="502">
        <v>42583</v>
      </c>
      <c r="E46" s="503">
        <v>21</v>
      </c>
      <c r="F46" s="503">
        <v>6000</v>
      </c>
      <c r="G46" s="503">
        <v>122000</v>
      </c>
      <c r="H46" s="502">
        <v>42561</v>
      </c>
      <c r="I46" s="502" t="s">
        <v>1055</v>
      </c>
      <c r="J46" s="504" t="s">
        <v>1053</v>
      </c>
      <c r="K46" s="505">
        <f t="shared" si="7"/>
        <v>197627.7996</v>
      </c>
      <c r="L46" s="505">
        <f t="shared" si="8"/>
        <v>210032.09766</v>
      </c>
      <c r="M46" s="505">
        <f t="shared" si="9"/>
        <v>132217.85808000001</v>
      </c>
      <c r="N46" s="506"/>
      <c r="O46" s="507" t="str">
        <f t="shared" si="10"/>
        <v>Muscle Shoals, AL</v>
      </c>
      <c r="P46" s="507"/>
      <c r="Q46" s="507" t="s">
        <v>1054</v>
      </c>
    </row>
    <row r="47" spans="1:17" x14ac:dyDescent="0.2">
      <c r="A47" s="501" t="s">
        <v>978</v>
      </c>
      <c r="B47" s="501" t="s">
        <v>1002</v>
      </c>
      <c r="C47" s="501" t="s">
        <v>1003</v>
      </c>
      <c r="D47" s="502">
        <v>42583</v>
      </c>
      <c r="E47" s="503">
        <v>21</v>
      </c>
      <c r="F47" s="503">
        <v>7200</v>
      </c>
      <c r="G47" s="503">
        <v>110600</v>
      </c>
      <c r="H47" s="502">
        <v>42561</v>
      </c>
      <c r="I47" s="502" t="s">
        <v>1055</v>
      </c>
      <c r="J47" s="504" t="s">
        <v>1053</v>
      </c>
      <c r="K47" s="505">
        <f t="shared" si="7"/>
        <v>478750.272</v>
      </c>
      <c r="L47" s="505">
        <f t="shared" si="8"/>
        <v>508799.49119999999</v>
      </c>
      <c r="M47" s="505">
        <f t="shared" si="9"/>
        <v>320295.70559999999</v>
      </c>
      <c r="N47" s="506"/>
      <c r="O47" s="507" t="str">
        <f t="shared" si="10"/>
        <v>Muscle Shoals, AL</v>
      </c>
      <c r="P47" s="507"/>
      <c r="Q47" s="507" t="s">
        <v>1054</v>
      </c>
    </row>
    <row r="48" spans="1:17" x14ac:dyDescent="0.2">
      <c r="A48" s="501" t="s">
        <v>979</v>
      </c>
      <c r="B48" s="501" t="s">
        <v>1002</v>
      </c>
      <c r="C48" s="501" t="s">
        <v>1003</v>
      </c>
      <c r="D48" s="502">
        <v>42583</v>
      </c>
      <c r="E48" s="503">
        <v>21</v>
      </c>
      <c r="F48" s="503">
        <v>6900</v>
      </c>
      <c r="G48" s="503">
        <v>105300</v>
      </c>
      <c r="H48" s="502">
        <v>42561</v>
      </c>
      <c r="I48" s="502" t="s">
        <v>1055</v>
      </c>
      <c r="J48" s="504" t="s">
        <v>1053</v>
      </c>
      <c r="K48" s="505">
        <f t="shared" si="7"/>
        <v>135698.024</v>
      </c>
      <c r="L48" s="505">
        <f t="shared" si="8"/>
        <v>144215.24040000001</v>
      </c>
      <c r="M48" s="505">
        <f t="shared" si="9"/>
        <v>90785.315199999997</v>
      </c>
      <c r="N48" s="506"/>
      <c r="O48" s="507" t="str">
        <f t="shared" si="10"/>
        <v>Muscle Shoals, AL</v>
      </c>
      <c r="P48" s="507"/>
      <c r="Q48" s="507" t="s">
        <v>1054</v>
      </c>
    </row>
    <row r="49" spans="1:17" x14ac:dyDescent="0.2">
      <c r="A49" s="501" t="s">
        <v>980</v>
      </c>
      <c r="B49" s="501" t="s">
        <v>1002</v>
      </c>
      <c r="C49" s="501" t="s">
        <v>1003</v>
      </c>
      <c r="D49" s="502">
        <v>42583</v>
      </c>
      <c r="E49" s="503">
        <v>21</v>
      </c>
      <c r="F49" s="503">
        <v>4000</v>
      </c>
      <c r="G49" s="503">
        <v>59500</v>
      </c>
      <c r="H49" s="502">
        <v>42561</v>
      </c>
      <c r="I49" s="502" t="s">
        <v>1055</v>
      </c>
      <c r="J49" s="504" t="s">
        <v>1053</v>
      </c>
      <c r="K49" s="505">
        <f t="shared" si="7"/>
        <v>99363.263999999996</v>
      </c>
      <c r="L49" s="505">
        <f t="shared" si="8"/>
        <v>105599.8944</v>
      </c>
      <c r="M49" s="505">
        <f t="shared" si="9"/>
        <v>66476.467199999999</v>
      </c>
      <c r="N49" s="506"/>
      <c r="O49" s="507" t="str">
        <f t="shared" si="10"/>
        <v>Muscle Shoals, AL</v>
      </c>
      <c r="P49" s="507"/>
      <c r="Q49" s="507" t="s">
        <v>1054</v>
      </c>
    </row>
    <row r="50" spans="1:17" x14ac:dyDescent="0.2">
      <c r="A50" s="501" t="s">
        <v>1029</v>
      </c>
      <c r="B50" s="501" t="s">
        <v>1028</v>
      </c>
      <c r="C50" s="501" t="s">
        <v>431</v>
      </c>
      <c r="D50" s="502">
        <v>42644</v>
      </c>
      <c r="E50" s="503">
        <v>4</v>
      </c>
      <c r="F50" s="503">
        <v>300</v>
      </c>
      <c r="G50" s="503">
        <v>1200</v>
      </c>
      <c r="H50" s="502">
        <v>42505</v>
      </c>
      <c r="I50" s="502" t="s">
        <v>1052</v>
      </c>
      <c r="J50" s="504" t="s">
        <v>1053</v>
      </c>
      <c r="K50" s="505">
        <v>69069</v>
      </c>
      <c r="L50" s="505">
        <v>70893</v>
      </c>
      <c r="M50" s="505">
        <v>72646</v>
      </c>
      <c r="N50" s="510">
        <v>1.78</v>
      </c>
      <c r="O50" s="507" t="str">
        <f t="shared" si="10"/>
        <v>Foshan, China</v>
      </c>
      <c r="P50" s="507"/>
      <c r="Q50" s="507" t="s">
        <v>1054</v>
      </c>
    </row>
    <row r="51" spans="1:17" x14ac:dyDescent="0.2">
      <c r="A51" s="508" t="s">
        <v>1030</v>
      </c>
      <c r="B51" s="501" t="s">
        <v>1028</v>
      </c>
      <c r="C51" s="501" t="s">
        <v>431</v>
      </c>
      <c r="D51" s="502">
        <v>42644</v>
      </c>
      <c r="E51" s="503">
        <v>0</v>
      </c>
      <c r="F51" s="503">
        <v>0</v>
      </c>
      <c r="G51" s="503">
        <v>0</v>
      </c>
      <c r="H51" s="503">
        <v>0</v>
      </c>
      <c r="I51" s="502" t="s">
        <v>1040</v>
      </c>
      <c r="J51" s="504" t="s">
        <v>1053</v>
      </c>
      <c r="K51" s="505">
        <v>32336</v>
      </c>
      <c r="L51" s="505">
        <v>33190</v>
      </c>
      <c r="M51" s="505">
        <v>25623</v>
      </c>
      <c r="N51" s="510">
        <v>1</v>
      </c>
      <c r="O51" s="507" t="str">
        <f t="shared" si="10"/>
        <v>Foshan, China</v>
      </c>
      <c r="P51" s="507"/>
      <c r="Q51" s="507" t="s">
        <v>1054</v>
      </c>
    </row>
    <row r="52" spans="1:17" x14ac:dyDescent="0.2">
      <c r="A52" s="501" t="s">
        <v>1031</v>
      </c>
      <c r="B52" s="501" t="s">
        <v>1028</v>
      </c>
      <c r="C52" s="501" t="s">
        <v>431</v>
      </c>
      <c r="D52" s="502">
        <v>42644</v>
      </c>
      <c r="E52" s="503">
        <v>11</v>
      </c>
      <c r="F52" s="503">
        <v>3000</v>
      </c>
      <c r="G52" s="503">
        <v>19500</v>
      </c>
      <c r="H52" s="502">
        <v>42505</v>
      </c>
      <c r="I52" s="502" t="s">
        <v>1055</v>
      </c>
      <c r="J52" s="504" t="s">
        <v>1053</v>
      </c>
      <c r="K52" s="505">
        <v>197894</v>
      </c>
      <c r="L52" s="505">
        <v>203120</v>
      </c>
      <c r="M52" s="505">
        <v>156820</v>
      </c>
      <c r="N52" s="510">
        <v>1.53</v>
      </c>
      <c r="O52" s="507" t="str">
        <f t="shared" si="10"/>
        <v>Foshan, China</v>
      </c>
      <c r="P52" s="507"/>
      <c r="Q52" s="507" t="s">
        <v>1054</v>
      </c>
    </row>
    <row r="53" spans="1:17" x14ac:dyDescent="0.2">
      <c r="A53" s="501" t="s">
        <v>1032</v>
      </c>
      <c r="B53" s="501" t="s">
        <v>1028</v>
      </c>
      <c r="C53" s="501" t="s">
        <v>431</v>
      </c>
      <c r="D53" s="502">
        <v>42644</v>
      </c>
      <c r="E53" s="503">
        <v>5</v>
      </c>
      <c r="F53" s="503">
        <v>14100</v>
      </c>
      <c r="G53" s="503">
        <v>50700</v>
      </c>
      <c r="H53" s="502">
        <v>42442</v>
      </c>
      <c r="I53" s="502" t="s">
        <v>1055</v>
      </c>
      <c r="J53" s="504" t="s">
        <v>1053</v>
      </c>
      <c r="K53" s="505">
        <v>588003</v>
      </c>
      <c r="L53" s="505">
        <v>603530</v>
      </c>
      <c r="M53" s="505">
        <v>465960</v>
      </c>
      <c r="N53" s="509">
        <v>1.23</v>
      </c>
      <c r="O53" s="507" t="str">
        <f t="shared" si="10"/>
        <v>Foshan, China</v>
      </c>
      <c r="P53" s="507"/>
      <c r="Q53" s="507" t="s">
        <v>1054</v>
      </c>
    </row>
    <row r="54" spans="1:17" x14ac:dyDescent="0.2">
      <c r="A54" s="501" t="s">
        <v>887</v>
      </c>
      <c r="B54" s="501" t="s">
        <v>889</v>
      </c>
      <c r="C54" s="501" t="s">
        <v>890</v>
      </c>
      <c r="D54" s="502">
        <v>42705</v>
      </c>
      <c r="E54" s="503">
        <v>18</v>
      </c>
      <c r="F54" s="503">
        <v>3300</v>
      </c>
      <c r="G54" s="503">
        <v>18400</v>
      </c>
      <c r="H54" s="502">
        <v>42561</v>
      </c>
      <c r="I54" s="502" t="s">
        <v>1055</v>
      </c>
      <c r="J54" s="504" t="s">
        <v>1053</v>
      </c>
      <c r="K54" s="505">
        <f>VLOOKUP(A54,DATA,5,FALSE)</f>
        <v>1142210.1599999999</v>
      </c>
      <c r="L54" s="505">
        <f>VLOOKUP(A54,DATA,6,FALSE)</f>
        <v>1187202.7439999999</v>
      </c>
      <c r="M54" s="505">
        <f>VLOOKUP(A54,DATA,7,FALSE)</f>
        <v>627183.64800000004</v>
      </c>
      <c r="N54" s="506"/>
      <c r="O54" s="507" t="str">
        <f t="shared" si="10"/>
        <v>Seymour, IN</v>
      </c>
      <c r="P54" s="507"/>
      <c r="Q54" s="507" t="s">
        <v>1054</v>
      </c>
    </row>
    <row r="55" spans="1:17" x14ac:dyDescent="0.2">
      <c r="A55" s="501" t="s">
        <v>891</v>
      </c>
      <c r="B55" s="501" t="s">
        <v>889</v>
      </c>
      <c r="C55" s="501" t="s">
        <v>890</v>
      </c>
      <c r="D55" s="502">
        <v>42705</v>
      </c>
      <c r="E55" s="503">
        <v>21</v>
      </c>
      <c r="F55" s="503">
        <v>1300</v>
      </c>
      <c r="G55" s="503">
        <v>21100</v>
      </c>
      <c r="H55" s="502">
        <v>42561</v>
      </c>
      <c r="I55" s="502" t="s">
        <v>1055</v>
      </c>
      <c r="J55" s="504" t="s">
        <v>1053</v>
      </c>
      <c r="K55" s="505">
        <f>VLOOKUP(A55,DATA,5,FALSE)</f>
        <v>355238.05200000003</v>
      </c>
      <c r="L55" s="505">
        <f>VLOOKUP(A55,DATA,6,FALSE)</f>
        <v>369231.16680000001</v>
      </c>
      <c r="M55" s="505">
        <f>VLOOKUP(A55,DATA,7,FALSE)</f>
        <v>195059.98560000001</v>
      </c>
      <c r="N55" s="506"/>
      <c r="O55" s="507" t="str">
        <f t="shared" si="10"/>
        <v>Seymour, IN</v>
      </c>
      <c r="P55" s="507"/>
      <c r="Q55" s="507" t="s">
        <v>1054</v>
      </c>
    </row>
    <row r="56" spans="1:17" x14ac:dyDescent="0.2">
      <c r="A56" s="501" t="s">
        <v>965</v>
      </c>
      <c r="B56" s="501" t="s">
        <v>1001</v>
      </c>
      <c r="C56" s="501" t="s">
        <v>914</v>
      </c>
      <c r="D56" s="502">
        <v>42705</v>
      </c>
      <c r="E56" s="503">
        <v>20</v>
      </c>
      <c r="F56" s="503">
        <v>4940</v>
      </c>
      <c r="G56" s="503">
        <v>98800</v>
      </c>
      <c r="H56" s="502">
        <v>42554</v>
      </c>
      <c r="I56" s="502" t="s">
        <v>1055</v>
      </c>
      <c r="J56" s="504" t="s">
        <v>1053</v>
      </c>
      <c r="K56" s="505">
        <v>1473107</v>
      </c>
      <c r="L56" s="505">
        <v>461830</v>
      </c>
      <c r="M56" s="505">
        <v>378591</v>
      </c>
      <c r="N56" s="510">
        <v>3.06</v>
      </c>
      <c r="O56" s="507" t="str">
        <f t="shared" si="10"/>
        <v>Belleville, Canada</v>
      </c>
      <c r="P56" s="507"/>
      <c r="Q56" s="507" t="s">
        <v>1054</v>
      </c>
    </row>
    <row r="57" spans="1:17" x14ac:dyDescent="0.2">
      <c r="A57" s="501" t="s">
        <v>966</v>
      </c>
      <c r="B57" s="501" t="s">
        <v>1001</v>
      </c>
      <c r="C57" s="501" t="s">
        <v>914</v>
      </c>
      <c r="D57" s="502">
        <v>42705</v>
      </c>
      <c r="E57" s="503">
        <v>9</v>
      </c>
      <c r="F57" s="503">
        <v>200</v>
      </c>
      <c r="G57" s="503">
        <v>1200</v>
      </c>
      <c r="H57" s="502">
        <v>42554</v>
      </c>
      <c r="I57" s="502" t="s">
        <v>1052</v>
      </c>
      <c r="J57" s="504" t="s">
        <v>1053</v>
      </c>
      <c r="K57" s="505">
        <v>204075</v>
      </c>
      <c r="L57" s="505">
        <v>145742</v>
      </c>
      <c r="M57" s="505">
        <v>54632</v>
      </c>
      <c r="N57" s="510">
        <v>3.25</v>
      </c>
      <c r="O57" s="507" t="str">
        <f t="shared" si="10"/>
        <v>Belleville, Canada</v>
      </c>
      <c r="P57" s="507"/>
      <c r="Q57" s="507" t="s">
        <v>1054</v>
      </c>
    </row>
    <row r="58" spans="1:17" x14ac:dyDescent="0.2">
      <c r="A58" s="508" t="s">
        <v>912</v>
      </c>
      <c r="B58" s="501" t="s">
        <v>1001</v>
      </c>
      <c r="C58" s="501" t="s">
        <v>914</v>
      </c>
      <c r="D58" s="502">
        <v>42705</v>
      </c>
      <c r="E58" s="503">
        <v>0</v>
      </c>
      <c r="F58" s="503">
        <v>0</v>
      </c>
      <c r="G58" s="503">
        <v>0</v>
      </c>
      <c r="H58" s="503">
        <v>0</v>
      </c>
      <c r="I58" s="502" t="s">
        <v>1040</v>
      </c>
      <c r="J58" s="504" t="s">
        <v>1053</v>
      </c>
      <c r="K58" s="505">
        <v>344949</v>
      </c>
      <c r="L58" s="505">
        <v>146629</v>
      </c>
      <c r="M58" s="505">
        <v>60282</v>
      </c>
      <c r="N58" s="510">
        <v>8.61</v>
      </c>
      <c r="O58" s="507" t="str">
        <f t="shared" si="10"/>
        <v>BELVIDERE, IL</v>
      </c>
      <c r="P58" s="507"/>
      <c r="Q58" s="507" t="s">
        <v>1054</v>
      </c>
    </row>
    <row r="59" spans="1:17" x14ac:dyDescent="0.2">
      <c r="A59" s="501" t="s">
        <v>991</v>
      </c>
      <c r="B59" s="501" t="s">
        <v>1001</v>
      </c>
      <c r="C59" s="501" t="s">
        <v>914</v>
      </c>
      <c r="D59" s="502">
        <v>42705</v>
      </c>
      <c r="E59" s="503">
        <v>3</v>
      </c>
      <c r="F59" s="503">
        <v>200</v>
      </c>
      <c r="G59" s="503">
        <v>600</v>
      </c>
      <c r="H59" s="502">
        <v>42533</v>
      </c>
      <c r="I59" s="502" t="s">
        <v>1052</v>
      </c>
      <c r="J59" s="504" t="s">
        <v>1053</v>
      </c>
      <c r="K59" s="505">
        <v>1990</v>
      </c>
      <c r="L59" s="505">
        <v>1421</v>
      </c>
      <c r="M59" s="505">
        <v>533</v>
      </c>
      <c r="N59" s="510">
        <v>1.46</v>
      </c>
      <c r="O59" s="507" t="str">
        <f t="shared" si="10"/>
        <v>Laredo, Tx</v>
      </c>
      <c r="P59" s="507"/>
      <c r="Q59" s="507" t="s">
        <v>1054</v>
      </c>
    </row>
    <row r="60" spans="1:17" x14ac:dyDescent="0.2">
      <c r="A60" s="501" t="s">
        <v>1017</v>
      </c>
      <c r="B60" s="501" t="s">
        <v>1018</v>
      </c>
      <c r="C60" s="501" t="s">
        <v>1019</v>
      </c>
      <c r="D60" s="502">
        <v>42705</v>
      </c>
      <c r="E60" s="503">
        <v>21</v>
      </c>
      <c r="F60" s="503">
        <v>11700</v>
      </c>
      <c r="G60" s="503">
        <v>217200</v>
      </c>
      <c r="H60" s="502">
        <v>42561</v>
      </c>
      <c r="I60" s="502" t="s">
        <v>1055</v>
      </c>
      <c r="J60" s="504" t="s">
        <v>1053</v>
      </c>
      <c r="K60" s="505">
        <f>VLOOKUP(A60,DATA,5,FALSE)</f>
        <v>0</v>
      </c>
      <c r="L60" s="505">
        <f>VLOOKUP(A60,DATA,6,FALSE)</f>
        <v>105404.61</v>
      </c>
      <c r="M60" s="505">
        <f>VLOOKUP(A60,DATA,7,FALSE)</f>
        <v>274046.31</v>
      </c>
      <c r="N60" s="506"/>
      <c r="O60" s="507" t="str">
        <f t="shared" si="10"/>
        <v>Belleville, Canada</v>
      </c>
      <c r="P60" s="507"/>
      <c r="Q60" s="507" t="s">
        <v>1054</v>
      </c>
    </row>
    <row r="61" spans="1:17" x14ac:dyDescent="0.2">
      <c r="A61" s="501" t="s">
        <v>915</v>
      </c>
      <c r="B61" s="501" t="s">
        <v>1005</v>
      </c>
      <c r="C61" s="501" t="s">
        <v>917</v>
      </c>
      <c r="D61" s="502">
        <v>42705</v>
      </c>
      <c r="E61" s="503">
        <v>20</v>
      </c>
      <c r="F61" s="503">
        <v>4200</v>
      </c>
      <c r="G61" s="503">
        <v>77100</v>
      </c>
      <c r="H61" s="502">
        <v>42554</v>
      </c>
      <c r="I61" s="502" t="s">
        <v>1055</v>
      </c>
      <c r="J61" s="504" t="s">
        <v>1053</v>
      </c>
      <c r="K61" s="505">
        <v>626933</v>
      </c>
      <c r="L61" s="505">
        <v>706626</v>
      </c>
      <c r="M61" s="505">
        <v>611569</v>
      </c>
      <c r="N61" s="510">
        <v>4.93</v>
      </c>
      <c r="O61" s="507" t="str">
        <f t="shared" si="10"/>
        <v>BELVIDERE, IL</v>
      </c>
      <c r="P61" s="507"/>
      <c r="Q61" s="507" t="s">
        <v>1054</v>
      </c>
    </row>
    <row r="62" spans="1:17" x14ac:dyDescent="0.2">
      <c r="A62" s="508" t="s">
        <v>989</v>
      </c>
      <c r="B62" s="501" t="s">
        <v>870</v>
      </c>
      <c r="C62" s="501" t="s">
        <v>871</v>
      </c>
      <c r="D62" s="502">
        <v>42705</v>
      </c>
      <c r="E62" s="503">
        <v>0</v>
      </c>
      <c r="F62" s="503">
        <v>0</v>
      </c>
      <c r="G62" s="503">
        <v>0</v>
      </c>
      <c r="H62" s="503">
        <v>0</v>
      </c>
      <c r="I62" s="502" t="s">
        <v>1040</v>
      </c>
      <c r="J62" s="504" t="s">
        <v>1053</v>
      </c>
      <c r="K62" s="505">
        <f>VLOOKUP(A62,DATA,5,FALSE)</f>
        <v>43502.58</v>
      </c>
      <c r="L62" s="505">
        <f>VLOOKUP(A62,DATA,6,FALSE)</f>
        <v>37818</v>
      </c>
      <c r="M62" s="505">
        <f>VLOOKUP(A62,DATA,7,FALSE)</f>
        <v>0</v>
      </c>
      <c r="N62" s="506"/>
      <c r="O62" s="507">
        <f t="shared" si="10"/>
        <v>0</v>
      </c>
      <c r="P62" s="507"/>
      <c r="Q62" s="507" t="s">
        <v>1054</v>
      </c>
    </row>
    <row r="63" spans="1:17" x14ac:dyDescent="0.2">
      <c r="A63" s="501" t="s">
        <v>974</v>
      </c>
      <c r="B63" s="501" t="s">
        <v>870</v>
      </c>
      <c r="C63" s="501" t="s">
        <v>871</v>
      </c>
      <c r="D63" s="502">
        <v>42705</v>
      </c>
      <c r="E63" s="503">
        <v>7</v>
      </c>
      <c r="F63" s="503">
        <v>600</v>
      </c>
      <c r="G63" s="503">
        <v>3960</v>
      </c>
      <c r="H63" s="502">
        <v>42533</v>
      </c>
      <c r="I63" s="502" t="s">
        <v>1055</v>
      </c>
      <c r="J63" s="504" t="s">
        <v>1053</v>
      </c>
      <c r="K63" s="505">
        <f>VLOOKUP(A63,DATA,5,FALSE)</f>
        <v>29968.444</v>
      </c>
      <c r="L63" s="505">
        <f>VLOOKUP(A63,DATA,6,FALSE)</f>
        <v>26052.400000000001</v>
      </c>
      <c r="M63" s="505">
        <f>VLOOKUP(A63,DATA,7,FALSE)</f>
        <v>26263.82</v>
      </c>
      <c r="N63" s="506"/>
      <c r="O63" s="507" t="str">
        <f t="shared" si="10"/>
        <v>Mexico</v>
      </c>
      <c r="P63" s="507"/>
      <c r="Q63" s="507" t="s">
        <v>1054</v>
      </c>
    </row>
    <row r="64" spans="1:17" x14ac:dyDescent="0.2">
      <c r="A64" s="508" t="s">
        <v>990</v>
      </c>
      <c r="B64" s="501" t="s">
        <v>174</v>
      </c>
      <c r="C64" s="501" t="s">
        <v>174</v>
      </c>
      <c r="D64" s="502">
        <v>42705</v>
      </c>
      <c r="E64" s="503">
        <v>0</v>
      </c>
      <c r="F64" s="503">
        <v>0</v>
      </c>
      <c r="G64" s="503">
        <v>0</v>
      </c>
      <c r="H64" s="503">
        <v>0</v>
      </c>
      <c r="I64" s="502" t="s">
        <v>1040</v>
      </c>
      <c r="J64" s="504" t="s">
        <v>1053</v>
      </c>
      <c r="K64" s="513" t="e">
        <f>VLOOKUP(A64,DATA,5,FALSE)</f>
        <v>#N/A</v>
      </c>
      <c r="L64" s="513" t="e">
        <f>VLOOKUP(A64,DATA,6,FALSE)</f>
        <v>#N/A</v>
      </c>
      <c r="M64" s="513" t="e">
        <f>VLOOKUP(A64,DATA,7,FALSE)</f>
        <v>#N/A</v>
      </c>
      <c r="N64" s="510"/>
      <c r="O64" s="507" t="str">
        <f t="shared" si="10"/>
        <v xml:space="preserve">Duncan, SC </v>
      </c>
      <c r="P64" s="507"/>
      <c r="Q64" s="507" t="s">
        <v>1054</v>
      </c>
    </row>
    <row r="65" spans="1:17" x14ac:dyDescent="0.2">
      <c r="A65" s="501" t="s">
        <v>1006</v>
      </c>
      <c r="B65" s="501" t="s">
        <v>1008</v>
      </c>
      <c r="C65" s="501" t="s">
        <v>1007</v>
      </c>
      <c r="D65" s="502">
        <v>42705</v>
      </c>
      <c r="E65" s="503">
        <v>21</v>
      </c>
      <c r="F65" s="503">
        <v>4000</v>
      </c>
      <c r="G65" s="503">
        <v>75000</v>
      </c>
      <c r="H65" s="502">
        <v>42561</v>
      </c>
      <c r="I65" s="502" t="s">
        <v>1055</v>
      </c>
      <c r="J65" s="504" t="s">
        <v>1053</v>
      </c>
      <c r="K65" s="505">
        <f>VLOOKUP(A65,DATA,5,FALSE)</f>
        <v>0</v>
      </c>
      <c r="L65" s="505">
        <f>VLOOKUP(A65,DATA,6,FALSE)</f>
        <v>220106.25599999999</v>
      </c>
      <c r="M65" s="505">
        <f>VLOOKUP(A65,DATA,7,FALSE)</f>
        <v>267347.52720000001</v>
      </c>
      <c r="N65" s="506"/>
      <c r="O65" s="507" t="str">
        <f t="shared" si="10"/>
        <v>London, Oh</v>
      </c>
      <c r="P65" s="507"/>
      <c r="Q65" s="507" t="s">
        <v>1054</v>
      </c>
    </row>
    <row r="66" spans="1:17" x14ac:dyDescent="0.2">
      <c r="A66" s="501" t="s">
        <v>987</v>
      </c>
      <c r="B66" s="501" t="s">
        <v>174</v>
      </c>
      <c r="C66" s="501" t="s">
        <v>174</v>
      </c>
      <c r="D66" s="502">
        <v>42735</v>
      </c>
      <c r="E66" s="503">
        <v>21</v>
      </c>
      <c r="F66" s="503">
        <v>630</v>
      </c>
      <c r="G66" s="503">
        <v>9900</v>
      </c>
      <c r="H66" s="502">
        <v>42561</v>
      </c>
      <c r="I66" s="502" t="s">
        <v>1055</v>
      </c>
      <c r="J66" s="504" t="s">
        <v>1053</v>
      </c>
      <c r="K66" s="505">
        <f>VLOOKUP(A66,DATA,5,FALSE)</f>
        <v>56475</v>
      </c>
      <c r="L66" s="505">
        <f>VLOOKUP(A66,DATA,6,FALSE)</f>
        <v>56475</v>
      </c>
      <c r="M66" s="505">
        <f>VLOOKUP(A66,DATA,7,FALSE)</f>
        <v>135540</v>
      </c>
      <c r="N66" s="506"/>
      <c r="O66" s="507" t="str">
        <f t="shared" si="10"/>
        <v>Mexico</v>
      </c>
      <c r="P66" s="507"/>
      <c r="Q66" s="507" t="s">
        <v>1054</v>
      </c>
    </row>
  </sheetData>
  <mergeCells count="5">
    <mergeCell ref="A1:Q1"/>
    <mergeCell ref="A2:Q2"/>
    <mergeCell ref="A3:Q3"/>
    <mergeCell ref="A4:B4"/>
    <mergeCell ref="K5:M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I33"/>
  <sheetViews>
    <sheetView showGridLines="0" zoomScaleNormal="100" workbookViewId="0">
      <selection activeCell="D12" sqref="D12"/>
    </sheetView>
  </sheetViews>
  <sheetFormatPr defaultRowHeight="12.75" x14ac:dyDescent="0.2"/>
  <cols>
    <col min="1" max="1" width="3.28515625" customWidth="1"/>
    <col min="2" max="2" width="19.7109375" customWidth="1"/>
    <col min="3" max="3" width="12.7109375" customWidth="1"/>
    <col min="4" max="4" width="15.28515625" bestFit="1" customWidth="1"/>
    <col min="5" max="5" width="32.7109375" bestFit="1" customWidth="1"/>
    <col min="6" max="7" width="10.85546875" customWidth="1"/>
    <col min="8" max="8" width="17.42578125" customWidth="1"/>
  </cols>
  <sheetData>
    <row r="1" spans="2:8" x14ac:dyDescent="0.2">
      <c r="B1" s="385" t="s">
        <v>455</v>
      </c>
    </row>
    <row r="2" spans="2:8" ht="15.75" x14ac:dyDescent="0.25">
      <c r="B2" s="1280" t="s">
        <v>448</v>
      </c>
      <c r="C2" s="1280"/>
      <c r="D2" s="1280"/>
      <c r="E2" s="1280"/>
      <c r="F2" s="1280"/>
      <c r="G2" s="1280"/>
      <c r="H2" s="1280"/>
    </row>
    <row r="3" spans="2:8" ht="7.5" customHeight="1" x14ac:dyDescent="0.2">
      <c r="B3" s="357"/>
      <c r="C3" s="357"/>
      <c r="D3" s="357"/>
      <c r="E3" s="357"/>
      <c r="F3" s="357"/>
      <c r="G3" s="357"/>
      <c r="H3" s="357"/>
    </row>
    <row r="4" spans="2:8" ht="15" customHeight="1" thickBot="1" x14ac:dyDescent="0.25">
      <c r="B4" s="364">
        <v>40967</v>
      </c>
    </row>
    <row r="5" spans="2:8" ht="13.5" thickBot="1" x14ac:dyDescent="0.25">
      <c r="B5" s="1281" t="s">
        <v>439</v>
      </c>
      <c r="C5" s="1282"/>
      <c r="D5" s="1282"/>
      <c r="E5" s="1282"/>
      <c r="F5" s="1282"/>
      <c r="G5" s="1283"/>
      <c r="H5" s="1284"/>
    </row>
    <row r="6" spans="2:8" x14ac:dyDescent="0.2">
      <c r="B6" s="47" t="s">
        <v>440</v>
      </c>
      <c r="C6" s="48" t="s">
        <v>243</v>
      </c>
      <c r="D6" s="48" t="s">
        <v>0</v>
      </c>
      <c r="E6" s="48" t="s">
        <v>441</v>
      </c>
      <c r="F6" s="48" t="s">
        <v>442</v>
      </c>
      <c r="G6" s="370" t="s">
        <v>443</v>
      </c>
      <c r="H6" s="371" t="s">
        <v>444</v>
      </c>
    </row>
    <row r="7" spans="2:8" ht="13.5" thickBot="1" x14ac:dyDescent="0.25">
      <c r="B7" s="372" t="s">
        <v>445</v>
      </c>
      <c r="C7" s="365" t="s">
        <v>160</v>
      </c>
      <c r="D7" s="365" t="s">
        <v>446</v>
      </c>
      <c r="E7" s="365" t="s">
        <v>447</v>
      </c>
      <c r="F7" s="365"/>
      <c r="G7" s="365"/>
      <c r="H7" s="386"/>
    </row>
    <row r="8" spans="2:8" x14ac:dyDescent="0.2">
      <c r="B8" s="375" t="s">
        <v>467</v>
      </c>
      <c r="C8" s="358" t="s">
        <v>212</v>
      </c>
      <c r="D8" s="358" t="s">
        <v>213</v>
      </c>
      <c r="E8" s="366" t="s">
        <v>456</v>
      </c>
      <c r="F8" s="358"/>
      <c r="G8" s="358"/>
      <c r="H8" s="387"/>
    </row>
    <row r="9" spans="2:8" ht="13.5" thickBot="1" x14ac:dyDescent="0.25">
      <c r="B9" s="376" t="s">
        <v>468</v>
      </c>
      <c r="C9" s="359" t="s">
        <v>225</v>
      </c>
      <c r="D9" s="359" t="s">
        <v>316</v>
      </c>
      <c r="E9" s="380" t="s">
        <v>457</v>
      </c>
      <c r="F9" s="359"/>
      <c r="G9" s="359"/>
      <c r="H9" s="388"/>
    </row>
    <row r="10" spans="2:8" x14ac:dyDescent="0.2">
      <c r="B10" s="377" t="s">
        <v>469</v>
      </c>
      <c r="C10" s="362" t="s">
        <v>425</v>
      </c>
      <c r="D10" s="362" t="s">
        <v>427</v>
      </c>
      <c r="E10" s="381" t="s">
        <v>458</v>
      </c>
      <c r="F10" s="362"/>
      <c r="G10" s="362"/>
      <c r="H10" s="389"/>
    </row>
    <row r="11" spans="2:8" x14ac:dyDescent="0.2">
      <c r="B11" s="374" t="s">
        <v>470</v>
      </c>
      <c r="C11" s="42" t="s">
        <v>426</v>
      </c>
      <c r="D11" s="42" t="s">
        <v>427</v>
      </c>
      <c r="E11" s="345" t="s">
        <v>458</v>
      </c>
      <c r="F11" s="42"/>
      <c r="G11" s="42"/>
      <c r="H11" s="390"/>
    </row>
    <row r="12" spans="2:8" x14ac:dyDescent="0.2">
      <c r="B12" s="374" t="s">
        <v>471</v>
      </c>
      <c r="C12" s="42" t="s">
        <v>428</v>
      </c>
      <c r="D12" s="42" t="s">
        <v>430</v>
      </c>
      <c r="E12" s="345" t="s">
        <v>431</v>
      </c>
      <c r="F12" s="42"/>
      <c r="G12" s="42"/>
      <c r="H12" s="390"/>
    </row>
    <row r="13" spans="2:8" ht="13.5" thickBot="1" x14ac:dyDescent="0.25">
      <c r="B13" s="373" t="s">
        <v>472</v>
      </c>
      <c r="C13" s="365" t="s">
        <v>429</v>
      </c>
      <c r="D13" s="365" t="s">
        <v>430</v>
      </c>
      <c r="E13" s="367" t="s">
        <v>431</v>
      </c>
      <c r="F13" s="365"/>
      <c r="G13" s="365"/>
      <c r="H13" s="386"/>
    </row>
    <row r="14" spans="2:8" x14ac:dyDescent="0.2">
      <c r="B14" s="375" t="s">
        <v>473</v>
      </c>
      <c r="C14" s="358" t="s">
        <v>200</v>
      </c>
      <c r="D14" s="358" t="s">
        <v>201</v>
      </c>
      <c r="E14" s="366" t="s">
        <v>461</v>
      </c>
      <c r="F14" s="358"/>
      <c r="G14" s="358"/>
      <c r="H14" s="387"/>
    </row>
    <row r="15" spans="2:8" ht="13.5" thickBot="1" x14ac:dyDescent="0.25">
      <c r="B15" s="376" t="s">
        <v>474</v>
      </c>
      <c r="C15" s="359" t="s">
        <v>199</v>
      </c>
      <c r="D15" s="359" t="s">
        <v>201</v>
      </c>
      <c r="E15" s="380" t="s">
        <v>461</v>
      </c>
      <c r="F15" s="359"/>
      <c r="G15" s="359"/>
      <c r="H15" s="388"/>
    </row>
    <row r="16" spans="2:8" ht="13.5" thickBot="1" x14ac:dyDescent="0.25">
      <c r="B16" s="360" t="s">
        <v>450</v>
      </c>
      <c r="C16" s="356" t="s">
        <v>167</v>
      </c>
      <c r="D16" s="368" t="s">
        <v>454</v>
      </c>
      <c r="E16" s="368" t="s">
        <v>453</v>
      </c>
      <c r="F16" s="356"/>
      <c r="G16" s="356"/>
      <c r="H16" s="391"/>
    </row>
    <row r="17" spans="2:9" x14ac:dyDescent="0.2">
      <c r="B17" s="363" t="s">
        <v>475</v>
      </c>
      <c r="C17" s="42" t="s">
        <v>215</v>
      </c>
      <c r="D17" s="350" t="s">
        <v>213</v>
      </c>
      <c r="E17" s="350" t="s">
        <v>456</v>
      </c>
      <c r="F17" s="42"/>
      <c r="G17" s="42"/>
      <c r="H17" s="390">
        <v>40878</v>
      </c>
    </row>
    <row r="18" spans="2:9" x14ac:dyDescent="0.2">
      <c r="B18" s="363" t="s">
        <v>476</v>
      </c>
      <c r="C18" s="42" t="s">
        <v>420</v>
      </c>
      <c r="D18" s="350" t="s">
        <v>80</v>
      </c>
      <c r="E18" s="350" t="s">
        <v>423</v>
      </c>
      <c r="F18" s="42"/>
      <c r="G18" s="42"/>
      <c r="H18" s="390"/>
      <c r="I18" s="149"/>
    </row>
    <row r="19" spans="2:9" x14ac:dyDescent="0.2">
      <c r="B19" s="374" t="s">
        <v>482</v>
      </c>
      <c r="C19" s="42" t="s">
        <v>421</v>
      </c>
      <c r="D19" s="350" t="s">
        <v>80</v>
      </c>
      <c r="E19" s="350" t="s">
        <v>423</v>
      </c>
      <c r="F19" s="42"/>
      <c r="G19" s="42"/>
      <c r="H19" s="390"/>
      <c r="I19" s="149"/>
    </row>
    <row r="20" spans="2:9" x14ac:dyDescent="0.2">
      <c r="B20" s="374" t="s">
        <v>483</v>
      </c>
      <c r="C20" s="42" t="s">
        <v>422</v>
      </c>
      <c r="D20" s="350" t="s">
        <v>80</v>
      </c>
      <c r="E20" s="350" t="s">
        <v>423</v>
      </c>
      <c r="F20" s="42"/>
      <c r="G20" s="42"/>
      <c r="H20" s="390"/>
      <c r="I20" s="149"/>
    </row>
    <row r="21" spans="2:9" x14ac:dyDescent="0.2">
      <c r="B21" s="374" t="s">
        <v>484</v>
      </c>
      <c r="C21" s="42" t="s">
        <v>30</v>
      </c>
      <c r="D21" s="350" t="s">
        <v>32</v>
      </c>
      <c r="E21" s="350" t="s">
        <v>460</v>
      </c>
      <c r="F21" s="42"/>
      <c r="G21" s="42"/>
      <c r="H21" s="390">
        <v>41214</v>
      </c>
      <c r="I21" s="149"/>
    </row>
    <row r="22" spans="2:9" ht="13.5" thickBot="1" x14ac:dyDescent="0.25">
      <c r="B22" s="373" t="s">
        <v>485</v>
      </c>
      <c r="C22" s="365" t="s">
        <v>31</v>
      </c>
      <c r="D22" s="369" t="s">
        <v>32</v>
      </c>
      <c r="E22" s="369" t="s">
        <v>460</v>
      </c>
      <c r="F22" s="365"/>
      <c r="G22" s="365"/>
      <c r="H22" s="386">
        <v>41214</v>
      </c>
      <c r="I22" s="149"/>
    </row>
    <row r="23" spans="2:9" x14ac:dyDescent="0.2">
      <c r="B23" s="361" t="s">
        <v>477</v>
      </c>
      <c r="C23" s="366" t="s">
        <v>424</v>
      </c>
      <c r="D23" s="349" t="s">
        <v>80</v>
      </c>
      <c r="E23" s="349" t="s">
        <v>423</v>
      </c>
      <c r="F23" s="358"/>
      <c r="G23" s="358"/>
      <c r="H23" s="387"/>
      <c r="I23" s="149"/>
    </row>
    <row r="24" spans="2:9" x14ac:dyDescent="0.2">
      <c r="B24" s="363" t="s">
        <v>451</v>
      </c>
      <c r="C24" s="42" t="s">
        <v>172</v>
      </c>
      <c r="D24" s="42" t="s">
        <v>173</v>
      </c>
      <c r="E24" s="297" t="s">
        <v>452</v>
      </c>
      <c r="F24" s="42"/>
      <c r="G24" s="42"/>
      <c r="H24" s="390"/>
    </row>
    <row r="25" spans="2:9" x14ac:dyDescent="0.2">
      <c r="B25" s="363" t="s">
        <v>478</v>
      </c>
      <c r="C25" s="42" t="s">
        <v>432</v>
      </c>
      <c r="D25" s="350" t="s">
        <v>433</v>
      </c>
      <c r="E25" s="350" t="s">
        <v>464</v>
      </c>
      <c r="F25" s="42"/>
      <c r="G25" s="42"/>
      <c r="H25" s="390"/>
    </row>
    <row r="26" spans="2:9" ht="13.5" thickBot="1" x14ac:dyDescent="0.25">
      <c r="B26" s="379" t="s">
        <v>479</v>
      </c>
      <c r="C26" s="359" t="s">
        <v>434</v>
      </c>
      <c r="D26" s="351" t="s">
        <v>433</v>
      </c>
      <c r="E26" s="351" t="s">
        <v>464</v>
      </c>
      <c r="F26" s="359"/>
      <c r="G26" s="359"/>
      <c r="H26" s="388"/>
      <c r="I26" s="149"/>
    </row>
    <row r="27" spans="2:9" x14ac:dyDescent="0.2">
      <c r="B27" s="378" t="s">
        <v>480</v>
      </c>
      <c r="C27" s="362" t="s">
        <v>435</v>
      </c>
      <c r="D27" s="355" t="s">
        <v>436</v>
      </c>
      <c r="E27" s="355" t="s">
        <v>465</v>
      </c>
      <c r="F27" s="362"/>
      <c r="G27" s="362"/>
      <c r="H27" s="389"/>
      <c r="I27" s="149"/>
    </row>
    <row r="28" spans="2:9" ht="13.5" thickBot="1" x14ac:dyDescent="0.25">
      <c r="B28" s="372" t="s">
        <v>481</v>
      </c>
      <c r="C28" s="365" t="s">
        <v>437</v>
      </c>
      <c r="D28" s="369" t="s">
        <v>436</v>
      </c>
      <c r="E28" s="369" t="s">
        <v>465</v>
      </c>
      <c r="F28" s="365"/>
      <c r="G28" s="365"/>
      <c r="H28" s="386"/>
      <c r="I28" s="149"/>
    </row>
    <row r="29" spans="2:9" x14ac:dyDescent="0.2">
      <c r="B29" s="375" t="s">
        <v>486</v>
      </c>
      <c r="C29" s="358" t="s">
        <v>438</v>
      </c>
      <c r="D29" s="349" t="s">
        <v>436</v>
      </c>
      <c r="E29" s="349" t="s">
        <v>465</v>
      </c>
      <c r="F29" s="358"/>
      <c r="G29" s="358"/>
      <c r="H29" s="387"/>
      <c r="I29" s="149"/>
    </row>
    <row r="30" spans="2:9" ht="13.5" thickBot="1" x14ac:dyDescent="0.25">
      <c r="B30" s="376" t="s">
        <v>487</v>
      </c>
      <c r="C30" s="359" t="s">
        <v>216</v>
      </c>
      <c r="D30" s="351" t="s">
        <v>213</v>
      </c>
      <c r="E30" s="351" t="s">
        <v>466</v>
      </c>
      <c r="F30" s="359"/>
      <c r="G30" s="359"/>
      <c r="H30" s="388"/>
      <c r="I30" s="149"/>
    </row>
    <row r="33" spans="2:2" x14ac:dyDescent="0.2">
      <c r="B33" s="396" t="s">
        <v>507</v>
      </c>
    </row>
  </sheetData>
  <mergeCells count="2">
    <mergeCell ref="B2:H2"/>
    <mergeCell ref="B5:H5"/>
  </mergeCells>
  <hyperlinks>
    <hyperlink ref="B1" r:id="rId1"/>
  </hyperlinks>
  <pageMargins left="0.26" right="0.75" top="0.84" bottom="1" header="0.5" footer="0.5"/>
  <pageSetup scale="90" orientation="portrait" r:id="rId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2:M44"/>
  <sheetViews>
    <sheetView showGridLines="0" zoomScale="85" workbookViewId="0">
      <pane xSplit="2" ySplit="4" topLeftCell="C30" activePane="bottomRight" state="frozen"/>
      <selection pane="topRight" activeCell="C1" sqref="C1"/>
      <selection pane="bottomLeft" activeCell="A5" sqref="A5"/>
      <selection pane="bottomRight" activeCell="B32" sqref="B32"/>
    </sheetView>
  </sheetViews>
  <sheetFormatPr defaultRowHeight="12.75" x14ac:dyDescent="0.2"/>
  <cols>
    <col min="1" max="1" width="2.140625" customWidth="1"/>
    <col min="2" max="2" width="13.7109375" customWidth="1"/>
    <col min="3" max="3" width="34" customWidth="1"/>
    <col min="4" max="4" width="13.42578125" bestFit="1" customWidth="1"/>
    <col min="5" max="5" width="14.42578125" customWidth="1"/>
    <col min="6" max="6" width="16.7109375" customWidth="1"/>
    <col min="7" max="7" width="15.85546875" customWidth="1"/>
    <col min="8" max="8" width="12.5703125" customWidth="1"/>
    <col min="9" max="9" width="24.7109375" customWidth="1"/>
    <col min="10" max="10" width="13.85546875" bestFit="1" customWidth="1"/>
    <col min="11" max="11" width="50.28515625" customWidth="1"/>
    <col min="13" max="13" width="11.5703125" bestFit="1" customWidth="1"/>
  </cols>
  <sheetData>
    <row r="2" spans="2:13" x14ac:dyDescent="0.2">
      <c r="B2" s="2" t="s">
        <v>337</v>
      </c>
    </row>
    <row r="3" spans="2:13" x14ac:dyDescent="0.2">
      <c r="B3" s="348">
        <v>40771</v>
      </c>
    </row>
    <row r="4" spans="2:13" ht="25.5" x14ac:dyDescent="0.2">
      <c r="B4" s="295" t="s">
        <v>243</v>
      </c>
      <c r="C4" s="295" t="s">
        <v>244</v>
      </c>
      <c r="D4" s="295" t="s">
        <v>245</v>
      </c>
      <c r="E4" s="295" t="s">
        <v>246</v>
      </c>
      <c r="F4" s="296" t="s">
        <v>247</v>
      </c>
      <c r="G4" s="296" t="s">
        <v>248</v>
      </c>
      <c r="H4" s="295" t="s">
        <v>249</v>
      </c>
      <c r="I4" s="295" t="s">
        <v>250</v>
      </c>
      <c r="J4" s="295" t="s">
        <v>0</v>
      </c>
      <c r="K4" s="295" t="s">
        <v>298</v>
      </c>
    </row>
    <row r="5" spans="2:13" s="36" customFormat="1" x14ac:dyDescent="0.2">
      <c r="B5" s="306" t="s">
        <v>313</v>
      </c>
      <c r="C5" s="306" t="s">
        <v>314</v>
      </c>
      <c r="D5" s="306" t="s">
        <v>315</v>
      </c>
      <c r="E5" s="306">
        <v>10000</v>
      </c>
      <c r="F5" s="326">
        <v>28538</v>
      </c>
      <c r="G5" s="329" t="e">
        <f>#N/A</f>
        <v>#N/A</v>
      </c>
      <c r="H5" s="339">
        <v>757.68389999999999</v>
      </c>
      <c r="I5" s="322" t="s">
        <v>352</v>
      </c>
      <c r="J5" s="297" t="s">
        <v>32</v>
      </c>
      <c r="K5" s="297" t="s">
        <v>357</v>
      </c>
    </row>
    <row r="6" spans="2:13" s="36" customFormat="1" ht="25.5" x14ac:dyDescent="0.2">
      <c r="B6" s="306" t="s">
        <v>311</v>
      </c>
      <c r="C6" s="306" t="s">
        <v>312</v>
      </c>
      <c r="D6" s="306" t="s">
        <v>284</v>
      </c>
      <c r="E6" s="306">
        <v>1540</v>
      </c>
      <c r="F6" s="326">
        <v>4800</v>
      </c>
      <c r="G6" s="329" t="e">
        <f>#N/A</f>
        <v>#N/A</v>
      </c>
      <c r="H6" s="339">
        <v>2027.04</v>
      </c>
      <c r="I6" s="322" t="s">
        <v>353</v>
      </c>
      <c r="J6" s="297" t="s">
        <v>32</v>
      </c>
      <c r="K6" s="297" t="s">
        <v>356</v>
      </c>
    </row>
    <row r="7" spans="2:13" s="36" customFormat="1" x14ac:dyDescent="0.2">
      <c r="B7" s="306" t="s">
        <v>350</v>
      </c>
      <c r="C7" s="306" t="s">
        <v>351</v>
      </c>
      <c r="D7" s="306" t="s">
        <v>284</v>
      </c>
      <c r="E7" s="306">
        <v>2600</v>
      </c>
      <c r="F7" s="337">
        <v>8075</v>
      </c>
      <c r="G7" s="329" t="e">
        <f>#N/A</f>
        <v>#N/A</v>
      </c>
      <c r="H7" s="338">
        <v>2171.3674999999998</v>
      </c>
      <c r="I7" s="325" t="s">
        <v>347</v>
      </c>
      <c r="J7" s="297" t="s">
        <v>32</v>
      </c>
      <c r="K7" s="297"/>
    </row>
    <row r="8" spans="2:13" s="36" customFormat="1" x14ac:dyDescent="0.2">
      <c r="B8" s="382" t="s">
        <v>311</v>
      </c>
      <c r="C8" s="382" t="s">
        <v>312</v>
      </c>
      <c r="D8" s="382" t="s">
        <v>284</v>
      </c>
      <c r="E8" s="306">
        <v>1540</v>
      </c>
      <c r="F8" s="337">
        <v>3155</v>
      </c>
      <c r="G8" s="329" t="e">
        <f>#N/A</f>
        <v>#N/A</v>
      </c>
      <c r="H8" s="338">
        <v>1332.3565000000001</v>
      </c>
      <c r="I8" s="325" t="s">
        <v>156</v>
      </c>
      <c r="J8" s="297" t="s">
        <v>17</v>
      </c>
      <c r="K8" s="297"/>
    </row>
    <row r="9" spans="2:13" s="36" customFormat="1" x14ac:dyDescent="0.2">
      <c r="B9" s="306" t="s">
        <v>313</v>
      </c>
      <c r="C9" s="306" t="s">
        <v>314</v>
      </c>
      <c r="D9" s="306" t="s">
        <v>315</v>
      </c>
      <c r="E9" s="306">
        <v>10000</v>
      </c>
      <c r="F9" s="337">
        <v>28538</v>
      </c>
      <c r="G9" s="329" t="e">
        <f>#N/A</f>
        <v>#N/A</v>
      </c>
      <c r="H9" s="338">
        <v>757.68389999999999</v>
      </c>
      <c r="I9" s="325" t="s">
        <v>156</v>
      </c>
      <c r="J9" s="297" t="s">
        <v>17</v>
      </c>
      <c r="K9" s="325"/>
    </row>
    <row r="10" spans="2:13" s="36" customFormat="1" x14ac:dyDescent="0.2">
      <c r="B10" s="321" t="s">
        <v>358</v>
      </c>
      <c r="C10" s="321" t="s">
        <v>359</v>
      </c>
      <c r="D10" s="321" t="s">
        <v>360</v>
      </c>
      <c r="E10" s="326">
        <v>700</v>
      </c>
      <c r="F10" s="326">
        <v>782</v>
      </c>
      <c r="G10" s="329" t="e">
        <f>#N/A</f>
        <v>#N/A</v>
      </c>
      <c r="H10" s="339">
        <v>335.79079999999999</v>
      </c>
      <c r="I10" s="322" t="s">
        <v>156</v>
      </c>
      <c r="J10" s="297" t="s">
        <v>17</v>
      </c>
      <c r="K10" s="325"/>
    </row>
    <row r="11" spans="2:13" s="36" customFormat="1" ht="25.5" x14ac:dyDescent="0.2">
      <c r="B11" s="383" t="s">
        <v>411</v>
      </c>
      <c r="C11" s="384" t="s">
        <v>412</v>
      </c>
      <c r="D11" s="383" t="s">
        <v>333</v>
      </c>
      <c r="E11" s="326">
        <v>4000</v>
      </c>
      <c r="F11" s="326">
        <v>15397</v>
      </c>
      <c r="G11" s="329" t="e">
        <f>#N/A</f>
        <v>#N/A</v>
      </c>
      <c r="H11" s="339">
        <v>986.48579000000007</v>
      </c>
      <c r="I11" s="322" t="s">
        <v>413</v>
      </c>
      <c r="J11" s="350" t="s">
        <v>410</v>
      </c>
      <c r="K11" s="325" t="s">
        <v>414</v>
      </c>
    </row>
    <row r="12" spans="2:13" s="36" customFormat="1" ht="25.5" x14ac:dyDescent="0.2">
      <c r="B12" s="297" t="s">
        <v>317</v>
      </c>
      <c r="C12" s="323" t="s">
        <v>318</v>
      </c>
      <c r="D12" s="324" t="s">
        <v>319</v>
      </c>
      <c r="E12" s="297">
        <v>1500</v>
      </c>
      <c r="F12" s="326">
        <v>138092</v>
      </c>
      <c r="G12" s="329" t="e">
        <f>#N/A</f>
        <v>#N/A</v>
      </c>
      <c r="H12" s="339">
        <v>17951.96</v>
      </c>
      <c r="I12" s="325" t="s">
        <v>332</v>
      </c>
      <c r="J12" s="297" t="s">
        <v>171</v>
      </c>
      <c r="K12" s="325" t="s">
        <v>384</v>
      </c>
      <c r="L12" s="352"/>
      <c r="M12" s="352"/>
    </row>
    <row r="13" spans="2:13" s="36" customFormat="1" x14ac:dyDescent="0.2">
      <c r="B13" s="297" t="s">
        <v>322</v>
      </c>
      <c r="C13" s="323" t="s">
        <v>323</v>
      </c>
      <c r="D13" s="324" t="s">
        <v>261</v>
      </c>
      <c r="E13" s="297">
        <v>8000</v>
      </c>
      <c r="F13" s="326">
        <v>46217</v>
      </c>
      <c r="G13" s="329" t="e">
        <f>#N/A</f>
        <v>#N/A</v>
      </c>
      <c r="H13" s="339">
        <v>1437.3487</v>
      </c>
      <c r="I13" s="325" t="s">
        <v>332</v>
      </c>
      <c r="J13" s="297" t="s">
        <v>171</v>
      </c>
      <c r="K13" s="325" t="s">
        <v>386</v>
      </c>
      <c r="M13" s="353"/>
    </row>
    <row r="14" spans="2:13" s="36" customFormat="1" x14ac:dyDescent="0.2">
      <c r="B14" s="297" t="s">
        <v>320</v>
      </c>
      <c r="C14" s="323" t="s">
        <v>320</v>
      </c>
      <c r="D14" s="324" t="s">
        <v>321</v>
      </c>
      <c r="E14" s="297">
        <v>15000</v>
      </c>
      <c r="F14" s="326">
        <v>86363</v>
      </c>
      <c r="G14" s="329" t="e">
        <f>#N/A</f>
        <v>#N/A</v>
      </c>
      <c r="H14" s="339">
        <v>2158.21137</v>
      </c>
      <c r="I14" s="320" t="s">
        <v>332</v>
      </c>
      <c r="J14" s="297" t="s">
        <v>171</v>
      </c>
      <c r="K14" s="320" t="s">
        <v>385</v>
      </c>
      <c r="M14" s="353"/>
    </row>
    <row r="15" spans="2:13" s="36" customFormat="1" x14ac:dyDescent="0.2">
      <c r="B15" s="297" t="s">
        <v>324</v>
      </c>
      <c r="C15" s="323" t="s">
        <v>325</v>
      </c>
      <c r="D15" s="324" t="s">
        <v>315</v>
      </c>
      <c r="E15" s="297">
        <v>6000</v>
      </c>
      <c r="F15" s="326">
        <v>24940</v>
      </c>
      <c r="G15" s="329" t="e">
        <f>#N/A</f>
        <v>#N/A</v>
      </c>
      <c r="H15" s="339">
        <v>979.91754000000003</v>
      </c>
      <c r="I15" s="320" t="s">
        <v>347</v>
      </c>
      <c r="J15" s="297" t="s">
        <v>171</v>
      </c>
      <c r="K15" s="320"/>
    </row>
    <row r="16" spans="2:13" s="36" customFormat="1" ht="25.5" x14ac:dyDescent="0.2">
      <c r="B16" s="297" t="s">
        <v>373</v>
      </c>
      <c r="C16" s="323" t="s">
        <v>362</v>
      </c>
      <c r="D16" s="324" t="s">
        <v>261</v>
      </c>
      <c r="E16" s="297">
        <v>800</v>
      </c>
      <c r="F16" s="326">
        <v>2036</v>
      </c>
      <c r="G16" s="329" t="e">
        <f>#N/A</f>
        <v>#N/A</v>
      </c>
      <c r="H16" s="339">
        <v>399.25959999999998</v>
      </c>
      <c r="I16" s="325" t="s">
        <v>381</v>
      </c>
      <c r="J16" s="297" t="s">
        <v>171</v>
      </c>
      <c r="K16" s="325"/>
    </row>
    <row r="17" spans="2:11" s="36" customFormat="1" ht="25.5" x14ac:dyDescent="0.2">
      <c r="B17" s="297" t="s">
        <v>374</v>
      </c>
      <c r="C17" s="323" t="s">
        <v>378</v>
      </c>
      <c r="D17" s="324" t="s">
        <v>284</v>
      </c>
      <c r="E17" s="297">
        <v>1500</v>
      </c>
      <c r="F17" s="326">
        <v>2575</v>
      </c>
      <c r="G17" s="329" t="e">
        <f>#N/A</f>
        <v>#N/A</v>
      </c>
      <c r="H17" s="340">
        <v>239.96424999999999</v>
      </c>
      <c r="I17" s="325" t="s">
        <v>382</v>
      </c>
      <c r="J17" s="297" t="s">
        <v>171</v>
      </c>
      <c r="K17" s="325"/>
    </row>
    <row r="18" spans="2:11" s="36" customFormat="1" ht="25.5" x14ac:dyDescent="0.2">
      <c r="B18" s="297" t="s">
        <v>375</v>
      </c>
      <c r="C18" s="323" t="s">
        <v>379</v>
      </c>
      <c r="D18" s="324" t="s">
        <v>261</v>
      </c>
      <c r="E18" s="297">
        <v>2000</v>
      </c>
      <c r="F18" s="326">
        <v>3296</v>
      </c>
      <c r="G18" s="329" t="e">
        <f>#N/A</f>
        <v>#N/A</v>
      </c>
      <c r="H18" s="340">
        <v>132.8288</v>
      </c>
      <c r="I18" s="325" t="s">
        <v>381</v>
      </c>
      <c r="J18" s="297" t="s">
        <v>171</v>
      </c>
      <c r="K18" s="325"/>
    </row>
    <row r="19" spans="2:11" s="36" customFormat="1" x14ac:dyDescent="0.2">
      <c r="B19" s="297" t="s">
        <v>377</v>
      </c>
      <c r="C19" s="323" t="s">
        <v>361</v>
      </c>
      <c r="D19" s="324" t="s">
        <v>261</v>
      </c>
      <c r="E19" s="297">
        <v>4400</v>
      </c>
      <c r="F19" s="326">
        <v>6897</v>
      </c>
      <c r="G19" s="329" t="e">
        <f>#N/A</f>
        <v>#N/A</v>
      </c>
      <c r="H19" s="339">
        <v>394.50839999999999</v>
      </c>
      <c r="I19" s="325" t="s">
        <v>381</v>
      </c>
      <c r="J19" s="297" t="s">
        <v>171</v>
      </c>
      <c r="K19" s="325"/>
    </row>
    <row r="20" spans="2:11" s="36" customFormat="1" x14ac:dyDescent="0.2">
      <c r="B20" s="297" t="s">
        <v>344</v>
      </c>
      <c r="C20" s="323" t="s">
        <v>345</v>
      </c>
      <c r="D20" s="324" t="s">
        <v>346</v>
      </c>
      <c r="E20" s="297">
        <v>6500</v>
      </c>
      <c r="F20" s="326">
        <v>9491</v>
      </c>
      <c r="G20" s="329" t="e">
        <f>#N/A</f>
        <v>#N/A</v>
      </c>
      <c r="H20" s="339">
        <v>599.83120000000008</v>
      </c>
      <c r="I20" s="325" t="s">
        <v>383</v>
      </c>
      <c r="J20" s="297" t="s">
        <v>171</v>
      </c>
      <c r="K20" s="325" t="s">
        <v>387</v>
      </c>
    </row>
    <row r="21" spans="2:11" s="36" customFormat="1" x14ac:dyDescent="0.2">
      <c r="B21" s="324" t="s">
        <v>326</v>
      </c>
      <c r="C21" s="323" t="s">
        <v>327</v>
      </c>
      <c r="D21" s="324" t="s">
        <v>328</v>
      </c>
      <c r="E21" s="297">
        <v>5000</v>
      </c>
      <c r="F21" s="326">
        <v>7305</v>
      </c>
      <c r="G21" s="329" t="e">
        <f>#N/A</f>
        <v>#N/A</v>
      </c>
      <c r="H21" s="339">
        <v>1008.09</v>
      </c>
      <c r="I21" s="325" t="s">
        <v>332</v>
      </c>
      <c r="J21" s="297" t="s">
        <v>171</v>
      </c>
      <c r="K21" s="325"/>
    </row>
    <row r="22" spans="2:11" s="36" customFormat="1" ht="25.5" x14ac:dyDescent="0.2">
      <c r="B22" s="324" t="s">
        <v>329</v>
      </c>
      <c r="C22" s="323" t="s">
        <v>330</v>
      </c>
      <c r="D22" s="324" t="s">
        <v>331</v>
      </c>
      <c r="E22" s="297">
        <v>4000</v>
      </c>
      <c r="F22" s="326">
        <v>5122</v>
      </c>
      <c r="G22" s="329" t="e">
        <f>#N/A</f>
        <v>#N/A</v>
      </c>
      <c r="H22" s="339">
        <v>108.5864</v>
      </c>
      <c r="I22" s="325" t="s">
        <v>332</v>
      </c>
      <c r="J22" s="297" t="s">
        <v>171</v>
      </c>
      <c r="K22" s="325"/>
    </row>
    <row r="23" spans="2:11" s="36" customFormat="1" x14ac:dyDescent="0.2">
      <c r="B23" s="324" t="s">
        <v>376</v>
      </c>
      <c r="C23" s="323" t="s">
        <v>380</v>
      </c>
      <c r="D23" s="306" t="s">
        <v>284</v>
      </c>
      <c r="E23" s="297">
        <v>1200</v>
      </c>
      <c r="F23" s="326">
        <v>1585</v>
      </c>
      <c r="G23" s="329" t="e">
        <f>#N/A</f>
        <v>#N/A</v>
      </c>
      <c r="H23" s="339">
        <v>191.9435</v>
      </c>
      <c r="I23" s="342" t="s">
        <v>381</v>
      </c>
      <c r="J23" s="297" t="s">
        <v>171</v>
      </c>
      <c r="K23" s="325"/>
    </row>
    <row r="24" spans="2:11" ht="38.25" x14ac:dyDescent="0.2">
      <c r="B24" s="297" t="s">
        <v>334</v>
      </c>
      <c r="C24" s="324" t="s">
        <v>335</v>
      </c>
      <c r="D24" s="324" t="s">
        <v>333</v>
      </c>
      <c r="E24" s="297">
        <v>5000</v>
      </c>
      <c r="F24" s="297">
        <v>12518</v>
      </c>
      <c r="G24" s="329" t="e">
        <f>#N/A</f>
        <v>#N/A</v>
      </c>
      <c r="H24" s="339">
        <v>1051.51</v>
      </c>
      <c r="I24" s="325" t="s">
        <v>199</v>
      </c>
      <c r="J24" s="297" t="s">
        <v>201</v>
      </c>
      <c r="K24" s="325" t="s">
        <v>336</v>
      </c>
    </row>
    <row r="25" spans="2:11" x14ac:dyDescent="0.2">
      <c r="B25" s="297" t="s">
        <v>388</v>
      </c>
      <c r="C25" s="324" t="s">
        <v>283</v>
      </c>
      <c r="D25" s="324" t="s">
        <v>253</v>
      </c>
      <c r="E25" s="297">
        <v>2000</v>
      </c>
      <c r="F25" s="297">
        <v>42718</v>
      </c>
      <c r="G25" s="329" t="e">
        <f>#N/A</f>
        <v>#N/A</v>
      </c>
      <c r="H25" s="339">
        <v>5745.5709999999999</v>
      </c>
      <c r="I25" s="325" t="s">
        <v>392</v>
      </c>
      <c r="J25" s="350" t="s">
        <v>355</v>
      </c>
      <c r="K25" s="325" t="s">
        <v>493</v>
      </c>
    </row>
    <row r="26" spans="2:11" x14ac:dyDescent="0.2">
      <c r="B26" s="297" t="s">
        <v>488</v>
      </c>
      <c r="C26" s="324" t="s">
        <v>490</v>
      </c>
      <c r="D26" s="324" t="s">
        <v>492</v>
      </c>
      <c r="E26" s="297">
        <v>40000</v>
      </c>
      <c r="F26" s="297">
        <v>71280</v>
      </c>
      <c r="G26" s="329" t="e">
        <f>#N/A</f>
        <v>#N/A</v>
      </c>
      <c r="H26" s="339">
        <v>437.6592</v>
      </c>
      <c r="I26" s="325" t="s">
        <v>392</v>
      </c>
      <c r="J26" s="350" t="s">
        <v>355</v>
      </c>
      <c r="K26" s="325"/>
    </row>
    <row r="27" spans="2:11" x14ac:dyDescent="0.2">
      <c r="B27" s="297" t="s">
        <v>389</v>
      </c>
      <c r="C27" s="324" t="s">
        <v>390</v>
      </c>
      <c r="D27" s="324" t="s">
        <v>391</v>
      </c>
      <c r="E27" s="297">
        <v>9000</v>
      </c>
      <c r="F27" s="297">
        <v>13545</v>
      </c>
      <c r="G27" s="329" t="e">
        <f>#N/A</f>
        <v>#N/A</v>
      </c>
      <c r="H27" s="339">
        <v>307.47149999999999</v>
      </c>
      <c r="I27" s="325" t="s">
        <v>392</v>
      </c>
      <c r="J27" s="350" t="s">
        <v>355</v>
      </c>
      <c r="K27" s="325"/>
    </row>
    <row r="28" spans="2:11" x14ac:dyDescent="0.2">
      <c r="B28" s="297" t="s">
        <v>489</v>
      </c>
      <c r="C28" s="324" t="s">
        <v>491</v>
      </c>
      <c r="D28" s="324" t="s">
        <v>404</v>
      </c>
      <c r="E28" s="297">
        <v>25000</v>
      </c>
      <c r="F28" s="297">
        <v>26378.381061</v>
      </c>
      <c r="G28" s="329" t="e">
        <f>#N/A</f>
        <v>#N/A</v>
      </c>
      <c r="H28" s="339">
        <v>577.68654523589998</v>
      </c>
      <c r="I28" s="325" t="s">
        <v>392</v>
      </c>
      <c r="J28" s="350" t="s">
        <v>355</v>
      </c>
      <c r="K28" s="325"/>
    </row>
    <row r="29" spans="2:11" ht="23.25" customHeight="1" x14ac:dyDescent="0.2">
      <c r="B29" s="297" t="s">
        <v>415</v>
      </c>
      <c r="C29" s="298" t="s">
        <v>416</v>
      </c>
      <c r="D29" s="324" t="s">
        <v>294</v>
      </c>
      <c r="E29" s="297">
        <v>25000</v>
      </c>
      <c r="F29" s="297">
        <v>27250</v>
      </c>
      <c r="G29" s="329" t="e">
        <f>#N/A</f>
        <v>#N/A</v>
      </c>
      <c r="H29" s="339">
        <v>626.75</v>
      </c>
      <c r="I29" s="325" t="s">
        <v>417</v>
      </c>
      <c r="J29" s="350" t="s">
        <v>418</v>
      </c>
      <c r="K29" s="325"/>
    </row>
    <row r="30" spans="2:11" ht="24" customHeight="1" x14ac:dyDescent="0.2">
      <c r="B30" s="324">
        <v>17638</v>
      </c>
      <c r="C30" s="324" t="s">
        <v>363</v>
      </c>
      <c r="D30" s="324" t="s">
        <v>364</v>
      </c>
      <c r="E30" s="297">
        <v>2000</v>
      </c>
      <c r="F30" s="297">
        <v>45849</v>
      </c>
      <c r="G30" s="329" t="e">
        <f>#N/A</f>
        <v>#N/A</v>
      </c>
      <c r="H30" s="339">
        <v>1024.27</v>
      </c>
      <c r="I30" s="325" t="s">
        <v>225</v>
      </c>
      <c r="J30" s="297" t="s">
        <v>365</v>
      </c>
      <c r="K30" s="325"/>
    </row>
    <row r="31" spans="2:11" ht="21" customHeight="1" x14ac:dyDescent="0.2">
      <c r="B31" s="297" t="s">
        <v>366</v>
      </c>
      <c r="C31" s="324" t="s">
        <v>367</v>
      </c>
      <c r="D31" s="324" t="s">
        <v>284</v>
      </c>
      <c r="E31" s="297">
        <v>2000</v>
      </c>
      <c r="F31" s="297">
        <v>4803</v>
      </c>
      <c r="G31" s="329" t="e">
        <f>#N/A</f>
        <v>#N/A</v>
      </c>
      <c r="H31" s="339">
        <v>163.30000000000001</v>
      </c>
      <c r="I31" s="325" t="s">
        <v>212</v>
      </c>
      <c r="J31" s="297" t="s">
        <v>213</v>
      </c>
      <c r="K31" s="325"/>
    </row>
    <row r="32" spans="2:11" ht="21" customHeight="1" x14ac:dyDescent="0.2">
      <c r="B32" s="297" t="s">
        <v>368</v>
      </c>
      <c r="C32" s="324" t="s">
        <v>369</v>
      </c>
      <c r="D32" s="324" t="s">
        <v>284</v>
      </c>
      <c r="E32" s="297">
        <v>1200</v>
      </c>
      <c r="F32" s="297">
        <v>5043</v>
      </c>
      <c r="G32" s="329" t="e">
        <f>#N/A</f>
        <v>#N/A</v>
      </c>
      <c r="H32" s="339">
        <v>933.56</v>
      </c>
      <c r="I32" s="325" t="s">
        <v>216</v>
      </c>
      <c r="J32" s="297" t="s">
        <v>213</v>
      </c>
      <c r="K32" s="325"/>
    </row>
    <row r="33" spans="2:11" x14ac:dyDescent="0.2">
      <c r="B33" s="297" t="s">
        <v>393</v>
      </c>
      <c r="C33" s="298" t="s">
        <v>399</v>
      </c>
      <c r="D33" s="324" t="s">
        <v>261</v>
      </c>
      <c r="E33" s="297">
        <v>4000</v>
      </c>
      <c r="F33" s="297">
        <v>139691</v>
      </c>
      <c r="G33" s="329" t="e">
        <f>#N/A</f>
        <v>#N/A</v>
      </c>
      <c r="H33" s="339">
        <v>1396.91</v>
      </c>
      <c r="I33" s="325" t="s">
        <v>405</v>
      </c>
      <c r="J33" s="350" t="s">
        <v>406</v>
      </c>
      <c r="K33" s="325"/>
    </row>
    <row r="34" spans="2:11" x14ac:dyDescent="0.2">
      <c r="B34" s="297" t="s">
        <v>394</v>
      </c>
      <c r="C34" s="298" t="s">
        <v>283</v>
      </c>
      <c r="D34" s="324" t="s">
        <v>284</v>
      </c>
      <c r="E34" s="297">
        <v>800</v>
      </c>
      <c r="F34" s="297">
        <v>5441</v>
      </c>
      <c r="G34" s="329" t="e">
        <f>#N/A</f>
        <v>#N/A</v>
      </c>
      <c r="H34" s="339">
        <v>1076.06657</v>
      </c>
      <c r="I34" s="325" t="s">
        <v>405</v>
      </c>
      <c r="J34" s="350" t="s">
        <v>406</v>
      </c>
      <c r="K34" s="325"/>
    </row>
    <row r="35" spans="2:11" ht="25.5" x14ac:dyDescent="0.2">
      <c r="B35" s="297" t="s">
        <v>395</v>
      </c>
      <c r="C35" s="298" t="s">
        <v>400</v>
      </c>
      <c r="D35" s="324" t="s">
        <v>404</v>
      </c>
      <c r="E35" s="297">
        <v>30000</v>
      </c>
      <c r="F35" s="297">
        <v>108429.296118</v>
      </c>
      <c r="G35" s="329" t="e">
        <f>#N/A</f>
        <v>#N/A</v>
      </c>
      <c r="H35" s="339">
        <v>1572.2247937110001</v>
      </c>
      <c r="I35" s="325" t="s">
        <v>405</v>
      </c>
      <c r="J35" s="350" t="s">
        <v>406</v>
      </c>
      <c r="K35" s="325"/>
    </row>
    <row r="36" spans="2:11" ht="25.5" x14ac:dyDescent="0.2">
      <c r="B36" s="297" t="s">
        <v>396</v>
      </c>
      <c r="C36" s="298" t="s">
        <v>401</v>
      </c>
      <c r="D36" s="324" t="s">
        <v>404</v>
      </c>
      <c r="E36" s="297">
        <v>30000</v>
      </c>
      <c r="F36" s="297">
        <v>82517.412687999997</v>
      </c>
      <c r="G36" s="329" t="e">
        <f>#N/A</f>
        <v>#N/A</v>
      </c>
      <c r="H36" s="339">
        <v>1196.5024839760001</v>
      </c>
      <c r="I36" s="325" t="s">
        <v>405</v>
      </c>
      <c r="J36" s="350" t="s">
        <v>406</v>
      </c>
      <c r="K36" s="325"/>
    </row>
    <row r="37" spans="2:11" x14ac:dyDescent="0.2">
      <c r="B37" s="297" t="s">
        <v>397</v>
      </c>
      <c r="C37" s="298" t="s">
        <v>402</v>
      </c>
      <c r="D37" s="324" t="s">
        <v>315</v>
      </c>
      <c r="E37" s="297">
        <v>40000</v>
      </c>
      <c r="F37" s="297">
        <v>87327</v>
      </c>
      <c r="G37" s="329" t="e">
        <f>#N/A</f>
        <v>#N/A</v>
      </c>
      <c r="H37" s="339">
        <v>969.76633500000003</v>
      </c>
      <c r="I37" s="325" t="s">
        <v>405</v>
      </c>
      <c r="J37" s="350" t="s">
        <v>406</v>
      </c>
      <c r="K37" s="325" t="s">
        <v>419</v>
      </c>
    </row>
    <row r="38" spans="2:11" ht="25.5" x14ac:dyDescent="0.2">
      <c r="B38" s="297" t="s">
        <v>398</v>
      </c>
      <c r="C38" s="298" t="s">
        <v>403</v>
      </c>
      <c r="D38" s="324" t="s">
        <v>404</v>
      </c>
      <c r="E38" s="297">
        <v>30000</v>
      </c>
      <c r="F38" s="297">
        <v>44590.968918999999</v>
      </c>
      <c r="G38" s="329" t="e">
        <f>#N/A</f>
        <v>#N/A</v>
      </c>
      <c r="H38" s="339">
        <v>646.56904932550003</v>
      </c>
      <c r="I38" s="325" t="s">
        <v>405</v>
      </c>
      <c r="J38" s="350" t="s">
        <v>406</v>
      </c>
      <c r="K38" s="325"/>
    </row>
    <row r="39" spans="2:11" x14ac:dyDescent="0.2">
      <c r="B39" s="297" t="s">
        <v>407</v>
      </c>
      <c r="C39" s="324" t="s">
        <v>408</v>
      </c>
      <c r="D39" s="324" t="s">
        <v>321</v>
      </c>
      <c r="E39" s="297">
        <v>5000</v>
      </c>
      <c r="F39" s="297">
        <v>8073</v>
      </c>
      <c r="G39" s="329" t="e">
        <f>#N/A</f>
        <v>#N/A</v>
      </c>
      <c r="H39" s="339">
        <v>335.02950000000004</v>
      </c>
      <c r="I39" s="325" t="s">
        <v>409</v>
      </c>
      <c r="J39" s="350" t="s">
        <v>372</v>
      </c>
      <c r="K39" s="325"/>
    </row>
    <row r="40" spans="2:11" x14ac:dyDescent="0.2">
      <c r="B40" s="139"/>
      <c r="C40" s="343"/>
      <c r="D40" s="343"/>
      <c r="E40" s="139"/>
      <c r="F40" s="139"/>
      <c r="G40" s="2" t="s">
        <v>338</v>
      </c>
      <c r="H40" s="336">
        <f>SUM(H5:H39)</f>
        <v>52031.705127248395</v>
      </c>
      <c r="I40" s="344"/>
      <c r="J40" s="139"/>
      <c r="K40" s="344"/>
    </row>
    <row r="41" spans="2:11" x14ac:dyDescent="0.2">
      <c r="B41" s="139"/>
      <c r="C41" s="343"/>
      <c r="D41" s="343"/>
      <c r="E41" s="139"/>
      <c r="F41" s="139"/>
      <c r="G41" s="2" t="s">
        <v>339</v>
      </c>
      <c r="H41" s="347">
        <v>21330.457340000001</v>
      </c>
      <c r="I41" s="354"/>
      <c r="J41" s="139"/>
      <c r="K41" s="344"/>
    </row>
    <row r="42" spans="2:11" x14ac:dyDescent="0.2">
      <c r="G42" s="2" t="s">
        <v>340</v>
      </c>
      <c r="H42" s="341">
        <f>+H40-H41</f>
        <v>30701.247787248394</v>
      </c>
    </row>
    <row r="43" spans="2:11" x14ac:dyDescent="0.2">
      <c r="G43" s="346" t="s">
        <v>370</v>
      </c>
      <c r="H43" s="347">
        <v>16209.8</v>
      </c>
    </row>
    <row r="44" spans="2:11" x14ac:dyDescent="0.2">
      <c r="G44" s="346" t="s">
        <v>371</v>
      </c>
      <c r="H44" s="336">
        <f>+H42-H43</f>
        <v>14491.447787248395</v>
      </c>
    </row>
  </sheetData>
  <autoFilter ref="B4:K44"/>
  <phoneticPr fontId="11" type="noConversion"/>
  <pageMargins left="0.25" right="0.25" top="0.25" bottom="0.25" header="0.3" footer="0.3"/>
  <pageSetup scale="64" orientation="landscape"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K27"/>
  <sheetViews>
    <sheetView showGridLines="0" topLeftCell="A3" zoomScale="90" workbookViewId="0">
      <pane xSplit="4" ySplit="2" topLeftCell="E10" activePane="bottomRight" state="frozen"/>
      <selection activeCell="A3" sqref="A3"/>
      <selection pane="topRight" activeCell="E3" sqref="E3"/>
      <selection pane="bottomLeft" activeCell="A5" sqref="A5"/>
      <selection pane="bottomRight" activeCell="H28" sqref="H28"/>
    </sheetView>
  </sheetViews>
  <sheetFormatPr defaultRowHeight="12.75" x14ac:dyDescent="0.2"/>
  <cols>
    <col min="1" max="1" width="2.140625" customWidth="1"/>
    <col min="2" max="2" width="16.7109375" customWidth="1"/>
    <col min="3" max="3" width="36.28515625" customWidth="1"/>
    <col min="4" max="5" width="14.28515625" customWidth="1"/>
    <col min="6" max="6" width="16" customWidth="1"/>
    <col min="7" max="7" width="15.85546875" customWidth="1"/>
    <col min="8" max="8" width="12.7109375" customWidth="1"/>
    <col min="9" max="9" width="11.42578125" customWidth="1"/>
    <col min="11" max="11" width="64.42578125" customWidth="1"/>
  </cols>
  <sheetData>
    <row r="2" spans="2:11" x14ac:dyDescent="0.2">
      <c r="B2" s="2" t="s">
        <v>242</v>
      </c>
    </row>
    <row r="4" spans="2:11" ht="25.5" x14ac:dyDescent="0.2">
      <c r="B4" s="295" t="s">
        <v>243</v>
      </c>
      <c r="C4" s="295" t="s">
        <v>244</v>
      </c>
      <c r="D4" s="295" t="s">
        <v>245</v>
      </c>
      <c r="E4" s="295" t="s">
        <v>246</v>
      </c>
      <c r="F4" s="296" t="s">
        <v>247</v>
      </c>
      <c r="G4" s="296" t="s">
        <v>248</v>
      </c>
      <c r="H4" s="295" t="s">
        <v>249</v>
      </c>
      <c r="I4" s="295" t="s">
        <v>250</v>
      </c>
      <c r="J4" s="295" t="s">
        <v>0</v>
      </c>
      <c r="K4" s="295" t="s">
        <v>298</v>
      </c>
    </row>
    <row r="5" spans="2:11" ht="38.25" x14ac:dyDescent="0.2">
      <c r="B5" s="297" t="s">
        <v>251</v>
      </c>
      <c r="C5" s="298" t="s">
        <v>252</v>
      </c>
      <c r="D5" s="299" t="s">
        <v>253</v>
      </c>
      <c r="E5" s="300">
        <v>2000</v>
      </c>
      <c r="F5" s="301">
        <v>5746</v>
      </c>
      <c r="G5" s="302" t="e">
        <f>#N/A</f>
        <v>#N/A</v>
      </c>
      <c r="H5" s="303">
        <v>1354.9068</v>
      </c>
      <c r="I5" s="297" t="s">
        <v>86</v>
      </c>
      <c r="J5" s="297" t="s">
        <v>89</v>
      </c>
      <c r="K5" s="318" t="s">
        <v>308</v>
      </c>
    </row>
    <row r="6" spans="2:11" ht="38.25" x14ac:dyDescent="0.2">
      <c r="B6" s="297" t="s">
        <v>254</v>
      </c>
      <c r="C6" s="298" t="s">
        <v>255</v>
      </c>
      <c r="D6" s="299" t="s">
        <v>253</v>
      </c>
      <c r="E6" s="300">
        <v>17500</v>
      </c>
      <c r="F6" s="301">
        <v>38990</v>
      </c>
      <c r="G6" s="302" t="e">
        <f>#N/A</f>
        <v>#N/A</v>
      </c>
      <c r="H6" s="303">
        <v>331.41500000000002</v>
      </c>
      <c r="I6" s="297" t="s">
        <v>86</v>
      </c>
      <c r="J6" s="297" t="s">
        <v>89</v>
      </c>
      <c r="K6" s="318" t="s">
        <v>309</v>
      </c>
    </row>
    <row r="7" spans="2:11" ht="25.5" x14ac:dyDescent="0.2">
      <c r="B7" s="297" t="s">
        <v>256</v>
      </c>
      <c r="C7" s="298" t="s">
        <v>257</v>
      </c>
      <c r="D7" s="299" t="s">
        <v>258</v>
      </c>
      <c r="E7" s="300">
        <v>10368</v>
      </c>
      <c r="F7" s="301">
        <v>15768</v>
      </c>
      <c r="G7" s="302" t="e">
        <f>#N/A</f>
        <v>#N/A</v>
      </c>
      <c r="H7" s="303">
        <v>204.98399999999998</v>
      </c>
      <c r="I7" s="297" t="s">
        <v>86</v>
      </c>
      <c r="J7" s="297" t="s">
        <v>89</v>
      </c>
      <c r="K7" s="318" t="s">
        <v>307</v>
      </c>
    </row>
    <row r="8" spans="2:11" x14ac:dyDescent="0.2">
      <c r="B8" s="297" t="s">
        <v>259</v>
      </c>
      <c r="C8" s="298" t="s">
        <v>260</v>
      </c>
      <c r="D8" s="299" t="s">
        <v>261</v>
      </c>
      <c r="E8" s="300">
        <v>2500</v>
      </c>
      <c r="F8" s="301">
        <v>3532</v>
      </c>
      <c r="G8" s="302" t="e">
        <f>#N/A</f>
        <v>#N/A</v>
      </c>
      <c r="H8" s="303">
        <v>69.580399999999997</v>
      </c>
      <c r="I8" s="297" t="s">
        <v>90</v>
      </c>
      <c r="J8" s="297" t="s">
        <v>89</v>
      </c>
      <c r="K8" s="318" t="s">
        <v>307</v>
      </c>
    </row>
    <row r="9" spans="2:11" ht="25.5" x14ac:dyDescent="0.2">
      <c r="B9" s="297" t="s">
        <v>262</v>
      </c>
      <c r="C9" s="298" t="s">
        <v>263</v>
      </c>
      <c r="D9" s="299" t="s">
        <v>261</v>
      </c>
      <c r="E9" s="300">
        <v>10000</v>
      </c>
      <c r="F9" s="301">
        <v>12335</v>
      </c>
      <c r="G9" s="302" t="e">
        <f>#N/A</f>
        <v>#N/A</v>
      </c>
      <c r="H9" s="303">
        <v>370.05</v>
      </c>
      <c r="I9" s="297" t="s">
        <v>90</v>
      </c>
      <c r="J9" s="297" t="s">
        <v>89</v>
      </c>
      <c r="K9" s="318" t="s">
        <v>310</v>
      </c>
    </row>
    <row r="10" spans="2:11" x14ac:dyDescent="0.2">
      <c r="B10" s="297" t="s">
        <v>264</v>
      </c>
      <c r="C10" s="298" t="s">
        <v>265</v>
      </c>
      <c r="D10" s="299" t="s">
        <v>261</v>
      </c>
      <c r="E10" s="300">
        <v>2880</v>
      </c>
      <c r="F10" s="301">
        <v>4994</v>
      </c>
      <c r="G10" s="302" t="e">
        <f>#N/A</f>
        <v>#N/A</v>
      </c>
      <c r="H10" s="303">
        <v>299.14060000000001</v>
      </c>
      <c r="I10" s="297" t="s">
        <v>90</v>
      </c>
      <c r="J10" s="297" t="s">
        <v>89</v>
      </c>
      <c r="K10" s="42" t="s">
        <v>307</v>
      </c>
    </row>
    <row r="11" spans="2:11" x14ac:dyDescent="0.2">
      <c r="B11" s="297" t="s">
        <v>266</v>
      </c>
      <c r="C11" s="298" t="s">
        <v>267</v>
      </c>
      <c r="D11" s="299" t="s">
        <v>261</v>
      </c>
      <c r="E11" s="300">
        <v>500</v>
      </c>
      <c r="F11" s="301">
        <v>1253</v>
      </c>
      <c r="G11" s="302" t="e">
        <f>#N/A</f>
        <v>#N/A</v>
      </c>
      <c r="H11" s="303">
        <v>378.40600000000001</v>
      </c>
      <c r="I11" s="297" t="s">
        <v>90</v>
      </c>
      <c r="J11" s="297" t="s">
        <v>89</v>
      </c>
      <c r="K11" s="42" t="s">
        <v>307</v>
      </c>
    </row>
    <row r="12" spans="2:11" x14ac:dyDescent="0.2">
      <c r="B12" s="297" t="s">
        <v>268</v>
      </c>
      <c r="C12" s="298" t="s">
        <v>269</v>
      </c>
      <c r="D12" s="299" t="s">
        <v>270</v>
      </c>
      <c r="E12" s="300">
        <v>55</v>
      </c>
      <c r="F12" s="301">
        <v>60.1</v>
      </c>
      <c r="G12" s="302" t="e">
        <f>#N/A</f>
        <v>#N/A</v>
      </c>
      <c r="H12" s="303">
        <v>125.60899999999999</v>
      </c>
      <c r="I12" s="297" t="s">
        <v>90</v>
      </c>
      <c r="J12" s="297" t="s">
        <v>89</v>
      </c>
      <c r="K12" s="42" t="s">
        <v>307</v>
      </c>
    </row>
    <row r="13" spans="2:11" x14ac:dyDescent="0.2">
      <c r="B13" s="297" t="s">
        <v>271</v>
      </c>
      <c r="C13" s="298" t="s">
        <v>272</v>
      </c>
      <c r="D13" s="299" t="s">
        <v>273</v>
      </c>
      <c r="E13" s="300">
        <v>600</v>
      </c>
      <c r="F13" s="304">
        <v>1079</v>
      </c>
      <c r="G13" s="302" t="e">
        <f>#N/A</f>
        <v>#N/A</v>
      </c>
      <c r="H13" s="303">
        <v>566.25920000000008</v>
      </c>
      <c r="I13" s="297" t="s">
        <v>36</v>
      </c>
      <c r="J13" s="297" t="s">
        <v>96</v>
      </c>
      <c r="K13" s="42" t="s">
        <v>307</v>
      </c>
    </row>
    <row r="14" spans="2:11" x14ac:dyDescent="0.2">
      <c r="B14" s="297" t="s">
        <v>274</v>
      </c>
      <c r="C14" s="298" t="s">
        <v>275</v>
      </c>
      <c r="D14" s="299" t="s">
        <v>253</v>
      </c>
      <c r="E14" s="300">
        <v>500</v>
      </c>
      <c r="F14" s="301">
        <v>1257</v>
      </c>
      <c r="G14" s="302" t="e">
        <f>#N/A</f>
        <v>#N/A</v>
      </c>
      <c r="H14" s="305">
        <v>390.05</v>
      </c>
      <c r="I14" s="297" t="s">
        <v>36</v>
      </c>
      <c r="J14" s="297" t="s">
        <v>96</v>
      </c>
      <c r="K14" s="42" t="s">
        <v>307</v>
      </c>
    </row>
    <row r="15" spans="2:11" ht="40.5" customHeight="1" x14ac:dyDescent="0.2">
      <c r="B15" s="297" t="s">
        <v>276</v>
      </c>
      <c r="C15" s="298" t="s">
        <v>277</v>
      </c>
      <c r="D15" s="299" t="s">
        <v>278</v>
      </c>
      <c r="E15" s="300">
        <v>40000</v>
      </c>
      <c r="F15" s="304">
        <v>71556.573153000005</v>
      </c>
      <c r="G15" s="302" t="e">
        <f>#N/A</f>
        <v>#N/A</v>
      </c>
      <c r="H15" s="303">
        <v>938.10667403583011</v>
      </c>
      <c r="I15" s="297" t="s">
        <v>279</v>
      </c>
      <c r="J15" s="297" t="s">
        <v>78</v>
      </c>
      <c r="K15" s="318" t="s">
        <v>306</v>
      </c>
    </row>
    <row r="16" spans="2:11" ht="25.5" x14ac:dyDescent="0.2">
      <c r="B16" s="306" t="s">
        <v>280</v>
      </c>
      <c r="C16" s="307" t="s">
        <v>281</v>
      </c>
      <c r="D16" s="308" t="s">
        <v>278</v>
      </c>
      <c r="E16" s="309">
        <v>30000</v>
      </c>
      <c r="F16" s="301">
        <v>30000</v>
      </c>
      <c r="G16" s="302" t="e">
        <f>#N/A</f>
        <v>#N/A</v>
      </c>
      <c r="H16" s="305">
        <v>549.29999999999995</v>
      </c>
      <c r="I16" s="297" t="s">
        <v>48</v>
      </c>
      <c r="J16" s="297" t="s">
        <v>43</v>
      </c>
      <c r="K16" s="320" t="s">
        <v>305</v>
      </c>
    </row>
    <row r="17" spans="2:11" ht="25.5" x14ac:dyDescent="0.2">
      <c r="B17" s="297" t="s">
        <v>282</v>
      </c>
      <c r="C17" s="310" t="s">
        <v>283</v>
      </c>
      <c r="D17" s="311" t="s">
        <v>284</v>
      </c>
      <c r="E17" s="312">
        <v>1000</v>
      </c>
      <c r="F17" s="301">
        <v>9490</v>
      </c>
      <c r="G17" s="302" t="e">
        <f>#N/A</f>
        <v>#N/A</v>
      </c>
      <c r="H17" s="305">
        <v>2344.98</v>
      </c>
      <c r="I17" s="297" t="s">
        <v>140</v>
      </c>
      <c r="J17" s="297" t="s">
        <v>141</v>
      </c>
      <c r="K17" s="318" t="s">
        <v>300</v>
      </c>
    </row>
    <row r="18" spans="2:11" ht="29.25" customHeight="1" x14ac:dyDescent="0.2">
      <c r="B18" s="297" t="s">
        <v>301</v>
      </c>
      <c r="C18" s="319" t="s">
        <v>302</v>
      </c>
      <c r="D18" s="311" t="s">
        <v>284</v>
      </c>
      <c r="E18" s="42">
        <v>100000</v>
      </c>
      <c r="F18" s="301">
        <v>89688</v>
      </c>
      <c r="G18" s="302">
        <v>0.89688000000000001</v>
      </c>
      <c r="H18" s="305">
        <v>905.85</v>
      </c>
      <c r="I18" s="297" t="s">
        <v>140</v>
      </c>
      <c r="J18" s="297" t="s">
        <v>141</v>
      </c>
      <c r="K18" s="318" t="s">
        <v>303</v>
      </c>
    </row>
    <row r="19" spans="2:11" x14ac:dyDescent="0.2">
      <c r="B19" s="313" t="s">
        <v>285</v>
      </c>
      <c r="C19" s="314" t="s">
        <v>286</v>
      </c>
      <c r="D19" s="315" t="s">
        <v>261</v>
      </c>
      <c r="E19" s="309">
        <v>5000</v>
      </c>
      <c r="F19" s="301">
        <v>7688</v>
      </c>
      <c r="G19" s="302" t="e">
        <f>#N/A</f>
        <v>#N/A</v>
      </c>
      <c r="H19" s="303">
        <v>283.68720000000002</v>
      </c>
      <c r="I19" s="297" t="s">
        <v>9</v>
      </c>
      <c r="J19" s="297" t="s">
        <v>50</v>
      </c>
      <c r="K19" s="42" t="s">
        <v>174</v>
      </c>
    </row>
    <row r="20" spans="2:11" x14ac:dyDescent="0.2">
      <c r="B20" s="313" t="s">
        <v>287</v>
      </c>
      <c r="C20" s="314" t="s">
        <v>288</v>
      </c>
      <c r="D20" s="315" t="s">
        <v>261</v>
      </c>
      <c r="E20" s="309">
        <v>12000</v>
      </c>
      <c r="F20" s="301">
        <v>12690</v>
      </c>
      <c r="G20" s="302" t="e">
        <f>#N/A</f>
        <v>#N/A</v>
      </c>
      <c r="H20" s="303">
        <v>605.31299999999999</v>
      </c>
      <c r="I20" s="297" t="s">
        <v>9</v>
      </c>
      <c r="J20" s="297" t="s">
        <v>50</v>
      </c>
      <c r="K20" s="42" t="s">
        <v>174</v>
      </c>
    </row>
    <row r="21" spans="2:11" ht="51" x14ac:dyDescent="0.2">
      <c r="B21" s="297" t="s">
        <v>289</v>
      </c>
      <c r="C21" s="310" t="s">
        <v>290</v>
      </c>
      <c r="D21" s="299" t="s">
        <v>278</v>
      </c>
      <c r="E21" s="300">
        <v>35000</v>
      </c>
      <c r="F21" s="301">
        <v>54899.170910999994</v>
      </c>
      <c r="G21" s="302" t="e">
        <f>#N/A</f>
        <v>#N/A</v>
      </c>
      <c r="H21" s="303">
        <v>1471.2977804147999</v>
      </c>
      <c r="I21" s="297" t="s">
        <v>291</v>
      </c>
      <c r="J21" s="297" t="s">
        <v>100</v>
      </c>
      <c r="K21" s="318" t="s">
        <v>299</v>
      </c>
    </row>
    <row r="22" spans="2:11" s="328" customFormat="1" x14ac:dyDescent="0.2">
      <c r="B22" s="327" t="s">
        <v>292</v>
      </c>
      <c r="C22" s="330" t="s">
        <v>293</v>
      </c>
      <c r="D22" s="331" t="s">
        <v>294</v>
      </c>
      <c r="E22" s="332">
        <v>10000</v>
      </c>
      <c r="F22" s="333">
        <v>107911</v>
      </c>
      <c r="G22" s="334" t="e">
        <f>#N/A</f>
        <v>#N/A</v>
      </c>
      <c r="H22" s="335">
        <v>2893.0939100000001</v>
      </c>
      <c r="I22" s="327" t="s">
        <v>99</v>
      </c>
      <c r="J22" s="327" t="s">
        <v>100</v>
      </c>
      <c r="K22" s="327" t="s">
        <v>304</v>
      </c>
    </row>
    <row r="23" spans="2:11" s="328" customFormat="1" x14ac:dyDescent="0.2">
      <c r="B23" s="327" t="s">
        <v>295</v>
      </c>
      <c r="C23" s="330" t="s">
        <v>296</v>
      </c>
      <c r="D23" s="331" t="s">
        <v>294</v>
      </c>
      <c r="E23" s="332">
        <v>10000</v>
      </c>
      <c r="F23" s="333">
        <v>144468</v>
      </c>
      <c r="G23" s="334" t="e">
        <f>#N/A</f>
        <v>#N/A</v>
      </c>
      <c r="H23" s="335">
        <v>3887.6338799999999</v>
      </c>
      <c r="I23" s="327" t="s">
        <v>99</v>
      </c>
      <c r="J23" s="327" t="s">
        <v>100</v>
      </c>
      <c r="K23" s="327" t="s">
        <v>304</v>
      </c>
    </row>
    <row r="24" spans="2:11" ht="13.5" thickBot="1" x14ac:dyDescent="0.25">
      <c r="G24" s="316" t="s">
        <v>297</v>
      </c>
      <c r="H24" s="317">
        <f>SUM(H5:H23)</f>
        <v>17969.663444450631</v>
      </c>
    </row>
    <row r="25" spans="2:11" ht="13.5" thickTop="1" x14ac:dyDescent="0.2">
      <c r="G25" t="s">
        <v>339</v>
      </c>
      <c r="H25" s="336">
        <f>+H22+H23</f>
        <v>6780.7277899999999</v>
      </c>
    </row>
    <row r="27" spans="2:11" x14ac:dyDescent="0.2">
      <c r="H27" s="336">
        <f>+H24-H25</f>
        <v>11188.93565445063</v>
      </c>
    </row>
  </sheetData>
  <phoneticPr fontId="1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A1:DI114"/>
  <sheetViews>
    <sheetView showGridLines="0" zoomScale="110" zoomScaleNormal="110" workbookViewId="0">
      <pane xSplit="1" ySplit="5" topLeftCell="B83" activePane="bottomRight" state="frozen"/>
      <selection pane="topRight" activeCell="B1" sqref="B1"/>
      <selection pane="bottomLeft" activeCell="A7" sqref="A7"/>
      <selection pane="bottomRight" activeCell="F108" sqref="F108"/>
    </sheetView>
  </sheetViews>
  <sheetFormatPr defaultRowHeight="12.75" x14ac:dyDescent="0.2"/>
  <cols>
    <col min="1" max="2" width="13" customWidth="1"/>
    <col min="3" max="3" width="12.7109375" style="5" bestFit="1" customWidth="1"/>
    <col min="4" max="4" width="12.7109375" style="5" customWidth="1"/>
    <col min="5" max="5" width="14.5703125" style="1" customWidth="1"/>
    <col min="6" max="6" width="19.28515625" customWidth="1"/>
    <col min="7" max="7" width="16.42578125" customWidth="1"/>
    <col min="8" max="9" width="43.28515625" style="4" customWidth="1"/>
    <col min="10" max="10" width="18.28515625" style="4" customWidth="1"/>
    <col min="11" max="11" width="11.140625" style="357" customWidth="1"/>
    <col min="12" max="12" width="12" style="357" bestFit="1" customWidth="1"/>
    <col min="13" max="13" width="17" style="461" customWidth="1"/>
    <col min="14" max="14" width="16.42578125" style="461" customWidth="1"/>
    <col min="15" max="15" width="17.42578125" style="461" customWidth="1"/>
    <col min="16" max="16" width="12.5703125" style="461" hidden="1" customWidth="1"/>
    <col min="17" max="17" width="13" style="461" hidden="1" customWidth="1"/>
    <col min="18" max="18" width="14.85546875" style="461" hidden="1" customWidth="1"/>
    <col min="19" max="19" width="12.5703125" style="461" hidden="1" customWidth="1"/>
    <col min="20" max="20" width="14.140625" style="462" hidden="1" customWidth="1"/>
    <col min="21" max="21" width="9" style="463" hidden="1" customWidth="1"/>
    <col min="22" max="22" width="16.28515625" style="357" hidden="1" customWidth="1"/>
    <col min="23" max="113" width="9.140625" style="36" customWidth="1"/>
  </cols>
  <sheetData>
    <row r="1" spans="1:113" x14ac:dyDescent="0.2">
      <c r="A1" s="3"/>
      <c r="B1" s="3"/>
    </row>
    <row r="2" spans="1:113" ht="18" x14ac:dyDescent="0.25">
      <c r="A2" s="481" t="s">
        <v>1357</v>
      </c>
      <c r="B2" s="481"/>
    </row>
    <row r="3" spans="1:113" ht="18" x14ac:dyDescent="0.25">
      <c r="A3" s="481"/>
      <c r="B3" s="481"/>
    </row>
    <row r="4" spans="1:113" x14ac:dyDescent="0.2">
      <c r="A4" s="227" t="s">
        <v>1235</v>
      </c>
      <c r="B4" s="149"/>
      <c r="E4" s="441"/>
    </row>
    <row r="5" spans="1:113" s="2" customFormat="1" ht="51.75" thickBot="1" x14ac:dyDescent="0.25">
      <c r="A5" s="593" t="s">
        <v>348</v>
      </c>
      <c r="B5" s="593" t="s">
        <v>1</v>
      </c>
      <c r="C5" s="594" t="s">
        <v>951</v>
      </c>
      <c r="D5" s="594" t="s">
        <v>1580</v>
      </c>
      <c r="E5" s="593" t="s">
        <v>0</v>
      </c>
      <c r="F5" s="593" t="s">
        <v>494</v>
      </c>
      <c r="G5" s="595" t="s">
        <v>952</v>
      </c>
      <c r="H5" s="595" t="s">
        <v>52</v>
      </c>
      <c r="I5" s="595" t="s">
        <v>1389</v>
      </c>
      <c r="J5" s="595" t="s">
        <v>1065</v>
      </c>
      <c r="K5" s="596" t="s">
        <v>955</v>
      </c>
      <c r="L5" s="596" t="s">
        <v>954</v>
      </c>
      <c r="M5" s="597" t="s">
        <v>953</v>
      </c>
      <c r="N5" s="597" t="s">
        <v>106</v>
      </c>
      <c r="O5" s="597" t="s">
        <v>1376</v>
      </c>
      <c r="P5" s="597" t="s">
        <v>341</v>
      </c>
      <c r="Q5" s="597" t="s">
        <v>1346</v>
      </c>
      <c r="R5" s="597" t="s">
        <v>1303</v>
      </c>
      <c r="S5" s="597" t="s">
        <v>64</v>
      </c>
      <c r="T5" s="597" t="s">
        <v>61</v>
      </c>
      <c r="U5" s="597" t="s">
        <v>62</v>
      </c>
      <c r="V5" s="596" t="s">
        <v>65</v>
      </c>
      <c r="W5" s="442"/>
      <c r="X5" s="442"/>
      <c r="Y5" s="442"/>
      <c r="Z5" s="442"/>
      <c r="AA5" s="442"/>
      <c r="AB5" s="442"/>
      <c r="AC5" s="442"/>
      <c r="AD5" s="442"/>
      <c r="AE5" s="442"/>
      <c r="AF5" s="442"/>
      <c r="AG5" s="442"/>
      <c r="AH5" s="442"/>
      <c r="AI5" s="442"/>
      <c r="AJ5" s="442"/>
      <c r="AK5" s="442"/>
      <c r="AL5" s="442"/>
      <c r="AM5" s="442"/>
      <c r="AN5" s="442"/>
      <c r="AO5" s="442"/>
      <c r="AP5" s="442"/>
      <c r="AQ5" s="442"/>
      <c r="AR5" s="442"/>
      <c r="AS5" s="442"/>
      <c r="AT5" s="442"/>
      <c r="AU5" s="442"/>
      <c r="AV5" s="442"/>
      <c r="AW5" s="442"/>
      <c r="AX5" s="442"/>
      <c r="AY5" s="442"/>
      <c r="AZ5" s="442"/>
      <c r="BA5" s="442"/>
      <c r="BB5" s="442"/>
      <c r="BC5" s="442"/>
      <c r="BD5" s="442"/>
      <c r="BE5" s="442"/>
      <c r="BF5" s="442"/>
      <c r="BG5" s="442"/>
      <c r="BH5" s="442"/>
      <c r="BI5" s="442"/>
      <c r="BJ5" s="442"/>
      <c r="BK5" s="442"/>
      <c r="BL5" s="442"/>
      <c r="BM5" s="442"/>
      <c r="BN5" s="442"/>
      <c r="BO5" s="442"/>
      <c r="BP5" s="442"/>
      <c r="BQ5" s="442"/>
      <c r="BR5" s="442"/>
      <c r="BS5" s="442"/>
      <c r="BT5" s="442"/>
      <c r="BU5" s="442"/>
      <c r="BV5" s="442"/>
      <c r="BW5" s="442"/>
      <c r="BX5" s="442"/>
      <c r="BY5" s="442"/>
      <c r="BZ5" s="442"/>
      <c r="CA5" s="442"/>
      <c r="CB5" s="442"/>
      <c r="CC5" s="442"/>
      <c r="CD5" s="442"/>
      <c r="CE5" s="442"/>
      <c r="CF5" s="442"/>
      <c r="CG5" s="442"/>
      <c r="CH5" s="442"/>
      <c r="CI5" s="442"/>
      <c r="CJ5" s="442"/>
      <c r="CK5" s="442"/>
      <c r="CL5" s="442"/>
      <c r="CM5" s="442"/>
      <c r="CN5" s="442"/>
      <c r="CO5" s="442"/>
      <c r="CP5" s="442"/>
      <c r="CQ5" s="442"/>
      <c r="CR5" s="442"/>
      <c r="CS5" s="442"/>
      <c r="CT5" s="442"/>
      <c r="CU5" s="442"/>
      <c r="CV5" s="442"/>
      <c r="CW5" s="442"/>
      <c r="CX5" s="442"/>
      <c r="CY5" s="442"/>
      <c r="CZ5" s="442"/>
      <c r="DA5" s="442"/>
      <c r="DB5" s="442"/>
      <c r="DC5" s="442"/>
      <c r="DD5" s="442"/>
      <c r="DE5" s="442"/>
      <c r="DF5" s="442"/>
      <c r="DG5" s="442"/>
      <c r="DH5" s="442"/>
      <c r="DI5" s="442"/>
    </row>
    <row r="6" spans="1:113" ht="13.5" thickBot="1" x14ac:dyDescent="0.25">
      <c r="A6" s="654" t="s">
        <v>891</v>
      </c>
      <c r="B6" s="655" t="str">
        <f t="shared" ref="B6:B34" si="0">MID(A6,1,3)</f>
        <v>VSL</v>
      </c>
      <c r="C6" s="566">
        <v>42795</v>
      </c>
      <c r="D6" s="566"/>
      <c r="E6" s="567" t="s">
        <v>889</v>
      </c>
      <c r="F6" s="349" t="s">
        <v>890</v>
      </c>
      <c r="G6" s="349" t="s">
        <v>1304</v>
      </c>
      <c r="H6" s="1204" t="s">
        <v>1381</v>
      </c>
      <c r="I6" s="743"/>
      <c r="J6" s="574" t="s">
        <v>1148</v>
      </c>
      <c r="K6" s="575">
        <v>0</v>
      </c>
      <c r="L6" s="576">
        <v>5.8986000000000001</v>
      </c>
      <c r="M6" s="577">
        <f t="shared" ref="M6:M36" si="1">+K6*L6</f>
        <v>0</v>
      </c>
      <c r="N6" s="1212">
        <v>0</v>
      </c>
      <c r="O6" s="1209">
        <f>+M6+M7+N6</f>
        <v>0</v>
      </c>
      <c r="P6" s="651"/>
      <c r="Q6" s="648">
        <f t="shared" ref="Q6:Q36" si="2">+C6-180</f>
        <v>42615</v>
      </c>
      <c r="R6" s="350" t="s">
        <v>1304</v>
      </c>
      <c r="S6" s="602"/>
      <c r="T6" s="591"/>
      <c r="U6" s="603"/>
      <c r="V6" s="604"/>
    </row>
    <row r="7" spans="1:113" ht="13.5" thickBot="1" x14ac:dyDescent="0.25">
      <c r="A7" s="656" t="s">
        <v>887</v>
      </c>
      <c r="B7" s="657" t="str">
        <f t="shared" si="0"/>
        <v>VSL</v>
      </c>
      <c r="C7" s="658">
        <v>42795</v>
      </c>
      <c r="D7" s="658"/>
      <c r="E7" s="659" t="s">
        <v>889</v>
      </c>
      <c r="F7" s="660" t="s">
        <v>890</v>
      </c>
      <c r="G7" s="351" t="s">
        <v>1304</v>
      </c>
      <c r="H7" s="1205"/>
      <c r="I7" s="744"/>
      <c r="J7" s="661" t="s">
        <v>1148</v>
      </c>
      <c r="K7" s="662">
        <v>0</v>
      </c>
      <c r="L7" s="663">
        <v>6.0442999999999998</v>
      </c>
      <c r="M7" s="664">
        <f t="shared" si="1"/>
        <v>0</v>
      </c>
      <c r="N7" s="1214"/>
      <c r="O7" s="1211"/>
      <c r="P7" s="652"/>
      <c r="Q7" s="649">
        <f t="shared" si="2"/>
        <v>42615</v>
      </c>
      <c r="R7" s="350" t="s">
        <v>1304</v>
      </c>
      <c r="S7" s="491"/>
      <c r="T7" s="491"/>
      <c r="U7" s="535"/>
      <c r="V7" s="590"/>
    </row>
    <row r="8" spans="1:113" x14ac:dyDescent="0.2">
      <c r="A8" s="420" t="s">
        <v>978</v>
      </c>
      <c r="B8" s="655" t="str">
        <f t="shared" si="0"/>
        <v>NAL</v>
      </c>
      <c r="C8" s="665">
        <v>42795</v>
      </c>
      <c r="D8" s="665"/>
      <c r="E8" s="666" t="s">
        <v>1002</v>
      </c>
      <c r="F8" s="567" t="s">
        <v>1003</v>
      </c>
      <c r="G8" s="366" t="s">
        <v>1305</v>
      </c>
      <c r="H8" s="1206" t="s">
        <v>1382</v>
      </c>
      <c r="I8" s="745"/>
      <c r="J8" s="667" t="s">
        <v>1234</v>
      </c>
      <c r="K8" s="575">
        <v>0</v>
      </c>
      <c r="L8" s="576">
        <v>1.38</v>
      </c>
      <c r="M8" s="577">
        <f t="shared" si="1"/>
        <v>0</v>
      </c>
      <c r="N8" s="1212">
        <v>1397.7487945999999</v>
      </c>
      <c r="O8" s="1209">
        <f>+M8+M9+M10+M11+M12+N8</f>
        <v>1397.7487945999999</v>
      </c>
      <c r="P8" s="652"/>
      <c r="Q8" s="649">
        <f t="shared" si="2"/>
        <v>42615</v>
      </c>
      <c r="R8" s="381" t="s">
        <v>1305</v>
      </c>
      <c r="S8" s="562"/>
      <c r="T8" s="563"/>
      <c r="U8" s="564"/>
      <c r="V8" s="560"/>
    </row>
    <row r="9" spans="1:113" x14ac:dyDescent="0.2">
      <c r="A9" s="653" t="s">
        <v>975</v>
      </c>
      <c r="B9" s="617" t="str">
        <f t="shared" si="0"/>
        <v>NAL</v>
      </c>
      <c r="C9" s="558">
        <v>42795</v>
      </c>
      <c r="D9" s="558"/>
      <c r="E9" s="601" t="s">
        <v>1002</v>
      </c>
      <c r="F9" s="559" t="s">
        <v>1003</v>
      </c>
      <c r="G9" s="381" t="s">
        <v>1305</v>
      </c>
      <c r="H9" s="1207"/>
      <c r="I9" s="746"/>
      <c r="J9" s="561" t="s">
        <v>1234</v>
      </c>
      <c r="K9" s="486">
        <v>0</v>
      </c>
      <c r="L9" s="487">
        <v>0.64810000000000001</v>
      </c>
      <c r="M9" s="488">
        <f t="shared" si="1"/>
        <v>0</v>
      </c>
      <c r="N9" s="1213"/>
      <c r="O9" s="1210"/>
      <c r="P9" s="652"/>
      <c r="Q9" s="649">
        <f t="shared" si="2"/>
        <v>42615</v>
      </c>
      <c r="R9" s="381" t="s">
        <v>1305</v>
      </c>
      <c r="S9" s="562"/>
      <c r="T9" s="563"/>
      <c r="U9" s="564"/>
      <c r="V9" s="560"/>
    </row>
    <row r="10" spans="1:113" x14ac:dyDescent="0.2">
      <c r="A10" s="422" t="s">
        <v>979</v>
      </c>
      <c r="B10" s="617" t="str">
        <f t="shared" si="0"/>
        <v>NAL</v>
      </c>
      <c r="C10" s="558">
        <v>42795</v>
      </c>
      <c r="D10" s="558"/>
      <c r="E10" s="534" t="s">
        <v>1002</v>
      </c>
      <c r="F10" s="482" t="s">
        <v>1003</v>
      </c>
      <c r="G10" s="381" t="s">
        <v>1305</v>
      </c>
      <c r="H10" s="1207"/>
      <c r="I10" s="746"/>
      <c r="J10" s="561" t="s">
        <v>1234</v>
      </c>
      <c r="K10" s="486">
        <v>0</v>
      </c>
      <c r="L10" s="487">
        <v>0.38040000000000002</v>
      </c>
      <c r="M10" s="488">
        <f t="shared" si="1"/>
        <v>0</v>
      </c>
      <c r="N10" s="1213"/>
      <c r="O10" s="1210"/>
      <c r="P10" s="651"/>
      <c r="Q10" s="649">
        <f t="shared" si="2"/>
        <v>42615</v>
      </c>
      <c r="R10" s="381" t="s">
        <v>1305</v>
      </c>
      <c r="S10" s="491"/>
      <c r="T10" s="535"/>
      <c r="U10" s="536"/>
      <c r="V10" s="506"/>
    </row>
    <row r="11" spans="1:113" x14ac:dyDescent="0.2">
      <c r="A11" s="422" t="s">
        <v>980</v>
      </c>
      <c r="B11" s="617" t="str">
        <f t="shared" si="0"/>
        <v>NAL</v>
      </c>
      <c r="C11" s="533">
        <v>42795</v>
      </c>
      <c r="D11" s="533"/>
      <c r="E11" s="534" t="s">
        <v>1002</v>
      </c>
      <c r="F11" s="482" t="s">
        <v>1003</v>
      </c>
      <c r="G11" s="381" t="s">
        <v>1305</v>
      </c>
      <c r="H11" s="1207"/>
      <c r="I11" s="746"/>
      <c r="J11" s="561" t="s">
        <v>1234</v>
      </c>
      <c r="K11" s="486">
        <v>0</v>
      </c>
      <c r="L11" s="487">
        <v>0.58379999999999999</v>
      </c>
      <c r="M11" s="488">
        <f t="shared" si="1"/>
        <v>0</v>
      </c>
      <c r="N11" s="1213"/>
      <c r="O11" s="1210"/>
      <c r="P11" s="651"/>
      <c r="Q11" s="649">
        <f t="shared" si="2"/>
        <v>42615</v>
      </c>
      <c r="R11" s="381" t="s">
        <v>1305</v>
      </c>
      <c r="S11" s="491"/>
      <c r="T11" s="535"/>
      <c r="U11" s="536"/>
      <c r="V11" s="506"/>
    </row>
    <row r="12" spans="1:113" ht="13.5" thickBot="1" x14ac:dyDescent="0.25">
      <c r="A12" s="424" t="s">
        <v>1209</v>
      </c>
      <c r="B12" s="668" t="str">
        <f t="shared" si="0"/>
        <v>NAL</v>
      </c>
      <c r="C12" s="669">
        <v>42795</v>
      </c>
      <c r="D12" s="669"/>
      <c r="E12" s="670" t="s">
        <v>1002</v>
      </c>
      <c r="F12" s="671" t="s">
        <v>1003</v>
      </c>
      <c r="G12" s="672" t="s">
        <v>1305</v>
      </c>
      <c r="H12" s="1208"/>
      <c r="I12" s="747"/>
      <c r="J12" s="661" t="s">
        <v>1234</v>
      </c>
      <c r="K12" s="662">
        <v>0</v>
      </c>
      <c r="L12" s="663">
        <v>0.58389999999999997</v>
      </c>
      <c r="M12" s="664">
        <f t="shared" si="1"/>
        <v>0</v>
      </c>
      <c r="N12" s="1214"/>
      <c r="O12" s="1211"/>
      <c r="P12" s="651"/>
      <c r="Q12" s="649">
        <f t="shared" si="2"/>
        <v>42615</v>
      </c>
      <c r="R12" s="381" t="s">
        <v>1305</v>
      </c>
      <c r="S12" s="491"/>
      <c r="T12" s="535"/>
      <c r="U12" s="536"/>
      <c r="V12" s="506"/>
    </row>
    <row r="13" spans="1:113" ht="63.75" x14ac:dyDescent="0.2">
      <c r="A13" s="686" t="s">
        <v>1113</v>
      </c>
      <c r="B13" s="655" t="str">
        <f t="shared" si="0"/>
        <v>STE</v>
      </c>
      <c r="C13" s="566">
        <v>42826</v>
      </c>
      <c r="D13" s="566"/>
      <c r="E13" s="687" t="s">
        <v>1115</v>
      </c>
      <c r="F13" s="567" t="s">
        <v>644</v>
      </c>
      <c r="G13" s="366" t="s">
        <v>1307</v>
      </c>
      <c r="H13" s="667" t="s">
        <v>1237</v>
      </c>
      <c r="I13" s="667" t="s">
        <v>1391</v>
      </c>
      <c r="J13" s="667" t="s">
        <v>1152</v>
      </c>
      <c r="K13" s="575">
        <v>0</v>
      </c>
      <c r="L13" s="576">
        <v>0.69</v>
      </c>
      <c r="M13" s="577">
        <f t="shared" si="1"/>
        <v>0</v>
      </c>
      <c r="N13" s="1212">
        <v>49338.9</v>
      </c>
      <c r="O13" s="1209">
        <f>+M13+M14+M15+M16+M17+M18+N13</f>
        <v>49338.9</v>
      </c>
      <c r="P13" s="651"/>
      <c r="Q13" s="648">
        <f t="shared" si="2"/>
        <v>42646</v>
      </c>
      <c r="R13" s="345" t="s">
        <v>1307</v>
      </c>
      <c r="S13" s="491"/>
      <c r="T13" s="535"/>
      <c r="U13" s="536"/>
      <c r="V13" s="506"/>
    </row>
    <row r="14" spans="1:113" x14ac:dyDescent="0.2">
      <c r="A14" s="688" t="s">
        <v>1114</v>
      </c>
      <c r="B14" s="617" t="str">
        <f t="shared" si="0"/>
        <v>STE</v>
      </c>
      <c r="C14" s="515">
        <v>42826</v>
      </c>
      <c r="D14" s="515"/>
      <c r="E14" s="647" t="s">
        <v>1115</v>
      </c>
      <c r="F14" s="482" t="s">
        <v>644</v>
      </c>
      <c r="G14" s="345" t="s">
        <v>1307</v>
      </c>
      <c r="H14" s="538" t="s">
        <v>1237</v>
      </c>
      <c r="I14" s="538"/>
      <c r="J14" s="538" t="s">
        <v>1152</v>
      </c>
      <c r="K14" s="486">
        <v>0</v>
      </c>
      <c r="L14" s="487">
        <v>5.7953999999999999</v>
      </c>
      <c r="M14" s="488">
        <f t="shared" si="1"/>
        <v>0</v>
      </c>
      <c r="N14" s="1213"/>
      <c r="O14" s="1210"/>
      <c r="P14" s="651"/>
      <c r="Q14" s="648">
        <f t="shared" si="2"/>
        <v>42646</v>
      </c>
      <c r="R14" s="345" t="s">
        <v>1307</v>
      </c>
      <c r="S14" s="491"/>
      <c r="T14" s="535"/>
      <c r="U14" s="536"/>
      <c r="V14" s="506"/>
    </row>
    <row r="15" spans="1:113" x14ac:dyDescent="0.2">
      <c r="A15" s="688" t="s">
        <v>1116</v>
      </c>
      <c r="B15" s="617" t="str">
        <f t="shared" si="0"/>
        <v>STE</v>
      </c>
      <c r="C15" s="515">
        <v>42826</v>
      </c>
      <c r="D15" s="515"/>
      <c r="E15" s="647" t="s">
        <v>1115</v>
      </c>
      <c r="F15" s="482" t="s">
        <v>644</v>
      </c>
      <c r="G15" s="345" t="s">
        <v>1307</v>
      </c>
      <c r="H15" s="538" t="s">
        <v>1237</v>
      </c>
      <c r="I15" s="538"/>
      <c r="J15" s="538" t="s">
        <v>1152</v>
      </c>
      <c r="K15" s="486">
        <v>0</v>
      </c>
      <c r="L15" s="487">
        <v>5.7953999999999999</v>
      </c>
      <c r="M15" s="488">
        <f t="shared" si="1"/>
        <v>0</v>
      </c>
      <c r="N15" s="1213"/>
      <c r="O15" s="1210"/>
      <c r="P15" s="651"/>
      <c r="Q15" s="648">
        <f t="shared" si="2"/>
        <v>42646</v>
      </c>
      <c r="R15" s="345" t="s">
        <v>1307</v>
      </c>
      <c r="S15" s="491"/>
      <c r="T15" s="535"/>
      <c r="U15" s="536"/>
      <c r="V15" s="506"/>
    </row>
    <row r="16" spans="1:113" x14ac:dyDescent="0.2">
      <c r="A16" s="688" t="s">
        <v>1117</v>
      </c>
      <c r="B16" s="617" t="str">
        <f t="shared" si="0"/>
        <v>STE</v>
      </c>
      <c r="C16" s="515">
        <v>42826</v>
      </c>
      <c r="D16" s="515"/>
      <c r="E16" s="647" t="s">
        <v>1115</v>
      </c>
      <c r="F16" s="482" t="s">
        <v>644</v>
      </c>
      <c r="G16" s="345" t="s">
        <v>1307</v>
      </c>
      <c r="H16" s="538" t="s">
        <v>1237</v>
      </c>
      <c r="I16" s="538"/>
      <c r="J16" s="538" t="s">
        <v>1152</v>
      </c>
      <c r="K16" s="486">
        <v>0</v>
      </c>
      <c r="L16" s="487">
        <v>6.0781000000000001</v>
      </c>
      <c r="M16" s="488">
        <f t="shared" si="1"/>
        <v>0</v>
      </c>
      <c r="N16" s="1213"/>
      <c r="O16" s="1210"/>
      <c r="P16" s="651"/>
      <c r="Q16" s="648">
        <f t="shared" si="2"/>
        <v>42646</v>
      </c>
      <c r="R16" s="345" t="s">
        <v>1307</v>
      </c>
      <c r="S16" s="491"/>
      <c r="T16" s="535"/>
      <c r="U16" s="536"/>
      <c r="V16" s="506"/>
    </row>
    <row r="17" spans="1:22" x14ac:dyDescent="0.2">
      <c r="A17" s="688" t="s">
        <v>1118</v>
      </c>
      <c r="B17" s="617" t="str">
        <f t="shared" si="0"/>
        <v>STE</v>
      </c>
      <c r="C17" s="515">
        <v>42826</v>
      </c>
      <c r="D17" s="515"/>
      <c r="E17" s="647" t="s">
        <v>1115</v>
      </c>
      <c r="F17" s="482" t="s">
        <v>644</v>
      </c>
      <c r="G17" s="345" t="s">
        <v>1307</v>
      </c>
      <c r="H17" s="538" t="s">
        <v>1237</v>
      </c>
      <c r="I17" s="538"/>
      <c r="J17" s="538" t="s">
        <v>1152</v>
      </c>
      <c r="K17" s="486">
        <v>0</v>
      </c>
      <c r="L17" s="487">
        <v>6.2660999999999998</v>
      </c>
      <c r="M17" s="488">
        <f t="shared" si="1"/>
        <v>0</v>
      </c>
      <c r="N17" s="1213"/>
      <c r="O17" s="1210"/>
      <c r="P17" s="651"/>
      <c r="Q17" s="648">
        <f t="shared" si="2"/>
        <v>42646</v>
      </c>
      <c r="R17" s="345" t="s">
        <v>1307</v>
      </c>
      <c r="S17" s="491"/>
      <c r="T17" s="535"/>
      <c r="U17" s="536"/>
      <c r="V17" s="506"/>
    </row>
    <row r="18" spans="1:22" ht="13.5" thickBot="1" x14ac:dyDescent="0.25">
      <c r="A18" s="689" t="s">
        <v>1191</v>
      </c>
      <c r="B18" s="668" t="str">
        <f t="shared" si="0"/>
        <v>STE</v>
      </c>
      <c r="C18" s="690">
        <v>42826</v>
      </c>
      <c r="D18" s="690"/>
      <c r="E18" s="691" t="s">
        <v>1115</v>
      </c>
      <c r="F18" s="671" t="s">
        <v>644</v>
      </c>
      <c r="G18" s="380" t="s">
        <v>1307</v>
      </c>
      <c r="H18" s="675" t="s">
        <v>1237</v>
      </c>
      <c r="I18" s="675"/>
      <c r="J18" s="675" t="s">
        <v>1152</v>
      </c>
      <c r="K18" s="662">
        <v>0</v>
      </c>
      <c r="L18" s="663">
        <v>2.3849999999999998</v>
      </c>
      <c r="M18" s="664">
        <f t="shared" si="1"/>
        <v>0</v>
      </c>
      <c r="N18" s="1214"/>
      <c r="O18" s="1211"/>
      <c r="P18" s="651"/>
      <c r="Q18" s="648">
        <f t="shared" si="2"/>
        <v>42646</v>
      </c>
      <c r="R18" s="345" t="s">
        <v>1307</v>
      </c>
      <c r="S18" s="491"/>
      <c r="T18" s="535"/>
      <c r="U18" s="536"/>
      <c r="V18" s="506"/>
    </row>
    <row r="19" spans="1:22" x14ac:dyDescent="0.2">
      <c r="A19" s="406" t="s">
        <v>722</v>
      </c>
      <c r="B19" s="655" t="str">
        <f t="shared" si="0"/>
        <v>SLA</v>
      </c>
      <c r="C19" s="665">
        <v>42856</v>
      </c>
      <c r="D19" s="665"/>
      <c r="E19" s="673" t="s">
        <v>1075</v>
      </c>
      <c r="F19" s="567" t="s">
        <v>752</v>
      </c>
      <c r="G19" s="366" t="s">
        <v>1304</v>
      </c>
      <c r="H19" s="692"/>
      <c r="I19" s="692"/>
      <c r="J19" s="667" t="s">
        <v>1162</v>
      </c>
      <c r="K19" s="575">
        <v>0</v>
      </c>
      <c r="L19" s="576">
        <v>4.7202999999999999</v>
      </c>
      <c r="M19" s="577">
        <f t="shared" si="1"/>
        <v>0</v>
      </c>
      <c r="N19" s="1212">
        <v>10247.73</v>
      </c>
      <c r="O19" s="1209">
        <f>+M19+M20+M21+M22+M23+M24+N19</f>
        <v>10834.13</v>
      </c>
      <c r="P19" s="651"/>
      <c r="Q19" s="648">
        <f t="shared" si="2"/>
        <v>42676</v>
      </c>
      <c r="R19" s="345" t="s">
        <v>1304</v>
      </c>
      <c r="S19" s="491"/>
      <c r="T19" s="491"/>
      <c r="U19" s="535"/>
      <c r="V19" s="536"/>
    </row>
    <row r="20" spans="1:22" x14ac:dyDescent="0.2">
      <c r="A20" s="410" t="s">
        <v>723</v>
      </c>
      <c r="B20" s="617" t="str">
        <f t="shared" si="0"/>
        <v>SLA</v>
      </c>
      <c r="C20" s="533">
        <v>42856</v>
      </c>
      <c r="D20" s="533"/>
      <c r="E20" s="537" t="s">
        <v>1075</v>
      </c>
      <c r="F20" s="482" t="s">
        <v>752</v>
      </c>
      <c r="G20" s="345" t="s">
        <v>1304</v>
      </c>
      <c r="H20" s="318"/>
      <c r="I20" s="318"/>
      <c r="J20" s="538" t="s">
        <v>1162</v>
      </c>
      <c r="K20" s="486">
        <v>0</v>
      </c>
      <c r="L20" s="487">
        <v>2.9843999999999999</v>
      </c>
      <c r="M20" s="488">
        <f t="shared" si="1"/>
        <v>0</v>
      </c>
      <c r="N20" s="1213"/>
      <c r="O20" s="1210"/>
      <c r="P20" s="651"/>
      <c r="Q20" s="648">
        <f t="shared" si="2"/>
        <v>42676</v>
      </c>
      <c r="R20" s="345" t="s">
        <v>1304</v>
      </c>
      <c r="S20" s="491"/>
      <c r="T20" s="535"/>
      <c r="U20" s="536"/>
      <c r="V20" s="506"/>
    </row>
    <row r="21" spans="1:22" x14ac:dyDescent="0.2">
      <c r="A21" s="410" t="s">
        <v>724</v>
      </c>
      <c r="B21" s="617" t="str">
        <f t="shared" si="0"/>
        <v>SLA</v>
      </c>
      <c r="C21" s="533">
        <v>42856</v>
      </c>
      <c r="D21" s="533"/>
      <c r="E21" s="537" t="s">
        <v>1075</v>
      </c>
      <c r="F21" s="482" t="s">
        <v>752</v>
      </c>
      <c r="G21" s="345" t="s">
        <v>1304</v>
      </c>
      <c r="H21" s="318" t="s">
        <v>1380</v>
      </c>
      <c r="I21" s="318"/>
      <c r="J21" s="538" t="s">
        <v>1162</v>
      </c>
      <c r="K21" s="486">
        <v>250</v>
      </c>
      <c r="L21" s="487">
        <v>2.3456000000000001</v>
      </c>
      <c r="M21" s="488">
        <f t="shared" si="1"/>
        <v>586.4</v>
      </c>
      <c r="N21" s="1213"/>
      <c r="O21" s="1210"/>
      <c r="P21" s="651"/>
      <c r="Q21" s="648">
        <f t="shared" si="2"/>
        <v>42676</v>
      </c>
      <c r="R21" s="345" t="s">
        <v>1304</v>
      </c>
      <c r="S21" s="491"/>
      <c r="T21" s="535"/>
      <c r="U21" s="536"/>
      <c r="V21" s="506"/>
    </row>
    <row r="22" spans="1:22" x14ac:dyDescent="0.2">
      <c r="A22" s="410" t="s">
        <v>726</v>
      </c>
      <c r="B22" s="617" t="str">
        <f t="shared" si="0"/>
        <v>SLA</v>
      </c>
      <c r="C22" s="533">
        <v>42856</v>
      </c>
      <c r="D22" s="533"/>
      <c r="E22" s="537" t="s">
        <v>1075</v>
      </c>
      <c r="F22" s="482" t="s">
        <v>752</v>
      </c>
      <c r="G22" s="345" t="s">
        <v>1304</v>
      </c>
      <c r="H22" s="318"/>
      <c r="I22" s="318"/>
      <c r="J22" s="538" t="s">
        <v>1162</v>
      </c>
      <c r="K22" s="486">
        <v>0</v>
      </c>
      <c r="L22" s="487">
        <v>1.1956</v>
      </c>
      <c r="M22" s="488">
        <f t="shared" si="1"/>
        <v>0</v>
      </c>
      <c r="N22" s="1213"/>
      <c r="O22" s="1210"/>
      <c r="P22" s="651"/>
      <c r="Q22" s="648">
        <f t="shared" si="2"/>
        <v>42676</v>
      </c>
      <c r="R22" s="345" t="s">
        <v>1304</v>
      </c>
      <c r="S22" s="491"/>
      <c r="T22" s="535"/>
      <c r="U22" s="536"/>
      <c r="V22" s="506"/>
    </row>
    <row r="23" spans="1:22" x14ac:dyDescent="0.2">
      <c r="A23" s="410" t="s">
        <v>725</v>
      </c>
      <c r="B23" s="617" t="str">
        <f t="shared" si="0"/>
        <v>SLA</v>
      </c>
      <c r="C23" s="533">
        <v>42856</v>
      </c>
      <c r="D23" s="533"/>
      <c r="E23" s="537" t="s">
        <v>1075</v>
      </c>
      <c r="F23" s="482" t="s">
        <v>752</v>
      </c>
      <c r="G23" s="345" t="s">
        <v>1304</v>
      </c>
      <c r="H23" s="318"/>
      <c r="I23" s="318"/>
      <c r="J23" s="538" t="s">
        <v>1162</v>
      </c>
      <c r="K23" s="486">
        <v>0</v>
      </c>
      <c r="L23" s="487">
        <v>0.52929999999999999</v>
      </c>
      <c r="M23" s="488">
        <f t="shared" si="1"/>
        <v>0</v>
      </c>
      <c r="N23" s="1213"/>
      <c r="O23" s="1210"/>
      <c r="P23" s="651"/>
      <c r="Q23" s="648">
        <f t="shared" si="2"/>
        <v>42676</v>
      </c>
      <c r="R23" s="345" t="s">
        <v>1304</v>
      </c>
      <c r="S23" s="491"/>
      <c r="T23" s="535"/>
      <c r="U23" s="536"/>
      <c r="V23" s="506"/>
    </row>
    <row r="24" spans="1:22" ht="13.5" thickBot="1" x14ac:dyDescent="0.25">
      <c r="A24" s="411" t="s">
        <v>1076</v>
      </c>
      <c r="B24" s="668" t="str">
        <f t="shared" si="0"/>
        <v>TOG</v>
      </c>
      <c r="C24" s="669">
        <v>42856</v>
      </c>
      <c r="D24" s="669"/>
      <c r="E24" s="674" t="s">
        <v>1075</v>
      </c>
      <c r="F24" s="671" t="s">
        <v>752</v>
      </c>
      <c r="G24" s="380" t="s">
        <v>1308</v>
      </c>
      <c r="H24" s="693"/>
      <c r="I24" s="693"/>
      <c r="J24" s="675" t="s">
        <v>1160</v>
      </c>
      <c r="K24" s="662">
        <v>0</v>
      </c>
      <c r="L24" s="663">
        <v>3.4342999999999999</v>
      </c>
      <c r="M24" s="664">
        <f t="shared" si="1"/>
        <v>0</v>
      </c>
      <c r="N24" s="1214"/>
      <c r="O24" s="1211"/>
      <c r="P24" s="651"/>
      <c r="Q24" s="648">
        <f t="shared" si="2"/>
        <v>42676</v>
      </c>
      <c r="R24" s="345" t="s">
        <v>1308</v>
      </c>
      <c r="S24" s="491"/>
      <c r="T24" s="535"/>
      <c r="U24" s="536"/>
      <c r="V24" s="506"/>
    </row>
    <row r="25" spans="1:22" x14ac:dyDescent="0.2">
      <c r="A25" s="694" t="s">
        <v>1365</v>
      </c>
      <c r="B25" s="655" t="str">
        <f t="shared" si="0"/>
        <v>SLA</v>
      </c>
      <c r="C25" s="665">
        <v>42856</v>
      </c>
      <c r="D25" s="665"/>
      <c r="E25" s="673" t="s">
        <v>895</v>
      </c>
      <c r="F25" s="567" t="s">
        <v>522</v>
      </c>
      <c r="G25" s="366" t="s">
        <v>1304</v>
      </c>
      <c r="H25" s="692" t="s">
        <v>1367</v>
      </c>
      <c r="I25" s="692"/>
      <c r="J25" s="574" t="s">
        <v>1368</v>
      </c>
      <c r="K25" s="575">
        <v>0</v>
      </c>
      <c r="L25" s="576">
        <v>1.46</v>
      </c>
      <c r="M25" s="577">
        <f t="shared" si="1"/>
        <v>0</v>
      </c>
      <c r="N25" s="1212">
        <v>12342.03</v>
      </c>
      <c r="O25" s="1209">
        <f>+SUM(M25:M31)+N25</f>
        <v>12916.545</v>
      </c>
      <c r="P25" s="651"/>
      <c r="Q25" s="648">
        <f t="shared" si="2"/>
        <v>42676</v>
      </c>
      <c r="R25" s="345" t="s">
        <v>1305</v>
      </c>
      <c r="S25" s="491"/>
      <c r="T25" s="535"/>
      <c r="U25" s="536"/>
      <c r="V25" s="506"/>
    </row>
    <row r="26" spans="1:22" x14ac:dyDescent="0.2">
      <c r="A26" s="695" t="s">
        <v>1366</v>
      </c>
      <c r="B26" s="617" t="str">
        <f>MID(A26,1,3)</f>
        <v>SLA</v>
      </c>
      <c r="C26" s="533">
        <v>42856</v>
      </c>
      <c r="D26" s="533"/>
      <c r="E26" s="537" t="s">
        <v>895</v>
      </c>
      <c r="F26" s="482" t="s">
        <v>522</v>
      </c>
      <c r="G26" s="345" t="s">
        <v>1304</v>
      </c>
      <c r="H26" s="318" t="s">
        <v>1367</v>
      </c>
      <c r="I26" s="318"/>
      <c r="J26" s="320" t="s">
        <v>1368</v>
      </c>
      <c r="K26" s="486">
        <v>0</v>
      </c>
      <c r="L26" s="487">
        <v>3.55</v>
      </c>
      <c r="M26" s="488">
        <f t="shared" si="1"/>
        <v>0</v>
      </c>
      <c r="N26" s="1213"/>
      <c r="O26" s="1210"/>
      <c r="P26" s="651"/>
      <c r="Q26" s="648">
        <f t="shared" si="2"/>
        <v>42676</v>
      </c>
      <c r="R26" s="345" t="s">
        <v>1305</v>
      </c>
      <c r="S26" s="491"/>
      <c r="T26" s="535"/>
      <c r="U26" s="536"/>
      <c r="V26" s="506"/>
    </row>
    <row r="27" spans="1:22" x14ac:dyDescent="0.2">
      <c r="A27" s="688" t="s">
        <v>1077</v>
      </c>
      <c r="B27" s="617" t="str">
        <f>MID(A27,1,3)</f>
        <v>AUT</v>
      </c>
      <c r="C27" s="533">
        <v>42856</v>
      </c>
      <c r="D27" s="533"/>
      <c r="E27" s="537" t="s">
        <v>895</v>
      </c>
      <c r="F27" s="482" t="s">
        <v>522</v>
      </c>
      <c r="G27" s="345" t="s">
        <v>1305</v>
      </c>
      <c r="H27" s="318" t="s">
        <v>1375</v>
      </c>
      <c r="I27" s="318"/>
      <c r="J27" s="320" t="s">
        <v>1145</v>
      </c>
      <c r="K27" s="486">
        <v>450</v>
      </c>
      <c r="L27" s="487">
        <v>1.2766999999999999</v>
      </c>
      <c r="M27" s="488">
        <f t="shared" si="1"/>
        <v>574.51499999999999</v>
      </c>
      <c r="N27" s="1213"/>
      <c r="O27" s="1210"/>
      <c r="P27" s="651"/>
      <c r="Q27" s="648">
        <f t="shared" si="2"/>
        <v>42676</v>
      </c>
      <c r="R27" s="345" t="s">
        <v>1305</v>
      </c>
      <c r="S27" s="491"/>
      <c r="T27" s="535"/>
      <c r="U27" s="536"/>
      <c r="V27" s="506"/>
    </row>
    <row r="28" spans="1:22" x14ac:dyDescent="0.2">
      <c r="A28" s="410" t="s">
        <v>1078</v>
      </c>
      <c r="B28" s="617" t="str">
        <f t="shared" si="0"/>
        <v>AUT</v>
      </c>
      <c r="C28" s="533">
        <v>42856</v>
      </c>
      <c r="D28" s="533"/>
      <c r="E28" s="537" t="s">
        <v>895</v>
      </c>
      <c r="F28" s="482" t="s">
        <v>522</v>
      </c>
      <c r="G28" s="345" t="s">
        <v>1305</v>
      </c>
      <c r="H28" s="318"/>
      <c r="I28" s="318"/>
      <c r="J28" s="320" t="s">
        <v>1145</v>
      </c>
      <c r="K28" s="486">
        <v>0</v>
      </c>
      <c r="L28" s="487">
        <v>2.8980000000000001</v>
      </c>
      <c r="M28" s="488">
        <f t="shared" si="1"/>
        <v>0</v>
      </c>
      <c r="N28" s="1213"/>
      <c r="O28" s="1210"/>
      <c r="P28" s="651"/>
      <c r="Q28" s="648">
        <f t="shared" si="2"/>
        <v>42676</v>
      </c>
      <c r="R28" s="345" t="s">
        <v>1305</v>
      </c>
      <c r="S28" s="491"/>
      <c r="T28" s="535"/>
      <c r="U28" s="536"/>
      <c r="V28" s="506"/>
    </row>
    <row r="29" spans="1:22" x14ac:dyDescent="0.2">
      <c r="A29" s="410" t="s">
        <v>893</v>
      </c>
      <c r="B29" s="617" t="str">
        <f t="shared" si="0"/>
        <v>VSL</v>
      </c>
      <c r="C29" s="533">
        <v>42856</v>
      </c>
      <c r="D29" s="533"/>
      <c r="E29" s="537" t="s">
        <v>895</v>
      </c>
      <c r="F29" s="482" t="s">
        <v>522</v>
      </c>
      <c r="G29" s="345" t="s">
        <v>1304</v>
      </c>
      <c r="H29" s="318"/>
      <c r="I29" s="318"/>
      <c r="J29" s="538" t="s">
        <v>1148</v>
      </c>
      <c r="K29" s="486">
        <v>0</v>
      </c>
      <c r="L29" s="487">
        <v>4.7492000000000001</v>
      </c>
      <c r="M29" s="488">
        <f t="shared" si="1"/>
        <v>0</v>
      </c>
      <c r="N29" s="1213"/>
      <c r="O29" s="1210"/>
      <c r="P29" s="651"/>
      <c r="Q29" s="648">
        <f t="shared" si="2"/>
        <v>42676</v>
      </c>
      <c r="R29" s="345" t="s">
        <v>1304</v>
      </c>
      <c r="S29" s="491"/>
      <c r="T29" s="535"/>
      <c r="U29" s="536"/>
      <c r="V29" s="506"/>
    </row>
    <row r="30" spans="1:22" x14ac:dyDescent="0.2">
      <c r="A30" s="410" t="s">
        <v>896</v>
      </c>
      <c r="B30" s="617" t="str">
        <f t="shared" si="0"/>
        <v>VSL</v>
      </c>
      <c r="C30" s="533">
        <v>42856</v>
      </c>
      <c r="D30" s="533"/>
      <c r="E30" s="537" t="s">
        <v>895</v>
      </c>
      <c r="F30" s="482" t="s">
        <v>522</v>
      </c>
      <c r="G30" s="345" t="s">
        <v>1304</v>
      </c>
      <c r="H30" s="318"/>
      <c r="I30" s="318"/>
      <c r="J30" s="538" t="s">
        <v>1148</v>
      </c>
      <c r="K30" s="486">
        <v>0</v>
      </c>
      <c r="L30" s="487">
        <v>6.6871999999999998</v>
      </c>
      <c r="M30" s="488">
        <f t="shared" si="1"/>
        <v>0</v>
      </c>
      <c r="N30" s="1213"/>
      <c r="O30" s="1210"/>
      <c r="P30" s="651"/>
      <c r="Q30" s="648">
        <f t="shared" si="2"/>
        <v>42676</v>
      </c>
      <c r="R30" s="345" t="s">
        <v>1304</v>
      </c>
      <c r="S30" s="491"/>
      <c r="T30" s="535"/>
      <c r="U30" s="536"/>
      <c r="V30" s="506"/>
    </row>
    <row r="31" spans="1:22" ht="13.5" thickBot="1" x14ac:dyDescent="0.25">
      <c r="A31" s="411" t="s">
        <v>898</v>
      </c>
      <c r="B31" s="668" t="str">
        <f t="shared" si="0"/>
        <v>VSL</v>
      </c>
      <c r="C31" s="669">
        <v>42856</v>
      </c>
      <c r="D31" s="669"/>
      <c r="E31" s="674" t="s">
        <v>895</v>
      </c>
      <c r="F31" s="671" t="s">
        <v>522</v>
      </c>
      <c r="G31" s="380" t="s">
        <v>1304</v>
      </c>
      <c r="H31" s="693"/>
      <c r="I31" s="693"/>
      <c r="J31" s="675" t="s">
        <v>1148</v>
      </c>
      <c r="K31" s="662">
        <v>0</v>
      </c>
      <c r="L31" s="663">
        <v>4.8963999999999999</v>
      </c>
      <c r="M31" s="664">
        <f t="shared" si="1"/>
        <v>0</v>
      </c>
      <c r="N31" s="1214"/>
      <c r="O31" s="1211"/>
      <c r="P31" s="651"/>
      <c r="Q31" s="648">
        <f t="shared" si="2"/>
        <v>42676</v>
      </c>
      <c r="R31" s="345" t="s">
        <v>1304</v>
      </c>
      <c r="S31" s="491"/>
      <c r="T31" s="535"/>
      <c r="U31" s="536"/>
      <c r="V31" s="506"/>
    </row>
    <row r="32" spans="1:22" ht="25.5" x14ac:dyDescent="0.2">
      <c r="A32" s="345" t="s">
        <v>1267</v>
      </c>
      <c r="B32" s="350" t="str">
        <f t="shared" si="0"/>
        <v>DOR</v>
      </c>
      <c r="C32" s="533">
        <v>42856</v>
      </c>
      <c r="D32" s="533"/>
      <c r="E32" s="534" t="s">
        <v>174</v>
      </c>
      <c r="F32" s="482" t="s">
        <v>174</v>
      </c>
      <c r="G32" s="345" t="s">
        <v>1308</v>
      </c>
      <c r="H32" s="538" t="s">
        <v>1300</v>
      </c>
      <c r="I32" s="538"/>
      <c r="J32" s="538" t="s">
        <v>1299</v>
      </c>
      <c r="K32" s="486">
        <v>14500</v>
      </c>
      <c r="L32" s="487">
        <v>0.76</v>
      </c>
      <c r="M32" s="488">
        <f t="shared" si="1"/>
        <v>11020</v>
      </c>
      <c r="N32" s="1220">
        <v>2075.3978999999999</v>
      </c>
      <c r="O32" s="1219">
        <f>+SUM(M32:M40)+N32</f>
        <v>54655.397899999996</v>
      </c>
      <c r="P32" s="651"/>
      <c r="Q32" s="648">
        <f t="shared" si="2"/>
        <v>42676</v>
      </c>
      <c r="R32" s="345" t="s">
        <v>1308</v>
      </c>
      <c r="S32" s="491"/>
      <c r="T32" s="535"/>
      <c r="U32" s="536"/>
      <c r="V32" s="506"/>
    </row>
    <row r="33" spans="1:22" ht="25.5" x14ac:dyDescent="0.2">
      <c r="A33" s="345" t="s">
        <v>1269</v>
      </c>
      <c r="B33" s="350" t="str">
        <f t="shared" si="0"/>
        <v>DOR</v>
      </c>
      <c r="C33" s="533">
        <v>42856</v>
      </c>
      <c r="D33" s="533"/>
      <c r="E33" s="534" t="s">
        <v>174</v>
      </c>
      <c r="F33" s="482" t="s">
        <v>174</v>
      </c>
      <c r="G33" s="345" t="s">
        <v>1308</v>
      </c>
      <c r="H33" s="538" t="s">
        <v>1300</v>
      </c>
      <c r="I33" s="538"/>
      <c r="J33" s="538" t="s">
        <v>1299</v>
      </c>
      <c r="K33" s="486">
        <v>15500</v>
      </c>
      <c r="L33" s="487">
        <v>0.56000000000000005</v>
      </c>
      <c r="M33" s="488">
        <f t="shared" si="1"/>
        <v>8680</v>
      </c>
      <c r="N33" s="1220"/>
      <c r="O33" s="1219"/>
      <c r="P33" s="651"/>
      <c r="Q33" s="648">
        <f t="shared" si="2"/>
        <v>42676</v>
      </c>
      <c r="R33" s="345" t="s">
        <v>1308</v>
      </c>
      <c r="S33" s="491"/>
      <c r="T33" s="535"/>
      <c r="U33" s="536"/>
      <c r="V33" s="506"/>
    </row>
    <row r="34" spans="1:22" ht="25.5" x14ac:dyDescent="0.2">
      <c r="A34" s="345" t="s">
        <v>1271</v>
      </c>
      <c r="B34" s="350" t="str">
        <f t="shared" si="0"/>
        <v>DOR</v>
      </c>
      <c r="C34" s="533">
        <v>42856</v>
      </c>
      <c r="D34" s="533"/>
      <c r="E34" s="534" t="s">
        <v>174</v>
      </c>
      <c r="F34" s="482" t="s">
        <v>174</v>
      </c>
      <c r="G34" s="345" t="s">
        <v>1308</v>
      </c>
      <c r="H34" s="538" t="s">
        <v>1300</v>
      </c>
      <c r="I34" s="538"/>
      <c r="J34" s="538" t="s">
        <v>1299</v>
      </c>
      <c r="K34" s="486">
        <v>15500</v>
      </c>
      <c r="L34" s="487">
        <v>0.92</v>
      </c>
      <c r="M34" s="488">
        <f t="shared" si="1"/>
        <v>14260</v>
      </c>
      <c r="N34" s="1220"/>
      <c r="O34" s="1219"/>
      <c r="P34" s="651"/>
      <c r="Q34" s="648">
        <f t="shared" si="2"/>
        <v>42676</v>
      </c>
      <c r="R34" s="345" t="s">
        <v>1308</v>
      </c>
      <c r="S34" s="491"/>
      <c r="T34" s="535"/>
      <c r="U34" s="536"/>
      <c r="V34" s="506"/>
    </row>
    <row r="35" spans="1:22" ht="25.5" x14ac:dyDescent="0.2">
      <c r="A35" s="345" t="s">
        <v>1273</v>
      </c>
      <c r="B35" s="350" t="str">
        <f t="shared" ref="B35:B76" si="3">MID(A35,1,3)</f>
        <v>DOR</v>
      </c>
      <c r="C35" s="533">
        <v>42856</v>
      </c>
      <c r="D35" s="533"/>
      <c r="E35" s="534" t="s">
        <v>174</v>
      </c>
      <c r="F35" s="482" t="s">
        <v>174</v>
      </c>
      <c r="G35" s="345" t="s">
        <v>1308</v>
      </c>
      <c r="H35" s="538" t="s">
        <v>1300</v>
      </c>
      <c r="I35" s="538"/>
      <c r="J35" s="538" t="s">
        <v>1299</v>
      </c>
      <c r="K35" s="486">
        <v>14000</v>
      </c>
      <c r="L35" s="487">
        <v>0.75</v>
      </c>
      <c r="M35" s="488">
        <f t="shared" si="1"/>
        <v>10500</v>
      </c>
      <c r="N35" s="1220"/>
      <c r="O35" s="1219"/>
      <c r="P35" s="651"/>
      <c r="Q35" s="648">
        <f t="shared" si="2"/>
        <v>42676</v>
      </c>
      <c r="R35" s="345" t="s">
        <v>1308</v>
      </c>
      <c r="S35" s="491"/>
      <c r="T35" s="535"/>
      <c r="U35" s="536"/>
      <c r="V35" s="506"/>
    </row>
    <row r="36" spans="1:22" ht="25.5" x14ac:dyDescent="0.2">
      <c r="A36" s="345" t="s">
        <v>1275</v>
      </c>
      <c r="B36" s="350" t="str">
        <f t="shared" si="3"/>
        <v>DOR</v>
      </c>
      <c r="C36" s="533">
        <v>42856</v>
      </c>
      <c r="D36" s="533"/>
      <c r="E36" s="534" t="s">
        <v>174</v>
      </c>
      <c r="F36" s="482" t="s">
        <v>174</v>
      </c>
      <c r="G36" s="345" t="s">
        <v>1308</v>
      </c>
      <c r="H36" s="538" t="s">
        <v>1300</v>
      </c>
      <c r="I36" s="538"/>
      <c r="J36" s="538" t="s">
        <v>1299</v>
      </c>
      <c r="K36" s="486">
        <v>14500</v>
      </c>
      <c r="L36" s="487">
        <v>0.56000000000000005</v>
      </c>
      <c r="M36" s="488">
        <f t="shared" si="1"/>
        <v>8120.0000000000009</v>
      </c>
      <c r="N36" s="1220"/>
      <c r="O36" s="1219"/>
      <c r="P36" s="651"/>
      <c r="Q36" s="648">
        <f t="shared" si="2"/>
        <v>42676</v>
      </c>
      <c r="R36" s="345" t="s">
        <v>1308</v>
      </c>
      <c r="S36" s="491"/>
      <c r="T36" s="535"/>
      <c r="U36" s="536"/>
      <c r="V36" s="506"/>
    </row>
    <row r="37" spans="1:22" ht="25.5" x14ac:dyDescent="0.2">
      <c r="A37" s="345" t="s">
        <v>1245</v>
      </c>
      <c r="B37" s="350" t="str">
        <f t="shared" si="3"/>
        <v>LEO</v>
      </c>
      <c r="C37" s="533">
        <v>42856</v>
      </c>
      <c r="D37" s="533"/>
      <c r="E37" s="534" t="s">
        <v>174</v>
      </c>
      <c r="F37" s="482" t="s">
        <v>174</v>
      </c>
      <c r="G37" s="345" t="s">
        <v>1308</v>
      </c>
      <c r="H37" s="538" t="s">
        <v>1300</v>
      </c>
      <c r="I37" s="538"/>
      <c r="J37" s="538" t="s">
        <v>1302</v>
      </c>
      <c r="K37" s="486">
        <v>0</v>
      </c>
      <c r="L37" s="487">
        <v>0.54320000000000002</v>
      </c>
      <c r="M37" s="488">
        <f t="shared" ref="M37:M68" si="4">+K37*L37</f>
        <v>0</v>
      </c>
      <c r="N37" s="1220"/>
      <c r="O37" s="1219"/>
      <c r="P37" s="651"/>
      <c r="Q37" s="648">
        <f t="shared" ref="Q37:Q57" si="5">+C37-180</f>
        <v>42676</v>
      </c>
      <c r="R37" s="345" t="s">
        <v>1308</v>
      </c>
      <c r="S37" s="491"/>
      <c r="T37" s="535"/>
      <c r="U37" s="536"/>
      <c r="V37" s="506"/>
    </row>
    <row r="38" spans="1:22" ht="25.5" x14ac:dyDescent="0.2">
      <c r="A38" s="345" t="s">
        <v>1248</v>
      </c>
      <c r="B38" s="350" t="str">
        <f t="shared" si="3"/>
        <v>LEO</v>
      </c>
      <c r="C38" s="533">
        <v>42856</v>
      </c>
      <c r="D38" s="533"/>
      <c r="E38" s="534" t="s">
        <v>174</v>
      </c>
      <c r="F38" s="482" t="s">
        <v>174</v>
      </c>
      <c r="G38" s="345" t="s">
        <v>1308</v>
      </c>
      <c r="H38" s="538" t="s">
        <v>1300</v>
      </c>
      <c r="I38" s="538"/>
      <c r="J38" s="538" t="s">
        <v>1302</v>
      </c>
      <c r="K38" s="486">
        <v>0</v>
      </c>
      <c r="L38" s="487">
        <v>0.56000000000000005</v>
      </c>
      <c r="M38" s="488">
        <f t="shared" si="4"/>
        <v>0</v>
      </c>
      <c r="N38" s="1220"/>
      <c r="O38" s="1219"/>
      <c r="P38" s="651"/>
      <c r="Q38" s="648">
        <f t="shared" si="5"/>
        <v>42676</v>
      </c>
      <c r="R38" s="345" t="s">
        <v>1308</v>
      </c>
      <c r="S38" s="491"/>
      <c r="T38" s="535"/>
      <c r="U38" s="536"/>
      <c r="V38" s="506"/>
    </row>
    <row r="39" spans="1:22" ht="25.5" x14ac:dyDescent="0.2">
      <c r="A39" s="345" t="s">
        <v>1254</v>
      </c>
      <c r="B39" s="350" t="str">
        <f t="shared" si="3"/>
        <v>LEO</v>
      </c>
      <c r="C39" s="533">
        <v>42856</v>
      </c>
      <c r="D39" s="533"/>
      <c r="E39" s="534" t="s">
        <v>174</v>
      </c>
      <c r="F39" s="482" t="s">
        <v>174</v>
      </c>
      <c r="G39" s="345" t="s">
        <v>1308</v>
      </c>
      <c r="H39" s="538" t="s">
        <v>1300</v>
      </c>
      <c r="I39" s="538"/>
      <c r="J39" s="538" t="s">
        <v>1302</v>
      </c>
      <c r="K39" s="486">
        <v>0</v>
      </c>
      <c r="L39" s="487">
        <v>0.73719999999999997</v>
      </c>
      <c r="M39" s="488">
        <f t="shared" si="4"/>
        <v>0</v>
      </c>
      <c r="N39" s="1220"/>
      <c r="O39" s="1219"/>
      <c r="P39" s="651"/>
      <c r="Q39" s="648">
        <f t="shared" si="5"/>
        <v>42676</v>
      </c>
      <c r="R39" s="345" t="s">
        <v>1308</v>
      </c>
      <c r="S39" s="491"/>
      <c r="T39" s="535"/>
      <c r="U39" s="536"/>
      <c r="V39" s="506"/>
    </row>
    <row r="40" spans="1:22" ht="25.5" x14ac:dyDescent="0.2">
      <c r="A40" s="345" t="s">
        <v>1259</v>
      </c>
      <c r="B40" s="350" t="str">
        <f t="shared" si="3"/>
        <v>LEO</v>
      </c>
      <c r="C40" s="533">
        <v>42856</v>
      </c>
      <c r="D40" s="533"/>
      <c r="E40" s="534" t="s">
        <v>174</v>
      </c>
      <c r="F40" s="482" t="s">
        <v>174</v>
      </c>
      <c r="G40" s="345" t="s">
        <v>1308</v>
      </c>
      <c r="H40" s="538" t="s">
        <v>1300</v>
      </c>
      <c r="I40" s="538"/>
      <c r="J40" s="538" t="s">
        <v>1302</v>
      </c>
      <c r="K40" s="486">
        <v>0</v>
      </c>
      <c r="L40" s="487">
        <v>0.65959999999999996</v>
      </c>
      <c r="M40" s="488">
        <f t="shared" si="4"/>
        <v>0</v>
      </c>
      <c r="N40" s="1220"/>
      <c r="O40" s="1219"/>
      <c r="P40" s="651"/>
      <c r="Q40" s="648">
        <f t="shared" si="5"/>
        <v>42676</v>
      </c>
      <c r="R40" s="345" t="s">
        <v>1308</v>
      </c>
      <c r="S40" s="491"/>
      <c r="T40" s="535"/>
      <c r="U40" s="536"/>
      <c r="V40" s="506"/>
    </row>
    <row r="41" spans="1:22" ht="26.25" thickBot="1" x14ac:dyDescent="0.25">
      <c r="A41" s="727" t="s">
        <v>1262</v>
      </c>
      <c r="B41" s="728" t="str">
        <f t="shared" si="3"/>
        <v>LEO</v>
      </c>
      <c r="C41" s="729">
        <v>42856</v>
      </c>
      <c r="D41" s="729"/>
      <c r="E41" s="730" t="s">
        <v>174</v>
      </c>
      <c r="F41" s="731" t="s">
        <v>174</v>
      </c>
      <c r="G41" s="732" t="s">
        <v>1308</v>
      </c>
      <c r="H41" s="538" t="s">
        <v>1300</v>
      </c>
      <c r="I41" s="599"/>
      <c r="J41" s="599" t="s">
        <v>1302</v>
      </c>
      <c r="K41" s="733">
        <v>0</v>
      </c>
      <c r="L41" s="734">
        <v>0.64990000000000003</v>
      </c>
      <c r="M41" s="735">
        <f t="shared" si="4"/>
        <v>0</v>
      </c>
      <c r="N41" s="726"/>
      <c r="O41" s="725"/>
      <c r="P41" s="651"/>
      <c r="Q41" s="648">
        <f t="shared" si="5"/>
        <v>42676</v>
      </c>
      <c r="R41" s="345"/>
      <c r="S41" s="491"/>
      <c r="T41" s="535"/>
      <c r="U41" s="536"/>
      <c r="V41" s="506"/>
    </row>
    <row r="42" spans="1:22" ht="25.5" x14ac:dyDescent="0.2">
      <c r="A42" s="406" t="s">
        <v>1096</v>
      </c>
      <c r="B42" s="655" t="str">
        <f>MID(A42,1,3)</f>
        <v>NAL</v>
      </c>
      <c r="C42" s="665">
        <v>42887</v>
      </c>
      <c r="D42" s="665"/>
      <c r="E42" s="673" t="s">
        <v>1021</v>
      </c>
      <c r="F42" s="567" t="s">
        <v>462</v>
      </c>
      <c r="G42" s="366" t="s">
        <v>1305</v>
      </c>
      <c r="H42" s="667" t="s">
        <v>1384</v>
      </c>
      <c r="I42" s="667"/>
      <c r="J42" s="667" t="s">
        <v>1158</v>
      </c>
      <c r="K42" s="575">
        <v>0</v>
      </c>
      <c r="L42" s="576">
        <v>0.32</v>
      </c>
      <c r="M42" s="577">
        <f t="shared" si="4"/>
        <v>0</v>
      </c>
      <c r="N42" s="1212">
        <v>9837.48</v>
      </c>
      <c r="O42" s="1209">
        <f>+M42+N42</f>
        <v>9837.48</v>
      </c>
      <c r="P42" s="651"/>
      <c r="Q42" s="648">
        <f t="shared" si="5"/>
        <v>42707</v>
      </c>
      <c r="R42" s="345" t="s">
        <v>1305</v>
      </c>
      <c r="S42" s="491"/>
      <c r="T42" s="535"/>
      <c r="U42" s="536"/>
      <c r="V42" s="506"/>
    </row>
    <row r="43" spans="1:22" ht="26.25" thickBot="1" x14ac:dyDescent="0.25">
      <c r="A43" s="719" t="s">
        <v>1020</v>
      </c>
      <c r="B43" s="657" t="str">
        <f t="shared" si="3"/>
        <v>NAL</v>
      </c>
      <c r="C43" s="720">
        <v>42887</v>
      </c>
      <c r="D43" s="720"/>
      <c r="E43" s="724" t="s">
        <v>1021</v>
      </c>
      <c r="F43" s="659" t="s">
        <v>462</v>
      </c>
      <c r="G43" s="672" t="s">
        <v>1305</v>
      </c>
      <c r="H43" s="661" t="s">
        <v>1383</v>
      </c>
      <c r="I43" s="661"/>
      <c r="J43" s="661" t="s">
        <v>1158</v>
      </c>
      <c r="K43" s="721">
        <v>0</v>
      </c>
      <c r="L43" s="722">
        <v>0.32</v>
      </c>
      <c r="M43" s="723">
        <f t="shared" si="4"/>
        <v>0</v>
      </c>
      <c r="N43" s="1214"/>
      <c r="O43" s="1211"/>
      <c r="P43" s="651"/>
      <c r="Q43" s="648">
        <f t="shared" si="5"/>
        <v>42707</v>
      </c>
      <c r="R43" s="345" t="s">
        <v>1305</v>
      </c>
      <c r="S43" s="491"/>
      <c r="T43" s="535"/>
      <c r="U43" s="536"/>
      <c r="V43" s="506"/>
    </row>
    <row r="44" spans="1:22" ht="13.5" thickBot="1" x14ac:dyDescent="0.25">
      <c r="A44" s="698" t="s">
        <v>974</v>
      </c>
      <c r="B44" s="676" t="str">
        <f t="shared" si="3"/>
        <v>TRW</v>
      </c>
      <c r="C44" s="699">
        <v>42887</v>
      </c>
      <c r="D44" s="699"/>
      <c r="E44" s="679" t="s">
        <v>870</v>
      </c>
      <c r="F44" s="368" t="s">
        <v>871</v>
      </c>
      <c r="G44" s="368" t="s">
        <v>1304</v>
      </c>
      <c r="H44" s="700"/>
      <c r="I44" s="700"/>
      <c r="J44" s="701" t="str">
        <f>VLOOKUP(A44,'JD '!A60:O119,15,0)</f>
        <v>Mexico</v>
      </c>
      <c r="K44" s="682">
        <v>0</v>
      </c>
      <c r="L44" s="683">
        <v>3.3077000000000001</v>
      </c>
      <c r="M44" s="684">
        <f t="shared" si="4"/>
        <v>0</v>
      </c>
      <c r="N44" s="697">
        <v>0</v>
      </c>
      <c r="O44" s="685">
        <f>+M44+N44</f>
        <v>0</v>
      </c>
      <c r="P44" s="651"/>
      <c r="Q44" s="648">
        <f t="shared" si="5"/>
        <v>42707</v>
      </c>
      <c r="R44" s="350" t="s">
        <v>1304</v>
      </c>
      <c r="S44" s="493"/>
      <c r="T44" s="492"/>
      <c r="U44" s="494"/>
      <c r="V44" s="518"/>
    </row>
    <row r="45" spans="1:22" ht="13.5" thickBot="1" x14ac:dyDescent="0.25">
      <c r="A45" s="698" t="s">
        <v>1017</v>
      </c>
      <c r="B45" s="676" t="str">
        <f t="shared" si="3"/>
        <v>AUT</v>
      </c>
      <c r="C45" s="699">
        <v>42917</v>
      </c>
      <c r="D45" s="699"/>
      <c r="E45" s="368" t="s">
        <v>1018</v>
      </c>
      <c r="F45" s="368" t="s">
        <v>1019</v>
      </c>
      <c r="G45" s="368" t="s">
        <v>1305</v>
      </c>
      <c r="H45" s="702"/>
      <c r="I45" s="702"/>
      <c r="J45" s="701" t="s">
        <v>1145</v>
      </c>
      <c r="K45" s="682">
        <v>0</v>
      </c>
      <c r="L45" s="683">
        <v>0.80079999999999996</v>
      </c>
      <c r="M45" s="684">
        <f t="shared" si="4"/>
        <v>0</v>
      </c>
      <c r="N45" s="697">
        <v>0</v>
      </c>
      <c r="O45" s="685">
        <f>+M45+N45</f>
        <v>0</v>
      </c>
      <c r="P45" s="651"/>
      <c r="Q45" s="648">
        <f t="shared" si="5"/>
        <v>42737</v>
      </c>
      <c r="R45" s="350" t="s">
        <v>1305</v>
      </c>
      <c r="S45" s="493"/>
      <c r="T45" s="492"/>
      <c r="U45" s="494"/>
      <c r="V45" s="518"/>
    </row>
    <row r="46" spans="1:22" ht="13.5" thickBot="1" x14ac:dyDescent="0.25">
      <c r="A46" s="427" t="s">
        <v>1092</v>
      </c>
      <c r="B46" s="676" t="str">
        <f t="shared" si="3"/>
        <v>SLA</v>
      </c>
      <c r="C46" s="677">
        <v>42917</v>
      </c>
      <c r="D46" s="677"/>
      <c r="E46" s="678" t="s">
        <v>1093</v>
      </c>
      <c r="F46" s="679" t="s">
        <v>1094</v>
      </c>
      <c r="G46" s="368" t="s">
        <v>1304</v>
      </c>
      <c r="H46" s="696"/>
      <c r="I46" s="696"/>
      <c r="J46" s="681" t="s">
        <v>1159</v>
      </c>
      <c r="K46" s="682">
        <v>0</v>
      </c>
      <c r="L46" s="683">
        <v>1.3871</v>
      </c>
      <c r="M46" s="684">
        <f t="shared" si="4"/>
        <v>0</v>
      </c>
      <c r="N46" s="697">
        <v>2838.75</v>
      </c>
      <c r="O46" s="685">
        <f>+M46+N46</f>
        <v>2838.75</v>
      </c>
      <c r="P46" s="651"/>
      <c r="Q46" s="648">
        <f t="shared" si="5"/>
        <v>42737</v>
      </c>
      <c r="R46" s="350" t="s">
        <v>1304</v>
      </c>
      <c r="S46" s="491"/>
      <c r="T46" s="535"/>
      <c r="U46" s="536"/>
      <c r="V46" s="506"/>
    </row>
    <row r="47" spans="1:22" ht="161.25" customHeight="1" thickBot="1" x14ac:dyDescent="0.25">
      <c r="A47" s="698" t="s">
        <v>1119</v>
      </c>
      <c r="B47" s="676" t="str">
        <f t="shared" si="3"/>
        <v>VNA</v>
      </c>
      <c r="C47" s="677">
        <v>42917</v>
      </c>
      <c r="D47" s="677"/>
      <c r="E47" s="678" t="s">
        <v>1120</v>
      </c>
      <c r="F47" s="679" t="s">
        <v>1121</v>
      </c>
      <c r="G47" s="680" t="s">
        <v>1304</v>
      </c>
      <c r="H47" s="696"/>
      <c r="I47" s="681" t="s">
        <v>1390</v>
      </c>
      <c r="J47" s="681" t="s">
        <v>1156</v>
      </c>
      <c r="K47" s="682">
        <v>0</v>
      </c>
      <c r="L47" s="683">
        <v>0.45</v>
      </c>
      <c r="M47" s="684">
        <f t="shared" si="4"/>
        <v>0</v>
      </c>
      <c r="N47" s="697">
        <v>13800.32</v>
      </c>
      <c r="O47" s="685">
        <f>+M47+N47</f>
        <v>13800.32</v>
      </c>
      <c r="P47" s="651"/>
      <c r="Q47" s="648">
        <f t="shared" si="5"/>
        <v>42737</v>
      </c>
      <c r="R47" s="345" t="s">
        <v>1306</v>
      </c>
      <c r="S47" s="491"/>
      <c r="T47" s="535"/>
      <c r="U47" s="536"/>
      <c r="V47" s="506"/>
    </row>
    <row r="48" spans="1:22" x14ac:dyDescent="0.2">
      <c r="A48" s="654" t="s">
        <v>1122</v>
      </c>
      <c r="B48" s="655" t="str">
        <f t="shared" si="3"/>
        <v>ADC</v>
      </c>
      <c r="C48" s="665">
        <v>42917</v>
      </c>
      <c r="D48" s="665"/>
      <c r="E48" s="673" t="s">
        <v>1129</v>
      </c>
      <c r="F48" s="567" t="s">
        <v>1130</v>
      </c>
      <c r="G48" s="366" t="s">
        <v>1304</v>
      </c>
      <c r="H48" s="692"/>
      <c r="I48" s="692"/>
      <c r="J48" s="667" t="s">
        <v>1139</v>
      </c>
      <c r="K48" s="575">
        <v>0</v>
      </c>
      <c r="L48" s="576">
        <v>6.83</v>
      </c>
      <c r="M48" s="577">
        <f t="shared" si="4"/>
        <v>0</v>
      </c>
      <c r="N48" s="1212">
        <v>7469.03</v>
      </c>
      <c r="O48" s="1209">
        <f>+SUM(M48:M56)+N48</f>
        <v>7469.03</v>
      </c>
      <c r="P48" s="651"/>
      <c r="Q48" s="648">
        <f t="shared" si="5"/>
        <v>42737</v>
      </c>
      <c r="R48" s="345" t="s">
        <v>1304</v>
      </c>
      <c r="S48" s="491"/>
      <c r="T48" s="535"/>
      <c r="U48" s="536"/>
      <c r="V48" s="506"/>
    </row>
    <row r="49" spans="1:22" x14ac:dyDescent="0.2">
      <c r="A49" s="587" t="s">
        <v>1123</v>
      </c>
      <c r="B49" s="617" t="str">
        <f t="shared" si="3"/>
        <v>TRW</v>
      </c>
      <c r="C49" s="533">
        <v>42917</v>
      </c>
      <c r="D49" s="533"/>
      <c r="E49" s="537" t="s">
        <v>1129</v>
      </c>
      <c r="F49" s="482" t="s">
        <v>1130</v>
      </c>
      <c r="G49" s="345" t="s">
        <v>1306</v>
      </c>
      <c r="H49" s="538"/>
      <c r="I49" s="538"/>
      <c r="J49" s="538" t="s">
        <v>1154</v>
      </c>
      <c r="K49" s="486">
        <v>0</v>
      </c>
      <c r="L49" s="487">
        <v>3.3658999999999999</v>
      </c>
      <c r="M49" s="488">
        <f t="shared" si="4"/>
        <v>0</v>
      </c>
      <c r="N49" s="1213"/>
      <c r="O49" s="1210"/>
      <c r="P49" s="651"/>
      <c r="Q49" s="648">
        <f t="shared" si="5"/>
        <v>42737</v>
      </c>
      <c r="R49" s="345" t="s">
        <v>1306</v>
      </c>
      <c r="S49" s="491"/>
      <c r="T49" s="535"/>
      <c r="U49" s="536"/>
      <c r="V49" s="506"/>
    </row>
    <row r="50" spans="1:22" x14ac:dyDescent="0.2">
      <c r="A50" s="587" t="s">
        <v>1347</v>
      </c>
      <c r="B50" s="617" t="str">
        <f t="shared" si="3"/>
        <v>TRW</v>
      </c>
      <c r="C50" s="533">
        <v>42917</v>
      </c>
      <c r="D50" s="533"/>
      <c r="E50" s="537" t="s">
        <v>1129</v>
      </c>
      <c r="F50" s="482" t="s">
        <v>1130</v>
      </c>
      <c r="G50" s="345" t="s">
        <v>1306</v>
      </c>
      <c r="H50" s="538"/>
      <c r="I50" s="538"/>
      <c r="J50" s="538" t="s">
        <v>1154</v>
      </c>
      <c r="K50" s="486">
        <v>0</v>
      </c>
      <c r="L50" s="487">
        <v>1.968</v>
      </c>
      <c r="M50" s="488">
        <f t="shared" si="4"/>
        <v>0</v>
      </c>
      <c r="N50" s="1213"/>
      <c r="O50" s="1210"/>
      <c r="P50" s="651"/>
      <c r="Q50" s="648">
        <f t="shared" si="5"/>
        <v>42737</v>
      </c>
      <c r="R50" s="345" t="s">
        <v>1306</v>
      </c>
      <c r="S50" s="491"/>
      <c r="T50" s="535"/>
      <c r="U50" s="536"/>
      <c r="V50" s="506"/>
    </row>
    <row r="51" spans="1:22" x14ac:dyDescent="0.2">
      <c r="A51" s="587" t="s">
        <v>1348</v>
      </c>
      <c r="B51" s="617" t="str">
        <f t="shared" si="3"/>
        <v>TRW</v>
      </c>
      <c r="C51" s="533">
        <v>42917</v>
      </c>
      <c r="D51" s="533"/>
      <c r="E51" s="537" t="s">
        <v>1129</v>
      </c>
      <c r="F51" s="482" t="s">
        <v>1130</v>
      </c>
      <c r="G51" s="345" t="s">
        <v>1306</v>
      </c>
      <c r="H51" s="538"/>
      <c r="I51" s="538"/>
      <c r="J51" s="538" t="s">
        <v>1154</v>
      </c>
      <c r="K51" s="486">
        <v>0</v>
      </c>
      <c r="L51" s="487">
        <v>3.3216000000000001</v>
      </c>
      <c r="M51" s="488">
        <f t="shared" si="4"/>
        <v>0</v>
      </c>
      <c r="N51" s="1213"/>
      <c r="O51" s="1210"/>
      <c r="P51" s="651"/>
      <c r="Q51" s="648">
        <f t="shared" si="5"/>
        <v>42737</v>
      </c>
      <c r="R51" s="345" t="s">
        <v>1306</v>
      </c>
      <c r="S51" s="491"/>
      <c r="T51" s="535"/>
      <c r="U51" s="536"/>
      <c r="V51" s="506"/>
    </row>
    <row r="52" spans="1:22" x14ac:dyDescent="0.2">
      <c r="A52" s="587" t="s">
        <v>1124</v>
      </c>
      <c r="B52" s="617" t="str">
        <f t="shared" si="3"/>
        <v>VNA</v>
      </c>
      <c r="C52" s="533">
        <v>42917</v>
      </c>
      <c r="D52" s="533"/>
      <c r="E52" s="537" t="s">
        <v>1129</v>
      </c>
      <c r="F52" s="482" t="s">
        <v>1130</v>
      </c>
      <c r="G52" s="345" t="s">
        <v>1597</v>
      </c>
      <c r="H52" s="538"/>
      <c r="I52" s="538"/>
      <c r="J52" s="538" t="s">
        <v>1157</v>
      </c>
      <c r="K52" s="486">
        <v>0</v>
      </c>
      <c r="L52" s="487">
        <v>4.7797999999999998</v>
      </c>
      <c r="M52" s="488">
        <f t="shared" si="4"/>
        <v>0</v>
      </c>
      <c r="N52" s="1213"/>
      <c r="O52" s="1210"/>
      <c r="P52" s="651"/>
      <c r="Q52" s="648">
        <f t="shared" si="5"/>
        <v>42737</v>
      </c>
      <c r="R52" s="345" t="s">
        <v>1306</v>
      </c>
      <c r="S52" s="491"/>
      <c r="T52" s="535"/>
      <c r="U52" s="536"/>
      <c r="V52" s="506"/>
    </row>
    <row r="53" spans="1:22" x14ac:dyDescent="0.2">
      <c r="A53" s="587" t="s">
        <v>1125</v>
      </c>
      <c r="B53" s="617" t="str">
        <f t="shared" si="3"/>
        <v>VNA</v>
      </c>
      <c r="C53" s="533">
        <v>42917</v>
      </c>
      <c r="D53" s="533"/>
      <c r="E53" s="537" t="s">
        <v>1129</v>
      </c>
      <c r="F53" s="482" t="s">
        <v>1130</v>
      </c>
      <c r="G53" s="345" t="s">
        <v>1597</v>
      </c>
      <c r="H53" s="538"/>
      <c r="I53" s="538"/>
      <c r="J53" s="538" t="s">
        <v>1157</v>
      </c>
      <c r="K53" s="486">
        <v>0</v>
      </c>
      <c r="L53" s="487">
        <v>1.7123999999999999</v>
      </c>
      <c r="M53" s="488">
        <f t="shared" si="4"/>
        <v>0</v>
      </c>
      <c r="N53" s="1213"/>
      <c r="O53" s="1210"/>
      <c r="P53" s="651"/>
      <c r="Q53" s="648">
        <f t="shared" si="5"/>
        <v>42737</v>
      </c>
      <c r="R53" s="345" t="s">
        <v>1306</v>
      </c>
      <c r="S53" s="491"/>
      <c r="T53" s="535"/>
      <c r="U53" s="536"/>
      <c r="V53" s="506"/>
    </row>
    <row r="54" spans="1:22" x14ac:dyDescent="0.2">
      <c r="A54" s="587" t="s">
        <v>1126</v>
      </c>
      <c r="B54" s="617" t="str">
        <f t="shared" si="3"/>
        <v>VNA</v>
      </c>
      <c r="C54" s="533">
        <v>42917</v>
      </c>
      <c r="D54" s="533"/>
      <c r="E54" s="537" t="s">
        <v>1129</v>
      </c>
      <c r="F54" s="482" t="s">
        <v>1130</v>
      </c>
      <c r="G54" s="345" t="s">
        <v>1597</v>
      </c>
      <c r="H54" s="538"/>
      <c r="I54" s="538"/>
      <c r="J54" s="538" t="s">
        <v>1157</v>
      </c>
      <c r="K54" s="486">
        <v>0</v>
      </c>
      <c r="L54" s="487">
        <v>2.1829000000000001</v>
      </c>
      <c r="M54" s="488">
        <f t="shared" si="4"/>
        <v>0</v>
      </c>
      <c r="N54" s="1213"/>
      <c r="O54" s="1210"/>
      <c r="P54" s="651"/>
      <c r="Q54" s="648">
        <f t="shared" si="5"/>
        <v>42737</v>
      </c>
      <c r="R54" s="345" t="s">
        <v>1306</v>
      </c>
      <c r="S54" s="491"/>
      <c r="T54" s="535"/>
      <c r="U54" s="536"/>
      <c r="V54" s="506"/>
    </row>
    <row r="55" spans="1:22" x14ac:dyDescent="0.2">
      <c r="A55" s="587" t="s">
        <v>1127</v>
      </c>
      <c r="B55" s="617" t="str">
        <f t="shared" si="3"/>
        <v>VNA</v>
      </c>
      <c r="C55" s="533">
        <v>42917</v>
      </c>
      <c r="D55" s="533"/>
      <c r="E55" s="537" t="s">
        <v>1129</v>
      </c>
      <c r="F55" s="482" t="s">
        <v>1130</v>
      </c>
      <c r="G55" s="345" t="s">
        <v>1597</v>
      </c>
      <c r="H55" s="538"/>
      <c r="I55" s="538"/>
      <c r="J55" s="538" t="s">
        <v>1157</v>
      </c>
      <c r="K55" s="486">
        <v>0</v>
      </c>
      <c r="L55" s="487">
        <v>2.2601</v>
      </c>
      <c r="M55" s="488">
        <f t="shared" si="4"/>
        <v>0</v>
      </c>
      <c r="N55" s="1213"/>
      <c r="O55" s="1210"/>
      <c r="P55" s="651"/>
      <c r="Q55" s="648">
        <f t="shared" si="5"/>
        <v>42737</v>
      </c>
      <c r="R55" s="345" t="s">
        <v>1306</v>
      </c>
      <c r="S55" s="491"/>
      <c r="T55" s="535"/>
      <c r="U55" s="536"/>
      <c r="V55" s="506"/>
    </row>
    <row r="56" spans="1:22" ht="13.5" thickBot="1" x14ac:dyDescent="0.25">
      <c r="A56" s="588" t="s">
        <v>1128</v>
      </c>
      <c r="B56" s="707" t="str">
        <f t="shared" si="3"/>
        <v>VNA</v>
      </c>
      <c r="C56" s="598">
        <v>42917</v>
      </c>
      <c r="D56" s="598"/>
      <c r="E56" s="708" t="s">
        <v>1129</v>
      </c>
      <c r="F56" s="531" t="s">
        <v>1130</v>
      </c>
      <c r="G56" s="367" t="s">
        <v>1304</v>
      </c>
      <c r="H56" s="532"/>
      <c r="I56" s="532"/>
      <c r="J56" s="709" t="s">
        <v>1156</v>
      </c>
      <c r="K56" s="710">
        <v>0</v>
      </c>
      <c r="L56" s="711">
        <v>0.45</v>
      </c>
      <c r="M56" s="712">
        <f t="shared" si="4"/>
        <v>0</v>
      </c>
      <c r="N56" s="1213"/>
      <c r="O56" s="1210"/>
      <c r="P56" s="651"/>
      <c r="Q56" s="648">
        <f t="shared" si="5"/>
        <v>42737</v>
      </c>
      <c r="R56" s="345" t="s">
        <v>1304</v>
      </c>
      <c r="S56" s="491"/>
      <c r="T56" s="535"/>
      <c r="U56" s="536"/>
      <c r="V56" s="506"/>
    </row>
    <row r="57" spans="1:22" x14ac:dyDescent="0.2">
      <c r="A57" s="654" t="s">
        <v>1082</v>
      </c>
      <c r="B57" s="349" t="str">
        <f t="shared" si="3"/>
        <v>ALC</v>
      </c>
      <c r="C57" s="665">
        <v>42917</v>
      </c>
      <c r="D57" s="665"/>
      <c r="E57" s="673" t="s">
        <v>1379</v>
      </c>
      <c r="F57" s="567" t="s">
        <v>1379</v>
      </c>
      <c r="G57" s="366" t="s">
        <v>1306</v>
      </c>
      <c r="H57" s="1217" t="s">
        <v>1599</v>
      </c>
      <c r="I57" s="748"/>
      <c r="J57" s="667" t="s">
        <v>1161</v>
      </c>
      <c r="K57" s="575">
        <v>0</v>
      </c>
      <c r="L57" s="576">
        <v>1.5326</v>
      </c>
      <c r="M57" s="577">
        <f t="shared" si="4"/>
        <v>0</v>
      </c>
      <c r="N57" s="1215">
        <v>12231.14</v>
      </c>
      <c r="O57" s="717"/>
      <c r="P57" s="651"/>
      <c r="Q57" s="648">
        <f t="shared" si="5"/>
        <v>42737</v>
      </c>
      <c r="R57" s="345"/>
      <c r="S57" s="491"/>
      <c r="T57" s="535"/>
      <c r="U57" s="536"/>
      <c r="V57" s="506"/>
    </row>
    <row r="58" spans="1:22" ht="13.5" thickBot="1" x14ac:dyDescent="0.25">
      <c r="A58" s="689" t="s">
        <v>1378</v>
      </c>
      <c r="B58" s="351" t="str">
        <f t="shared" si="3"/>
        <v>ALC</v>
      </c>
      <c r="C58" s="669">
        <v>42917</v>
      </c>
      <c r="D58" s="669"/>
      <c r="E58" s="674" t="s">
        <v>1379</v>
      </c>
      <c r="F58" s="671" t="s">
        <v>1379</v>
      </c>
      <c r="G58" s="380" t="s">
        <v>1306</v>
      </c>
      <c r="H58" s="1218"/>
      <c r="I58" s="749"/>
      <c r="J58" s="675" t="s">
        <v>1161</v>
      </c>
      <c r="K58" s="662">
        <v>0</v>
      </c>
      <c r="L58" s="663">
        <v>2.1676000000000002</v>
      </c>
      <c r="M58" s="664">
        <f t="shared" si="4"/>
        <v>0</v>
      </c>
      <c r="N58" s="1216"/>
      <c r="O58" s="718">
        <f>M58+N57</f>
        <v>12231.14</v>
      </c>
      <c r="P58" s="651"/>
      <c r="Q58" s="648"/>
      <c r="R58" s="345"/>
      <c r="S58" s="491"/>
      <c r="T58" s="535"/>
      <c r="U58" s="536"/>
      <c r="V58" s="506"/>
    </row>
    <row r="59" spans="1:22" ht="25.5" x14ac:dyDescent="0.2">
      <c r="A59" s="713" t="s">
        <v>1338</v>
      </c>
      <c r="B59" s="714" t="str">
        <f t="shared" si="3"/>
        <v>NAL</v>
      </c>
      <c r="C59" s="558">
        <v>42917</v>
      </c>
      <c r="D59" s="558"/>
      <c r="E59" s="601" t="s">
        <v>1340</v>
      </c>
      <c r="F59" s="559" t="s">
        <v>1341</v>
      </c>
      <c r="G59" s="381" t="s">
        <v>1305</v>
      </c>
      <c r="H59" s="561" t="s">
        <v>1342</v>
      </c>
      <c r="I59" s="561"/>
      <c r="J59" s="561" t="s">
        <v>1141</v>
      </c>
      <c r="K59" s="715">
        <v>0</v>
      </c>
      <c r="L59" s="716">
        <v>7.4</v>
      </c>
      <c r="M59" s="650">
        <f t="shared" si="4"/>
        <v>0</v>
      </c>
      <c r="N59" s="1213">
        <v>139980.59</v>
      </c>
      <c r="O59" s="1210">
        <f>+M59+M60+N59</f>
        <v>139980.59</v>
      </c>
      <c r="P59" s="651"/>
      <c r="Q59" s="648">
        <f>+C59-180</f>
        <v>42737</v>
      </c>
      <c r="R59" s="345" t="s">
        <v>1305</v>
      </c>
      <c r="S59" s="491"/>
      <c r="T59" s="535"/>
      <c r="U59" s="536"/>
      <c r="V59" s="506"/>
    </row>
    <row r="60" spans="1:22" ht="26.25" thickBot="1" x14ac:dyDescent="0.25">
      <c r="A60" s="689" t="s">
        <v>1339</v>
      </c>
      <c r="B60" s="668" t="str">
        <f t="shared" si="3"/>
        <v>NAL</v>
      </c>
      <c r="C60" s="669">
        <v>42917</v>
      </c>
      <c r="D60" s="669"/>
      <c r="E60" s="670" t="s">
        <v>1340</v>
      </c>
      <c r="F60" s="671" t="s">
        <v>1341</v>
      </c>
      <c r="G60" s="380" t="s">
        <v>1305</v>
      </c>
      <c r="H60" s="675" t="s">
        <v>1342</v>
      </c>
      <c r="I60" s="675"/>
      <c r="J60" s="675" t="s">
        <v>1141</v>
      </c>
      <c r="K60" s="662">
        <v>0</v>
      </c>
      <c r="L60" s="663">
        <v>10.313499999999999</v>
      </c>
      <c r="M60" s="664">
        <f t="shared" si="4"/>
        <v>0</v>
      </c>
      <c r="N60" s="1214"/>
      <c r="O60" s="1211"/>
      <c r="P60" s="651"/>
      <c r="Q60" s="648">
        <f>+C60-180</f>
        <v>42737</v>
      </c>
      <c r="R60" s="345" t="s">
        <v>1305</v>
      </c>
      <c r="S60" s="491"/>
      <c r="T60" s="535"/>
      <c r="U60" s="536"/>
      <c r="V60" s="506"/>
    </row>
    <row r="61" spans="1:22" ht="26.25" thickBot="1" x14ac:dyDescent="0.25">
      <c r="A61" s="703" t="s">
        <v>1359</v>
      </c>
      <c r="B61" s="676" t="str">
        <f t="shared" si="3"/>
        <v>MAG</v>
      </c>
      <c r="C61" s="677">
        <v>42917</v>
      </c>
      <c r="D61" s="677"/>
      <c r="E61" s="704" t="s">
        <v>1205</v>
      </c>
      <c r="F61" s="679"/>
      <c r="G61" s="680" t="s">
        <v>1597</v>
      </c>
      <c r="H61" s="681" t="s">
        <v>1385</v>
      </c>
      <c r="I61" s="681"/>
      <c r="J61" s="681" t="s">
        <v>1377</v>
      </c>
      <c r="K61" s="682">
        <v>0</v>
      </c>
      <c r="L61" s="683">
        <v>0.34</v>
      </c>
      <c r="M61" s="684">
        <f t="shared" si="4"/>
        <v>0</v>
      </c>
      <c r="N61" s="697">
        <v>0</v>
      </c>
      <c r="O61" s="685">
        <f>+M61+N61</f>
        <v>0</v>
      </c>
      <c r="P61" s="651"/>
      <c r="Q61" s="648"/>
      <c r="R61" s="345"/>
      <c r="S61" s="491"/>
      <c r="T61" s="535"/>
      <c r="U61" s="536"/>
      <c r="V61" s="506"/>
    </row>
    <row r="62" spans="1:22" ht="25.5" x14ac:dyDescent="0.2">
      <c r="A62" s="705" t="s">
        <v>1369</v>
      </c>
      <c r="B62" s="655" t="str">
        <f t="shared" si="3"/>
        <v>SLA</v>
      </c>
      <c r="C62" s="665">
        <v>42917</v>
      </c>
      <c r="D62" s="665"/>
      <c r="E62" s="666" t="s">
        <v>1371</v>
      </c>
      <c r="F62" s="567" t="s">
        <v>1372</v>
      </c>
      <c r="G62" s="366" t="s">
        <v>1304</v>
      </c>
      <c r="H62" s="667" t="s">
        <v>1373</v>
      </c>
      <c r="I62" s="667"/>
      <c r="J62" s="667" t="s">
        <v>1374</v>
      </c>
      <c r="K62" s="575">
        <v>0</v>
      </c>
      <c r="L62" s="576">
        <v>0.51700000000000002</v>
      </c>
      <c r="M62" s="577">
        <f t="shared" si="4"/>
        <v>0</v>
      </c>
      <c r="N62" s="1212">
        <v>0</v>
      </c>
      <c r="O62" s="1209">
        <f>+M62+N62</f>
        <v>0</v>
      </c>
      <c r="P62" s="651"/>
      <c r="Q62" s="648">
        <f t="shared" ref="Q62:Q76" si="6">+C62-180</f>
        <v>42737</v>
      </c>
      <c r="R62" s="345" t="s">
        <v>1304</v>
      </c>
      <c r="S62" s="491"/>
      <c r="T62" s="535"/>
      <c r="U62" s="536"/>
      <c r="V62" s="506"/>
    </row>
    <row r="63" spans="1:22" ht="26.25" thickBot="1" x14ac:dyDescent="0.25">
      <c r="A63" s="706" t="s">
        <v>1370</v>
      </c>
      <c r="B63" s="668" t="str">
        <f>MID(A63,1,3)</f>
        <v>SLA</v>
      </c>
      <c r="C63" s="669">
        <v>42917</v>
      </c>
      <c r="D63" s="669"/>
      <c r="E63" s="670" t="s">
        <v>1371</v>
      </c>
      <c r="F63" s="671" t="s">
        <v>1372</v>
      </c>
      <c r="G63" s="380" t="s">
        <v>1304</v>
      </c>
      <c r="H63" s="675" t="s">
        <v>1373</v>
      </c>
      <c r="I63" s="675"/>
      <c r="J63" s="675" t="s">
        <v>1374</v>
      </c>
      <c r="K63" s="662">
        <v>0</v>
      </c>
      <c r="L63" s="663">
        <v>0.51700000000000002</v>
      </c>
      <c r="M63" s="664">
        <f t="shared" si="4"/>
        <v>0</v>
      </c>
      <c r="N63" s="1214"/>
      <c r="O63" s="1211"/>
      <c r="P63" s="651"/>
      <c r="Q63" s="648">
        <f t="shared" si="6"/>
        <v>42737</v>
      </c>
      <c r="R63" s="345" t="s">
        <v>1304</v>
      </c>
      <c r="S63" s="491"/>
      <c r="T63" s="535"/>
      <c r="U63" s="536"/>
      <c r="V63" s="506"/>
    </row>
    <row r="64" spans="1:22" ht="26.25" thickBot="1" x14ac:dyDescent="0.25">
      <c r="A64" s="698" t="s">
        <v>1133</v>
      </c>
      <c r="B64" s="676" t="str">
        <f t="shared" si="3"/>
        <v>VNA</v>
      </c>
      <c r="C64" s="677">
        <v>42948</v>
      </c>
      <c r="D64" s="677"/>
      <c r="E64" s="678" t="s">
        <v>574</v>
      </c>
      <c r="F64" s="679" t="s">
        <v>1134</v>
      </c>
      <c r="G64" s="680" t="s">
        <v>1304</v>
      </c>
      <c r="H64" s="696" t="s">
        <v>1388</v>
      </c>
      <c r="I64" s="696"/>
      <c r="J64" s="681" t="s">
        <v>1156</v>
      </c>
      <c r="K64" s="682">
        <v>0</v>
      </c>
      <c r="L64" s="683">
        <v>13.33</v>
      </c>
      <c r="M64" s="684">
        <f t="shared" si="4"/>
        <v>0</v>
      </c>
      <c r="N64" s="697">
        <v>11770.440300000002</v>
      </c>
      <c r="O64" s="685">
        <f>+M64+N64</f>
        <v>11770.440300000002</v>
      </c>
      <c r="P64" s="651"/>
      <c r="Q64" s="648">
        <f t="shared" si="6"/>
        <v>42768</v>
      </c>
      <c r="R64" s="345" t="s">
        <v>1304</v>
      </c>
      <c r="S64" s="491"/>
      <c r="T64" s="535"/>
      <c r="U64" s="536"/>
      <c r="V64" s="506"/>
    </row>
    <row r="65" spans="1:22" ht="25.5" x14ac:dyDescent="0.2">
      <c r="A65" s="654" t="s">
        <v>1332</v>
      </c>
      <c r="B65" s="655" t="str">
        <f t="shared" si="3"/>
        <v>VNA</v>
      </c>
      <c r="C65" s="665">
        <v>42948</v>
      </c>
      <c r="D65" s="665"/>
      <c r="E65" s="673" t="s">
        <v>1335</v>
      </c>
      <c r="F65" s="567" t="s">
        <v>1336</v>
      </c>
      <c r="G65" s="349" t="s">
        <v>1304</v>
      </c>
      <c r="H65" s="692" t="s">
        <v>1343</v>
      </c>
      <c r="I65" s="692"/>
      <c r="J65" s="692" t="s">
        <v>1337</v>
      </c>
      <c r="K65" s="575">
        <v>0</v>
      </c>
      <c r="L65" s="576">
        <v>2.41</v>
      </c>
      <c r="M65" s="577">
        <f t="shared" si="4"/>
        <v>0</v>
      </c>
      <c r="N65" s="1212">
        <v>2597.89</v>
      </c>
      <c r="O65" s="1209">
        <f>+SUM(M65:M69)+N65</f>
        <v>2597.89</v>
      </c>
      <c r="P65" s="651"/>
      <c r="Q65" s="648">
        <f t="shared" si="6"/>
        <v>42768</v>
      </c>
      <c r="R65" s="350" t="s">
        <v>1304</v>
      </c>
      <c r="S65" s="491"/>
      <c r="T65" s="535"/>
      <c r="U65" s="536"/>
      <c r="V65" s="506"/>
    </row>
    <row r="66" spans="1:22" ht="25.5" x14ac:dyDescent="0.2">
      <c r="A66" s="587" t="s">
        <v>1333</v>
      </c>
      <c r="B66" s="617" t="str">
        <f t="shared" si="3"/>
        <v>VNA</v>
      </c>
      <c r="C66" s="533">
        <v>42948</v>
      </c>
      <c r="D66" s="533"/>
      <c r="E66" s="534" t="s">
        <v>1335</v>
      </c>
      <c r="F66" s="482" t="s">
        <v>1336</v>
      </c>
      <c r="G66" s="350" t="s">
        <v>1304</v>
      </c>
      <c r="H66" s="318" t="s">
        <v>1344</v>
      </c>
      <c r="I66" s="318"/>
      <c r="J66" s="318" t="s">
        <v>1337</v>
      </c>
      <c r="K66" s="486">
        <v>0</v>
      </c>
      <c r="L66" s="487">
        <v>2.4275000000000002</v>
      </c>
      <c r="M66" s="488">
        <f t="shared" si="4"/>
        <v>0</v>
      </c>
      <c r="N66" s="1213"/>
      <c r="O66" s="1210"/>
      <c r="P66" s="651"/>
      <c r="Q66" s="648">
        <f t="shared" si="6"/>
        <v>42768</v>
      </c>
      <c r="R66" s="350" t="s">
        <v>1304</v>
      </c>
      <c r="S66" s="491"/>
      <c r="T66" s="535"/>
      <c r="U66" s="536"/>
      <c r="V66" s="506"/>
    </row>
    <row r="67" spans="1:22" ht="25.5" x14ac:dyDescent="0.2">
      <c r="A67" s="592" t="s">
        <v>1334</v>
      </c>
      <c r="B67" s="617" t="str">
        <f t="shared" si="3"/>
        <v>VNA</v>
      </c>
      <c r="C67" s="533">
        <v>42948</v>
      </c>
      <c r="D67" s="533"/>
      <c r="E67" s="534" t="s">
        <v>1335</v>
      </c>
      <c r="F67" s="482" t="s">
        <v>1336</v>
      </c>
      <c r="G67" s="350" t="s">
        <v>1304</v>
      </c>
      <c r="H67" s="318" t="s">
        <v>1345</v>
      </c>
      <c r="I67" s="318"/>
      <c r="J67" s="318" t="s">
        <v>1337</v>
      </c>
      <c r="K67" s="486">
        <v>0</v>
      </c>
      <c r="L67" s="487">
        <v>2.52</v>
      </c>
      <c r="M67" s="488">
        <f t="shared" si="4"/>
        <v>0</v>
      </c>
      <c r="N67" s="1213"/>
      <c r="O67" s="1210"/>
      <c r="P67" s="651"/>
      <c r="Q67" s="648">
        <f t="shared" si="6"/>
        <v>42768</v>
      </c>
      <c r="R67" s="350" t="s">
        <v>1304</v>
      </c>
      <c r="S67" s="491"/>
      <c r="T67" s="535"/>
      <c r="U67" s="536"/>
      <c r="V67" s="506"/>
    </row>
    <row r="68" spans="1:22" ht="38.25" x14ac:dyDescent="0.2">
      <c r="A68" s="587" t="s">
        <v>1354</v>
      </c>
      <c r="B68" s="350" t="s">
        <v>1221</v>
      </c>
      <c r="C68" s="533">
        <v>42979</v>
      </c>
      <c r="D68" s="533"/>
      <c r="E68" s="534" t="s">
        <v>1335</v>
      </c>
      <c r="F68" s="482" t="s">
        <v>1336</v>
      </c>
      <c r="G68" s="350" t="s">
        <v>1308</v>
      </c>
      <c r="H68" s="538" t="s">
        <v>1356</v>
      </c>
      <c r="I68" s="538"/>
      <c r="J68" s="538" t="s">
        <v>1141</v>
      </c>
      <c r="K68" s="486">
        <v>0</v>
      </c>
      <c r="L68" s="487">
        <v>3.2947000000000002</v>
      </c>
      <c r="M68" s="488">
        <f t="shared" si="4"/>
        <v>0</v>
      </c>
      <c r="N68" s="1213"/>
      <c r="O68" s="1210"/>
      <c r="P68" s="651"/>
      <c r="Q68" s="492">
        <f t="shared" si="6"/>
        <v>42799</v>
      </c>
      <c r="R68" s="350" t="s">
        <v>1305</v>
      </c>
      <c r="S68" s="491"/>
      <c r="T68" s="535"/>
      <c r="U68" s="536"/>
      <c r="V68" s="506"/>
    </row>
    <row r="69" spans="1:22" ht="39" thickBot="1" x14ac:dyDescent="0.25">
      <c r="A69" s="689" t="s">
        <v>1355</v>
      </c>
      <c r="B69" s="351" t="s">
        <v>1221</v>
      </c>
      <c r="C69" s="669">
        <v>42979</v>
      </c>
      <c r="D69" s="669"/>
      <c r="E69" s="670" t="s">
        <v>1335</v>
      </c>
      <c r="F69" s="671" t="s">
        <v>1336</v>
      </c>
      <c r="G69" s="351" t="s">
        <v>1308</v>
      </c>
      <c r="H69" s="675" t="s">
        <v>1356</v>
      </c>
      <c r="I69" s="675"/>
      <c r="J69" s="675" t="s">
        <v>1141</v>
      </c>
      <c r="K69" s="662">
        <v>0</v>
      </c>
      <c r="L69" s="663">
        <v>2.5737000000000001</v>
      </c>
      <c r="M69" s="664">
        <f t="shared" ref="M69:M90" si="7">+K69*L69</f>
        <v>0</v>
      </c>
      <c r="N69" s="1214"/>
      <c r="O69" s="1211"/>
      <c r="P69" s="651"/>
      <c r="Q69" s="492">
        <f t="shared" si="6"/>
        <v>42799</v>
      </c>
      <c r="R69" s="350" t="s">
        <v>1305</v>
      </c>
      <c r="S69" s="491"/>
      <c r="T69" s="535"/>
      <c r="U69" s="536"/>
      <c r="V69" s="506"/>
    </row>
    <row r="70" spans="1:22" ht="25.5" x14ac:dyDescent="0.2">
      <c r="A70" s="406" t="s">
        <v>1099</v>
      </c>
      <c r="B70" s="655" t="str">
        <f t="shared" si="3"/>
        <v>STE</v>
      </c>
      <c r="C70" s="665">
        <v>42979</v>
      </c>
      <c r="D70" s="665"/>
      <c r="E70" s="673" t="s">
        <v>1111</v>
      </c>
      <c r="F70" s="567" t="s">
        <v>1112</v>
      </c>
      <c r="G70" s="366" t="s">
        <v>1307</v>
      </c>
      <c r="H70" s="667" t="s">
        <v>1236</v>
      </c>
      <c r="I70" s="667"/>
      <c r="J70" s="667" t="s">
        <v>1152</v>
      </c>
      <c r="K70" s="575">
        <v>0</v>
      </c>
      <c r="L70" s="576">
        <v>0.50090000000000001</v>
      </c>
      <c r="M70" s="577">
        <f t="shared" si="7"/>
        <v>0</v>
      </c>
      <c r="N70" s="1212">
        <v>5235.6099999999997</v>
      </c>
      <c r="O70" s="1209">
        <f>+SUM(M70:M87)+N70</f>
        <v>5235.6099999999997</v>
      </c>
      <c r="P70" s="651"/>
      <c r="Q70" s="648">
        <f t="shared" si="6"/>
        <v>42799</v>
      </c>
      <c r="R70" s="345" t="s">
        <v>1307</v>
      </c>
      <c r="S70" s="491"/>
      <c r="T70" s="535"/>
      <c r="U70" s="536"/>
      <c r="V70" s="506"/>
    </row>
    <row r="71" spans="1:22" ht="25.5" x14ac:dyDescent="0.2">
      <c r="A71" s="410" t="s">
        <v>1100</v>
      </c>
      <c r="B71" s="617" t="str">
        <f t="shared" si="3"/>
        <v>STE</v>
      </c>
      <c r="C71" s="533">
        <v>42979</v>
      </c>
      <c r="D71" s="533"/>
      <c r="E71" s="537" t="s">
        <v>1111</v>
      </c>
      <c r="F71" s="482" t="s">
        <v>1112</v>
      </c>
      <c r="G71" s="345" t="s">
        <v>1307</v>
      </c>
      <c r="H71" s="538" t="s">
        <v>1236</v>
      </c>
      <c r="I71" s="538"/>
      <c r="J71" s="538" t="s">
        <v>1152</v>
      </c>
      <c r="K71" s="486">
        <v>0</v>
      </c>
      <c r="L71" s="487">
        <v>0.50439999999999996</v>
      </c>
      <c r="M71" s="488">
        <f t="shared" si="7"/>
        <v>0</v>
      </c>
      <c r="N71" s="1213"/>
      <c r="O71" s="1210"/>
      <c r="P71" s="651"/>
      <c r="Q71" s="648">
        <f t="shared" si="6"/>
        <v>42799</v>
      </c>
      <c r="R71" s="345" t="s">
        <v>1307</v>
      </c>
      <c r="S71" s="491"/>
      <c r="T71" s="535"/>
      <c r="U71" s="536"/>
      <c r="V71" s="506"/>
    </row>
    <row r="72" spans="1:22" ht="25.5" x14ac:dyDescent="0.2">
      <c r="A72" s="410" t="s">
        <v>1101</v>
      </c>
      <c r="B72" s="617" t="str">
        <f t="shared" si="3"/>
        <v>STE</v>
      </c>
      <c r="C72" s="533">
        <v>42979</v>
      </c>
      <c r="D72" s="533"/>
      <c r="E72" s="537" t="s">
        <v>1111</v>
      </c>
      <c r="F72" s="482" t="s">
        <v>1112</v>
      </c>
      <c r="G72" s="345" t="s">
        <v>1307</v>
      </c>
      <c r="H72" s="538" t="s">
        <v>1236</v>
      </c>
      <c r="I72" s="538"/>
      <c r="J72" s="538" t="s">
        <v>1152</v>
      </c>
      <c r="K72" s="486">
        <v>0</v>
      </c>
      <c r="L72" s="487">
        <v>0.80510000000000004</v>
      </c>
      <c r="M72" s="488">
        <f t="shared" si="7"/>
        <v>0</v>
      </c>
      <c r="N72" s="1213"/>
      <c r="O72" s="1210"/>
      <c r="P72" s="651"/>
      <c r="Q72" s="648">
        <f t="shared" si="6"/>
        <v>42799</v>
      </c>
      <c r="R72" s="345" t="s">
        <v>1307</v>
      </c>
      <c r="S72" s="491"/>
      <c r="T72" s="535"/>
      <c r="U72" s="536"/>
      <c r="V72" s="506"/>
    </row>
    <row r="73" spans="1:22" ht="25.5" x14ac:dyDescent="0.2">
      <c r="A73" s="410" t="s">
        <v>1102</v>
      </c>
      <c r="B73" s="617" t="str">
        <f t="shared" si="3"/>
        <v>STE</v>
      </c>
      <c r="C73" s="533">
        <v>42979</v>
      </c>
      <c r="D73" s="533"/>
      <c r="E73" s="537" t="s">
        <v>1111</v>
      </c>
      <c r="F73" s="482" t="s">
        <v>1112</v>
      </c>
      <c r="G73" s="345" t="s">
        <v>1307</v>
      </c>
      <c r="H73" s="538" t="s">
        <v>1236</v>
      </c>
      <c r="I73" s="538"/>
      <c r="J73" s="538" t="s">
        <v>1152</v>
      </c>
      <c r="K73" s="486">
        <v>0</v>
      </c>
      <c r="L73" s="487">
        <v>0.90210000000000001</v>
      </c>
      <c r="M73" s="488">
        <f t="shared" si="7"/>
        <v>0</v>
      </c>
      <c r="N73" s="1213"/>
      <c r="O73" s="1210"/>
      <c r="P73" s="651"/>
      <c r="Q73" s="648">
        <f t="shared" si="6"/>
        <v>42799</v>
      </c>
      <c r="R73" s="345" t="s">
        <v>1307</v>
      </c>
      <c r="S73" s="491"/>
      <c r="T73" s="535"/>
      <c r="U73" s="536"/>
      <c r="V73" s="506"/>
    </row>
    <row r="74" spans="1:22" ht="25.5" x14ac:dyDescent="0.2">
      <c r="A74" s="410" t="s">
        <v>1103</v>
      </c>
      <c r="B74" s="617" t="str">
        <f t="shared" si="3"/>
        <v>STE</v>
      </c>
      <c r="C74" s="533">
        <v>42979</v>
      </c>
      <c r="D74" s="533"/>
      <c r="E74" s="537" t="s">
        <v>1111</v>
      </c>
      <c r="F74" s="482" t="s">
        <v>1112</v>
      </c>
      <c r="G74" s="345" t="s">
        <v>1307</v>
      </c>
      <c r="H74" s="538" t="s">
        <v>1236</v>
      </c>
      <c r="I74" s="538"/>
      <c r="J74" s="538" t="s">
        <v>1152</v>
      </c>
      <c r="K74" s="486">
        <v>0</v>
      </c>
      <c r="L74" s="487">
        <v>0.50439999999999996</v>
      </c>
      <c r="M74" s="488">
        <f t="shared" si="7"/>
        <v>0</v>
      </c>
      <c r="N74" s="1213"/>
      <c r="O74" s="1210"/>
      <c r="P74" s="651"/>
      <c r="Q74" s="648">
        <f t="shared" si="6"/>
        <v>42799</v>
      </c>
      <c r="R74" s="345" t="s">
        <v>1307</v>
      </c>
      <c r="S74" s="491"/>
      <c r="T74" s="535"/>
      <c r="U74" s="536"/>
      <c r="V74" s="506"/>
    </row>
    <row r="75" spans="1:22" ht="25.5" x14ac:dyDescent="0.2">
      <c r="A75" s="410" t="s">
        <v>1104</v>
      </c>
      <c r="B75" s="617" t="str">
        <f t="shared" si="3"/>
        <v>STE</v>
      </c>
      <c r="C75" s="533">
        <v>42979</v>
      </c>
      <c r="D75" s="533"/>
      <c r="E75" s="537" t="s">
        <v>1111</v>
      </c>
      <c r="F75" s="482" t="s">
        <v>1112</v>
      </c>
      <c r="G75" s="345" t="s">
        <v>1307</v>
      </c>
      <c r="H75" s="538" t="s">
        <v>1236</v>
      </c>
      <c r="I75" s="538"/>
      <c r="J75" s="538" t="s">
        <v>1152</v>
      </c>
      <c r="K75" s="486">
        <v>0</v>
      </c>
      <c r="L75" s="487">
        <v>1.2304999999999999</v>
      </c>
      <c r="M75" s="488">
        <f t="shared" si="7"/>
        <v>0</v>
      </c>
      <c r="N75" s="1213"/>
      <c r="O75" s="1210"/>
      <c r="P75" s="651"/>
      <c r="Q75" s="648">
        <f t="shared" si="6"/>
        <v>42799</v>
      </c>
      <c r="R75" s="345" t="s">
        <v>1307</v>
      </c>
      <c r="S75" s="491"/>
      <c r="T75" s="535"/>
      <c r="U75" s="536"/>
      <c r="V75" s="506"/>
    </row>
    <row r="76" spans="1:22" ht="25.5" x14ac:dyDescent="0.2">
      <c r="A76" s="410" t="s">
        <v>1105</v>
      </c>
      <c r="B76" s="617" t="str">
        <f t="shared" si="3"/>
        <v>STE</v>
      </c>
      <c r="C76" s="533">
        <v>42979</v>
      </c>
      <c r="D76" s="533"/>
      <c r="E76" s="537" t="s">
        <v>1111</v>
      </c>
      <c r="F76" s="482" t="s">
        <v>1112</v>
      </c>
      <c r="G76" s="345" t="s">
        <v>1307</v>
      </c>
      <c r="H76" s="538" t="s">
        <v>1236</v>
      </c>
      <c r="I76" s="538"/>
      <c r="J76" s="538" t="s">
        <v>1152</v>
      </c>
      <c r="K76" s="486">
        <v>0</v>
      </c>
      <c r="L76" s="487">
        <v>1.3871</v>
      </c>
      <c r="M76" s="488">
        <f t="shared" si="7"/>
        <v>0</v>
      </c>
      <c r="N76" s="1213"/>
      <c r="O76" s="1210"/>
      <c r="P76" s="651"/>
      <c r="Q76" s="648">
        <f t="shared" si="6"/>
        <v>42799</v>
      </c>
      <c r="R76" s="345" t="s">
        <v>1307</v>
      </c>
      <c r="S76" s="491"/>
      <c r="T76" s="535"/>
      <c r="U76" s="536"/>
      <c r="V76" s="506"/>
    </row>
    <row r="77" spans="1:22" ht="25.5" x14ac:dyDescent="0.2">
      <c r="A77" s="410" t="s">
        <v>1106</v>
      </c>
      <c r="B77" s="617" t="str">
        <f t="shared" ref="B77:B88" si="8">MID(A77,1,3)</f>
        <v>STE</v>
      </c>
      <c r="C77" s="533">
        <v>42979</v>
      </c>
      <c r="D77" s="533"/>
      <c r="E77" s="537" t="s">
        <v>1111</v>
      </c>
      <c r="F77" s="482" t="s">
        <v>1112</v>
      </c>
      <c r="G77" s="345" t="s">
        <v>1307</v>
      </c>
      <c r="H77" s="538" t="s">
        <v>1236</v>
      </c>
      <c r="I77" s="538"/>
      <c r="J77" s="538" t="s">
        <v>1152</v>
      </c>
      <c r="K77" s="486">
        <v>0</v>
      </c>
      <c r="L77" s="487">
        <v>2.3523000000000001</v>
      </c>
      <c r="M77" s="488">
        <f t="shared" si="7"/>
        <v>0</v>
      </c>
      <c r="N77" s="1213"/>
      <c r="O77" s="1210"/>
      <c r="P77" s="651"/>
      <c r="Q77" s="648">
        <f t="shared" ref="Q77:Q90" si="9">+C77-180</f>
        <v>42799</v>
      </c>
      <c r="R77" s="345" t="s">
        <v>1307</v>
      </c>
      <c r="S77" s="491"/>
      <c r="T77" s="535"/>
      <c r="U77" s="536"/>
      <c r="V77" s="506"/>
    </row>
    <row r="78" spans="1:22" ht="25.5" x14ac:dyDescent="0.2">
      <c r="A78" s="410" t="s">
        <v>1107</v>
      </c>
      <c r="B78" s="617" t="str">
        <f t="shared" si="8"/>
        <v>STE</v>
      </c>
      <c r="C78" s="533">
        <v>42979</v>
      </c>
      <c r="D78" s="533"/>
      <c r="E78" s="537" t="s">
        <v>1111</v>
      </c>
      <c r="F78" s="482" t="s">
        <v>1112</v>
      </c>
      <c r="G78" s="345" t="s">
        <v>1307</v>
      </c>
      <c r="H78" s="538" t="s">
        <v>1236</v>
      </c>
      <c r="I78" s="538"/>
      <c r="J78" s="538" t="s">
        <v>1152</v>
      </c>
      <c r="K78" s="486">
        <v>0</v>
      </c>
      <c r="L78" s="487">
        <v>0.42680000000000001</v>
      </c>
      <c r="M78" s="488">
        <f t="shared" si="7"/>
        <v>0</v>
      </c>
      <c r="N78" s="1213"/>
      <c r="O78" s="1210"/>
      <c r="P78" s="651"/>
      <c r="Q78" s="648">
        <f t="shared" si="9"/>
        <v>42799</v>
      </c>
      <c r="R78" s="345" t="s">
        <v>1307</v>
      </c>
      <c r="S78" s="491"/>
      <c r="T78" s="535"/>
      <c r="U78" s="536"/>
      <c r="V78" s="506"/>
    </row>
    <row r="79" spans="1:22" ht="25.5" x14ac:dyDescent="0.2">
      <c r="A79" s="410" t="s">
        <v>1108</v>
      </c>
      <c r="B79" s="617" t="str">
        <f t="shared" si="8"/>
        <v>STE</v>
      </c>
      <c r="C79" s="533">
        <v>42979</v>
      </c>
      <c r="D79" s="533"/>
      <c r="E79" s="537" t="s">
        <v>1111</v>
      </c>
      <c r="F79" s="482" t="s">
        <v>1112</v>
      </c>
      <c r="G79" s="345" t="s">
        <v>1307</v>
      </c>
      <c r="H79" s="538" t="s">
        <v>1236</v>
      </c>
      <c r="I79" s="538"/>
      <c r="J79" s="538" t="s">
        <v>1152</v>
      </c>
      <c r="K79" s="486">
        <v>0</v>
      </c>
      <c r="L79" s="487">
        <v>0.3977</v>
      </c>
      <c r="M79" s="488">
        <f t="shared" si="7"/>
        <v>0</v>
      </c>
      <c r="N79" s="1213"/>
      <c r="O79" s="1210"/>
      <c r="P79" s="651"/>
      <c r="Q79" s="648">
        <f t="shared" si="9"/>
        <v>42799</v>
      </c>
      <c r="R79" s="345" t="s">
        <v>1307</v>
      </c>
      <c r="S79" s="491"/>
      <c r="T79" s="535"/>
      <c r="U79" s="536"/>
      <c r="V79" s="506"/>
    </row>
    <row r="80" spans="1:22" ht="24.75" customHeight="1" x14ac:dyDescent="0.2">
      <c r="A80" s="410" t="s">
        <v>1361</v>
      </c>
      <c r="B80" s="350" t="str">
        <f>MID(A80,1,3)</f>
        <v>STE</v>
      </c>
      <c r="C80" s="533">
        <v>42979</v>
      </c>
      <c r="D80" s="533"/>
      <c r="E80" s="537" t="s">
        <v>1111</v>
      </c>
      <c r="F80" s="482" t="s">
        <v>1112</v>
      </c>
      <c r="G80" s="345" t="s">
        <v>1307</v>
      </c>
      <c r="H80" s="538" t="s">
        <v>1236</v>
      </c>
      <c r="I80" s="538"/>
      <c r="J80" s="538" t="s">
        <v>1152</v>
      </c>
      <c r="K80" s="486">
        <v>0</v>
      </c>
      <c r="L80" s="487">
        <v>1.1938</v>
      </c>
      <c r="M80" s="488">
        <f t="shared" si="7"/>
        <v>0</v>
      </c>
      <c r="N80" s="1213"/>
      <c r="O80" s="1210"/>
      <c r="P80" s="651"/>
      <c r="Q80" s="648">
        <f t="shared" si="9"/>
        <v>42799</v>
      </c>
      <c r="R80" s="345" t="s">
        <v>1307</v>
      </c>
      <c r="S80" s="491"/>
      <c r="T80" s="535"/>
      <c r="U80" s="536"/>
      <c r="V80" s="506"/>
    </row>
    <row r="81" spans="1:22" ht="24.75" customHeight="1" x14ac:dyDescent="0.2">
      <c r="A81" s="410" t="s">
        <v>1109</v>
      </c>
      <c r="B81" s="350" t="str">
        <f t="shared" si="8"/>
        <v>STE</v>
      </c>
      <c r="C81" s="533">
        <v>42979</v>
      </c>
      <c r="D81" s="533"/>
      <c r="E81" s="537" t="s">
        <v>1111</v>
      </c>
      <c r="F81" s="482" t="s">
        <v>1112</v>
      </c>
      <c r="G81" s="345" t="s">
        <v>1307</v>
      </c>
      <c r="H81" s="538" t="s">
        <v>1236</v>
      </c>
      <c r="I81" s="538"/>
      <c r="J81" s="538" t="s">
        <v>1152</v>
      </c>
      <c r="K81" s="486">
        <v>0</v>
      </c>
      <c r="L81" s="487">
        <v>1.9387000000000001</v>
      </c>
      <c r="M81" s="488">
        <f t="shared" si="7"/>
        <v>0</v>
      </c>
      <c r="N81" s="1213"/>
      <c r="O81" s="1210"/>
      <c r="P81" s="651"/>
      <c r="Q81" s="648">
        <f t="shared" si="9"/>
        <v>42799</v>
      </c>
      <c r="R81" s="345" t="s">
        <v>1307</v>
      </c>
      <c r="S81" s="491"/>
      <c r="T81" s="535"/>
      <c r="U81" s="536"/>
      <c r="V81" s="506"/>
    </row>
    <row r="82" spans="1:22" ht="24.75" customHeight="1" x14ac:dyDescent="0.2">
      <c r="A82" s="422" t="s">
        <v>1349</v>
      </c>
      <c r="B82" s="350" t="str">
        <f t="shared" si="8"/>
        <v>STE</v>
      </c>
      <c r="C82" s="533">
        <v>42979</v>
      </c>
      <c r="D82" s="533"/>
      <c r="E82" s="537" t="s">
        <v>1111</v>
      </c>
      <c r="F82" s="482" t="s">
        <v>1112</v>
      </c>
      <c r="G82" s="345" t="s">
        <v>1307</v>
      </c>
      <c r="H82" s="538" t="s">
        <v>1236</v>
      </c>
      <c r="I82" s="538"/>
      <c r="J82" s="538" t="s">
        <v>1152</v>
      </c>
      <c r="K82" s="486">
        <v>0</v>
      </c>
      <c r="L82" s="487">
        <v>2.7547000000000001</v>
      </c>
      <c r="M82" s="488">
        <f t="shared" si="7"/>
        <v>0</v>
      </c>
      <c r="N82" s="1213"/>
      <c r="O82" s="1210"/>
      <c r="P82" s="651"/>
      <c r="Q82" s="648">
        <f t="shared" si="9"/>
        <v>42799</v>
      </c>
      <c r="R82" s="345" t="s">
        <v>1307</v>
      </c>
      <c r="S82" s="491"/>
      <c r="T82" s="535"/>
      <c r="U82" s="536"/>
      <c r="V82" s="506"/>
    </row>
    <row r="83" spans="1:22" ht="24.75" customHeight="1" x14ac:dyDescent="0.2">
      <c r="A83" s="422" t="s">
        <v>1350</v>
      </c>
      <c r="B83" s="350" t="str">
        <f t="shared" si="8"/>
        <v>STE</v>
      </c>
      <c r="C83" s="533">
        <v>42979</v>
      </c>
      <c r="D83" s="533"/>
      <c r="E83" s="537" t="s">
        <v>1111</v>
      </c>
      <c r="F83" s="482" t="s">
        <v>1112</v>
      </c>
      <c r="G83" s="345" t="s">
        <v>1307</v>
      </c>
      <c r="H83" s="538" t="s">
        <v>1236</v>
      </c>
      <c r="I83" s="538"/>
      <c r="J83" s="538" t="s">
        <v>1152</v>
      </c>
      <c r="K83" s="486">
        <v>0</v>
      </c>
      <c r="L83" s="487">
        <v>3.2362000000000002</v>
      </c>
      <c r="M83" s="488">
        <f t="shared" si="7"/>
        <v>0</v>
      </c>
      <c r="N83" s="1213"/>
      <c r="O83" s="1210"/>
      <c r="P83" s="651"/>
      <c r="Q83" s="648">
        <f t="shared" si="9"/>
        <v>42799</v>
      </c>
      <c r="R83" s="345" t="s">
        <v>1307</v>
      </c>
      <c r="S83" s="491"/>
      <c r="T83" s="535"/>
      <c r="U83" s="536"/>
      <c r="V83" s="506"/>
    </row>
    <row r="84" spans="1:22" ht="24.75" customHeight="1" x14ac:dyDescent="0.2">
      <c r="A84" s="422" t="s">
        <v>1351</v>
      </c>
      <c r="B84" s="350" t="str">
        <f t="shared" si="8"/>
        <v>STE</v>
      </c>
      <c r="C84" s="533">
        <v>42979</v>
      </c>
      <c r="D84" s="533"/>
      <c r="E84" s="537" t="s">
        <v>1111</v>
      </c>
      <c r="F84" s="482" t="s">
        <v>1112</v>
      </c>
      <c r="G84" s="345" t="s">
        <v>1307</v>
      </c>
      <c r="H84" s="538" t="s">
        <v>1236</v>
      </c>
      <c r="I84" s="538"/>
      <c r="J84" s="538" t="s">
        <v>1152</v>
      </c>
      <c r="K84" s="486">
        <v>0</v>
      </c>
      <c r="L84" s="487">
        <v>2.7547999999999999</v>
      </c>
      <c r="M84" s="488">
        <f t="shared" si="7"/>
        <v>0</v>
      </c>
      <c r="N84" s="1213"/>
      <c r="O84" s="1210"/>
      <c r="P84" s="651"/>
      <c r="Q84" s="648">
        <f t="shared" si="9"/>
        <v>42799</v>
      </c>
      <c r="R84" s="345" t="s">
        <v>1307</v>
      </c>
      <c r="S84" s="491"/>
      <c r="T84" s="535"/>
      <c r="U84" s="536"/>
      <c r="V84" s="506"/>
    </row>
    <row r="85" spans="1:22" ht="24.75" customHeight="1" x14ac:dyDescent="0.2">
      <c r="A85" s="422" t="s">
        <v>1352</v>
      </c>
      <c r="B85" s="350" t="str">
        <f t="shared" si="8"/>
        <v>STE</v>
      </c>
      <c r="C85" s="533">
        <v>42979</v>
      </c>
      <c r="D85" s="533"/>
      <c r="E85" s="537" t="s">
        <v>1111</v>
      </c>
      <c r="F85" s="482" t="s">
        <v>1112</v>
      </c>
      <c r="G85" s="345" t="s">
        <v>1307</v>
      </c>
      <c r="H85" s="538" t="s">
        <v>1236</v>
      </c>
      <c r="I85" s="538"/>
      <c r="J85" s="538" t="s">
        <v>1152</v>
      </c>
      <c r="K85" s="486">
        <v>0</v>
      </c>
      <c r="L85" s="487">
        <v>1.6993</v>
      </c>
      <c r="M85" s="488">
        <f t="shared" si="7"/>
        <v>0</v>
      </c>
      <c r="N85" s="1213"/>
      <c r="O85" s="1210"/>
      <c r="P85" s="651"/>
      <c r="Q85" s="648">
        <f t="shared" si="9"/>
        <v>42799</v>
      </c>
      <c r="R85" s="345" t="s">
        <v>1307</v>
      </c>
      <c r="S85" s="491"/>
      <c r="T85" s="535"/>
      <c r="U85" s="536"/>
      <c r="V85" s="506"/>
    </row>
    <row r="86" spans="1:22" ht="24.75" customHeight="1" x14ac:dyDescent="0.2">
      <c r="A86" s="422" t="s">
        <v>1353</v>
      </c>
      <c r="B86" s="350" t="str">
        <f t="shared" si="8"/>
        <v>STE</v>
      </c>
      <c r="C86" s="533">
        <v>42979</v>
      </c>
      <c r="D86" s="533"/>
      <c r="E86" s="537" t="s">
        <v>1111</v>
      </c>
      <c r="F86" s="482" t="s">
        <v>1112</v>
      </c>
      <c r="G86" s="345" t="s">
        <v>1307</v>
      </c>
      <c r="H86" s="538" t="s">
        <v>1236</v>
      </c>
      <c r="I86" s="538"/>
      <c r="J86" s="538" t="s">
        <v>1152</v>
      </c>
      <c r="K86" s="486">
        <v>0</v>
      </c>
      <c r="L86" s="487">
        <v>3.7387000000000001</v>
      </c>
      <c r="M86" s="488">
        <f t="shared" si="7"/>
        <v>0</v>
      </c>
      <c r="N86" s="1213"/>
      <c r="O86" s="1210"/>
      <c r="P86" s="651"/>
      <c r="Q86" s="648">
        <f t="shared" si="9"/>
        <v>42799</v>
      </c>
      <c r="R86" s="345" t="s">
        <v>1307</v>
      </c>
      <c r="S86" s="491"/>
      <c r="T86" s="535"/>
      <c r="U86" s="536"/>
      <c r="V86" s="506"/>
    </row>
    <row r="87" spans="1:22" ht="13.5" customHeight="1" thickBot="1" x14ac:dyDescent="0.25">
      <c r="A87" s="411" t="s">
        <v>1110</v>
      </c>
      <c r="B87" s="351" t="str">
        <f t="shared" si="8"/>
        <v>STE</v>
      </c>
      <c r="C87" s="669">
        <v>42979</v>
      </c>
      <c r="D87" s="669"/>
      <c r="E87" s="674" t="s">
        <v>1111</v>
      </c>
      <c r="F87" s="671" t="s">
        <v>1112</v>
      </c>
      <c r="G87" s="380" t="s">
        <v>1307</v>
      </c>
      <c r="H87" s="675" t="s">
        <v>1236</v>
      </c>
      <c r="I87" s="675"/>
      <c r="J87" s="675" t="s">
        <v>1152</v>
      </c>
      <c r="K87" s="662">
        <v>0</v>
      </c>
      <c r="L87" s="663">
        <v>1.2305999999999999</v>
      </c>
      <c r="M87" s="664">
        <f t="shared" si="7"/>
        <v>0</v>
      </c>
      <c r="N87" s="1214"/>
      <c r="O87" s="1211"/>
      <c r="P87" s="651"/>
      <c r="Q87" s="648">
        <f t="shared" si="9"/>
        <v>42799</v>
      </c>
      <c r="R87" s="345" t="s">
        <v>1307</v>
      </c>
      <c r="S87" s="491"/>
      <c r="T87" s="535"/>
      <c r="U87" s="536"/>
      <c r="V87" s="506"/>
    </row>
    <row r="88" spans="1:22" ht="27.75" customHeight="1" thickBot="1" x14ac:dyDescent="0.25">
      <c r="A88" s="698" t="s">
        <v>1135</v>
      </c>
      <c r="B88" s="368" t="str">
        <f t="shared" si="8"/>
        <v>ALC</v>
      </c>
      <c r="C88" s="677">
        <v>42979</v>
      </c>
      <c r="D88" s="677"/>
      <c r="E88" s="704" t="s">
        <v>1136</v>
      </c>
      <c r="F88" s="679" t="s">
        <v>1137</v>
      </c>
      <c r="G88" s="680" t="s">
        <v>1306</v>
      </c>
      <c r="H88" s="681" t="s">
        <v>1598</v>
      </c>
      <c r="I88" s="696"/>
      <c r="J88" s="681" t="s">
        <v>1155</v>
      </c>
      <c r="K88" s="682">
        <v>0</v>
      </c>
      <c r="L88" s="683">
        <v>0.44719999999999999</v>
      </c>
      <c r="M88" s="684">
        <f t="shared" si="7"/>
        <v>0</v>
      </c>
      <c r="N88" s="697">
        <v>0</v>
      </c>
      <c r="O88" s="685">
        <f>+M88+N88</f>
        <v>0</v>
      </c>
      <c r="P88" s="651"/>
      <c r="Q88" s="648">
        <f t="shared" si="9"/>
        <v>42799</v>
      </c>
      <c r="R88" s="345" t="s">
        <v>1306</v>
      </c>
      <c r="S88" s="491"/>
      <c r="T88" s="535"/>
      <c r="U88" s="536"/>
      <c r="V88" s="506"/>
    </row>
    <row r="89" spans="1:22" ht="26.25" thickBot="1" x14ac:dyDescent="0.25">
      <c r="A89" s="698" t="s">
        <v>1362</v>
      </c>
      <c r="B89" s="368" t="s">
        <v>1215</v>
      </c>
      <c r="C89" s="677">
        <v>43040</v>
      </c>
      <c r="D89" s="677"/>
      <c r="E89" s="704" t="s">
        <v>1028</v>
      </c>
      <c r="F89" s="679" t="s">
        <v>431</v>
      </c>
      <c r="G89" s="368" t="s">
        <v>1306</v>
      </c>
      <c r="H89" s="681" t="s">
        <v>1363</v>
      </c>
      <c r="I89" s="681"/>
      <c r="J89" s="681" t="s">
        <v>1364</v>
      </c>
      <c r="K89" s="682">
        <v>0</v>
      </c>
      <c r="L89" s="683">
        <v>0.61109999999999998</v>
      </c>
      <c r="M89" s="684">
        <f>+K89*L89</f>
        <v>0</v>
      </c>
      <c r="N89" s="697">
        <v>0</v>
      </c>
      <c r="O89" s="685">
        <f>+M89+N89</f>
        <v>0</v>
      </c>
      <c r="P89" s="651"/>
      <c r="Q89" s="492">
        <f>+C89-180</f>
        <v>42860</v>
      </c>
      <c r="R89" s="350" t="s">
        <v>1305</v>
      </c>
      <c r="S89" s="491"/>
      <c r="T89" s="535"/>
      <c r="U89" s="536"/>
      <c r="V89" s="506"/>
    </row>
    <row r="90" spans="1:22" ht="13.5" thickBot="1" x14ac:dyDescent="0.25">
      <c r="A90" s="698" t="s">
        <v>885</v>
      </c>
      <c r="B90" s="368" t="s">
        <v>1228</v>
      </c>
      <c r="C90" s="677"/>
      <c r="D90" s="677"/>
      <c r="E90" s="704"/>
      <c r="F90" s="679"/>
      <c r="G90" s="368" t="s">
        <v>1304</v>
      </c>
      <c r="H90" s="681" t="s">
        <v>1387</v>
      </c>
      <c r="I90" s="681"/>
      <c r="J90" s="681" t="s">
        <v>1148</v>
      </c>
      <c r="K90" s="682"/>
      <c r="L90" s="683"/>
      <c r="M90" s="684">
        <f t="shared" si="7"/>
        <v>0</v>
      </c>
      <c r="N90" s="697">
        <v>0</v>
      </c>
      <c r="O90" s="685">
        <f>+M90+N90</f>
        <v>0</v>
      </c>
      <c r="P90" s="651"/>
      <c r="Q90" s="492">
        <f t="shared" si="9"/>
        <v>-180</v>
      </c>
      <c r="R90" s="350" t="s">
        <v>1305</v>
      </c>
      <c r="S90" s="491"/>
      <c r="T90" s="535"/>
      <c r="U90" s="536"/>
      <c r="V90" s="506"/>
    </row>
    <row r="100" spans="1:16" x14ac:dyDescent="0.2">
      <c r="A100" s="713" t="s">
        <v>1565</v>
      </c>
      <c r="B100" s="362"/>
      <c r="C100" s="558"/>
      <c r="D100" s="558"/>
      <c r="E100" s="815"/>
      <c r="F100" s="362"/>
      <c r="G100" s="362"/>
      <c r="H100" s="816"/>
      <c r="I100" s="816"/>
      <c r="J100" s="816"/>
      <c r="K100" s="560"/>
      <c r="L100" s="560"/>
      <c r="M100" s="562"/>
      <c r="N100" s="562"/>
      <c r="O100" s="817"/>
    </row>
    <row r="101" spans="1:16" x14ac:dyDescent="0.2">
      <c r="A101" s="587" t="s">
        <v>1563</v>
      </c>
      <c r="B101" s="42"/>
      <c r="C101" s="533"/>
      <c r="D101" s="533"/>
      <c r="E101" s="537"/>
      <c r="F101" s="42"/>
      <c r="G101" s="42"/>
      <c r="H101" s="318"/>
      <c r="I101" s="318"/>
      <c r="J101" s="318"/>
      <c r="K101" s="506"/>
      <c r="L101" s="506"/>
      <c r="M101" s="491"/>
      <c r="N101" s="491"/>
      <c r="O101" s="757"/>
    </row>
    <row r="102" spans="1:16" ht="13.5" thickBot="1" x14ac:dyDescent="0.25">
      <c r="A102" s="689" t="s">
        <v>1564</v>
      </c>
      <c r="B102" s="359"/>
      <c r="C102" s="669"/>
      <c r="D102" s="669"/>
      <c r="E102" s="674"/>
      <c r="F102" s="359"/>
      <c r="G102" s="359"/>
      <c r="H102" s="693"/>
      <c r="I102" s="693"/>
      <c r="J102" s="693"/>
      <c r="K102" s="758"/>
      <c r="L102" s="758"/>
      <c r="M102" s="765"/>
      <c r="N102" s="765"/>
      <c r="O102" s="766"/>
    </row>
    <row r="103" spans="1:16" ht="13.5" thickBot="1" x14ac:dyDescent="0.25">
      <c r="A103" s="750" t="s">
        <v>1576</v>
      </c>
      <c r="B103" s="732" t="s">
        <v>1604</v>
      </c>
      <c r="C103" s="729"/>
      <c r="D103" s="729"/>
      <c r="E103" s="768"/>
      <c r="F103" s="767"/>
      <c r="G103" s="732" t="s">
        <v>1306</v>
      </c>
      <c r="H103" s="769"/>
      <c r="I103" s="769"/>
      <c r="J103" s="599" t="s">
        <v>1610</v>
      </c>
      <c r="K103" s="770">
        <v>0</v>
      </c>
      <c r="L103" s="770">
        <v>0.56999999999999995</v>
      </c>
      <c r="M103" s="771"/>
      <c r="N103" s="771"/>
      <c r="O103" s="772"/>
    </row>
    <row r="104" spans="1:16" x14ac:dyDescent="0.2">
      <c r="A104" s="654" t="s">
        <v>1581</v>
      </c>
      <c r="B104" s="366" t="s">
        <v>1605</v>
      </c>
      <c r="C104" s="665">
        <v>42979</v>
      </c>
      <c r="D104" s="665"/>
      <c r="E104" s="673"/>
      <c r="F104" s="358"/>
      <c r="G104" s="358" t="s">
        <v>1306</v>
      </c>
      <c r="H104" s="692"/>
      <c r="I104" s="692"/>
      <c r="J104" s="667" t="s">
        <v>1609</v>
      </c>
      <c r="K104" s="755">
        <v>0</v>
      </c>
      <c r="L104" s="755">
        <v>1.7212000000000001</v>
      </c>
      <c r="M104" s="581"/>
      <c r="N104" s="581"/>
      <c r="O104" s="756"/>
    </row>
    <row r="105" spans="1:16" x14ac:dyDescent="0.2">
      <c r="A105" s="750" t="s">
        <v>1603</v>
      </c>
      <c r="B105" s="767" t="s">
        <v>1605</v>
      </c>
      <c r="C105" s="729"/>
      <c r="D105" s="729"/>
      <c r="E105" s="768"/>
      <c r="F105" s="767"/>
      <c r="G105" s="767" t="s">
        <v>1306</v>
      </c>
      <c r="H105" s="769"/>
      <c r="I105" s="769"/>
      <c r="J105" s="769" t="s">
        <v>1609</v>
      </c>
      <c r="K105" s="770">
        <v>0</v>
      </c>
      <c r="L105" s="770">
        <v>1.7565</v>
      </c>
      <c r="M105" s="771"/>
      <c r="N105" s="771"/>
      <c r="O105" s="772"/>
    </row>
    <row r="106" spans="1:16" ht="13.5" thickBot="1" x14ac:dyDescent="0.25">
      <c r="A106" s="689" t="s">
        <v>1582</v>
      </c>
      <c r="B106" s="359" t="s">
        <v>1605</v>
      </c>
      <c r="C106" s="669">
        <v>42980</v>
      </c>
      <c r="D106" s="669"/>
      <c r="E106" s="674"/>
      <c r="F106" s="359"/>
      <c r="G106" s="359" t="s">
        <v>1306</v>
      </c>
      <c r="H106" s="693"/>
      <c r="I106" s="693"/>
      <c r="J106" s="693" t="s">
        <v>1609</v>
      </c>
      <c r="K106" s="758">
        <v>0</v>
      </c>
      <c r="L106" s="758">
        <v>1.7565</v>
      </c>
      <c r="M106" s="765"/>
      <c r="N106" s="765"/>
      <c r="O106" s="766"/>
    </row>
    <row r="107" spans="1:16" ht="13.5" thickBot="1" x14ac:dyDescent="0.25">
      <c r="A107" s="759" t="s">
        <v>1080</v>
      </c>
      <c r="B107" s="760" t="str">
        <f>MID(A107,1,3)</f>
        <v>ALC</v>
      </c>
      <c r="C107" s="761" t="s">
        <v>1607</v>
      </c>
      <c r="D107" s="761">
        <v>42826</v>
      </c>
      <c r="E107" s="761" t="s">
        <v>1426</v>
      </c>
      <c r="F107" s="762" t="s">
        <v>1427</v>
      </c>
      <c r="G107" s="762" t="s">
        <v>1306</v>
      </c>
      <c r="H107" s="763" t="s">
        <v>1606</v>
      </c>
      <c r="I107" s="672"/>
      <c r="J107" s="672" t="s">
        <v>1608</v>
      </c>
      <c r="K107" s="760">
        <v>0</v>
      </c>
      <c r="L107" s="760">
        <v>0.52929999999999999</v>
      </c>
      <c r="M107" s="760"/>
      <c r="N107" s="764"/>
      <c r="O107" s="132"/>
      <c r="P107" s="754"/>
    </row>
    <row r="108" spans="1:16" ht="39" x14ac:dyDescent="0.25">
      <c r="A108" s="369" t="s">
        <v>1079</v>
      </c>
      <c r="B108" s="806" t="s">
        <v>1214</v>
      </c>
      <c r="C108" s="736">
        <v>43070</v>
      </c>
      <c r="D108" s="598"/>
      <c r="E108" s="708" t="s">
        <v>1426</v>
      </c>
      <c r="F108" s="365" t="s">
        <v>1427</v>
      </c>
      <c r="G108" s="807" t="s">
        <v>1304</v>
      </c>
      <c r="H108" s="532" t="s">
        <v>1792</v>
      </c>
      <c r="I108" s="532"/>
      <c r="J108" s="532" t="s">
        <v>1069</v>
      </c>
      <c r="K108" s="808"/>
      <c r="L108" s="809"/>
      <c r="M108" s="810"/>
      <c r="N108" s="810"/>
      <c r="O108" s="810"/>
    </row>
    <row r="109" spans="1:16" x14ac:dyDescent="0.2">
      <c r="A109" s="350" t="s">
        <v>719</v>
      </c>
      <c r="B109" s="297" t="s">
        <v>1223</v>
      </c>
      <c r="C109" s="533">
        <v>42948</v>
      </c>
      <c r="D109" s="533"/>
      <c r="E109" s="537" t="s">
        <v>745</v>
      </c>
      <c r="F109" s="297" t="s">
        <v>423</v>
      </c>
      <c r="G109" s="42"/>
      <c r="H109" s="318"/>
      <c r="I109" s="318"/>
      <c r="J109" s="318"/>
      <c r="K109" s="506"/>
      <c r="L109" s="506"/>
      <c r="M109" s="491"/>
      <c r="N109" s="491"/>
      <c r="O109" s="491"/>
    </row>
    <row r="110" spans="1:16" x14ac:dyDescent="0.2">
      <c r="A110" s="350" t="s">
        <v>1796</v>
      </c>
      <c r="B110" s="297" t="s">
        <v>1223</v>
      </c>
      <c r="C110" s="533">
        <v>42949</v>
      </c>
      <c r="D110" s="533"/>
      <c r="E110" s="537" t="s">
        <v>549</v>
      </c>
      <c r="F110" s="297" t="s">
        <v>423</v>
      </c>
      <c r="G110" s="42"/>
      <c r="H110" s="318"/>
      <c r="I110" s="318"/>
      <c r="J110" s="318"/>
      <c r="K110" s="506"/>
      <c r="L110" s="506"/>
      <c r="M110" s="491"/>
      <c r="N110" s="491"/>
      <c r="O110" s="491"/>
    </row>
    <row r="111" spans="1:16" x14ac:dyDescent="0.2">
      <c r="A111" s="350" t="s">
        <v>1536</v>
      </c>
      <c r="B111" s="885" t="s">
        <v>1227</v>
      </c>
      <c r="C111" s="533">
        <v>43040</v>
      </c>
      <c r="D111" s="533"/>
      <c r="E111" s="537"/>
      <c r="F111" s="42"/>
      <c r="G111" s="42"/>
      <c r="H111" s="318"/>
      <c r="I111" s="318"/>
      <c r="J111" s="318"/>
      <c r="K111" s="506"/>
      <c r="L111" s="506"/>
      <c r="M111" s="491"/>
      <c r="N111" s="491"/>
      <c r="O111" s="491"/>
    </row>
    <row r="112" spans="1:16" x14ac:dyDescent="0.2">
      <c r="A112" s="350" t="s">
        <v>1537</v>
      </c>
      <c r="B112" s="885" t="s">
        <v>1227</v>
      </c>
      <c r="C112" s="533">
        <v>43040</v>
      </c>
      <c r="D112" s="533"/>
      <c r="E112" s="537"/>
      <c r="F112" s="42"/>
      <c r="G112" s="42"/>
      <c r="H112" s="318"/>
      <c r="I112" s="318"/>
      <c r="J112" s="318"/>
      <c r="K112" s="506"/>
      <c r="L112" s="506"/>
      <c r="M112" s="491"/>
      <c r="N112" s="491"/>
      <c r="O112" s="491"/>
    </row>
    <row r="113" spans="1:15" x14ac:dyDescent="0.2">
      <c r="A113" s="350" t="s">
        <v>1318</v>
      </c>
      <c r="B113" s="885" t="s">
        <v>1219</v>
      </c>
      <c r="C113" s="533"/>
      <c r="D113" s="533"/>
      <c r="E113" s="537"/>
      <c r="F113" s="42"/>
      <c r="G113" s="42"/>
      <c r="H113" s="318" t="s">
        <v>2016</v>
      </c>
      <c r="I113" s="318"/>
      <c r="J113" s="318"/>
      <c r="K113" s="506"/>
      <c r="L113" s="506"/>
      <c r="M113" s="491"/>
      <c r="N113" s="491"/>
      <c r="O113" s="491"/>
    </row>
    <row r="114" spans="1:15" x14ac:dyDescent="0.2">
      <c r="M114" s="886">
        <f>SUM(M6:M90)</f>
        <v>53740.915000000001</v>
      </c>
      <c r="N114" s="887">
        <f>SUM(N6:N90)</f>
        <v>281163.05699459999</v>
      </c>
      <c r="O114" s="888">
        <f>SUM(O6:O90)</f>
        <v>334903.97199460003</v>
      </c>
    </row>
  </sheetData>
  <autoFilter ref="A5:V113"/>
  <mergeCells count="28">
    <mergeCell ref="N8:N12"/>
    <mergeCell ref="N13:N18"/>
    <mergeCell ref="N19:N24"/>
    <mergeCell ref="O19:O24"/>
    <mergeCell ref="O25:O31"/>
    <mergeCell ref="N25:N31"/>
    <mergeCell ref="H57:H58"/>
    <mergeCell ref="O48:O56"/>
    <mergeCell ref="N42:N43"/>
    <mergeCell ref="O42:O43"/>
    <mergeCell ref="O32:O40"/>
    <mergeCell ref="N32:N40"/>
    <mergeCell ref="H6:H7"/>
    <mergeCell ref="H8:H12"/>
    <mergeCell ref="O13:O18"/>
    <mergeCell ref="O70:O87"/>
    <mergeCell ref="N70:N87"/>
    <mergeCell ref="N65:N69"/>
    <mergeCell ref="N59:N60"/>
    <mergeCell ref="N48:N56"/>
    <mergeCell ref="O59:O60"/>
    <mergeCell ref="N62:N63"/>
    <mergeCell ref="O65:O69"/>
    <mergeCell ref="O62:O63"/>
    <mergeCell ref="N57:N58"/>
    <mergeCell ref="N6:N7"/>
    <mergeCell ref="O6:O7"/>
    <mergeCell ref="O8:O12"/>
  </mergeCells>
  <phoneticPr fontId="2" type="noConversion"/>
  <hyperlinks>
    <hyperlink ref="A4" r:id="rId1"/>
  </hyperlinks>
  <pageMargins left="0.25" right="0.25" top="0.25" bottom="0.25" header="0.3" footer="0.3"/>
  <pageSetup paperSize="17" scale="44" orientation="landscape" r:id="rId2"/>
  <headerFooter alignWithMargins="0"/>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U124"/>
  <sheetViews>
    <sheetView topLeftCell="A4" zoomScale="80" zoomScaleNormal="80" workbookViewId="0">
      <selection activeCell="A2" sqref="A2:C2"/>
    </sheetView>
  </sheetViews>
  <sheetFormatPr defaultRowHeight="12.75" x14ac:dyDescent="0.2"/>
  <cols>
    <col min="1" max="1" width="31.5703125" bestFit="1" customWidth="1"/>
    <col min="2" max="2" width="11.42578125" customWidth="1"/>
    <col min="3" max="3" width="20.5703125" bestFit="1" customWidth="1"/>
    <col min="4" max="4" width="13.42578125" customWidth="1"/>
    <col min="5" max="5" width="18.42578125" customWidth="1"/>
    <col min="6" max="6" width="13.5703125" customWidth="1"/>
    <col min="7" max="7" width="13.7109375" customWidth="1"/>
    <col min="8" max="8" width="11.28515625" customWidth="1"/>
    <col min="9" max="9" width="11.42578125" customWidth="1"/>
    <col min="10" max="10" width="14" customWidth="1"/>
    <col min="11" max="11" width="17.42578125" bestFit="1" customWidth="1"/>
    <col min="12" max="12" width="16.85546875" bestFit="1" customWidth="1"/>
    <col min="13" max="13" width="28" customWidth="1"/>
    <col min="14" max="21" width="12.7109375" customWidth="1"/>
  </cols>
  <sheetData>
    <row r="1" spans="1:21" ht="13.5" thickBot="1" x14ac:dyDescent="0.25">
      <c r="A1" s="1221" t="s">
        <v>1775</v>
      </c>
      <c r="B1" s="1222"/>
      <c r="C1" s="782"/>
    </row>
    <row r="2" spans="1:21" x14ac:dyDescent="0.2">
      <c r="A2" s="1223" t="s">
        <v>1797</v>
      </c>
      <c r="B2" s="1223"/>
      <c r="C2" s="805"/>
    </row>
    <row r="4" spans="1:21" ht="15" x14ac:dyDescent="0.25">
      <c r="A4" s="785" t="s">
        <v>1613</v>
      </c>
      <c r="B4" s="786" t="s">
        <v>1614</v>
      </c>
      <c r="C4" s="786" t="s">
        <v>1615</v>
      </c>
      <c r="D4" s="786" t="s">
        <v>2</v>
      </c>
      <c r="E4" s="787" t="s">
        <v>1616</v>
      </c>
      <c r="F4" s="788" t="s">
        <v>1617</v>
      </c>
      <c r="G4" s="788" t="s">
        <v>1618</v>
      </c>
      <c r="H4" s="788" t="s">
        <v>1619</v>
      </c>
      <c r="I4" s="788" t="s">
        <v>1620</v>
      </c>
      <c r="J4" s="789" t="s">
        <v>1621</v>
      </c>
      <c r="K4" s="789" t="s">
        <v>1622</v>
      </c>
      <c r="L4" s="789" t="s">
        <v>1623</v>
      </c>
      <c r="M4" s="789" t="s">
        <v>1624</v>
      </c>
      <c r="N4" s="790" t="s">
        <v>1212</v>
      </c>
      <c r="O4" s="790" t="s">
        <v>1213</v>
      </c>
      <c r="P4" s="790" t="s">
        <v>1625</v>
      </c>
      <c r="Q4" s="790" t="s">
        <v>1626</v>
      </c>
      <c r="R4" s="790" t="s">
        <v>1627</v>
      </c>
      <c r="S4" s="790" t="s">
        <v>1628</v>
      </c>
      <c r="T4" s="790" t="s">
        <v>1629</v>
      </c>
      <c r="U4" s="791" t="s">
        <v>1630</v>
      </c>
    </row>
    <row r="5" spans="1:21" ht="15" x14ac:dyDescent="0.25">
      <c r="A5" s="783" t="s">
        <v>1657</v>
      </c>
      <c r="B5" s="775" t="s">
        <v>1684</v>
      </c>
      <c r="C5" s="774" t="s">
        <v>644</v>
      </c>
      <c r="D5" s="802" t="s">
        <v>1594</v>
      </c>
      <c r="E5" s="776">
        <v>42826</v>
      </c>
      <c r="F5" s="777">
        <v>42005</v>
      </c>
      <c r="G5" s="778">
        <v>43101</v>
      </c>
      <c r="H5" s="777">
        <v>41821</v>
      </c>
      <c r="I5" s="778">
        <v>43831</v>
      </c>
      <c r="J5" s="779" t="e">
        <v>#N/A</v>
      </c>
      <c r="K5" s="779" t="s">
        <v>1173</v>
      </c>
      <c r="L5" s="779" t="s">
        <v>1173</v>
      </c>
      <c r="M5" s="779" t="s">
        <v>1173</v>
      </c>
      <c r="N5" s="780">
        <v>80788.206770000004</v>
      </c>
      <c r="O5" s="781">
        <v>62131.159477000001</v>
      </c>
      <c r="P5" s="781">
        <v>4111.3565680000002</v>
      </c>
      <c r="Q5" s="781">
        <v>0</v>
      </c>
      <c r="R5" s="781">
        <v>0</v>
      </c>
      <c r="S5" s="781">
        <v>0</v>
      </c>
      <c r="T5" s="781">
        <v>0</v>
      </c>
      <c r="U5" s="784">
        <v>0</v>
      </c>
    </row>
    <row r="6" spans="1:21" ht="15" x14ac:dyDescent="0.25">
      <c r="A6" s="783" t="s">
        <v>1657</v>
      </c>
      <c r="B6" s="775" t="s">
        <v>1684</v>
      </c>
      <c r="C6" s="774" t="s">
        <v>644</v>
      </c>
      <c r="D6" s="802" t="s">
        <v>1595</v>
      </c>
      <c r="E6" s="776">
        <v>42826</v>
      </c>
      <c r="F6" s="777">
        <v>42005</v>
      </c>
      <c r="G6" s="778">
        <v>43101</v>
      </c>
      <c r="H6" s="777">
        <v>41821</v>
      </c>
      <c r="I6" s="778">
        <v>43831</v>
      </c>
      <c r="J6" s="779" t="e">
        <v>#N/A</v>
      </c>
      <c r="K6" s="779" t="s">
        <v>1173</v>
      </c>
      <c r="L6" s="779" t="s">
        <v>1173</v>
      </c>
      <c r="M6" s="779" t="s">
        <v>1173</v>
      </c>
      <c r="N6" s="780">
        <v>58370.000529999998</v>
      </c>
      <c r="O6" s="781">
        <v>60526.026720000002</v>
      </c>
      <c r="P6" s="781">
        <v>4033.4716800000001</v>
      </c>
      <c r="Q6" s="781">
        <v>0</v>
      </c>
      <c r="R6" s="781">
        <v>0</v>
      </c>
      <c r="S6" s="781">
        <v>0</v>
      </c>
      <c r="T6" s="781">
        <v>0</v>
      </c>
      <c r="U6" s="784">
        <v>0</v>
      </c>
    </row>
    <row r="7" spans="1:21" ht="15" x14ac:dyDescent="0.25">
      <c r="A7" s="783" t="s">
        <v>1685</v>
      </c>
      <c r="B7" s="775" t="s">
        <v>598</v>
      </c>
      <c r="C7" s="774" t="s">
        <v>599</v>
      </c>
      <c r="D7" s="802" t="s">
        <v>1546</v>
      </c>
      <c r="E7" s="776">
        <v>42917</v>
      </c>
      <c r="F7" s="777">
        <v>42887</v>
      </c>
      <c r="G7" s="778">
        <v>43252</v>
      </c>
      <c r="H7" s="777">
        <v>40483</v>
      </c>
      <c r="I7" s="778">
        <v>43800</v>
      </c>
      <c r="J7" s="779" t="e">
        <v>#N/A</v>
      </c>
      <c r="K7" s="779" t="s">
        <v>1173</v>
      </c>
      <c r="L7" s="779" t="s">
        <v>1173</v>
      </c>
      <c r="M7" s="779" t="s">
        <v>1173</v>
      </c>
      <c r="N7" s="780">
        <v>0</v>
      </c>
      <c r="O7" s="781">
        <v>0</v>
      </c>
      <c r="P7" s="781">
        <v>0</v>
      </c>
      <c r="Q7" s="781">
        <v>0</v>
      </c>
      <c r="R7" s="781">
        <v>0</v>
      </c>
      <c r="S7" s="781">
        <v>0</v>
      </c>
      <c r="T7" s="781">
        <v>0</v>
      </c>
      <c r="U7" s="784">
        <v>0</v>
      </c>
    </row>
    <row r="8" spans="1:21" ht="15" x14ac:dyDescent="0.25">
      <c r="A8" s="783" t="s">
        <v>1685</v>
      </c>
      <c r="B8" s="775" t="s">
        <v>598</v>
      </c>
      <c r="C8" s="774" t="s">
        <v>599</v>
      </c>
      <c r="D8" s="802" t="s">
        <v>1686</v>
      </c>
      <c r="E8" s="776">
        <v>42917</v>
      </c>
      <c r="F8" s="777">
        <v>42919</v>
      </c>
      <c r="G8" s="778">
        <v>43952</v>
      </c>
      <c r="H8" s="777">
        <v>40483</v>
      </c>
      <c r="I8" s="778">
        <v>43800</v>
      </c>
      <c r="J8" s="779" t="e">
        <v>#N/A</v>
      </c>
      <c r="K8" s="779" t="s">
        <v>1173</v>
      </c>
      <c r="L8" s="779" t="s">
        <v>1173</v>
      </c>
      <c r="M8" s="779" t="s">
        <v>1173</v>
      </c>
      <c r="N8" s="780">
        <v>0</v>
      </c>
      <c r="O8" s="781">
        <v>90848.351999999999</v>
      </c>
      <c r="P8" s="781">
        <v>188003.592</v>
      </c>
      <c r="Q8" s="781">
        <v>225886.584</v>
      </c>
      <c r="R8" s="781">
        <v>0</v>
      </c>
      <c r="S8" s="781">
        <v>0</v>
      </c>
      <c r="T8" s="781">
        <v>0</v>
      </c>
      <c r="U8" s="784">
        <v>0</v>
      </c>
    </row>
    <row r="9" spans="1:21" ht="15" x14ac:dyDescent="0.25">
      <c r="A9" s="783" t="s">
        <v>1685</v>
      </c>
      <c r="B9" s="775" t="s">
        <v>598</v>
      </c>
      <c r="C9" s="774" t="s">
        <v>599</v>
      </c>
      <c r="D9" s="802" t="s">
        <v>1547</v>
      </c>
      <c r="E9" s="776">
        <v>42917</v>
      </c>
      <c r="F9" s="777">
        <v>42887</v>
      </c>
      <c r="G9" s="778">
        <v>43252</v>
      </c>
      <c r="H9" s="777">
        <v>40483</v>
      </c>
      <c r="I9" s="778">
        <v>43800</v>
      </c>
      <c r="J9" s="779" t="e">
        <v>#N/A</v>
      </c>
      <c r="K9" s="779" t="s">
        <v>1173</v>
      </c>
      <c r="L9" s="779" t="s">
        <v>1173</v>
      </c>
      <c r="M9" s="779" t="s">
        <v>1173</v>
      </c>
      <c r="N9" s="780">
        <v>0</v>
      </c>
      <c r="O9" s="781">
        <v>162145.75200000001</v>
      </c>
      <c r="P9" s="781">
        <v>148955.26199999999</v>
      </c>
      <c r="Q9" s="781">
        <v>0</v>
      </c>
      <c r="R9" s="781">
        <v>0</v>
      </c>
      <c r="S9" s="781">
        <v>0</v>
      </c>
      <c r="T9" s="781">
        <v>0</v>
      </c>
      <c r="U9" s="784">
        <v>0</v>
      </c>
    </row>
    <row r="10" spans="1:21" ht="15" x14ac:dyDescent="0.25">
      <c r="A10" s="783" t="s">
        <v>8</v>
      </c>
      <c r="B10" s="775" t="s">
        <v>598</v>
      </c>
      <c r="C10" s="774" t="s">
        <v>599</v>
      </c>
      <c r="D10" s="802" t="s">
        <v>1687</v>
      </c>
      <c r="E10" s="776">
        <v>42917</v>
      </c>
      <c r="F10" s="777">
        <v>42948</v>
      </c>
      <c r="G10" s="778">
        <v>45658</v>
      </c>
      <c r="H10" s="777">
        <v>40483</v>
      </c>
      <c r="I10" s="778">
        <v>43800</v>
      </c>
      <c r="J10" s="779" t="e">
        <v>#N/A</v>
      </c>
      <c r="K10" s="779" t="s">
        <v>1173</v>
      </c>
      <c r="L10" s="779" t="s">
        <v>1173</v>
      </c>
      <c r="M10" s="779" t="s">
        <v>1173</v>
      </c>
      <c r="N10" s="780">
        <v>0</v>
      </c>
      <c r="O10" s="781">
        <v>93505.7788</v>
      </c>
      <c r="P10" s="781">
        <v>287261.40240000002</v>
      </c>
      <c r="Q10" s="781">
        <v>679467.33519000001</v>
      </c>
      <c r="R10" s="781">
        <v>596820</v>
      </c>
      <c r="S10" s="781">
        <v>0</v>
      </c>
      <c r="T10" s="781">
        <v>0</v>
      </c>
      <c r="U10" s="784">
        <v>0</v>
      </c>
    </row>
    <row r="11" spans="1:21" ht="15" x14ac:dyDescent="0.25">
      <c r="A11" s="783" t="s">
        <v>1688</v>
      </c>
      <c r="B11" s="775" t="s">
        <v>1689</v>
      </c>
      <c r="C11" s="774" t="s">
        <v>1690</v>
      </c>
      <c r="D11" s="802" t="s">
        <v>1691</v>
      </c>
      <c r="E11" s="776">
        <v>42948</v>
      </c>
      <c r="F11" s="777">
        <v>42887</v>
      </c>
      <c r="G11" s="778">
        <v>43862</v>
      </c>
      <c r="H11" s="777">
        <v>41640</v>
      </c>
      <c r="I11" s="778">
        <v>43862</v>
      </c>
      <c r="J11" s="779" t="e">
        <v>#N/A</v>
      </c>
      <c r="K11" s="779" t="s">
        <v>1173</v>
      </c>
      <c r="L11" s="779" t="s">
        <v>1173</v>
      </c>
      <c r="M11" s="779" t="s">
        <v>1173</v>
      </c>
      <c r="N11" s="780">
        <v>0</v>
      </c>
      <c r="O11" s="781">
        <v>6896.88</v>
      </c>
      <c r="P11" s="781">
        <v>9670.5120000000006</v>
      </c>
      <c r="Q11" s="781">
        <v>9445.8240000000005</v>
      </c>
      <c r="R11" s="781">
        <v>1475.0730000000001</v>
      </c>
      <c r="S11" s="781">
        <v>0</v>
      </c>
      <c r="T11" s="781">
        <v>0</v>
      </c>
      <c r="U11" s="784">
        <v>0</v>
      </c>
    </row>
    <row r="12" spans="1:21" ht="15" x14ac:dyDescent="0.25">
      <c r="A12" s="783" t="s">
        <v>1637</v>
      </c>
      <c r="B12" s="775" t="s">
        <v>1335</v>
      </c>
      <c r="C12" s="774" t="s">
        <v>1336</v>
      </c>
      <c r="D12" s="802" t="s">
        <v>1692</v>
      </c>
      <c r="E12" s="776">
        <v>42948</v>
      </c>
      <c r="F12" s="777">
        <v>42954</v>
      </c>
      <c r="G12" s="778">
        <v>44012</v>
      </c>
      <c r="H12" s="777">
        <v>41852</v>
      </c>
      <c r="I12" s="778">
        <v>44228</v>
      </c>
      <c r="J12" s="779" t="e">
        <v>#N/A</v>
      </c>
      <c r="K12" s="779"/>
      <c r="L12" s="779" t="s">
        <v>1679</v>
      </c>
      <c r="M12" s="779" t="s">
        <v>1693</v>
      </c>
      <c r="N12" s="780">
        <v>0</v>
      </c>
      <c r="O12" s="781">
        <v>4904.2560000000003</v>
      </c>
      <c r="P12" s="781">
        <v>32901.811199999996</v>
      </c>
      <c r="Q12" s="781">
        <v>32909.1584</v>
      </c>
      <c r="R12" s="781">
        <v>5980.9881599999999</v>
      </c>
      <c r="S12" s="781">
        <v>2121.2415999999998</v>
      </c>
      <c r="T12" s="781">
        <v>0</v>
      </c>
      <c r="U12" s="784">
        <v>0</v>
      </c>
    </row>
    <row r="13" spans="1:21" ht="15" x14ac:dyDescent="0.25">
      <c r="A13" s="783" t="s">
        <v>1637</v>
      </c>
      <c r="B13" s="775" t="s">
        <v>1335</v>
      </c>
      <c r="C13" s="774" t="s">
        <v>1336</v>
      </c>
      <c r="D13" s="802" t="s">
        <v>1694</v>
      </c>
      <c r="E13" s="776">
        <v>42948</v>
      </c>
      <c r="F13" s="777">
        <v>42954</v>
      </c>
      <c r="G13" s="778">
        <v>44012</v>
      </c>
      <c r="H13" s="777">
        <v>41852</v>
      </c>
      <c r="I13" s="778">
        <v>44228</v>
      </c>
      <c r="J13" s="779" t="e">
        <v>#N/A</v>
      </c>
      <c r="K13" s="779"/>
      <c r="L13" s="779" t="s">
        <v>1679</v>
      </c>
      <c r="M13" s="779" t="s">
        <v>1693</v>
      </c>
      <c r="N13" s="780">
        <v>0</v>
      </c>
      <c r="O13" s="781">
        <v>143963.58199999999</v>
      </c>
      <c r="P13" s="781">
        <v>396727.63199999998</v>
      </c>
      <c r="Q13" s="781">
        <v>348092.864</v>
      </c>
      <c r="R13" s="781">
        <v>360591.58799999999</v>
      </c>
      <c r="S13" s="781">
        <v>22182.495999999999</v>
      </c>
      <c r="T13" s="781">
        <v>0</v>
      </c>
      <c r="U13" s="784">
        <v>0</v>
      </c>
    </row>
    <row r="14" spans="1:21" ht="15" x14ac:dyDescent="0.25">
      <c r="A14" s="783" t="s">
        <v>1637</v>
      </c>
      <c r="B14" s="775" t="s">
        <v>1335</v>
      </c>
      <c r="C14" s="774" t="s">
        <v>1336</v>
      </c>
      <c r="D14" s="802" t="s">
        <v>1695</v>
      </c>
      <c r="E14" s="776">
        <v>42948</v>
      </c>
      <c r="F14" s="777">
        <v>42954</v>
      </c>
      <c r="G14" s="778">
        <v>44013</v>
      </c>
      <c r="H14" s="777">
        <v>41852</v>
      </c>
      <c r="I14" s="778">
        <v>44228</v>
      </c>
      <c r="J14" s="779" t="e">
        <v>#N/A</v>
      </c>
      <c r="K14" s="779"/>
      <c r="L14" s="779" t="s">
        <v>1679</v>
      </c>
      <c r="M14" s="779" t="s">
        <v>1693</v>
      </c>
      <c r="N14" s="780">
        <v>0</v>
      </c>
      <c r="O14" s="781">
        <v>108291.19</v>
      </c>
      <c r="P14" s="781">
        <v>298423.44</v>
      </c>
      <c r="Q14" s="781">
        <v>298490.08</v>
      </c>
      <c r="R14" s="781">
        <v>271241.46000000002</v>
      </c>
      <c r="S14" s="781">
        <v>19239.919999999998</v>
      </c>
      <c r="T14" s="781">
        <v>0</v>
      </c>
      <c r="U14" s="784">
        <v>0</v>
      </c>
    </row>
    <row r="15" spans="1:21" ht="15" x14ac:dyDescent="0.25">
      <c r="A15" s="783" t="s">
        <v>1637</v>
      </c>
      <c r="B15" s="775" t="s">
        <v>1696</v>
      </c>
      <c r="C15" s="774" t="s">
        <v>1697</v>
      </c>
      <c r="D15" s="802" t="s">
        <v>1698</v>
      </c>
      <c r="E15" s="776">
        <v>42948</v>
      </c>
      <c r="F15" s="777">
        <v>42948</v>
      </c>
      <c r="G15" s="778">
        <v>44348</v>
      </c>
      <c r="H15" s="777">
        <v>39387</v>
      </c>
      <c r="I15" s="778">
        <v>44348</v>
      </c>
      <c r="J15" s="779" t="e">
        <v>#N/A</v>
      </c>
      <c r="K15" s="779" t="s">
        <v>1173</v>
      </c>
      <c r="L15" s="779" t="s">
        <v>1173</v>
      </c>
      <c r="M15" s="779" t="s">
        <v>1173</v>
      </c>
      <c r="N15" s="780">
        <v>0</v>
      </c>
      <c r="O15" s="781">
        <v>77130.899999999994</v>
      </c>
      <c r="P15" s="781">
        <v>68357.915999999997</v>
      </c>
      <c r="Q15" s="781">
        <v>61216.188000000002</v>
      </c>
      <c r="R15" s="781">
        <v>60683.303999999996</v>
      </c>
      <c r="S15" s="781">
        <v>7858.2240000000002</v>
      </c>
      <c r="T15" s="781">
        <v>0</v>
      </c>
      <c r="U15" s="784">
        <v>0</v>
      </c>
    </row>
    <row r="16" spans="1:21" ht="15" x14ac:dyDescent="0.25">
      <c r="A16" s="783" t="s">
        <v>1654</v>
      </c>
      <c r="B16" s="775" t="s">
        <v>1684</v>
      </c>
      <c r="C16" s="774" t="s">
        <v>644</v>
      </c>
      <c r="D16" s="802" t="s">
        <v>1699</v>
      </c>
      <c r="E16" s="776">
        <v>42826</v>
      </c>
      <c r="F16" s="777">
        <v>42917</v>
      </c>
      <c r="G16" s="778">
        <v>44378</v>
      </c>
      <c r="H16" s="777">
        <v>41821</v>
      </c>
      <c r="I16" s="778">
        <v>43831</v>
      </c>
      <c r="J16" s="779" t="e">
        <v>#N/A</v>
      </c>
      <c r="K16" s="779" t="s">
        <v>1173</v>
      </c>
      <c r="L16" s="779" t="s">
        <v>1173</v>
      </c>
      <c r="M16" s="779" t="s">
        <v>1173</v>
      </c>
      <c r="N16" s="780">
        <v>0</v>
      </c>
      <c r="O16" s="781">
        <v>24496.2</v>
      </c>
      <c r="P16" s="781">
        <v>56500.6</v>
      </c>
      <c r="Q16" s="781">
        <v>58571.4</v>
      </c>
      <c r="R16" s="781">
        <v>3430.15</v>
      </c>
      <c r="S16" s="781">
        <v>0</v>
      </c>
      <c r="T16" s="781">
        <v>0</v>
      </c>
      <c r="U16" s="784">
        <v>0</v>
      </c>
    </row>
    <row r="17" spans="1:21" ht="15" x14ac:dyDescent="0.25">
      <c r="A17" s="783" t="s">
        <v>1633</v>
      </c>
      <c r="B17" s="775" t="s">
        <v>838</v>
      </c>
      <c r="C17" s="774" t="s">
        <v>1700</v>
      </c>
      <c r="D17" s="802" t="s">
        <v>1701</v>
      </c>
      <c r="E17" s="776">
        <v>42887</v>
      </c>
      <c r="F17" s="777">
        <v>42917</v>
      </c>
      <c r="G17" s="778">
        <v>44166</v>
      </c>
      <c r="H17" s="777">
        <v>42036</v>
      </c>
      <c r="I17" s="778">
        <v>44105</v>
      </c>
      <c r="J17" s="779" t="e">
        <v>#N/A</v>
      </c>
      <c r="K17" s="779" t="s">
        <v>1173</v>
      </c>
      <c r="L17" s="779" t="s">
        <v>1173</v>
      </c>
      <c r="M17" s="779" t="s">
        <v>1173</v>
      </c>
      <c r="N17" s="780">
        <v>0</v>
      </c>
      <c r="O17" s="781">
        <v>1419580.1732000001</v>
      </c>
      <c r="P17" s="781">
        <v>1412314.9964000001</v>
      </c>
      <c r="Q17" s="781">
        <v>1407335.4931999999</v>
      </c>
      <c r="R17" s="781"/>
      <c r="S17" s="781"/>
      <c r="T17" s="781"/>
      <c r="U17" s="784"/>
    </row>
    <row r="18" spans="1:21" ht="15" x14ac:dyDescent="0.25">
      <c r="A18" s="783" t="s">
        <v>1633</v>
      </c>
      <c r="B18" s="775" t="s">
        <v>1335</v>
      </c>
      <c r="C18" s="774" t="s">
        <v>1336</v>
      </c>
      <c r="D18" s="802" t="s">
        <v>1702</v>
      </c>
      <c r="E18" s="776">
        <v>42948</v>
      </c>
      <c r="F18" s="777">
        <v>42948</v>
      </c>
      <c r="G18" s="778">
        <v>44348</v>
      </c>
      <c r="H18" s="777">
        <v>41852</v>
      </c>
      <c r="I18" s="778">
        <v>44228</v>
      </c>
      <c r="J18" s="779" t="e">
        <v>#N/A</v>
      </c>
      <c r="K18" s="779"/>
      <c r="L18" s="779" t="s">
        <v>1679</v>
      </c>
      <c r="M18" s="779" t="s">
        <v>1693</v>
      </c>
      <c r="N18" s="780">
        <v>0</v>
      </c>
      <c r="O18" s="781">
        <v>232394.94</v>
      </c>
      <c r="P18" s="781">
        <v>683866.152</v>
      </c>
      <c r="Q18" s="781">
        <v>684018.86399999994</v>
      </c>
      <c r="R18" s="781">
        <v>621576.01800000004</v>
      </c>
      <c r="S18" s="781">
        <v>44090.135999999999</v>
      </c>
      <c r="T18" s="781">
        <v>0</v>
      </c>
      <c r="U18" s="784">
        <v>0</v>
      </c>
    </row>
    <row r="19" spans="1:21" ht="15" x14ac:dyDescent="0.25">
      <c r="A19" s="783" t="s">
        <v>1633</v>
      </c>
      <c r="B19" s="775" t="s">
        <v>1335</v>
      </c>
      <c r="C19" s="774" t="s">
        <v>1336</v>
      </c>
      <c r="D19" s="802" t="s">
        <v>1703</v>
      </c>
      <c r="E19" s="776">
        <v>42948</v>
      </c>
      <c r="F19" s="777">
        <v>43040</v>
      </c>
      <c r="G19" s="778">
        <v>44348</v>
      </c>
      <c r="H19" s="777">
        <v>41852</v>
      </c>
      <c r="I19" s="778">
        <v>44228</v>
      </c>
      <c r="J19" s="779" t="e">
        <v>#N/A</v>
      </c>
      <c r="K19" s="779"/>
      <c r="L19" s="779" t="s">
        <v>1679</v>
      </c>
      <c r="M19" s="779" t="s">
        <v>1693</v>
      </c>
      <c r="N19" s="780">
        <v>0</v>
      </c>
      <c r="O19" s="781">
        <v>73732.351999999999</v>
      </c>
      <c r="P19" s="781">
        <v>74731.248000000007</v>
      </c>
      <c r="Q19" s="781">
        <v>74747.936000000002</v>
      </c>
      <c r="R19" s="781">
        <v>67924.331999999995</v>
      </c>
      <c r="S19" s="781">
        <v>4818.0640000000003</v>
      </c>
      <c r="T19" s="781">
        <v>0</v>
      </c>
      <c r="U19" s="784">
        <v>0</v>
      </c>
    </row>
    <row r="20" spans="1:21" ht="15" x14ac:dyDescent="0.25">
      <c r="A20" s="783" t="s">
        <v>8</v>
      </c>
      <c r="B20" s="775" t="s">
        <v>837</v>
      </c>
      <c r="C20" s="774" t="s">
        <v>845</v>
      </c>
      <c r="D20" s="802" t="s">
        <v>1704</v>
      </c>
      <c r="E20" s="776">
        <v>42917</v>
      </c>
      <c r="F20" s="777">
        <v>43344</v>
      </c>
      <c r="G20" s="778">
        <v>46143</v>
      </c>
      <c r="H20" s="777">
        <v>41487</v>
      </c>
      <c r="I20" s="778">
        <v>44317</v>
      </c>
      <c r="J20" s="779" t="e">
        <v>#N/A</v>
      </c>
      <c r="K20" s="779" t="s">
        <v>1173</v>
      </c>
      <c r="L20" s="779" t="s">
        <v>1173</v>
      </c>
      <c r="M20" s="779" t="s">
        <v>1173</v>
      </c>
      <c r="N20" s="780">
        <v>0</v>
      </c>
      <c r="O20" s="781">
        <v>0</v>
      </c>
      <c r="P20" s="781">
        <v>257381.78039999999</v>
      </c>
      <c r="Q20" s="781">
        <v>137601.19536000001</v>
      </c>
      <c r="R20" s="781">
        <v>35796.944159999999</v>
      </c>
      <c r="S20" s="781">
        <v>37295.783040000002</v>
      </c>
      <c r="T20" s="781">
        <v>0</v>
      </c>
      <c r="U20" s="784">
        <v>0</v>
      </c>
    </row>
    <row r="21" spans="1:21" ht="15" x14ac:dyDescent="0.25">
      <c r="A21" s="783" t="s">
        <v>1654</v>
      </c>
      <c r="B21" s="775" t="s">
        <v>1684</v>
      </c>
      <c r="C21" s="774" t="s">
        <v>644</v>
      </c>
      <c r="D21" s="802" t="s">
        <v>1705</v>
      </c>
      <c r="E21" s="776">
        <v>42826</v>
      </c>
      <c r="F21" s="777">
        <v>43282</v>
      </c>
      <c r="G21" s="778">
        <v>44378</v>
      </c>
      <c r="H21" s="777">
        <v>41821</v>
      </c>
      <c r="I21" s="778">
        <v>43831</v>
      </c>
      <c r="J21" s="779" t="e">
        <v>#N/A</v>
      </c>
      <c r="K21" s="779" t="s">
        <v>1173</v>
      </c>
      <c r="L21" s="779" t="s">
        <v>1173</v>
      </c>
      <c r="M21" s="779" t="s">
        <v>1173</v>
      </c>
      <c r="N21" s="780">
        <v>0</v>
      </c>
      <c r="O21" s="781">
        <v>0</v>
      </c>
      <c r="P21" s="781">
        <v>219248.64000000001</v>
      </c>
      <c r="Q21" s="781">
        <v>435317.76000000001</v>
      </c>
      <c r="R21" s="781">
        <v>25493.759999999998</v>
      </c>
      <c r="S21" s="781">
        <v>0</v>
      </c>
      <c r="T21" s="781">
        <v>0</v>
      </c>
      <c r="U21" s="784">
        <v>0</v>
      </c>
    </row>
    <row r="22" spans="1:21" ht="15" x14ac:dyDescent="0.25">
      <c r="A22" s="783" t="s">
        <v>1654</v>
      </c>
      <c r="B22" s="775" t="s">
        <v>1684</v>
      </c>
      <c r="C22" s="774" t="s">
        <v>644</v>
      </c>
      <c r="D22" s="802" t="s">
        <v>1706</v>
      </c>
      <c r="E22" s="776">
        <v>42826</v>
      </c>
      <c r="F22" s="777">
        <v>43282</v>
      </c>
      <c r="G22" s="778">
        <v>44378</v>
      </c>
      <c r="H22" s="777">
        <v>41821</v>
      </c>
      <c r="I22" s="778">
        <v>43831</v>
      </c>
      <c r="J22" s="779" t="e">
        <v>#N/A</v>
      </c>
      <c r="K22" s="779" t="s">
        <v>1173</v>
      </c>
      <c r="L22" s="779" t="s">
        <v>1173</v>
      </c>
      <c r="M22" s="779" t="s">
        <v>1173</v>
      </c>
      <c r="N22" s="780">
        <v>0</v>
      </c>
      <c r="O22" s="781">
        <v>8391.9240000000009</v>
      </c>
      <c r="P22" s="781">
        <v>19356.011999999999</v>
      </c>
      <c r="Q22" s="781">
        <v>20065.428</v>
      </c>
      <c r="R22" s="781">
        <v>1175.1030000000001</v>
      </c>
      <c r="S22" s="781">
        <v>0</v>
      </c>
      <c r="T22" s="781">
        <v>0</v>
      </c>
      <c r="U22" s="784">
        <v>0</v>
      </c>
    </row>
    <row r="23" spans="1:21" ht="15" x14ac:dyDescent="0.25">
      <c r="A23" s="783" t="s">
        <v>1685</v>
      </c>
      <c r="B23" s="775" t="s">
        <v>519</v>
      </c>
      <c r="C23" s="774" t="s">
        <v>521</v>
      </c>
      <c r="D23" s="802" t="s">
        <v>1707</v>
      </c>
      <c r="E23" s="776">
        <v>42917</v>
      </c>
      <c r="F23" s="777">
        <v>41791</v>
      </c>
      <c r="G23" s="778">
        <v>44348</v>
      </c>
      <c r="H23" s="777">
        <v>40513</v>
      </c>
      <c r="I23" s="778">
        <v>44348</v>
      </c>
      <c r="J23" s="779" t="e">
        <v>#N/A</v>
      </c>
      <c r="K23" s="779" t="s">
        <v>1173</v>
      </c>
      <c r="L23" s="779" t="s">
        <v>1173</v>
      </c>
      <c r="M23" s="779" t="s">
        <v>1173</v>
      </c>
      <c r="N23" s="780">
        <v>634677.05000000005</v>
      </c>
      <c r="O23" s="781">
        <v>607300.76</v>
      </c>
      <c r="P23" s="781">
        <v>565591.56000000006</v>
      </c>
      <c r="Q23" s="781">
        <v>527430.11</v>
      </c>
      <c r="R23" s="781">
        <v>485529.64</v>
      </c>
      <c r="S23" s="781">
        <v>0</v>
      </c>
      <c r="T23" s="781">
        <v>0</v>
      </c>
      <c r="U23" s="784">
        <v>0</v>
      </c>
    </row>
    <row r="24" spans="1:21" ht="15" x14ac:dyDescent="0.25">
      <c r="A24" s="783" t="s">
        <v>1685</v>
      </c>
      <c r="B24" s="775" t="s">
        <v>519</v>
      </c>
      <c r="C24" s="774" t="s">
        <v>521</v>
      </c>
      <c r="D24" s="802" t="s">
        <v>1708</v>
      </c>
      <c r="E24" s="776">
        <v>42917</v>
      </c>
      <c r="F24" s="777">
        <v>42156</v>
      </c>
      <c r="G24" s="775" t="s">
        <v>1393</v>
      </c>
      <c r="H24" s="777">
        <v>40513</v>
      </c>
      <c r="I24" s="778">
        <v>44348</v>
      </c>
      <c r="J24" s="779" t="e">
        <v>#N/A</v>
      </c>
      <c r="K24" s="779" t="s">
        <v>1173</v>
      </c>
      <c r="L24" s="779" t="s">
        <v>1173</v>
      </c>
      <c r="M24" s="779" t="s">
        <v>1173</v>
      </c>
      <c r="N24" s="780">
        <v>327110.7</v>
      </c>
      <c r="O24" s="781">
        <v>313001.03999999998</v>
      </c>
      <c r="P24" s="781">
        <v>291504.24</v>
      </c>
      <c r="Q24" s="781">
        <v>271835.94</v>
      </c>
      <c r="R24" s="781">
        <v>250240.56</v>
      </c>
      <c r="S24" s="781">
        <v>127683.36</v>
      </c>
      <c r="T24" s="781">
        <v>0</v>
      </c>
      <c r="U24" s="784">
        <v>0</v>
      </c>
    </row>
    <row r="25" spans="1:21" ht="15" x14ac:dyDescent="0.25">
      <c r="A25" s="783" t="s">
        <v>1685</v>
      </c>
      <c r="B25" s="775" t="s">
        <v>598</v>
      </c>
      <c r="C25" s="774" t="s">
        <v>599</v>
      </c>
      <c r="D25" s="802" t="s">
        <v>1709</v>
      </c>
      <c r="E25" s="776">
        <v>42917</v>
      </c>
      <c r="F25" s="777">
        <v>40452</v>
      </c>
      <c r="G25" s="778">
        <v>43678</v>
      </c>
      <c r="H25" s="777">
        <v>40483</v>
      </c>
      <c r="I25" s="778">
        <v>43800</v>
      </c>
      <c r="J25" s="779" t="e">
        <v>#N/A</v>
      </c>
      <c r="K25" s="779" t="s">
        <v>1173</v>
      </c>
      <c r="L25" s="779" t="s">
        <v>1173</v>
      </c>
      <c r="M25" s="779" t="s">
        <v>1173</v>
      </c>
      <c r="N25" s="780">
        <v>185351.4</v>
      </c>
      <c r="O25" s="781">
        <v>176143.5</v>
      </c>
      <c r="P25" s="781">
        <v>168943.32</v>
      </c>
      <c r="Q25" s="781">
        <v>202985.64</v>
      </c>
      <c r="R25" s="781">
        <v>0</v>
      </c>
      <c r="S25" s="781">
        <v>0</v>
      </c>
      <c r="T25" s="781">
        <v>0</v>
      </c>
      <c r="U25" s="784">
        <v>0</v>
      </c>
    </row>
    <row r="26" spans="1:21" ht="15" x14ac:dyDescent="0.25">
      <c r="A26" s="783" t="s">
        <v>1685</v>
      </c>
      <c r="B26" s="775" t="s">
        <v>598</v>
      </c>
      <c r="C26" s="774" t="s">
        <v>599</v>
      </c>
      <c r="D26" s="802" t="s">
        <v>1710</v>
      </c>
      <c r="E26" s="776">
        <v>42917</v>
      </c>
      <c r="F26" s="777">
        <v>42309</v>
      </c>
      <c r="G26" s="778">
        <v>43647</v>
      </c>
      <c r="H26" s="777">
        <v>40483</v>
      </c>
      <c r="I26" s="778">
        <v>43800</v>
      </c>
      <c r="J26" s="779" t="e">
        <v>#N/A</v>
      </c>
      <c r="K26" s="779" t="s">
        <v>1173</v>
      </c>
      <c r="L26" s="779" t="s">
        <v>1173</v>
      </c>
      <c r="M26" s="779" t="s">
        <v>1173</v>
      </c>
      <c r="N26" s="780">
        <v>241920.73499999999</v>
      </c>
      <c r="O26" s="781">
        <v>260872.35338499999</v>
      </c>
      <c r="P26" s="781">
        <v>255068.31419999999</v>
      </c>
      <c r="Q26" s="781">
        <v>153731.62</v>
      </c>
      <c r="R26" s="781">
        <v>0</v>
      </c>
      <c r="S26" s="781">
        <v>0</v>
      </c>
      <c r="T26" s="781">
        <v>0</v>
      </c>
      <c r="U26" s="784">
        <v>0</v>
      </c>
    </row>
    <row r="27" spans="1:21" ht="15" x14ac:dyDescent="0.25">
      <c r="A27" s="783" t="s">
        <v>1685</v>
      </c>
      <c r="B27" s="775" t="s">
        <v>598</v>
      </c>
      <c r="C27" s="774" t="s">
        <v>599</v>
      </c>
      <c r="D27" s="802" t="s">
        <v>1711</v>
      </c>
      <c r="E27" s="776">
        <v>42917</v>
      </c>
      <c r="F27" s="777">
        <v>42309</v>
      </c>
      <c r="G27" s="778">
        <v>43647</v>
      </c>
      <c r="H27" s="777">
        <v>40483</v>
      </c>
      <c r="I27" s="778">
        <v>43800</v>
      </c>
      <c r="J27" s="779" t="e">
        <v>#N/A</v>
      </c>
      <c r="K27" s="779" t="s">
        <v>1173</v>
      </c>
      <c r="L27" s="779" t="s">
        <v>1173</v>
      </c>
      <c r="M27" s="779" t="s">
        <v>1173</v>
      </c>
      <c r="N27" s="780">
        <v>349981.46399999998</v>
      </c>
      <c r="O27" s="781">
        <v>322617.20819999999</v>
      </c>
      <c r="P27" s="781">
        <v>303240.26376</v>
      </c>
      <c r="Q27" s="781">
        <v>217319.00399999999</v>
      </c>
      <c r="R27" s="781">
        <v>0</v>
      </c>
      <c r="S27" s="781">
        <v>0</v>
      </c>
      <c r="T27" s="781">
        <v>0</v>
      </c>
      <c r="U27" s="784">
        <v>0</v>
      </c>
    </row>
    <row r="28" spans="1:21" ht="15" x14ac:dyDescent="0.25">
      <c r="A28" s="783" t="s">
        <v>1685</v>
      </c>
      <c r="B28" s="775" t="s">
        <v>549</v>
      </c>
      <c r="C28" s="774" t="s">
        <v>463</v>
      </c>
      <c r="D28" s="802" t="s">
        <v>1712</v>
      </c>
      <c r="E28" s="776">
        <v>42887</v>
      </c>
      <c r="F28" s="774" t="s">
        <v>1393</v>
      </c>
      <c r="G28" s="778">
        <v>43800</v>
      </c>
      <c r="H28" s="777">
        <v>41334</v>
      </c>
      <c r="I28" s="778">
        <v>44348</v>
      </c>
      <c r="J28" s="779" t="e">
        <v>#N/A</v>
      </c>
      <c r="K28" s="779" t="s">
        <v>1173</v>
      </c>
      <c r="L28" s="779" t="s">
        <v>1173</v>
      </c>
      <c r="M28" s="779" t="s">
        <v>1173</v>
      </c>
      <c r="N28" s="780">
        <v>279404.37119999999</v>
      </c>
      <c r="O28" s="781">
        <v>317669.03039999999</v>
      </c>
      <c r="P28" s="781">
        <v>151286.05439999999</v>
      </c>
      <c r="Q28" s="781">
        <v>142435.9872</v>
      </c>
      <c r="R28" s="781">
        <v>141879.3792</v>
      </c>
      <c r="S28" s="781">
        <v>66690.2016</v>
      </c>
      <c r="T28" s="781">
        <v>0</v>
      </c>
      <c r="U28" s="784">
        <v>0</v>
      </c>
    </row>
    <row r="29" spans="1:21" ht="15" x14ac:dyDescent="0.25">
      <c r="A29" s="783" t="s">
        <v>1685</v>
      </c>
      <c r="B29" s="775" t="s">
        <v>549</v>
      </c>
      <c r="C29" s="774" t="s">
        <v>463</v>
      </c>
      <c r="D29" s="802" t="s">
        <v>1712</v>
      </c>
      <c r="E29" s="776">
        <v>42887</v>
      </c>
      <c r="F29" s="774" t="s">
        <v>1393</v>
      </c>
      <c r="G29" s="778">
        <v>43800</v>
      </c>
      <c r="H29" s="777">
        <v>41365</v>
      </c>
      <c r="I29" s="778">
        <v>44348</v>
      </c>
      <c r="J29" s="779" t="e">
        <v>#N/A</v>
      </c>
      <c r="K29" s="779" t="s">
        <v>1173</v>
      </c>
      <c r="L29" s="779" t="s">
        <v>1173</v>
      </c>
      <c r="M29" s="779" t="s">
        <v>1173</v>
      </c>
      <c r="N29" s="780">
        <v>129090.24000000001</v>
      </c>
      <c r="O29" s="781">
        <v>75655.872000000003</v>
      </c>
      <c r="P29" s="781">
        <v>41933.990400000002</v>
      </c>
      <c r="Q29" s="781">
        <v>34710.931199999999</v>
      </c>
      <c r="R29" s="781">
        <v>129154.46400000001</v>
      </c>
      <c r="S29" s="781">
        <v>59882.457600000002</v>
      </c>
      <c r="T29" s="781">
        <v>0</v>
      </c>
      <c r="U29" s="784">
        <v>0</v>
      </c>
    </row>
    <row r="30" spans="1:21" ht="15" x14ac:dyDescent="0.25">
      <c r="A30" s="783" t="s">
        <v>1685</v>
      </c>
      <c r="B30" s="775" t="s">
        <v>549</v>
      </c>
      <c r="C30" s="774" t="s">
        <v>463</v>
      </c>
      <c r="D30" s="802" t="s">
        <v>1713</v>
      </c>
      <c r="E30" s="776">
        <v>42887</v>
      </c>
      <c r="F30" s="774" t="s">
        <v>1393</v>
      </c>
      <c r="G30" s="778">
        <v>43800</v>
      </c>
      <c r="H30" s="777">
        <v>41334</v>
      </c>
      <c r="I30" s="778">
        <v>44348</v>
      </c>
      <c r="J30" s="779" t="e">
        <v>#N/A</v>
      </c>
      <c r="K30" s="779" t="s">
        <v>1173</v>
      </c>
      <c r="L30" s="779" t="s">
        <v>1173</v>
      </c>
      <c r="M30" s="779" t="s">
        <v>1173</v>
      </c>
      <c r="N30" s="780">
        <v>97041.726989999996</v>
      </c>
      <c r="O30" s="781">
        <v>110331.67157999999</v>
      </c>
      <c r="P30" s="781">
        <v>52544.131379999999</v>
      </c>
      <c r="Q30" s="781">
        <v>49470.357689999997</v>
      </c>
      <c r="R30" s="781">
        <v>49277.038589999996</v>
      </c>
      <c r="S30" s="781">
        <v>23162.602320000002</v>
      </c>
      <c r="T30" s="781">
        <v>0</v>
      </c>
      <c r="U30" s="784">
        <v>0</v>
      </c>
    </row>
    <row r="31" spans="1:21" ht="15" x14ac:dyDescent="0.25">
      <c r="A31" s="783" t="s">
        <v>1685</v>
      </c>
      <c r="B31" s="775" t="s">
        <v>549</v>
      </c>
      <c r="C31" s="774" t="s">
        <v>463</v>
      </c>
      <c r="D31" s="802" t="s">
        <v>1713</v>
      </c>
      <c r="E31" s="776">
        <v>42887</v>
      </c>
      <c r="F31" s="774" t="s">
        <v>1393</v>
      </c>
      <c r="G31" s="778">
        <v>43800</v>
      </c>
      <c r="H31" s="777">
        <v>41365</v>
      </c>
      <c r="I31" s="778">
        <v>44348</v>
      </c>
      <c r="J31" s="779" t="e">
        <v>#N/A</v>
      </c>
      <c r="K31" s="779" t="s">
        <v>1173</v>
      </c>
      <c r="L31" s="779" t="s">
        <v>1173</v>
      </c>
      <c r="M31" s="779" t="s">
        <v>1173</v>
      </c>
      <c r="N31" s="780">
        <v>44835.160499999998</v>
      </c>
      <c r="O31" s="781">
        <v>26276.526900000001</v>
      </c>
      <c r="P31" s="781">
        <v>14564.363579999999</v>
      </c>
      <c r="Q31" s="781">
        <v>12055.67649</v>
      </c>
      <c r="R31" s="781">
        <v>44857.466549999997</v>
      </c>
      <c r="S31" s="781">
        <v>20798.16102</v>
      </c>
      <c r="T31" s="781">
        <v>0</v>
      </c>
      <c r="U31" s="784">
        <v>0</v>
      </c>
    </row>
    <row r="32" spans="1:21" ht="15" x14ac:dyDescent="0.25">
      <c r="A32" s="783" t="s">
        <v>1685</v>
      </c>
      <c r="B32" s="775" t="s">
        <v>549</v>
      </c>
      <c r="C32" s="774" t="s">
        <v>463</v>
      </c>
      <c r="D32" s="802" t="s">
        <v>1714</v>
      </c>
      <c r="E32" s="776">
        <v>42887</v>
      </c>
      <c r="F32" s="774" t="s">
        <v>1393</v>
      </c>
      <c r="G32" s="778">
        <v>43800</v>
      </c>
      <c r="H32" s="777">
        <v>41334</v>
      </c>
      <c r="I32" s="778">
        <v>44348</v>
      </c>
      <c r="J32" s="779" t="e">
        <v>#N/A</v>
      </c>
      <c r="K32" s="779" t="s">
        <v>1173</v>
      </c>
      <c r="L32" s="779" t="s">
        <v>1173</v>
      </c>
      <c r="M32" s="779" t="s">
        <v>1173</v>
      </c>
      <c r="N32" s="780">
        <v>97041.726989999996</v>
      </c>
      <c r="O32" s="781">
        <v>110331.67157999999</v>
      </c>
      <c r="P32" s="781">
        <v>52544.131379999999</v>
      </c>
      <c r="Q32" s="781">
        <v>49470.357689999997</v>
      </c>
      <c r="R32" s="781">
        <v>49277.038589999996</v>
      </c>
      <c r="S32" s="781">
        <v>23162.602320000002</v>
      </c>
      <c r="T32" s="781">
        <v>0</v>
      </c>
      <c r="U32" s="784">
        <v>0</v>
      </c>
    </row>
    <row r="33" spans="1:21" ht="15" x14ac:dyDescent="0.25">
      <c r="A33" s="783" t="s">
        <v>1685</v>
      </c>
      <c r="B33" s="775" t="s">
        <v>549</v>
      </c>
      <c r="C33" s="774" t="s">
        <v>463</v>
      </c>
      <c r="D33" s="802" t="s">
        <v>1714</v>
      </c>
      <c r="E33" s="776">
        <v>42887</v>
      </c>
      <c r="F33" s="774" t="s">
        <v>1393</v>
      </c>
      <c r="G33" s="778">
        <v>43800</v>
      </c>
      <c r="H33" s="777">
        <v>41365</v>
      </c>
      <c r="I33" s="778">
        <v>44348</v>
      </c>
      <c r="J33" s="779" t="e">
        <v>#N/A</v>
      </c>
      <c r="K33" s="779" t="s">
        <v>1173</v>
      </c>
      <c r="L33" s="779" t="s">
        <v>1173</v>
      </c>
      <c r="M33" s="779" t="s">
        <v>1173</v>
      </c>
      <c r="N33" s="780">
        <v>44835.160499999998</v>
      </c>
      <c r="O33" s="781">
        <v>26276.526900000001</v>
      </c>
      <c r="P33" s="781">
        <v>14564.363579999999</v>
      </c>
      <c r="Q33" s="781">
        <v>12055.67649</v>
      </c>
      <c r="R33" s="781">
        <v>44857.466549999997</v>
      </c>
      <c r="S33" s="781">
        <v>20798.16102</v>
      </c>
      <c r="T33" s="781">
        <v>0</v>
      </c>
      <c r="U33" s="784">
        <v>0</v>
      </c>
    </row>
    <row r="34" spans="1:21" ht="15" x14ac:dyDescent="0.25">
      <c r="A34" s="783" t="s">
        <v>1685</v>
      </c>
      <c r="B34" s="775" t="s">
        <v>1689</v>
      </c>
      <c r="C34" s="774" t="s">
        <v>1690</v>
      </c>
      <c r="D34" s="802" t="s">
        <v>1715</v>
      </c>
      <c r="E34" s="776">
        <v>42948</v>
      </c>
      <c r="F34" s="777">
        <v>41487</v>
      </c>
      <c r="G34" s="778">
        <v>43617</v>
      </c>
      <c r="H34" s="777">
        <v>41640</v>
      </c>
      <c r="I34" s="778">
        <v>43862</v>
      </c>
      <c r="J34" s="779" t="e">
        <v>#N/A</v>
      </c>
      <c r="K34" s="779" t="s">
        <v>1173</v>
      </c>
      <c r="L34" s="779" t="s">
        <v>1173</v>
      </c>
      <c r="M34" s="779" t="s">
        <v>1173</v>
      </c>
      <c r="N34" s="780">
        <v>1575346.1580000001</v>
      </c>
      <c r="O34" s="781">
        <v>1614204.844</v>
      </c>
      <c r="P34" s="781">
        <v>1308742.6240000001</v>
      </c>
      <c r="Q34" s="781">
        <v>1278334.848</v>
      </c>
      <c r="R34" s="781">
        <v>0</v>
      </c>
      <c r="S34" s="781">
        <v>0</v>
      </c>
      <c r="T34" s="781">
        <v>0</v>
      </c>
      <c r="U34" s="784">
        <v>0</v>
      </c>
    </row>
    <row r="35" spans="1:21" ht="15" x14ac:dyDescent="0.25">
      <c r="A35" s="783" t="s">
        <v>1685</v>
      </c>
      <c r="B35" s="775" t="s">
        <v>1716</v>
      </c>
      <c r="C35" s="774" t="s">
        <v>1717</v>
      </c>
      <c r="D35" s="802" t="s">
        <v>1715</v>
      </c>
      <c r="E35" s="776">
        <v>42948</v>
      </c>
      <c r="F35" s="777">
        <v>41487</v>
      </c>
      <c r="G35" s="778">
        <v>43617</v>
      </c>
      <c r="H35" s="777">
        <v>41640</v>
      </c>
      <c r="I35" s="778">
        <v>43862</v>
      </c>
      <c r="J35" s="779" t="e">
        <v>#N/A</v>
      </c>
      <c r="K35" s="779" t="s">
        <v>1173</v>
      </c>
      <c r="L35" s="779" t="s">
        <v>1173</v>
      </c>
      <c r="M35" s="779" t="s">
        <v>1173</v>
      </c>
      <c r="N35" s="780">
        <v>921384.66599999997</v>
      </c>
      <c r="O35" s="781">
        <v>840746.424</v>
      </c>
      <c r="P35" s="781">
        <v>679929.82400000002</v>
      </c>
      <c r="Q35" s="781">
        <v>664124.24399999995</v>
      </c>
      <c r="R35" s="781">
        <v>0</v>
      </c>
      <c r="S35" s="781">
        <v>0</v>
      </c>
      <c r="T35" s="781">
        <v>0</v>
      </c>
      <c r="U35" s="784">
        <v>0</v>
      </c>
    </row>
    <row r="36" spans="1:21" ht="15" x14ac:dyDescent="0.25">
      <c r="A36" s="783" t="s">
        <v>1685</v>
      </c>
      <c r="B36" s="775" t="s">
        <v>1718</v>
      </c>
      <c r="C36" s="774" t="s">
        <v>1719</v>
      </c>
      <c r="D36" s="802" t="s">
        <v>1715</v>
      </c>
      <c r="E36" s="776">
        <v>42948</v>
      </c>
      <c r="F36" s="777">
        <v>41487</v>
      </c>
      <c r="G36" s="778">
        <v>43617</v>
      </c>
      <c r="H36" s="777">
        <v>41699</v>
      </c>
      <c r="I36" s="778">
        <v>43862</v>
      </c>
      <c r="J36" s="779" t="e">
        <v>#N/A</v>
      </c>
      <c r="K36" s="779" t="s">
        <v>1173</v>
      </c>
      <c r="L36" s="779" t="s">
        <v>1173</v>
      </c>
      <c r="M36" s="779" t="s">
        <v>1173</v>
      </c>
      <c r="N36" s="780">
        <v>388582.272</v>
      </c>
      <c r="O36" s="781">
        <v>356786.304</v>
      </c>
      <c r="P36" s="781">
        <v>258735.68</v>
      </c>
      <c r="Q36" s="781">
        <v>277781.95199999999</v>
      </c>
      <c r="R36" s="781">
        <v>0</v>
      </c>
      <c r="S36" s="781">
        <v>0</v>
      </c>
      <c r="T36" s="781">
        <v>0</v>
      </c>
      <c r="U36" s="784">
        <v>0</v>
      </c>
    </row>
    <row r="37" spans="1:21" ht="15" x14ac:dyDescent="0.25">
      <c r="A37" s="783" t="s">
        <v>1685</v>
      </c>
      <c r="B37" s="775" t="s">
        <v>1371</v>
      </c>
      <c r="C37" s="774" t="s">
        <v>1372</v>
      </c>
      <c r="D37" s="802" t="s">
        <v>1720</v>
      </c>
      <c r="E37" s="776">
        <v>42917</v>
      </c>
      <c r="F37" s="777">
        <v>42005</v>
      </c>
      <c r="G37" s="778">
        <v>43884</v>
      </c>
      <c r="H37" s="777">
        <v>41456</v>
      </c>
      <c r="I37" s="778">
        <v>43983</v>
      </c>
      <c r="J37" s="779" t="e">
        <v>#N/A</v>
      </c>
      <c r="K37" s="779" t="s">
        <v>1173</v>
      </c>
      <c r="L37" s="779" t="s">
        <v>1173</v>
      </c>
      <c r="M37" s="779" t="s">
        <v>1173</v>
      </c>
      <c r="N37" s="780">
        <v>185714.46</v>
      </c>
      <c r="O37" s="781">
        <v>198099.93169999999</v>
      </c>
      <c r="P37" s="781">
        <v>162557.41560000001</v>
      </c>
      <c r="Q37" s="781">
        <v>133345.34220000001</v>
      </c>
      <c r="R37" s="781">
        <v>64901.539299999997</v>
      </c>
      <c r="S37" s="781">
        <v>0</v>
      </c>
      <c r="T37" s="781">
        <v>0</v>
      </c>
      <c r="U37" s="784">
        <v>0</v>
      </c>
    </row>
    <row r="38" spans="1:21" ht="15" x14ac:dyDescent="0.25">
      <c r="A38" s="783" t="s">
        <v>1685</v>
      </c>
      <c r="B38" s="775" t="s">
        <v>1371</v>
      </c>
      <c r="C38" s="774" t="s">
        <v>1372</v>
      </c>
      <c r="D38" s="802" t="s">
        <v>1721</v>
      </c>
      <c r="E38" s="776">
        <v>42917</v>
      </c>
      <c r="F38" s="774" t="s">
        <v>1393</v>
      </c>
      <c r="G38" s="778">
        <v>43884</v>
      </c>
      <c r="H38" s="777">
        <v>41456</v>
      </c>
      <c r="I38" s="778">
        <v>43983</v>
      </c>
      <c r="J38" s="779" t="e">
        <v>#N/A</v>
      </c>
      <c r="K38" s="779" t="s">
        <v>1173</v>
      </c>
      <c r="L38" s="779" t="s">
        <v>1173</v>
      </c>
      <c r="M38" s="779" t="s">
        <v>1173</v>
      </c>
      <c r="N38" s="780">
        <v>185714.46</v>
      </c>
      <c r="O38" s="781">
        <v>198099.93169999999</v>
      </c>
      <c r="P38" s="781">
        <v>162557.41560000001</v>
      </c>
      <c r="Q38" s="781">
        <v>133345.34220000001</v>
      </c>
      <c r="R38" s="781">
        <v>64901.539299999997</v>
      </c>
      <c r="S38" s="781">
        <v>0</v>
      </c>
      <c r="T38" s="781">
        <v>0</v>
      </c>
      <c r="U38" s="784">
        <v>0</v>
      </c>
    </row>
    <row r="39" spans="1:21" ht="15" x14ac:dyDescent="0.25">
      <c r="A39" s="783" t="s">
        <v>1685</v>
      </c>
      <c r="B39" s="775" t="s">
        <v>837</v>
      </c>
      <c r="C39" s="774" t="s">
        <v>845</v>
      </c>
      <c r="D39" s="802" t="s">
        <v>1722</v>
      </c>
      <c r="E39" s="776">
        <v>42917</v>
      </c>
      <c r="F39" s="774" t="s">
        <v>1393</v>
      </c>
      <c r="G39" s="778">
        <v>43952</v>
      </c>
      <c r="H39" s="777">
        <v>41487</v>
      </c>
      <c r="I39" s="778">
        <v>44317</v>
      </c>
      <c r="J39" s="779" t="e">
        <v>#N/A</v>
      </c>
      <c r="K39" s="779" t="s">
        <v>1173</v>
      </c>
      <c r="L39" s="779" t="s">
        <v>1173</v>
      </c>
      <c r="M39" s="779" t="s">
        <v>1173</v>
      </c>
      <c r="N39" s="780">
        <v>404111.9215</v>
      </c>
      <c r="O39" s="781">
        <v>410998.40950000001</v>
      </c>
      <c r="P39" s="781">
        <v>281652.47249999997</v>
      </c>
      <c r="Q39" s="781">
        <v>150576.769</v>
      </c>
      <c r="R39" s="781">
        <v>97931.347500000003</v>
      </c>
      <c r="S39" s="781">
        <v>40812.716</v>
      </c>
      <c r="T39" s="781">
        <v>0</v>
      </c>
      <c r="U39" s="784">
        <v>0</v>
      </c>
    </row>
    <row r="40" spans="1:21" ht="15" x14ac:dyDescent="0.25">
      <c r="A40" s="783" t="s">
        <v>1633</v>
      </c>
      <c r="B40" s="775" t="s">
        <v>838</v>
      </c>
      <c r="C40" s="774" t="s">
        <v>1700</v>
      </c>
      <c r="D40" s="802" t="s">
        <v>1723</v>
      </c>
      <c r="E40" s="776">
        <v>42887</v>
      </c>
      <c r="F40" s="774" t="s">
        <v>1393</v>
      </c>
      <c r="G40" s="778">
        <v>43983</v>
      </c>
      <c r="H40" s="777">
        <v>41913</v>
      </c>
      <c r="I40" s="778">
        <v>43983</v>
      </c>
      <c r="J40" s="779" t="e">
        <v>#N/A</v>
      </c>
      <c r="K40" s="779" t="s">
        <v>1173</v>
      </c>
      <c r="L40" s="779" t="s">
        <v>1173</v>
      </c>
      <c r="M40" s="779" t="s">
        <v>1173</v>
      </c>
      <c r="N40" s="780">
        <v>407562.92895999999</v>
      </c>
      <c r="O40" s="781">
        <v>294347.03519999998</v>
      </c>
      <c r="P40" s="781">
        <v>204536.07071999999</v>
      </c>
      <c r="Q40" s="781">
        <v>204528.25424000001</v>
      </c>
      <c r="R40" s="781">
        <v>90830.552639999994</v>
      </c>
      <c r="S40" s="781">
        <v>0</v>
      </c>
      <c r="T40" s="781">
        <v>0</v>
      </c>
      <c r="U40" s="784">
        <v>0</v>
      </c>
    </row>
    <row r="41" spans="1:21" ht="15" x14ac:dyDescent="0.25">
      <c r="A41" s="783" t="s">
        <v>1633</v>
      </c>
      <c r="B41" s="775" t="s">
        <v>838</v>
      </c>
      <c r="C41" s="774" t="s">
        <v>1700</v>
      </c>
      <c r="D41" s="802" t="s">
        <v>1723</v>
      </c>
      <c r="E41" s="776">
        <v>42887</v>
      </c>
      <c r="F41" s="774" t="s">
        <v>1393</v>
      </c>
      <c r="G41" s="778">
        <v>43983</v>
      </c>
      <c r="H41" s="777">
        <v>42036</v>
      </c>
      <c r="I41" s="778">
        <v>44105</v>
      </c>
      <c r="J41" s="779" t="e">
        <v>#N/A</v>
      </c>
      <c r="K41" s="779" t="s">
        <v>1173</v>
      </c>
      <c r="L41" s="779" t="s">
        <v>1173</v>
      </c>
      <c r="M41" s="779" t="s">
        <v>1173</v>
      </c>
      <c r="N41" s="780">
        <v>243744.92903999999</v>
      </c>
      <c r="O41" s="781">
        <v>164742.15528000001</v>
      </c>
      <c r="P41" s="781">
        <v>113157.93455999999</v>
      </c>
      <c r="Q41" s="781">
        <v>113152.67303999999</v>
      </c>
      <c r="R41" s="781">
        <v>76795.590960000001</v>
      </c>
      <c r="S41" s="781">
        <v>0</v>
      </c>
      <c r="T41" s="781">
        <v>0</v>
      </c>
      <c r="U41" s="784">
        <v>0</v>
      </c>
    </row>
    <row r="42" spans="1:21" ht="15" x14ac:dyDescent="0.25">
      <c r="A42" s="783" t="s">
        <v>1633</v>
      </c>
      <c r="B42" s="775" t="s">
        <v>838</v>
      </c>
      <c r="C42" s="774" t="s">
        <v>1700</v>
      </c>
      <c r="D42" s="802" t="s">
        <v>1724</v>
      </c>
      <c r="E42" s="776">
        <v>42887</v>
      </c>
      <c r="F42" s="774" t="s">
        <v>1393</v>
      </c>
      <c r="G42" s="778">
        <v>43983</v>
      </c>
      <c r="H42" s="777">
        <v>41913</v>
      </c>
      <c r="I42" s="778">
        <v>43983</v>
      </c>
      <c r="J42" s="779" t="e">
        <v>#N/A</v>
      </c>
      <c r="K42" s="779" t="s">
        <v>1173</v>
      </c>
      <c r="L42" s="779" t="s">
        <v>1173</v>
      </c>
      <c r="M42" s="779" t="s">
        <v>1173</v>
      </c>
      <c r="N42" s="780">
        <v>255234.12119999999</v>
      </c>
      <c r="O42" s="781">
        <v>197639.501304</v>
      </c>
      <c r="P42" s="781">
        <v>46684.277370000003</v>
      </c>
      <c r="Q42" s="781">
        <v>46520.066070000001</v>
      </c>
      <c r="R42" s="781">
        <v>20731.593690000002</v>
      </c>
      <c r="S42" s="781">
        <v>0</v>
      </c>
      <c r="T42" s="781">
        <v>0</v>
      </c>
      <c r="U42" s="784">
        <v>0</v>
      </c>
    </row>
    <row r="43" spans="1:21" ht="15" x14ac:dyDescent="0.25">
      <c r="A43" s="783" t="s">
        <v>1633</v>
      </c>
      <c r="B43" s="775" t="s">
        <v>838</v>
      </c>
      <c r="C43" s="774" t="s">
        <v>1700</v>
      </c>
      <c r="D43" s="802" t="s">
        <v>1724</v>
      </c>
      <c r="E43" s="776">
        <v>42887</v>
      </c>
      <c r="F43" s="774" t="s">
        <v>1393</v>
      </c>
      <c r="G43" s="778">
        <v>43983</v>
      </c>
      <c r="H43" s="777">
        <v>42036</v>
      </c>
      <c r="I43" s="778">
        <v>44105</v>
      </c>
      <c r="J43" s="779" t="e">
        <v>#N/A</v>
      </c>
      <c r="K43" s="779" t="s">
        <v>1173</v>
      </c>
      <c r="L43" s="779" t="s">
        <v>1173</v>
      </c>
      <c r="M43" s="779" t="s">
        <v>1173</v>
      </c>
      <c r="N43" s="780">
        <v>231001.39884000001</v>
      </c>
      <c r="O43" s="781">
        <v>165566.84327000001</v>
      </c>
      <c r="P43" s="781">
        <v>39602.474310999998</v>
      </c>
      <c r="Q43" s="781">
        <v>39462.844943999997</v>
      </c>
      <c r="R43" s="781">
        <v>26876.554700000001</v>
      </c>
      <c r="S43" s="781">
        <v>0</v>
      </c>
      <c r="T43" s="781">
        <v>0</v>
      </c>
      <c r="U43" s="784">
        <v>0</v>
      </c>
    </row>
    <row r="44" spans="1:21" ht="15" x14ac:dyDescent="0.25">
      <c r="A44" s="783" t="s">
        <v>1633</v>
      </c>
      <c r="B44" s="775" t="s">
        <v>838</v>
      </c>
      <c r="C44" s="774" t="s">
        <v>1725</v>
      </c>
      <c r="D44" s="802" t="s">
        <v>1723</v>
      </c>
      <c r="E44" s="776">
        <v>42887</v>
      </c>
      <c r="F44" s="774" t="s">
        <v>1393</v>
      </c>
      <c r="G44" s="778">
        <v>43983</v>
      </c>
      <c r="H44" s="777">
        <v>41913</v>
      </c>
      <c r="I44" s="778">
        <v>43983</v>
      </c>
      <c r="J44" s="779" t="e">
        <v>#N/A</v>
      </c>
      <c r="K44" s="779" t="s">
        <v>1173</v>
      </c>
      <c r="L44" s="779" t="s">
        <v>1173</v>
      </c>
      <c r="M44" s="779" t="s">
        <v>1173</v>
      </c>
      <c r="N44" s="780">
        <v>115231.4604</v>
      </c>
      <c r="O44" s="781">
        <v>56168.861016000003</v>
      </c>
      <c r="P44" s="781">
        <v>43468.39344</v>
      </c>
      <c r="Q44" s="781">
        <v>43466.440344000002</v>
      </c>
      <c r="R44" s="781">
        <v>26253.995424000001</v>
      </c>
      <c r="S44" s="781">
        <v>0</v>
      </c>
      <c r="T44" s="781">
        <v>0</v>
      </c>
      <c r="U44" s="784">
        <v>0</v>
      </c>
    </row>
    <row r="45" spans="1:21" ht="15" x14ac:dyDescent="0.25">
      <c r="A45" s="783" t="s">
        <v>1633</v>
      </c>
      <c r="B45" s="775" t="s">
        <v>838</v>
      </c>
      <c r="C45" s="774" t="s">
        <v>1725</v>
      </c>
      <c r="D45" s="802" t="s">
        <v>1723</v>
      </c>
      <c r="E45" s="776">
        <v>42887</v>
      </c>
      <c r="F45" s="774" t="s">
        <v>1393</v>
      </c>
      <c r="G45" s="778">
        <v>43983</v>
      </c>
      <c r="H45" s="777">
        <v>42036</v>
      </c>
      <c r="I45" s="778">
        <v>44105</v>
      </c>
      <c r="J45" s="779" t="e">
        <v>#N/A</v>
      </c>
      <c r="K45" s="779" t="s">
        <v>1173</v>
      </c>
      <c r="L45" s="779" t="s">
        <v>1173</v>
      </c>
      <c r="M45" s="779" t="s">
        <v>1173</v>
      </c>
      <c r="N45" s="780">
        <v>145149.80671999999</v>
      </c>
      <c r="O45" s="781">
        <v>96668.657760000002</v>
      </c>
      <c r="P45" s="781">
        <v>74318.747520000004</v>
      </c>
      <c r="Q45" s="781">
        <v>74315.699680000005</v>
      </c>
      <c r="R45" s="781">
        <v>66323.374079999994</v>
      </c>
      <c r="S45" s="781">
        <v>0</v>
      </c>
      <c r="T45" s="781">
        <v>0</v>
      </c>
      <c r="U45" s="784">
        <v>0</v>
      </c>
    </row>
    <row r="46" spans="1:21" ht="15" x14ac:dyDescent="0.25">
      <c r="A46" s="783" t="s">
        <v>1633</v>
      </c>
      <c r="B46" s="775" t="s">
        <v>838</v>
      </c>
      <c r="C46" s="774" t="s">
        <v>1725</v>
      </c>
      <c r="D46" s="802" t="s">
        <v>1724</v>
      </c>
      <c r="E46" s="776">
        <v>42887</v>
      </c>
      <c r="F46" s="774" t="s">
        <v>1393</v>
      </c>
      <c r="G46" s="778">
        <v>43983</v>
      </c>
      <c r="H46" s="777">
        <v>41913</v>
      </c>
      <c r="I46" s="778">
        <v>43983</v>
      </c>
      <c r="J46" s="779" t="e">
        <v>#N/A</v>
      </c>
      <c r="K46" s="779" t="s">
        <v>1173</v>
      </c>
      <c r="L46" s="779" t="s">
        <v>1173</v>
      </c>
      <c r="M46" s="779" t="s">
        <v>1173</v>
      </c>
      <c r="N46" s="780">
        <v>101213.874</v>
      </c>
      <c r="O46" s="781">
        <v>52404.941261</v>
      </c>
      <c r="P46" s="781">
        <v>14006.726280000001</v>
      </c>
      <c r="Q46" s="781">
        <v>13957.363368</v>
      </c>
      <c r="R46" s="781">
        <v>8459.7680880000007</v>
      </c>
      <c r="S46" s="781">
        <v>0</v>
      </c>
      <c r="T46" s="781">
        <v>0</v>
      </c>
      <c r="U46" s="784">
        <v>0</v>
      </c>
    </row>
    <row r="47" spans="1:21" ht="15" x14ac:dyDescent="0.25">
      <c r="A47" s="783" t="s">
        <v>1633</v>
      </c>
      <c r="B47" s="775" t="s">
        <v>838</v>
      </c>
      <c r="C47" s="774" t="s">
        <v>1725</v>
      </c>
      <c r="D47" s="802" t="s">
        <v>1724</v>
      </c>
      <c r="E47" s="776">
        <v>42887</v>
      </c>
      <c r="F47" s="774" t="s">
        <v>1393</v>
      </c>
      <c r="G47" s="778">
        <v>43983</v>
      </c>
      <c r="H47" s="777">
        <v>42036</v>
      </c>
      <c r="I47" s="778">
        <v>44105</v>
      </c>
      <c r="J47" s="779" t="e">
        <v>#N/A</v>
      </c>
      <c r="K47" s="779" t="s">
        <v>1173</v>
      </c>
      <c r="L47" s="779" t="s">
        <v>1173</v>
      </c>
      <c r="M47" s="779" t="s">
        <v>1173</v>
      </c>
      <c r="N47" s="780">
        <v>106893.2628</v>
      </c>
      <c r="O47" s="781">
        <v>76311.757822</v>
      </c>
      <c r="P47" s="781">
        <v>20355.433703999999</v>
      </c>
      <c r="Q47" s="781">
        <v>20283.777864</v>
      </c>
      <c r="R47" s="781">
        <v>18165.551616000001</v>
      </c>
      <c r="S47" s="781">
        <v>0</v>
      </c>
      <c r="T47" s="781">
        <v>0</v>
      </c>
      <c r="U47" s="784">
        <v>0</v>
      </c>
    </row>
    <row r="48" spans="1:21" ht="15" x14ac:dyDescent="0.25">
      <c r="A48" s="783" t="s">
        <v>1773</v>
      </c>
      <c r="B48" s="775" t="s">
        <v>1726</v>
      </c>
      <c r="C48" s="774" t="s">
        <v>1727</v>
      </c>
      <c r="D48" s="804" t="s">
        <v>1774</v>
      </c>
      <c r="E48" s="776">
        <v>43040</v>
      </c>
      <c r="F48" s="777">
        <v>39203</v>
      </c>
      <c r="G48" s="778">
        <v>43922</v>
      </c>
      <c r="H48" s="777">
        <v>40179</v>
      </c>
      <c r="I48" s="778">
        <v>43922</v>
      </c>
      <c r="J48" s="779" t="e">
        <v>#N/A</v>
      </c>
      <c r="K48" s="779" t="s">
        <v>1173</v>
      </c>
      <c r="L48" s="779" t="s">
        <v>1173</v>
      </c>
      <c r="M48" s="779" t="s">
        <v>1173</v>
      </c>
      <c r="N48" s="780">
        <v>120308.76</v>
      </c>
      <c r="O48" s="781">
        <v>107243.136</v>
      </c>
      <c r="P48" s="781">
        <v>98778.240000000005</v>
      </c>
      <c r="Q48" s="781">
        <v>98569.152000000002</v>
      </c>
      <c r="R48" s="781">
        <v>36877.896000000001</v>
      </c>
      <c r="S48" s="781">
        <v>0</v>
      </c>
      <c r="T48" s="781">
        <v>0</v>
      </c>
      <c r="U48" s="784">
        <v>0</v>
      </c>
    </row>
    <row r="49" spans="1:21" ht="15" x14ac:dyDescent="0.25">
      <c r="A49" s="783" t="s">
        <v>1683</v>
      </c>
      <c r="B49" s="775" t="s">
        <v>1726</v>
      </c>
      <c r="C49" s="774" t="s">
        <v>1727</v>
      </c>
      <c r="D49" s="802" t="s">
        <v>1451</v>
      </c>
      <c r="E49" s="776">
        <v>43040</v>
      </c>
      <c r="F49" s="777">
        <v>41821</v>
      </c>
      <c r="G49" s="778">
        <v>43160</v>
      </c>
      <c r="H49" s="777">
        <v>40179</v>
      </c>
      <c r="I49" s="778">
        <v>43922</v>
      </c>
      <c r="J49" s="779" t="e">
        <v>#N/A</v>
      </c>
      <c r="K49" s="779" t="s">
        <v>1173</v>
      </c>
      <c r="L49" s="779" t="s">
        <v>1173</v>
      </c>
      <c r="M49" s="779" t="s">
        <v>1173</v>
      </c>
      <c r="N49" s="780">
        <v>64863.434999999998</v>
      </c>
      <c r="O49" s="781">
        <v>57819.216</v>
      </c>
      <c r="P49" s="781">
        <v>53255.44</v>
      </c>
      <c r="Q49" s="781">
        <v>53142.712</v>
      </c>
      <c r="R49" s="781">
        <v>19882.401000000002</v>
      </c>
      <c r="S49" s="781">
        <v>0</v>
      </c>
      <c r="T49" s="781">
        <v>0</v>
      </c>
      <c r="U49" s="784">
        <v>0</v>
      </c>
    </row>
    <row r="50" spans="1:21" ht="15" x14ac:dyDescent="0.25">
      <c r="A50" s="783" t="s">
        <v>1637</v>
      </c>
      <c r="B50" s="775" t="s">
        <v>1428</v>
      </c>
      <c r="C50" s="774" t="s">
        <v>1429</v>
      </c>
      <c r="D50" s="802" t="s">
        <v>1511</v>
      </c>
      <c r="E50" s="776">
        <v>42887</v>
      </c>
      <c r="F50" s="777">
        <v>40940</v>
      </c>
      <c r="G50" s="778">
        <v>43312</v>
      </c>
      <c r="H50" s="777">
        <v>41061</v>
      </c>
      <c r="I50" s="778">
        <v>42887</v>
      </c>
      <c r="J50" s="779" t="e">
        <v>#N/A</v>
      </c>
      <c r="K50" s="779" t="s">
        <v>1173</v>
      </c>
      <c r="L50" s="779" t="s">
        <v>1173</v>
      </c>
      <c r="M50" s="779" t="s">
        <v>1173</v>
      </c>
      <c r="N50" s="780">
        <v>0</v>
      </c>
      <c r="O50" s="781">
        <v>0</v>
      </c>
      <c r="P50" s="781">
        <v>0</v>
      </c>
      <c r="Q50" s="781">
        <v>0</v>
      </c>
      <c r="R50" s="781">
        <v>0</v>
      </c>
      <c r="S50" s="781">
        <v>0</v>
      </c>
      <c r="T50" s="781">
        <v>0</v>
      </c>
      <c r="U50" s="784">
        <v>0</v>
      </c>
    </row>
    <row r="51" spans="1:21" ht="15" x14ac:dyDescent="0.25">
      <c r="A51" s="783" t="s">
        <v>1637</v>
      </c>
      <c r="B51" s="775" t="s">
        <v>1428</v>
      </c>
      <c r="C51" s="774" t="s">
        <v>1429</v>
      </c>
      <c r="D51" s="802" t="s">
        <v>1511</v>
      </c>
      <c r="E51" s="776">
        <v>42887</v>
      </c>
      <c r="F51" s="777">
        <v>40940</v>
      </c>
      <c r="G51" s="778">
        <v>43312</v>
      </c>
      <c r="H51" s="777">
        <v>41061</v>
      </c>
      <c r="I51" s="778">
        <v>43282</v>
      </c>
      <c r="J51" s="779" t="e">
        <v>#N/A</v>
      </c>
      <c r="K51" s="779" t="s">
        <v>1173</v>
      </c>
      <c r="L51" s="779" t="s">
        <v>1173</v>
      </c>
      <c r="M51" s="779" t="s">
        <v>1173</v>
      </c>
      <c r="N51" s="780">
        <v>0</v>
      </c>
      <c r="O51" s="781">
        <v>0</v>
      </c>
      <c r="P51" s="781">
        <v>0</v>
      </c>
      <c r="Q51" s="781">
        <v>0</v>
      </c>
      <c r="R51" s="781">
        <v>0</v>
      </c>
      <c r="S51" s="781">
        <v>0</v>
      </c>
      <c r="T51" s="781">
        <v>0</v>
      </c>
      <c r="U51" s="784">
        <v>0</v>
      </c>
    </row>
    <row r="52" spans="1:21" ht="15" x14ac:dyDescent="0.25">
      <c r="A52" s="783" t="s">
        <v>1637</v>
      </c>
      <c r="B52" s="775" t="s">
        <v>1428</v>
      </c>
      <c r="C52" s="774" t="s">
        <v>1429</v>
      </c>
      <c r="D52" s="802" t="s">
        <v>1512</v>
      </c>
      <c r="E52" s="776">
        <v>42887</v>
      </c>
      <c r="F52" s="777">
        <v>42278</v>
      </c>
      <c r="G52" s="778">
        <v>43221</v>
      </c>
      <c r="H52" s="777">
        <v>41061</v>
      </c>
      <c r="I52" s="778">
        <v>42887</v>
      </c>
      <c r="J52" s="779" t="e">
        <v>#N/A</v>
      </c>
      <c r="K52" s="779" t="s">
        <v>1173</v>
      </c>
      <c r="L52" s="779" t="s">
        <v>1173</v>
      </c>
      <c r="M52" s="779" t="s">
        <v>1173</v>
      </c>
      <c r="N52" s="780">
        <v>606202.69499999995</v>
      </c>
      <c r="O52" s="781">
        <v>203045.535</v>
      </c>
      <c r="P52" s="781">
        <v>0</v>
      </c>
      <c r="Q52" s="781">
        <v>0</v>
      </c>
      <c r="R52" s="781">
        <v>0</v>
      </c>
      <c r="S52" s="781">
        <v>0</v>
      </c>
      <c r="T52" s="781">
        <v>0</v>
      </c>
      <c r="U52" s="784">
        <v>0</v>
      </c>
    </row>
    <row r="53" spans="1:21" ht="15" x14ac:dyDescent="0.25">
      <c r="A53" s="783" t="s">
        <v>1637</v>
      </c>
      <c r="B53" s="775" t="s">
        <v>1428</v>
      </c>
      <c r="C53" s="774" t="s">
        <v>1429</v>
      </c>
      <c r="D53" s="802" t="s">
        <v>1512</v>
      </c>
      <c r="E53" s="776">
        <v>42887</v>
      </c>
      <c r="F53" s="777">
        <v>42278</v>
      </c>
      <c r="G53" s="778">
        <v>43221</v>
      </c>
      <c r="H53" s="777">
        <v>41061</v>
      </c>
      <c r="I53" s="778">
        <v>43282</v>
      </c>
      <c r="J53" s="779" t="e">
        <v>#N/A</v>
      </c>
      <c r="K53" s="779" t="s">
        <v>1173</v>
      </c>
      <c r="L53" s="779" t="s">
        <v>1173</v>
      </c>
      <c r="M53" s="779" t="s">
        <v>1173</v>
      </c>
      <c r="N53" s="780">
        <v>1362604.95</v>
      </c>
      <c r="O53" s="781">
        <v>1354097.649</v>
      </c>
      <c r="P53" s="781">
        <v>826866.36</v>
      </c>
      <c r="Q53" s="781">
        <v>0</v>
      </c>
      <c r="R53" s="781">
        <v>0</v>
      </c>
      <c r="S53" s="781">
        <v>0</v>
      </c>
      <c r="T53" s="781">
        <v>0</v>
      </c>
      <c r="U53" s="784">
        <v>0</v>
      </c>
    </row>
    <row r="54" spans="1:21" ht="15" x14ac:dyDescent="0.25">
      <c r="A54" s="783" t="s">
        <v>1637</v>
      </c>
      <c r="B54" s="775" t="s">
        <v>1428</v>
      </c>
      <c r="C54" s="774" t="s">
        <v>1429</v>
      </c>
      <c r="D54" s="802" t="s">
        <v>1513</v>
      </c>
      <c r="E54" s="776">
        <v>42887</v>
      </c>
      <c r="F54" s="777">
        <v>42370</v>
      </c>
      <c r="G54" s="778">
        <v>43311</v>
      </c>
      <c r="H54" s="777">
        <v>41061</v>
      </c>
      <c r="I54" s="778">
        <v>42887</v>
      </c>
      <c r="J54" s="779" t="e">
        <v>#N/A</v>
      </c>
      <c r="K54" s="779" t="s">
        <v>1173</v>
      </c>
      <c r="L54" s="779" t="s">
        <v>1173</v>
      </c>
      <c r="M54" s="779" t="s">
        <v>1173</v>
      </c>
      <c r="N54" s="780">
        <v>510422.78399999999</v>
      </c>
      <c r="O54" s="781">
        <v>448446.31439999997</v>
      </c>
      <c r="P54" s="781">
        <v>191121</v>
      </c>
      <c r="Q54" s="781">
        <v>0</v>
      </c>
      <c r="R54" s="781">
        <v>0</v>
      </c>
      <c r="S54" s="781">
        <v>0</v>
      </c>
      <c r="T54" s="781">
        <v>0</v>
      </c>
      <c r="U54" s="784">
        <v>0</v>
      </c>
    </row>
    <row r="55" spans="1:21" ht="15" x14ac:dyDescent="0.25">
      <c r="A55" s="783" t="s">
        <v>1637</v>
      </c>
      <c r="B55" s="775" t="s">
        <v>1428</v>
      </c>
      <c r="C55" s="774" t="s">
        <v>1429</v>
      </c>
      <c r="D55" s="802" t="s">
        <v>1514</v>
      </c>
      <c r="E55" s="776">
        <v>42887</v>
      </c>
      <c r="F55" s="777">
        <v>42370</v>
      </c>
      <c r="G55" s="778">
        <v>43221</v>
      </c>
      <c r="H55" s="777">
        <v>41061</v>
      </c>
      <c r="I55" s="778">
        <v>42887</v>
      </c>
      <c r="J55" s="779" t="e">
        <v>#N/A</v>
      </c>
      <c r="K55" s="779" t="s">
        <v>1173</v>
      </c>
      <c r="L55" s="779" t="s">
        <v>1173</v>
      </c>
      <c r="M55" s="779" t="s">
        <v>1173</v>
      </c>
      <c r="N55" s="780">
        <v>425946.97600000002</v>
      </c>
      <c r="O55" s="781">
        <v>343176.48624</v>
      </c>
      <c r="P55" s="781">
        <v>146256.6</v>
      </c>
      <c r="Q55" s="781">
        <v>0</v>
      </c>
      <c r="R55" s="781">
        <v>0</v>
      </c>
      <c r="S55" s="781">
        <v>0</v>
      </c>
      <c r="T55" s="781">
        <v>0</v>
      </c>
      <c r="U55" s="784">
        <v>0</v>
      </c>
    </row>
    <row r="56" spans="1:21" ht="15" x14ac:dyDescent="0.25">
      <c r="A56" s="783" t="s">
        <v>1637</v>
      </c>
      <c r="B56" s="775" t="s">
        <v>1689</v>
      </c>
      <c r="C56" s="774" t="s">
        <v>1690</v>
      </c>
      <c r="D56" s="802" t="s">
        <v>1485</v>
      </c>
      <c r="E56" s="776">
        <v>42948</v>
      </c>
      <c r="F56" s="777">
        <v>39873</v>
      </c>
      <c r="G56" s="778">
        <v>43465</v>
      </c>
      <c r="H56" s="777">
        <v>41640</v>
      </c>
      <c r="I56" s="778">
        <v>43862</v>
      </c>
      <c r="J56" s="779" t="e">
        <v>#N/A</v>
      </c>
      <c r="K56" s="779" t="s">
        <v>1173</v>
      </c>
      <c r="L56" s="779" t="s">
        <v>1173</v>
      </c>
      <c r="M56" s="779" t="s">
        <v>1173</v>
      </c>
      <c r="N56" s="780">
        <v>70671.096000000005</v>
      </c>
      <c r="O56" s="781">
        <v>74643.827999999994</v>
      </c>
      <c r="P56" s="781">
        <v>60518.688000000002</v>
      </c>
      <c r="Q56" s="781">
        <v>59112.576000000001</v>
      </c>
      <c r="R56" s="781">
        <v>9231.1020000000008</v>
      </c>
      <c r="S56" s="781">
        <v>0</v>
      </c>
      <c r="T56" s="781">
        <v>0</v>
      </c>
      <c r="U56" s="784">
        <v>0</v>
      </c>
    </row>
    <row r="57" spans="1:21" ht="15" x14ac:dyDescent="0.25">
      <c r="A57" s="783" t="s">
        <v>1637</v>
      </c>
      <c r="B57" s="775" t="s">
        <v>1731</v>
      </c>
      <c r="C57" s="774" t="s">
        <v>1732</v>
      </c>
      <c r="D57" s="802" t="s">
        <v>1485</v>
      </c>
      <c r="E57" s="776">
        <v>42948</v>
      </c>
      <c r="F57" s="777">
        <v>39873</v>
      </c>
      <c r="G57" s="778">
        <v>43465</v>
      </c>
      <c r="H57" s="777">
        <v>41671</v>
      </c>
      <c r="I57" s="778">
        <v>43862</v>
      </c>
      <c r="J57" s="779" t="e">
        <v>#N/A</v>
      </c>
      <c r="K57" s="779" t="s">
        <v>1173</v>
      </c>
      <c r="L57" s="779" t="s">
        <v>1173</v>
      </c>
      <c r="M57" s="779" t="s">
        <v>1173</v>
      </c>
      <c r="N57" s="780">
        <v>33371.661749999999</v>
      </c>
      <c r="O57" s="781">
        <v>33035.047500000001</v>
      </c>
      <c r="P57" s="781">
        <v>28078.517250000001</v>
      </c>
      <c r="Q57" s="781">
        <v>27222.97725</v>
      </c>
      <c r="R57" s="781">
        <v>4461.5392499999998</v>
      </c>
      <c r="S57" s="781">
        <v>0</v>
      </c>
      <c r="T57" s="781">
        <v>0</v>
      </c>
      <c r="U57" s="784">
        <v>0</v>
      </c>
    </row>
    <row r="58" spans="1:21" ht="15" x14ac:dyDescent="0.25">
      <c r="A58" s="783" t="s">
        <v>1637</v>
      </c>
      <c r="B58" s="775" t="s">
        <v>1726</v>
      </c>
      <c r="C58" s="774" t="s">
        <v>1727</v>
      </c>
      <c r="D58" s="802" t="s">
        <v>1728</v>
      </c>
      <c r="E58" s="776">
        <v>43040</v>
      </c>
      <c r="F58" s="774" t="s">
        <v>1393</v>
      </c>
      <c r="G58" s="778">
        <v>43922</v>
      </c>
      <c r="H58" s="777">
        <v>40179</v>
      </c>
      <c r="I58" s="778">
        <v>43922</v>
      </c>
      <c r="J58" s="779" t="e">
        <v>#N/A</v>
      </c>
      <c r="K58" s="779" t="s">
        <v>1173</v>
      </c>
      <c r="L58" s="779" t="s">
        <v>1173</v>
      </c>
      <c r="M58" s="779" t="s">
        <v>1173</v>
      </c>
      <c r="N58" s="780">
        <v>45779.20882</v>
      </c>
      <c r="O58" s="781">
        <v>40807.551483000003</v>
      </c>
      <c r="P58" s="781">
        <v>37586.537135999999</v>
      </c>
      <c r="Q58" s="781">
        <v>37506.976154000004</v>
      </c>
      <c r="R58" s="781">
        <v>14032.568384</v>
      </c>
      <c r="S58" s="781">
        <v>0</v>
      </c>
      <c r="T58" s="781">
        <v>0</v>
      </c>
      <c r="U58" s="784">
        <v>0</v>
      </c>
    </row>
    <row r="59" spans="1:21" ht="15" x14ac:dyDescent="0.25">
      <c r="A59" s="783" t="s">
        <v>1637</v>
      </c>
      <c r="B59" s="775" t="s">
        <v>1726</v>
      </c>
      <c r="C59" s="774" t="s">
        <v>1727</v>
      </c>
      <c r="D59" s="802" t="s">
        <v>1095</v>
      </c>
      <c r="E59" s="776">
        <v>43040</v>
      </c>
      <c r="F59" s="777">
        <v>40648</v>
      </c>
      <c r="G59" s="778">
        <v>43220</v>
      </c>
      <c r="H59" s="777">
        <v>40179</v>
      </c>
      <c r="I59" s="778">
        <v>43922</v>
      </c>
      <c r="J59" s="779" t="e">
        <v>#N/A</v>
      </c>
      <c r="K59" s="779" t="s">
        <v>1173</v>
      </c>
      <c r="L59" s="779" t="s">
        <v>1173</v>
      </c>
      <c r="M59" s="779" t="s">
        <v>1173</v>
      </c>
      <c r="N59" s="780">
        <v>465206.78801999998</v>
      </c>
      <c r="O59" s="781">
        <v>369769.11285600002</v>
      </c>
      <c r="P59" s="781">
        <v>372393.96480000002</v>
      </c>
      <c r="Q59" s="781">
        <v>371605.70303999999</v>
      </c>
      <c r="R59" s="781">
        <v>139029.66792000001</v>
      </c>
      <c r="S59" s="781">
        <v>0</v>
      </c>
      <c r="T59" s="781">
        <v>0</v>
      </c>
      <c r="U59" s="784">
        <v>0</v>
      </c>
    </row>
    <row r="60" spans="1:21" ht="15" x14ac:dyDescent="0.25">
      <c r="A60" s="783" t="s">
        <v>1637</v>
      </c>
      <c r="B60" s="775" t="s">
        <v>1689</v>
      </c>
      <c r="C60" s="774" t="s">
        <v>1690</v>
      </c>
      <c r="D60" s="802" t="s">
        <v>1494</v>
      </c>
      <c r="E60" s="776">
        <v>42948</v>
      </c>
      <c r="F60" s="774" t="s">
        <v>1393</v>
      </c>
      <c r="G60" s="778">
        <v>43465</v>
      </c>
      <c r="H60" s="777">
        <v>41640</v>
      </c>
      <c r="I60" s="778">
        <v>43862</v>
      </c>
      <c r="J60" s="779" t="e">
        <v>#N/A</v>
      </c>
      <c r="K60" s="779" t="s">
        <v>1173</v>
      </c>
      <c r="L60" s="779" t="s">
        <v>1173</v>
      </c>
      <c r="M60" s="779" t="s">
        <v>1173</v>
      </c>
      <c r="N60" s="780">
        <v>1135400.3711999999</v>
      </c>
      <c r="O60" s="781">
        <v>1163238.1292000001</v>
      </c>
      <c r="P60" s="781">
        <v>943114.08319999999</v>
      </c>
      <c r="Q60" s="781">
        <v>948361.56220000004</v>
      </c>
      <c r="R60" s="781">
        <v>143856.09779999999</v>
      </c>
      <c r="S60" s="781">
        <v>0</v>
      </c>
      <c r="T60" s="781">
        <v>0</v>
      </c>
      <c r="U60" s="784">
        <v>0</v>
      </c>
    </row>
    <row r="61" spans="1:21" ht="15" x14ac:dyDescent="0.25">
      <c r="A61" s="783" t="s">
        <v>1637</v>
      </c>
      <c r="B61" s="775" t="s">
        <v>1731</v>
      </c>
      <c r="C61" s="774" t="s">
        <v>1732</v>
      </c>
      <c r="D61" s="802" t="s">
        <v>1494</v>
      </c>
      <c r="E61" s="776">
        <v>42948</v>
      </c>
      <c r="F61" s="774" t="s">
        <v>1393</v>
      </c>
      <c r="G61" s="778">
        <v>43465</v>
      </c>
      <c r="H61" s="777">
        <v>41671</v>
      </c>
      <c r="I61" s="778">
        <v>43862</v>
      </c>
      <c r="J61" s="779" t="e">
        <v>#N/A</v>
      </c>
      <c r="K61" s="779" t="s">
        <v>1173</v>
      </c>
      <c r="L61" s="779" t="s">
        <v>1173</v>
      </c>
      <c r="M61" s="779" t="s">
        <v>1173</v>
      </c>
      <c r="N61" s="780">
        <v>710779.632384</v>
      </c>
      <c r="O61" s="781">
        <v>682495.19415999996</v>
      </c>
      <c r="P61" s="781">
        <v>580094.612616</v>
      </c>
      <c r="Q61" s="781">
        <v>579001.45460000006</v>
      </c>
      <c r="R61" s="781">
        <v>92174.200647999998</v>
      </c>
      <c r="S61" s="781">
        <v>0</v>
      </c>
      <c r="T61" s="781">
        <v>0</v>
      </c>
      <c r="U61" s="784">
        <v>0</v>
      </c>
    </row>
    <row r="62" spans="1:21" ht="15" x14ac:dyDescent="0.25">
      <c r="A62" s="783" t="s">
        <v>1637</v>
      </c>
      <c r="B62" s="775" t="s">
        <v>1689</v>
      </c>
      <c r="C62" s="774" t="s">
        <v>1690</v>
      </c>
      <c r="D62" s="802" t="s">
        <v>1729</v>
      </c>
      <c r="E62" s="776">
        <v>42948</v>
      </c>
      <c r="F62" s="774" t="s">
        <v>1393</v>
      </c>
      <c r="G62" s="778">
        <v>43800</v>
      </c>
      <c r="H62" s="777">
        <v>41640</v>
      </c>
      <c r="I62" s="778">
        <v>43862</v>
      </c>
      <c r="J62" s="779" t="e">
        <v>#N/A</v>
      </c>
      <c r="K62" s="779" t="s">
        <v>1173</v>
      </c>
      <c r="L62" s="779" t="s">
        <v>1173</v>
      </c>
      <c r="M62" s="779" t="s">
        <v>1173</v>
      </c>
      <c r="N62" s="780">
        <v>11562.374159999999</v>
      </c>
      <c r="O62" s="781">
        <v>11845.795948000001</v>
      </c>
      <c r="P62" s="781">
        <v>9604.1702079999995</v>
      </c>
      <c r="Q62" s="781">
        <v>9657.6580099999992</v>
      </c>
      <c r="R62" s="781">
        <v>1464.9536820000001</v>
      </c>
      <c r="S62" s="781">
        <v>0</v>
      </c>
      <c r="T62" s="781">
        <v>0</v>
      </c>
      <c r="U62" s="784">
        <v>0</v>
      </c>
    </row>
    <row r="63" spans="1:21" ht="15" x14ac:dyDescent="0.25">
      <c r="A63" s="783" t="s">
        <v>1637</v>
      </c>
      <c r="B63" s="775" t="s">
        <v>1731</v>
      </c>
      <c r="C63" s="774" t="s">
        <v>1732</v>
      </c>
      <c r="D63" s="802" t="s">
        <v>1729</v>
      </c>
      <c r="E63" s="776">
        <v>42948</v>
      </c>
      <c r="F63" s="774" t="s">
        <v>1393</v>
      </c>
      <c r="G63" s="778">
        <v>43800</v>
      </c>
      <c r="H63" s="777">
        <v>41671</v>
      </c>
      <c r="I63" s="778">
        <v>43862</v>
      </c>
      <c r="J63" s="779" t="e">
        <v>#N/A</v>
      </c>
      <c r="K63" s="779" t="s">
        <v>1173</v>
      </c>
      <c r="L63" s="779" t="s">
        <v>1173</v>
      </c>
      <c r="M63" s="779" t="s">
        <v>1173</v>
      </c>
      <c r="N63" s="780">
        <v>6239.8618200000001</v>
      </c>
      <c r="O63" s="781">
        <v>5991.5229399999998</v>
      </c>
      <c r="P63" s="781">
        <v>5092.5635940000002</v>
      </c>
      <c r="Q63" s="781">
        <v>5082.9933860000001</v>
      </c>
      <c r="R63" s="781">
        <v>809.18348200000003</v>
      </c>
      <c r="S63" s="781">
        <v>0</v>
      </c>
      <c r="T63" s="781">
        <v>0</v>
      </c>
      <c r="U63" s="784">
        <v>0</v>
      </c>
    </row>
    <row r="64" spans="1:21" ht="15" x14ac:dyDescent="0.25">
      <c r="A64" s="783" t="s">
        <v>1637</v>
      </c>
      <c r="B64" s="775" t="s">
        <v>1716</v>
      </c>
      <c r="C64" s="774" t="s">
        <v>1717</v>
      </c>
      <c r="D64" s="802" t="s">
        <v>1495</v>
      </c>
      <c r="E64" s="776">
        <v>42948</v>
      </c>
      <c r="F64" s="777">
        <v>41640</v>
      </c>
      <c r="G64" s="778">
        <v>43465</v>
      </c>
      <c r="H64" s="777">
        <v>41640</v>
      </c>
      <c r="I64" s="778">
        <v>43862</v>
      </c>
      <c r="J64" s="779" t="e">
        <v>#N/A</v>
      </c>
      <c r="K64" s="779" t="s">
        <v>1173</v>
      </c>
      <c r="L64" s="779" t="s">
        <v>1173</v>
      </c>
      <c r="M64" s="779" t="s">
        <v>1173</v>
      </c>
      <c r="N64" s="780">
        <v>449638.82520000002</v>
      </c>
      <c r="O64" s="781">
        <v>410226.27240000002</v>
      </c>
      <c r="P64" s="781">
        <v>331758.86239999998</v>
      </c>
      <c r="Q64" s="781">
        <v>333601.761</v>
      </c>
      <c r="R64" s="781">
        <v>0</v>
      </c>
      <c r="S64" s="781">
        <v>0</v>
      </c>
      <c r="T64" s="781">
        <v>0</v>
      </c>
      <c r="U64" s="784">
        <v>0</v>
      </c>
    </row>
    <row r="65" spans="1:21" ht="15" x14ac:dyDescent="0.25">
      <c r="A65" s="783" t="s">
        <v>1637</v>
      </c>
      <c r="B65" s="775" t="s">
        <v>1734</v>
      </c>
      <c r="C65" s="774" t="s">
        <v>1735</v>
      </c>
      <c r="D65" s="802" t="s">
        <v>1495</v>
      </c>
      <c r="E65" s="776">
        <v>42948</v>
      </c>
      <c r="F65" s="777">
        <v>41640</v>
      </c>
      <c r="G65" s="778">
        <v>43465</v>
      </c>
      <c r="H65" s="777">
        <v>41671</v>
      </c>
      <c r="I65" s="778">
        <v>43862</v>
      </c>
      <c r="J65" s="779" t="e">
        <v>#N/A</v>
      </c>
      <c r="K65" s="779" t="s">
        <v>1173</v>
      </c>
      <c r="L65" s="779" t="s">
        <v>1173</v>
      </c>
      <c r="M65" s="779" t="s">
        <v>1173</v>
      </c>
      <c r="N65" s="780">
        <v>293222.78639999998</v>
      </c>
      <c r="O65" s="781">
        <v>277410.91979999997</v>
      </c>
      <c r="P65" s="781">
        <v>213323.5888</v>
      </c>
      <c r="Q65" s="781">
        <v>203887.48639999999</v>
      </c>
      <c r="R65" s="781">
        <v>0</v>
      </c>
      <c r="S65" s="781">
        <v>0</v>
      </c>
      <c r="T65" s="781">
        <v>0</v>
      </c>
      <c r="U65" s="784">
        <v>0</v>
      </c>
    </row>
    <row r="66" spans="1:21" ht="15" x14ac:dyDescent="0.25">
      <c r="A66" s="783" t="s">
        <v>1637</v>
      </c>
      <c r="B66" s="775" t="s">
        <v>1696</v>
      </c>
      <c r="C66" s="774" t="s">
        <v>1697</v>
      </c>
      <c r="D66" s="802" t="s">
        <v>1733</v>
      </c>
      <c r="E66" s="776">
        <v>42948</v>
      </c>
      <c r="F66" s="777">
        <v>42795</v>
      </c>
      <c r="G66" s="778">
        <v>44348</v>
      </c>
      <c r="H66" s="777">
        <v>39387</v>
      </c>
      <c r="I66" s="778">
        <v>44348</v>
      </c>
      <c r="J66" s="779" t="e">
        <v>#N/A</v>
      </c>
      <c r="K66" s="779" t="s">
        <v>1173</v>
      </c>
      <c r="L66" s="779" t="s">
        <v>1173</v>
      </c>
      <c r="M66" s="779" t="s">
        <v>1173</v>
      </c>
      <c r="N66" s="780">
        <v>0</v>
      </c>
      <c r="O66" s="781">
        <v>75852</v>
      </c>
      <c r="P66" s="781">
        <v>67224.479999999996</v>
      </c>
      <c r="Q66" s="781">
        <v>75149.279999999999</v>
      </c>
      <c r="R66" s="781">
        <v>59677.120000000003</v>
      </c>
      <c r="S66" s="781">
        <v>35632.080000000002</v>
      </c>
      <c r="T66" s="781">
        <v>0</v>
      </c>
      <c r="U66" s="784">
        <v>0</v>
      </c>
    </row>
    <row r="67" spans="1:21" ht="15" x14ac:dyDescent="0.25">
      <c r="A67" s="783" t="s">
        <v>1637</v>
      </c>
      <c r="B67" s="775" t="s">
        <v>1716</v>
      </c>
      <c r="C67" s="774" t="s">
        <v>1717</v>
      </c>
      <c r="D67" s="802" t="s">
        <v>1496</v>
      </c>
      <c r="E67" s="776">
        <v>42948</v>
      </c>
      <c r="F67" s="774" t="s">
        <v>1393</v>
      </c>
      <c r="G67" s="778">
        <v>43465</v>
      </c>
      <c r="H67" s="777">
        <v>41640</v>
      </c>
      <c r="I67" s="778">
        <v>43862</v>
      </c>
      <c r="J67" s="779" t="e">
        <v>#N/A</v>
      </c>
      <c r="K67" s="779" t="s">
        <v>1173</v>
      </c>
      <c r="L67" s="779" t="s">
        <v>1173</v>
      </c>
      <c r="M67" s="779" t="s">
        <v>1173</v>
      </c>
      <c r="N67" s="780">
        <v>284464.32199999999</v>
      </c>
      <c r="O67" s="781">
        <v>259533.25625999999</v>
      </c>
      <c r="P67" s="781">
        <v>209890.15976000001</v>
      </c>
      <c r="Q67" s="781">
        <v>211053.51402</v>
      </c>
      <c r="R67" s="781">
        <v>34554.151890000001</v>
      </c>
      <c r="S67" s="781">
        <v>0</v>
      </c>
      <c r="T67" s="781">
        <v>0</v>
      </c>
      <c r="U67" s="784">
        <v>0</v>
      </c>
    </row>
    <row r="68" spans="1:21" ht="15" x14ac:dyDescent="0.25">
      <c r="A68" s="783" t="s">
        <v>1637</v>
      </c>
      <c r="B68" s="775" t="s">
        <v>1734</v>
      </c>
      <c r="C68" s="774" t="s">
        <v>1735</v>
      </c>
      <c r="D68" s="802" t="s">
        <v>1496</v>
      </c>
      <c r="E68" s="776">
        <v>42948</v>
      </c>
      <c r="F68" s="774" t="s">
        <v>1393</v>
      </c>
      <c r="G68" s="778">
        <v>43465</v>
      </c>
      <c r="H68" s="777">
        <v>41671</v>
      </c>
      <c r="I68" s="778">
        <v>43862</v>
      </c>
      <c r="J68" s="779" t="e">
        <v>#N/A</v>
      </c>
      <c r="K68" s="779" t="s">
        <v>1173</v>
      </c>
      <c r="L68" s="779" t="s">
        <v>1173</v>
      </c>
      <c r="M68" s="779" t="s">
        <v>1173</v>
      </c>
      <c r="N68" s="780">
        <v>185507.60399999999</v>
      </c>
      <c r="O68" s="781">
        <v>175506.45627</v>
      </c>
      <c r="P68" s="781">
        <v>134961.04311999999</v>
      </c>
      <c r="Q68" s="781">
        <v>128989.63821999999</v>
      </c>
      <c r="R68" s="781">
        <v>21894.096979999998</v>
      </c>
      <c r="S68" s="781">
        <v>0</v>
      </c>
      <c r="T68" s="781">
        <v>0</v>
      </c>
      <c r="U68" s="784">
        <v>0</v>
      </c>
    </row>
    <row r="69" spans="1:21" ht="15" x14ac:dyDescent="0.25">
      <c r="A69" s="783" t="s">
        <v>1637</v>
      </c>
      <c r="B69" s="775" t="s">
        <v>1340</v>
      </c>
      <c r="C69" s="774" t="s">
        <v>1736</v>
      </c>
      <c r="D69" s="802" t="s">
        <v>1449</v>
      </c>
      <c r="E69" s="776">
        <v>42917</v>
      </c>
      <c r="F69" s="774" t="s">
        <v>1393</v>
      </c>
      <c r="G69" s="778">
        <v>43221</v>
      </c>
      <c r="H69" s="777">
        <v>41760</v>
      </c>
      <c r="I69" s="778">
        <v>43586</v>
      </c>
      <c r="J69" s="779" t="e">
        <v>#N/A</v>
      </c>
      <c r="K69" s="779" t="s">
        <v>1173</v>
      </c>
      <c r="L69" s="779" t="s">
        <v>1173</v>
      </c>
      <c r="M69" s="779" t="s">
        <v>1173</v>
      </c>
      <c r="N69" s="780">
        <v>44971.976280000003</v>
      </c>
      <c r="O69" s="781">
        <v>26304.694019999999</v>
      </c>
      <c r="P69" s="781">
        <v>14569.724399999999</v>
      </c>
      <c r="Q69" s="781">
        <v>14970.057774999999</v>
      </c>
      <c r="R69" s="781">
        <v>16371.92</v>
      </c>
      <c r="S69" s="781">
        <v>0</v>
      </c>
      <c r="T69" s="781">
        <v>0</v>
      </c>
      <c r="U69" s="784">
        <v>0</v>
      </c>
    </row>
    <row r="70" spans="1:21" ht="15" x14ac:dyDescent="0.25">
      <c r="A70" s="783" t="s">
        <v>1637</v>
      </c>
      <c r="B70" s="775" t="s">
        <v>1340</v>
      </c>
      <c r="C70" s="774" t="s">
        <v>1737</v>
      </c>
      <c r="D70" s="802" t="s">
        <v>1449</v>
      </c>
      <c r="E70" s="776">
        <v>42917</v>
      </c>
      <c r="F70" s="774" t="s">
        <v>1393</v>
      </c>
      <c r="G70" s="778">
        <v>43221</v>
      </c>
      <c r="H70" s="777">
        <v>41791</v>
      </c>
      <c r="I70" s="778">
        <v>43586</v>
      </c>
      <c r="J70" s="779" t="e">
        <v>#N/A</v>
      </c>
      <c r="K70" s="779" t="s">
        <v>1173</v>
      </c>
      <c r="L70" s="779" t="s">
        <v>1173</v>
      </c>
      <c r="M70" s="779" t="s">
        <v>1173</v>
      </c>
      <c r="N70" s="780">
        <v>20918.681256</v>
      </c>
      <c r="O70" s="781">
        <v>8781.0864710000005</v>
      </c>
      <c r="P70" s="781">
        <v>6556.624272</v>
      </c>
      <c r="Q70" s="781">
        <v>6521.0237509999997</v>
      </c>
      <c r="R70" s="781">
        <v>16371.92</v>
      </c>
      <c r="S70" s="781">
        <v>0</v>
      </c>
      <c r="T70" s="781">
        <v>0</v>
      </c>
      <c r="U70" s="784">
        <v>0</v>
      </c>
    </row>
    <row r="71" spans="1:21" ht="15" x14ac:dyDescent="0.25">
      <c r="A71" s="783" t="s">
        <v>8</v>
      </c>
      <c r="B71" s="775" t="s">
        <v>551</v>
      </c>
      <c r="C71" s="774" t="s">
        <v>552</v>
      </c>
      <c r="D71" s="802" t="s">
        <v>224</v>
      </c>
      <c r="E71" s="776">
        <v>42917</v>
      </c>
      <c r="F71" s="774" t="s">
        <v>1393</v>
      </c>
      <c r="G71" s="778">
        <v>43160</v>
      </c>
      <c r="H71" s="777">
        <v>39448</v>
      </c>
      <c r="I71" s="778">
        <v>43800</v>
      </c>
      <c r="J71" s="779" t="e">
        <v>#N/A</v>
      </c>
      <c r="K71" s="779" t="s">
        <v>1173</v>
      </c>
      <c r="L71" s="779" t="s">
        <v>1173</v>
      </c>
      <c r="M71" s="779" t="s">
        <v>1173</v>
      </c>
      <c r="N71" s="780">
        <v>87701.593200000003</v>
      </c>
      <c r="O71" s="781">
        <v>62469.5838</v>
      </c>
      <c r="P71" s="781">
        <v>55111.188600000001</v>
      </c>
      <c r="Q71" s="781">
        <v>54157.517699999997</v>
      </c>
      <c r="R71" s="781">
        <v>0</v>
      </c>
      <c r="S71" s="781">
        <v>0</v>
      </c>
      <c r="T71" s="781">
        <v>0</v>
      </c>
      <c r="U71" s="784">
        <v>0</v>
      </c>
    </row>
    <row r="72" spans="1:21" ht="15" x14ac:dyDescent="0.25">
      <c r="A72" s="783" t="s">
        <v>8</v>
      </c>
      <c r="B72" s="775" t="s">
        <v>549</v>
      </c>
      <c r="C72" s="774" t="s">
        <v>463</v>
      </c>
      <c r="D72" s="802" t="s">
        <v>1738</v>
      </c>
      <c r="E72" s="776">
        <v>42887</v>
      </c>
      <c r="F72" s="774" t="s">
        <v>1393</v>
      </c>
      <c r="G72" s="778">
        <v>44287</v>
      </c>
      <c r="H72" s="777">
        <v>41334</v>
      </c>
      <c r="I72" s="778">
        <v>44348</v>
      </c>
      <c r="J72" s="779" t="e">
        <v>#N/A</v>
      </c>
      <c r="K72" s="779" t="s">
        <v>1173</v>
      </c>
      <c r="L72" s="779" t="s">
        <v>1173</v>
      </c>
      <c r="M72" s="779" t="s">
        <v>1173</v>
      </c>
      <c r="N72" s="780">
        <v>102486.1185</v>
      </c>
      <c r="O72" s="781">
        <v>116521.677</v>
      </c>
      <c r="P72" s="781">
        <v>55492.046999999999</v>
      </c>
      <c r="Q72" s="781">
        <v>52245.823499999999</v>
      </c>
      <c r="R72" s="781">
        <v>52041.658499999998</v>
      </c>
      <c r="S72" s="781">
        <v>24462.108</v>
      </c>
      <c r="T72" s="781">
        <v>0</v>
      </c>
      <c r="U72" s="784">
        <v>0</v>
      </c>
    </row>
    <row r="73" spans="1:21" ht="15" x14ac:dyDescent="0.25">
      <c r="A73" s="783" t="s">
        <v>8</v>
      </c>
      <c r="B73" s="775" t="s">
        <v>549</v>
      </c>
      <c r="C73" s="774" t="s">
        <v>463</v>
      </c>
      <c r="D73" s="802" t="s">
        <v>1738</v>
      </c>
      <c r="E73" s="776">
        <v>42887</v>
      </c>
      <c r="F73" s="774" t="s">
        <v>1393</v>
      </c>
      <c r="G73" s="778">
        <v>44287</v>
      </c>
      <c r="H73" s="777">
        <v>41365</v>
      </c>
      <c r="I73" s="778">
        <v>44348</v>
      </c>
      <c r="J73" s="779" t="e">
        <v>#N/A</v>
      </c>
      <c r="K73" s="779" t="s">
        <v>1173</v>
      </c>
      <c r="L73" s="779" t="s">
        <v>1173</v>
      </c>
      <c r="M73" s="779" t="s">
        <v>1173</v>
      </c>
      <c r="N73" s="780">
        <v>47350.574999999997</v>
      </c>
      <c r="O73" s="781">
        <v>27750.735000000001</v>
      </c>
      <c r="P73" s="781">
        <v>15381.477000000001</v>
      </c>
      <c r="Q73" s="781">
        <v>12732.0435</v>
      </c>
      <c r="R73" s="781">
        <v>47374.1325</v>
      </c>
      <c r="S73" s="781">
        <v>21965.012999999999</v>
      </c>
      <c r="T73" s="781">
        <v>0</v>
      </c>
      <c r="U73" s="784">
        <v>0</v>
      </c>
    </row>
    <row r="74" spans="1:21" ht="15" x14ac:dyDescent="0.25">
      <c r="A74" s="783" t="s">
        <v>8</v>
      </c>
      <c r="B74" s="775" t="s">
        <v>549</v>
      </c>
      <c r="C74" s="774" t="s">
        <v>463</v>
      </c>
      <c r="D74" s="802" t="s">
        <v>1739</v>
      </c>
      <c r="E74" s="776">
        <v>42887</v>
      </c>
      <c r="F74" s="774" t="s">
        <v>1393</v>
      </c>
      <c r="G74" s="778">
        <v>44348</v>
      </c>
      <c r="H74" s="777">
        <v>41334</v>
      </c>
      <c r="I74" s="778">
        <v>44348</v>
      </c>
      <c r="J74" s="779" t="e">
        <v>#N/A</v>
      </c>
      <c r="K74" s="779" t="s">
        <v>1173</v>
      </c>
      <c r="L74" s="779" t="s">
        <v>1173</v>
      </c>
      <c r="M74" s="779" t="s">
        <v>1173</v>
      </c>
      <c r="N74" s="780">
        <v>38622.355450000003</v>
      </c>
      <c r="O74" s="781">
        <v>43911.7189</v>
      </c>
      <c r="P74" s="781">
        <v>20912.427899999999</v>
      </c>
      <c r="Q74" s="781">
        <v>19689.073950000002</v>
      </c>
      <c r="R74" s="781">
        <v>19612.133450000001</v>
      </c>
      <c r="S74" s="781">
        <v>9218.6556</v>
      </c>
      <c r="T74" s="781">
        <v>0</v>
      </c>
      <c r="U74" s="784">
        <v>0</v>
      </c>
    </row>
    <row r="75" spans="1:21" ht="15" x14ac:dyDescent="0.25">
      <c r="A75" s="783" t="s">
        <v>8</v>
      </c>
      <c r="B75" s="775" t="s">
        <v>549</v>
      </c>
      <c r="C75" s="774" t="s">
        <v>463</v>
      </c>
      <c r="D75" s="802" t="s">
        <v>1739</v>
      </c>
      <c r="E75" s="776">
        <v>42887</v>
      </c>
      <c r="F75" s="774" t="s">
        <v>1393</v>
      </c>
      <c r="G75" s="778">
        <v>44348</v>
      </c>
      <c r="H75" s="777">
        <v>41365</v>
      </c>
      <c r="I75" s="778">
        <v>44348</v>
      </c>
      <c r="J75" s="779" t="e">
        <v>#N/A</v>
      </c>
      <c r="K75" s="779" t="s">
        <v>1173</v>
      </c>
      <c r="L75" s="779" t="s">
        <v>1173</v>
      </c>
      <c r="M75" s="779" t="s">
        <v>1173</v>
      </c>
      <c r="N75" s="780">
        <v>17844.2775</v>
      </c>
      <c r="O75" s="781">
        <v>10457.9895</v>
      </c>
      <c r="P75" s="781">
        <v>5796.5789000000004</v>
      </c>
      <c r="Q75" s="781">
        <v>4798.1279500000001</v>
      </c>
      <c r="R75" s="781">
        <v>17853.15525</v>
      </c>
      <c r="S75" s="781">
        <v>8277.6141000000007</v>
      </c>
      <c r="T75" s="781">
        <v>0</v>
      </c>
      <c r="U75" s="784">
        <v>0</v>
      </c>
    </row>
    <row r="76" spans="1:21" ht="15" x14ac:dyDescent="0.25">
      <c r="A76" s="783" t="s">
        <v>8</v>
      </c>
      <c r="B76" s="775" t="s">
        <v>549</v>
      </c>
      <c r="C76" s="774" t="s">
        <v>463</v>
      </c>
      <c r="D76" s="802" t="s">
        <v>1740</v>
      </c>
      <c r="E76" s="776">
        <v>42887</v>
      </c>
      <c r="F76" s="774" t="s">
        <v>1393</v>
      </c>
      <c r="G76" s="778">
        <v>44348</v>
      </c>
      <c r="H76" s="777">
        <v>41334</v>
      </c>
      <c r="I76" s="778">
        <v>44348</v>
      </c>
      <c r="J76" s="779" t="e">
        <v>#N/A</v>
      </c>
      <c r="K76" s="779" t="s">
        <v>1173</v>
      </c>
      <c r="L76" s="779" t="s">
        <v>1173</v>
      </c>
      <c r="M76" s="779" t="s">
        <v>1173</v>
      </c>
      <c r="N76" s="780">
        <v>160829.79191999999</v>
      </c>
      <c r="O76" s="781">
        <v>182855.56464</v>
      </c>
      <c r="P76" s="781">
        <v>87082.763040000005</v>
      </c>
      <c r="Q76" s="781">
        <v>81988.517519999994</v>
      </c>
      <c r="R76" s="781">
        <v>81668.124720000007</v>
      </c>
      <c r="S76" s="781">
        <v>38387.986559999998</v>
      </c>
      <c r="T76" s="781">
        <v>0</v>
      </c>
      <c r="U76" s="784">
        <v>0</v>
      </c>
    </row>
    <row r="77" spans="1:21" ht="15" x14ac:dyDescent="0.25">
      <c r="A77" s="783" t="s">
        <v>8</v>
      </c>
      <c r="B77" s="775" t="s">
        <v>549</v>
      </c>
      <c r="C77" s="774" t="s">
        <v>463</v>
      </c>
      <c r="D77" s="802" t="s">
        <v>1740</v>
      </c>
      <c r="E77" s="776">
        <v>42887</v>
      </c>
      <c r="F77" s="774" t="s">
        <v>1393</v>
      </c>
      <c r="G77" s="778">
        <v>44348</v>
      </c>
      <c r="H77" s="777">
        <v>41365</v>
      </c>
      <c r="I77" s="778">
        <v>44348</v>
      </c>
      <c r="J77" s="779" t="e">
        <v>#N/A</v>
      </c>
      <c r="K77" s="779" t="s">
        <v>1173</v>
      </c>
      <c r="L77" s="779" t="s">
        <v>1173</v>
      </c>
      <c r="M77" s="779" t="s">
        <v>1173</v>
      </c>
      <c r="N77" s="780">
        <v>74306.483999999997</v>
      </c>
      <c r="O77" s="781">
        <v>43548.775199999996</v>
      </c>
      <c r="P77" s="781">
        <v>24137.90064</v>
      </c>
      <c r="Q77" s="781">
        <v>19980.18792</v>
      </c>
      <c r="R77" s="781">
        <v>74343.452399999995</v>
      </c>
      <c r="S77" s="781">
        <v>34469.336159999999</v>
      </c>
      <c r="T77" s="781">
        <v>0</v>
      </c>
      <c r="U77" s="784">
        <v>0</v>
      </c>
    </row>
    <row r="78" spans="1:21" ht="15" x14ac:dyDescent="0.25">
      <c r="A78" s="783" t="s">
        <v>8</v>
      </c>
      <c r="B78" s="775" t="s">
        <v>549</v>
      </c>
      <c r="C78" s="774" t="s">
        <v>463</v>
      </c>
      <c r="D78" s="802" t="s">
        <v>1741</v>
      </c>
      <c r="E78" s="776">
        <v>42887</v>
      </c>
      <c r="F78" s="777">
        <v>41275</v>
      </c>
      <c r="G78" s="778">
        <v>44287</v>
      </c>
      <c r="H78" s="777">
        <v>41334</v>
      </c>
      <c r="I78" s="778">
        <v>44348</v>
      </c>
      <c r="J78" s="779" t="e">
        <v>#N/A</v>
      </c>
      <c r="K78" s="779" t="s">
        <v>1173</v>
      </c>
      <c r="L78" s="779" t="s">
        <v>1173</v>
      </c>
      <c r="M78" s="779" t="s">
        <v>1173</v>
      </c>
      <c r="N78" s="780">
        <v>150560.9504</v>
      </c>
      <c r="O78" s="781">
        <v>171180.39679999999</v>
      </c>
      <c r="P78" s="781">
        <v>81522.604800000001</v>
      </c>
      <c r="Q78" s="781">
        <v>76753.622399999993</v>
      </c>
      <c r="R78" s="781">
        <v>76453.686400000006</v>
      </c>
      <c r="S78" s="781">
        <v>35936.947200000002</v>
      </c>
      <c r="T78" s="781">
        <v>0</v>
      </c>
      <c r="U78" s="784">
        <v>0</v>
      </c>
    </row>
    <row r="79" spans="1:21" ht="15" x14ac:dyDescent="0.25">
      <c r="A79" s="783" t="s">
        <v>8</v>
      </c>
      <c r="B79" s="775" t="s">
        <v>549</v>
      </c>
      <c r="C79" s="774" t="s">
        <v>463</v>
      </c>
      <c r="D79" s="802" t="s">
        <v>1742</v>
      </c>
      <c r="E79" s="776">
        <v>42887</v>
      </c>
      <c r="F79" s="774" t="s">
        <v>1393</v>
      </c>
      <c r="G79" s="778">
        <v>44348</v>
      </c>
      <c r="H79" s="777">
        <v>41334</v>
      </c>
      <c r="I79" s="778">
        <v>44348</v>
      </c>
      <c r="J79" s="779" t="e">
        <v>#N/A</v>
      </c>
      <c r="K79" s="779" t="s">
        <v>1173</v>
      </c>
      <c r="L79" s="779" t="s">
        <v>1173</v>
      </c>
      <c r="M79" s="779" t="s">
        <v>1173</v>
      </c>
      <c r="N79" s="780">
        <v>101783.692152</v>
      </c>
      <c r="O79" s="781">
        <v>115723.052784</v>
      </c>
      <c r="P79" s="781">
        <v>55111.711823999998</v>
      </c>
      <c r="Q79" s="781">
        <v>51887.737512</v>
      </c>
      <c r="R79" s="781">
        <v>51684.971832000003</v>
      </c>
      <c r="S79" s="781">
        <v>24294.447936</v>
      </c>
      <c r="T79" s="781">
        <v>0</v>
      </c>
      <c r="U79" s="784">
        <v>0</v>
      </c>
    </row>
    <row r="80" spans="1:21" ht="15" x14ac:dyDescent="0.25">
      <c r="A80" s="783" t="s">
        <v>8</v>
      </c>
      <c r="B80" s="775" t="s">
        <v>549</v>
      </c>
      <c r="C80" s="774" t="s">
        <v>463</v>
      </c>
      <c r="D80" s="802" t="s">
        <v>1742</v>
      </c>
      <c r="E80" s="776">
        <v>42887</v>
      </c>
      <c r="F80" s="774" t="s">
        <v>1393</v>
      </c>
      <c r="G80" s="778">
        <v>44348</v>
      </c>
      <c r="H80" s="777">
        <v>41365</v>
      </c>
      <c r="I80" s="778">
        <v>44348</v>
      </c>
      <c r="J80" s="779" t="e">
        <v>#N/A</v>
      </c>
      <c r="K80" s="779" t="s">
        <v>1173</v>
      </c>
      <c r="L80" s="779" t="s">
        <v>1173</v>
      </c>
      <c r="M80" s="779" t="s">
        <v>1173</v>
      </c>
      <c r="N80" s="780">
        <v>47026.040399999998</v>
      </c>
      <c r="O80" s="781">
        <v>27560.53512</v>
      </c>
      <c r="P80" s="781">
        <v>15276.054383999999</v>
      </c>
      <c r="Q80" s="781">
        <v>12644.779752</v>
      </c>
      <c r="R80" s="781">
        <v>47049.436439999998</v>
      </c>
      <c r="S80" s="781">
        <v>21814.467696</v>
      </c>
      <c r="T80" s="781">
        <v>0</v>
      </c>
      <c r="U80" s="784">
        <v>0</v>
      </c>
    </row>
    <row r="81" spans="1:21" ht="15" x14ac:dyDescent="0.25">
      <c r="A81" s="783" t="s">
        <v>8</v>
      </c>
      <c r="B81" s="775" t="s">
        <v>838</v>
      </c>
      <c r="C81" s="774" t="s">
        <v>1700</v>
      </c>
      <c r="D81" s="802" t="s">
        <v>1743</v>
      </c>
      <c r="E81" s="776">
        <v>42887</v>
      </c>
      <c r="F81" s="774" t="s">
        <v>1393</v>
      </c>
      <c r="G81" s="778">
        <v>43922</v>
      </c>
      <c r="H81" s="777">
        <v>41913</v>
      </c>
      <c r="I81" s="778">
        <v>43983</v>
      </c>
      <c r="J81" s="779" t="e">
        <v>#N/A</v>
      </c>
      <c r="K81" s="779" t="s">
        <v>1173</v>
      </c>
      <c r="L81" s="779" t="s">
        <v>1173</v>
      </c>
      <c r="M81" s="779" t="s">
        <v>1173</v>
      </c>
      <c r="N81" s="780">
        <v>856511.28529999999</v>
      </c>
      <c r="O81" s="781">
        <v>819934.40399999998</v>
      </c>
      <c r="P81" s="781">
        <v>819022.41</v>
      </c>
      <c r="Q81" s="781">
        <v>856929.78289999999</v>
      </c>
      <c r="R81" s="781">
        <v>363712.17</v>
      </c>
      <c r="S81" s="781">
        <v>0</v>
      </c>
      <c r="T81" s="781">
        <v>0</v>
      </c>
      <c r="U81" s="784">
        <v>0</v>
      </c>
    </row>
    <row r="82" spans="1:21" ht="15" x14ac:dyDescent="0.25">
      <c r="A82" s="783" t="s">
        <v>8</v>
      </c>
      <c r="B82" s="775" t="s">
        <v>838</v>
      </c>
      <c r="C82" s="774" t="s">
        <v>1700</v>
      </c>
      <c r="D82" s="802" t="s">
        <v>1743</v>
      </c>
      <c r="E82" s="776">
        <v>42887</v>
      </c>
      <c r="F82" s="774" t="s">
        <v>1393</v>
      </c>
      <c r="G82" s="778">
        <v>43922</v>
      </c>
      <c r="H82" s="777">
        <v>42036</v>
      </c>
      <c r="I82" s="778">
        <v>44105</v>
      </c>
      <c r="J82" s="779" t="e">
        <v>#N/A</v>
      </c>
      <c r="K82" s="779" t="s">
        <v>1173</v>
      </c>
      <c r="L82" s="779" t="s">
        <v>1173</v>
      </c>
      <c r="M82" s="779" t="s">
        <v>1173</v>
      </c>
      <c r="N82" s="780">
        <v>682987.47710000002</v>
      </c>
      <c r="O82" s="781">
        <v>620087.24399999995</v>
      </c>
      <c r="P82" s="781">
        <v>604156.74</v>
      </c>
      <c r="Q82" s="781">
        <v>632114.38459999999</v>
      </c>
      <c r="R82" s="781">
        <v>410016.09</v>
      </c>
      <c r="S82" s="781">
        <v>0</v>
      </c>
      <c r="T82" s="781">
        <v>0</v>
      </c>
      <c r="U82" s="784">
        <v>0</v>
      </c>
    </row>
    <row r="83" spans="1:21" ht="15" x14ac:dyDescent="0.25">
      <c r="A83" s="783" t="s">
        <v>8</v>
      </c>
      <c r="B83" s="775" t="s">
        <v>838</v>
      </c>
      <c r="C83" s="774" t="s">
        <v>1725</v>
      </c>
      <c r="D83" s="802" t="s">
        <v>1743</v>
      </c>
      <c r="E83" s="776">
        <v>42887</v>
      </c>
      <c r="F83" s="774" t="s">
        <v>1393</v>
      </c>
      <c r="G83" s="778">
        <v>43922</v>
      </c>
      <c r="H83" s="777">
        <v>41913</v>
      </c>
      <c r="I83" s="778">
        <v>43983</v>
      </c>
      <c r="J83" s="779" t="e">
        <v>#N/A</v>
      </c>
      <c r="K83" s="779" t="s">
        <v>1173</v>
      </c>
      <c r="L83" s="779" t="s">
        <v>1173</v>
      </c>
      <c r="M83" s="779" t="s">
        <v>1173</v>
      </c>
      <c r="N83" s="780">
        <v>284898.75750000001</v>
      </c>
      <c r="O83" s="781">
        <v>189990.408</v>
      </c>
      <c r="P83" s="781">
        <v>204776.7</v>
      </c>
      <c r="Q83" s="781">
        <v>214253.21849999999</v>
      </c>
      <c r="R83" s="781">
        <v>123680.82</v>
      </c>
      <c r="S83" s="781">
        <v>0</v>
      </c>
      <c r="T83" s="781">
        <v>0</v>
      </c>
      <c r="U83" s="784">
        <v>0</v>
      </c>
    </row>
    <row r="84" spans="1:21" ht="15" x14ac:dyDescent="0.25">
      <c r="A84" s="783" t="s">
        <v>8</v>
      </c>
      <c r="B84" s="775" t="s">
        <v>838</v>
      </c>
      <c r="C84" s="774" t="s">
        <v>1725</v>
      </c>
      <c r="D84" s="802" t="s">
        <v>1743</v>
      </c>
      <c r="E84" s="776">
        <v>42887</v>
      </c>
      <c r="F84" s="774" t="s">
        <v>1393</v>
      </c>
      <c r="G84" s="778">
        <v>43922</v>
      </c>
      <c r="H84" s="777">
        <v>42036</v>
      </c>
      <c r="I84" s="778">
        <v>44105</v>
      </c>
      <c r="J84" s="779" t="e">
        <v>#N/A</v>
      </c>
      <c r="K84" s="779" t="s">
        <v>1173</v>
      </c>
      <c r="L84" s="779" t="s">
        <v>1173</v>
      </c>
      <c r="M84" s="779" t="s">
        <v>1173</v>
      </c>
      <c r="N84" s="780">
        <v>305038.65460000001</v>
      </c>
      <c r="O84" s="781">
        <v>273432.33</v>
      </c>
      <c r="P84" s="781">
        <v>297594.06</v>
      </c>
      <c r="Q84" s="781">
        <v>311366.78169999999</v>
      </c>
      <c r="R84" s="781">
        <v>265578.23999999999</v>
      </c>
      <c r="S84" s="781">
        <v>0</v>
      </c>
      <c r="T84" s="781">
        <v>0</v>
      </c>
      <c r="U84" s="784">
        <v>0</v>
      </c>
    </row>
    <row r="85" spans="1:21" ht="15" x14ac:dyDescent="0.25">
      <c r="A85" s="783" t="s">
        <v>8</v>
      </c>
      <c r="B85" s="775" t="s">
        <v>837</v>
      </c>
      <c r="C85" s="774" t="s">
        <v>845</v>
      </c>
      <c r="D85" s="802" t="s">
        <v>1744</v>
      </c>
      <c r="E85" s="776">
        <v>42917</v>
      </c>
      <c r="F85" s="774" t="s">
        <v>1393</v>
      </c>
      <c r="G85" s="778">
        <v>44256</v>
      </c>
      <c r="H85" s="777">
        <v>41487</v>
      </c>
      <c r="I85" s="778">
        <v>44317</v>
      </c>
      <c r="J85" s="779" t="e">
        <v>#N/A</v>
      </c>
      <c r="K85" s="779" t="s">
        <v>1173</v>
      </c>
      <c r="L85" s="779" t="s">
        <v>1173</v>
      </c>
      <c r="M85" s="779" t="s">
        <v>1173</v>
      </c>
      <c r="N85" s="780">
        <v>200494.98572999999</v>
      </c>
      <c r="O85" s="781">
        <v>116879.22908999999</v>
      </c>
      <c r="P85" s="781">
        <v>139738.28894999999</v>
      </c>
      <c r="Q85" s="781">
        <v>74706.747180000006</v>
      </c>
      <c r="R85" s="781">
        <v>0</v>
      </c>
      <c r="S85" s="781">
        <v>20248.70952</v>
      </c>
      <c r="T85" s="781">
        <v>0</v>
      </c>
      <c r="U85" s="784">
        <v>0</v>
      </c>
    </row>
    <row r="86" spans="1:21" ht="15" x14ac:dyDescent="0.25">
      <c r="A86" s="783" t="s">
        <v>1688</v>
      </c>
      <c r="B86" s="775" t="s">
        <v>551</v>
      </c>
      <c r="C86" s="774" t="s">
        <v>552</v>
      </c>
      <c r="D86" s="802" t="s">
        <v>1745</v>
      </c>
      <c r="E86" s="776">
        <v>42917</v>
      </c>
      <c r="F86" s="777">
        <v>40575</v>
      </c>
      <c r="G86" s="778">
        <v>44348</v>
      </c>
      <c r="H86" s="777">
        <v>39448</v>
      </c>
      <c r="I86" s="778">
        <v>43800</v>
      </c>
      <c r="J86" s="779" t="e">
        <v>#N/A</v>
      </c>
      <c r="K86" s="779" t="s">
        <v>1173</v>
      </c>
      <c r="L86" s="779" t="s">
        <v>1173</v>
      </c>
      <c r="M86" s="779" t="s">
        <v>1173</v>
      </c>
      <c r="N86" s="780">
        <v>195227.22047999999</v>
      </c>
      <c r="O86" s="781">
        <v>123157.06254</v>
      </c>
      <c r="P86" s="781">
        <v>118990.96488</v>
      </c>
      <c r="Q86" s="781">
        <v>116931.88716</v>
      </c>
      <c r="R86" s="781">
        <v>0</v>
      </c>
      <c r="S86" s="781">
        <v>0</v>
      </c>
      <c r="T86" s="781">
        <v>0</v>
      </c>
      <c r="U86" s="784">
        <v>0</v>
      </c>
    </row>
    <row r="87" spans="1:21" ht="15" x14ac:dyDescent="0.25">
      <c r="A87" s="783" t="s">
        <v>1688</v>
      </c>
      <c r="B87" s="775" t="s">
        <v>551</v>
      </c>
      <c r="C87" s="774" t="s">
        <v>552</v>
      </c>
      <c r="D87" s="802" t="s">
        <v>1746</v>
      </c>
      <c r="E87" s="776">
        <v>42917</v>
      </c>
      <c r="F87" s="777">
        <v>40575</v>
      </c>
      <c r="G87" s="778">
        <v>43983</v>
      </c>
      <c r="H87" s="777">
        <v>39448</v>
      </c>
      <c r="I87" s="778">
        <v>43800</v>
      </c>
      <c r="J87" s="779" t="e">
        <v>#N/A</v>
      </c>
      <c r="K87" s="779" t="s">
        <v>1173</v>
      </c>
      <c r="L87" s="779" t="s">
        <v>1173</v>
      </c>
      <c r="M87" s="779" t="s">
        <v>1173</v>
      </c>
      <c r="N87" s="780">
        <v>32550.381696</v>
      </c>
      <c r="O87" s="781">
        <v>25961.851104000001</v>
      </c>
      <c r="P87" s="781">
        <v>22903.761888000001</v>
      </c>
      <c r="Q87" s="781">
        <v>22507.424016000001</v>
      </c>
      <c r="R87" s="781">
        <v>0</v>
      </c>
      <c r="S87" s="781">
        <v>0</v>
      </c>
      <c r="T87" s="781">
        <v>0</v>
      </c>
      <c r="U87" s="784">
        <v>0</v>
      </c>
    </row>
    <row r="88" spans="1:21" ht="15" x14ac:dyDescent="0.25">
      <c r="A88" s="783" t="s">
        <v>1688</v>
      </c>
      <c r="B88" s="775" t="s">
        <v>519</v>
      </c>
      <c r="C88" s="774" t="s">
        <v>521</v>
      </c>
      <c r="D88" s="802" t="s">
        <v>1745</v>
      </c>
      <c r="E88" s="776">
        <v>42917</v>
      </c>
      <c r="F88" s="777">
        <v>40575</v>
      </c>
      <c r="G88" s="778">
        <v>44348</v>
      </c>
      <c r="H88" s="777">
        <v>40513</v>
      </c>
      <c r="I88" s="778">
        <v>44348</v>
      </c>
      <c r="J88" s="779" t="e">
        <v>#N/A</v>
      </c>
      <c r="K88" s="779" t="s">
        <v>1173</v>
      </c>
      <c r="L88" s="779" t="s">
        <v>1173</v>
      </c>
      <c r="M88" s="779" t="s">
        <v>1173</v>
      </c>
      <c r="N88" s="780">
        <v>167172.0834</v>
      </c>
      <c r="O88" s="781">
        <v>153784.8279</v>
      </c>
      <c r="P88" s="781">
        <v>148975.16688</v>
      </c>
      <c r="Q88" s="781">
        <v>138923.55228</v>
      </c>
      <c r="R88" s="781">
        <v>127887.09071999999</v>
      </c>
      <c r="S88" s="781">
        <v>65253.424319999998</v>
      </c>
      <c r="T88" s="781">
        <v>0</v>
      </c>
      <c r="U88" s="784">
        <v>0</v>
      </c>
    </row>
    <row r="89" spans="1:21" ht="15" x14ac:dyDescent="0.25">
      <c r="A89" s="783" t="s">
        <v>1688</v>
      </c>
      <c r="B89" s="775" t="s">
        <v>519</v>
      </c>
      <c r="C89" s="774" t="s">
        <v>521</v>
      </c>
      <c r="D89" s="802" t="s">
        <v>1746</v>
      </c>
      <c r="E89" s="776">
        <v>42917</v>
      </c>
      <c r="F89" s="777">
        <v>40575</v>
      </c>
      <c r="G89" s="778">
        <v>43983</v>
      </c>
      <c r="H89" s="777">
        <v>40513</v>
      </c>
      <c r="I89" s="778">
        <v>44348</v>
      </c>
      <c r="J89" s="779" t="e">
        <v>#N/A</v>
      </c>
      <c r="K89" s="779" t="s">
        <v>1173</v>
      </c>
      <c r="L89" s="779" t="s">
        <v>1173</v>
      </c>
      <c r="M89" s="779" t="s">
        <v>1173</v>
      </c>
      <c r="N89" s="780">
        <v>24077.760335999999</v>
      </c>
      <c r="O89" s="781">
        <v>30789.853247999999</v>
      </c>
      <c r="P89" s="781">
        <v>28675.217088000001</v>
      </c>
      <c r="Q89" s="781">
        <v>26740.450128</v>
      </c>
      <c r="R89" s="781">
        <v>24616.116672</v>
      </c>
      <c r="S89" s="781">
        <v>12560.188032</v>
      </c>
      <c r="T89" s="781">
        <v>0</v>
      </c>
      <c r="U89" s="784">
        <v>0</v>
      </c>
    </row>
    <row r="90" spans="1:21" ht="15" x14ac:dyDescent="0.25">
      <c r="A90" s="783" t="s">
        <v>1688</v>
      </c>
      <c r="B90" s="775" t="s">
        <v>598</v>
      </c>
      <c r="C90" s="774" t="s">
        <v>599</v>
      </c>
      <c r="D90" s="802" t="s">
        <v>1745</v>
      </c>
      <c r="E90" s="776">
        <v>42917</v>
      </c>
      <c r="F90" s="777">
        <v>40575</v>
      </c>
      <c r="G90" s="778">
        <v>44348</v>
      </c>
      <c r="H90" s="777">
        <v>40483</v>
      </c>
      <c r="I90" s="778">
        <v>43800</v>
      </c>
      <c r="J90" s="779" t="e">
        <v>#N/A</v>
      </c>
      <c r="K90" s="779" t="s">
        <v>1173</v>
      </c>
      <c r="L90" s="779" t="s">
        <v>1173</v>
      </c>
      <c r="M90" s="779" t="s">
        <v>1173</v>
      </c>
      <c r="N90" s="780">
        <v>128728.92359999999</v>
      </c>
      <c r="O90" s="781">
        <v>117020.45838</v>
      </c>
      <c r="P90" s="781">
        <v>117333.30168</v>
      </c>
      <c r="Q90" s="781">
        <v>140976.12935999999</v>
      </c>
      <c r="R90" s="781">
        <v>0</v>
      </c>
      <c r="S90" s="781">
        <v>0</v>
      </c>
      <c r="T90" s="781">
        <v>0</v>
      </c>
      <c r="U90" s="784">
        <v>0</v>
      </c>
    </row>
    <row r="91" spans="1:21" ht="15" x14ac:dyDescent="0.25">
      <c r="A91" s="783" t="s">
        <v>1688</v>
      </c>
      <c r="B91" s="775" t="s">
        <v>598</v>
      </c>
      <c r="C91" s="774" t="s">
        <v>599</v>
      </c>
      <c r="D91" s="802" t="s">
        <v>1746</v>
      </c>
      <c r="E91" s="776">
        <v>42917</v>
      </c>
      <c r="F91" s="777">
        <v>40575</v>
      </c>
      <c r="G91" s="778">
        <v>43983</v>
      </c>
      <c r="H91" s="777">
        <v>40483</v>
      </c>
      <c r="I91" s="778">
        <v>43800</v>
      </c>
      <c r="J91" s="779" t="e">
        <v>#N/A</v>
      </c>
      <c r="K91" s="779" t="s">
        <v>1173</v>
      </c>
      <c r="L91" s="779" t="s">
        <v>1173</v>
      </c>
      <c r="M91" s="779" t="s">
        <v>1173</v>
      </c>
      <c r="N91" s="780">
        <v>18884.70192</v>
      </c>
      <c r="O91" s="781">
        <v>23547.224399999999</v>
      </c>
      <c r="P91" s="781">
        <v>22584.689568000002</v>
      </c>
      <c r="Q91" s="781">
        <v>27135.536735999998</v>
      </c>
      <c r="R91" s="781">
        <v>0</v>
      </c>
      <c r="S91" s="781">
        <v>0</v>
      </c>
      <c r="T91" s="781">
        <v>0</v>
      </c>
      <c r="U91" s="784">
        <v>0</v>
      </c>
    </row>
    <row r="92" spans="1:21" ht="15" x14ac:dyDescent="0.25">
      <c r="A92" s="783" t="s">
        <v>1688</v>
      </c>
      <c r="B92" s="775" t="s">
        <v>598</v>
      </c>
      <c r="C92" s="774" t="s">
        <v>599</v>
      </c>
      <c r="D92" s="802" t="s">
        <v>1603</v>
      </c>
      <c r="E92" s="776">
        <v>42917</v>
      </c>
      <c r="F92" s="777">
        <v>41426</v>
      </c>
      <c r="G92" s="778">
        <v>43678</v>
      </c>
      <c r="H92" s="777">
        <v>40483</v>
      </c>
      <c r="I92" s="778">
        <v>43800</v>
      </c>
      <c r="J92" s="779">
        <v>0</v>
      </c>
      <c r="K92" s="779" t="s">
        <v>1173</v>
      </c>
      <c r="L92" s="779" t="s">
        <v>1173</v>
      </c>
      <c r="M92" s="779" t="s">
        <v>1173</v>
      </c>
      <c r="N92" s="780">
        <v>286201.75</v>
      </c>
      <c r="O92" s="781">
        <v>254580.05</v>
      </c>
      <c r="P92" s="781">
        <v>244173.636</v>
      </c>
      <c r="Q92" s="781">
        <v>293374.97200000001</v>
      </c>
      <c r="R92" s="781">
        <v>0</v>
      </c>
      <c r="S92" s="781">
        <v>0</v>
      </c>
      <c r="T92" s="781">
        <v>0</v>
      </c>
      <c r="U92" s="784">
        <v>0</v>
      </c>
    </row>
    <row r="93" spans="1:21" ht="15" x14ac:dyDescent="0.25">
      <c r="A93" s="783" t="s">
        <v>1688</v>
      </c>
      <c r="B93" s="775" t="s">
        <v>598</v>
      </c>
      <c r="C93" s="774" t="s">
        <v>599</v>
      </c>
      <c r="D93" s="802" t="s">
        <v>1747</v>
      </c>
      <c r="E93" s="776">
        <v>42917</v>
      </c>
      <c r="F93" s="777">
        <v>41426</v>
      </c>
      <c r="G93" s="778">
        <v>43678</v>
      </c>
      <c r="H93" s="777">
        <v>40483</v>
      </c>
      <c r="I93" s="778">
        <v>43800</v>
      </c>
      <c r="J93" s="779" t="e">
        <v>#N/A</v>
      </c>
      <c r="K93" s="779" t="s">
        <v>1173</v>
      </c>
      <c r="L93" s="779" t="s">
        <v>1173</v>
      </c>
      <c r="M93" s="779" t="s">
        <v>1173</v>
      </c>
      <c r="N93" s="780">
        <v>304508.58720000001</v>
      </c>
      <c r="O93" s="781">
        <v>289381.18800000002</v>
      </c>
      <c r="P93" s="781">
        <v>277552.21535999997</v>
      </c>
      <c r="Q93" s="781">
        <v>333479.38271999999</v>
      </c>
      <c r="R93" s="781">
        <v>0</v>
      </c>
      <c r="S93" s="781">
        <v>0</v>
      </c>
      <c r="T93" s="781">
        <v>0</v>
      </c>
      <c r="U93" s="784">
        <v>0</v>
      </c>
    </row>
    <row r="94" spans="1:21" ht="15" x14ac:dyDescent="0.25">
      <c r="A94" s="783" t="s">
        <v>1688</v>
      </c>
      <c r="B94" s="775" t="s">
        <v>598</v>
      </c>
      <c r="C94" s="774" t="s">
        <v>599</v>
      </c>
      <c r="D94" s="802" t="s">
        <v>1545</v>
      </c>
      <c r="E94" s="776">
        <v>42917</v>
      </c>
      <c r="F94" s="777">
        <v>41426</v>
      </c>
      <c r="G94" s="778">
        <v>43435</v>
      </c>
      <c r="H94" s="777">
        <v>40483</v>
      </c>
      <c r="I94" s="778">
        <v>43800</v>
      </c>
      <c r="J94" s="779" t="e">
        <v>#N/A</v>
      </c>
      <c r="K94" s="779" t="s">
        <v>1173</v>
      </c>
      <c r="L94" s="779" t="s">
        <v>1173</v>
      </c>
      <c r="M94" s="779" t="s">
        <v>1173</v>
      </c>
      <c r="N94" s="780">
        <v>476233.88695000001</v>
      </c>
      <c r="O94" s="781">
        <v>452575.50612500001</v>
      </c>
      <c r="P94" s="781">
        <v>434075.67440999998</v>
      </c>
      <c r="Q94" s="781">
        <v>521542.54207000002</v>
      </c>
      <c r="R94" s="781">
        <v>0</v>
      </c>
      <c r="S94" s="781">
        <v>0</v>
      </c>
      <c r="T94" s="781">
        <v>0</v>
      </c>
      <c r="U94" s="784">
        <v>0</v>
      </c>
    </row>
    <row r="95" spans="1:21" ht="15" x14ac:dyDescent="0.25">
      <c r="A95" s="783" t="s">
        <v>1657</v>
      </c>
      <c r="B95" s="775" t="s">
        <v>1684</v>
      </c>
      <c r="C95" s="774" t="s">
        <v>644</v>
      </c>
      <c r="D95" s="802" t="s">
        <v>1748</v>
      </c>
      <c r="E95" s="776">
        <v>42826</v>
      </c>
      <c r="F95" s="777">
        <v>41671</v>
      </c>
      <c r="G95" s="778">
        <v>43739</v>
      </c>
      <c r="H95" s="777">
        <v>41821</v>
      </c>
      <c r="I95" s="778">
        <v>43831</v>
      </c>
      <c r="J95" s="779" t="e">
        <v>#N/A</v>
      </c>
      <c r="K95" s="779" t="s">
        <v>1173</v>
      </c>
      <c r="L95" s="779" t="s">
        <v>1173</v>
      </c>
      <c r="M95" s="779" t="s">
        <v>1173</v>
      </c>
      <c r="N95" s="780">
        <v>614038.69999999995</v>
      </c>
      <c r="O95" s="781">
        <v>805199.01049999997</v>
      </c>
      <c r="P95" s="781">
        <v>550224.71400000004</v>
      </c>
      <c r="Q95" s="781">
        <v>492427.87349999999</v>
      </c>
      <c r="R95" s="781">
        <v>0</v>
      </c>
      <c r="S95" s="781">
        <v>0</v>
      </c>
      <c r="T95" s="781">
        <v>0</v>
      </c>
      <c r="U95" s="784">
        <v>0</v>
      </c>
    </row>
    <row r="96" spans="1:21" ht="15" x14ac:dyDescent="0.25">
      <c r="A96" s="783" t="s">
        <v>1657</v>
      </c>
      <c r="B96" s="775" t="s">
        <v>1684</v>
      </c>
      <c r="C96" s="774" t="s">
        <v>644</v>
      </c>
      <c r="D96" s="802" t="s">
        <v>1749</v>
      </c>
      <c r="E96" s="776">
        <v>42826</v>
      </c>
      <c r="F96" s="777">
        <v>41671</v>
      </c>
      <c r="G96" s="778">
        <v>43739</v>
      </c>
      <c r="H96" s="777">
        <v>41821</v>
      </c>
      <c r="I96" s="778">
        <v>43831</v>
      </c>
      <c r="J96" s="779" t="e">
        <v>#N/A</v>
      </c>
      <c r="K96" s="779" t="s">
        <v>1173</v>
      </c>
      <c r="L96" s="779" t="s">
        <v>1173</v>
      </c>
      <c r="M96" s="779" t="s">
        <v>1173</v>
      </c>
      <c r="N96" s="780">
        <v>792790.9</v>
      </c>
      <c r="O96" s="781">
        <v>904154.4865</v>
      </c>
      <c r="P96" s="781">
        <v>550224.71400000004</v>
      </c>
      <c r="Q96" s="781">
        <v>492427.87349999999</v>
      </c>
      <c r="R96" s="781">
        <v>0</v>
      </c>
      <c r="S96" s="781">
        <v>0</v>
      </c>
      <c r="T96" s="781">
        <v>0</v>
      </c>
      <c r="U96" s="784">
        <v>0</v>
      </c>
    </row>
    <row r="97" spans="1:21" ht="15" x14ac:dyDescent="0.25">
      <c r="A97" s="783" t="s">
        <v>1657</v>
      </c>
      <c r="B97" s="775" t="s">
        <v>1684</v>
      </c>
      <c r="C97" s="774" t="s">
        <v>644</v>
      </c>
      <c r="D97" s="802" t="s">
        <v>1750</v>
      </c>
      <c r="E97" s="776">
        <v>42826</v>
      </c>
      <c r="F97" s="777">
        <v>41671</v>
      </c>
      <c r="G97" s="778">
        <v>43739</v>
      </c>
      <c r="H97" s="777">
        <v>41821</v>
      </c>
      <c r="I97" s="778">
        <v>43831</v>
      </c>
      <c r="J97" s="779" t="e">
        <v>#N/A</v>
      </c>
      <c r="K97" s="779" t="s">
        <v>1173</v>
      </c>
      <c r="L97" s="779" t="s">
        <v>1173</v>
      </c>
      <c r="M97" s="779" t="s">
        <v>1173</v>
      </c>
      <c r="N97" s="780">
        <v>175029.57440000001</v>
      </c>
      <c r="O97" s="781">
        <v>141423.51376</v>
      </c>
      <c r="P97" s="781">
        <v>139783.45696000001</v>
      </c>
      <c r="Q97" s="781">
        <v>144099.37823999999</v>
      </c>
      <c r="R97" s="781">
        <v>7149.05224</v>
      </c>
      <c r="S97" s="781">
        <v>0</v>
      </c>
      <c r="T97" s="781">
        <v>0</v>
      </c>
      <c r="U97" s="784">
        <v>0</v>
      </c>
    </row>
    <row r="98" spans="1:21" ht="15" x14ac:dyDescent="0.25">
      <c r="A98" s="783" t="s">
        <v>1657</v>
      </c>
      <c r="B98" s="775" t="s">
        <v>1684</v>
      </c>
      <c r="C98" s="774" t="s">
        <v>644</v>
      </c>
      <c r="D98" s="802" t="s">
        <v>1751</v>
      </c>
      <c r="E98" s="776">
        <v>42826</v>
      </c>
      <c r="F98" s="777">
        <v>42309</v>
      </c>
      <c r="G98" s="778">
        <v>43739</v>
      </c>
      <c r="H98" s="777">
        <v>41821</v>
      </c>
      <c r="I98" s="778">
        <v>43831</v>
      </c>
      <c r="J98" s="779" t="e">
        <v>#N/A</v>
      </c>
      <c r="K98" s="779" t="s">
        <v>1173</v>
      </c>
      <c r="L98" s="779" t="s">
        <v>1173</v>
      </c>
      <c r="M98" s="779" t="s">
        <v>1173</v>
      </c>
      <c r="N98" s="780">
        <v>128604.88</v>
      </c>
      <c r="O98" s="781">
        <v>105927.08</v>
      </c>
      <c r="P98" s="781">
        <v>108626.96</v>
      </c>
      <c r="Q98" s="781">
        <v>112608.24</v>
      </c>
      <c r="R98" s="781">
        <v>0</v>
      </c>
      <c r="S98" s="781">
        <v>0</v>
      </c>
      <c r="T98" s="781">
        <v>0</v>
      </c>
      <c r="U98" s="784">
        <v>0</v>
      </c>
    </row>
    <row r="99" spans="1:21" ht="15" x14ac:dyDescent="0.25">
      <c r="A99" s="783" t="s">
        <v>1657</v>
      </c>
      <c r="B99" s="775" t="s">
        <v>1684</v>
      </c>
      <c r="C99" s="774" t="s">
        <v>644</v>
      </c>
      <c r="D99" s="802" t="s">
        <v>1752</v>
      </c>
      <c r="E99" s="776">
        <v>42826</v>
      </c>
      <c r="F99" s="777">
        <v>42309</v>
      </c>
      <c r="G99" s="778">
        <v>43739</v>
      </c>
      <c r="H99" s="777">
        <v>41821</v>
      </c>
      <c r="I99" s="778">
        <v>43831</v>
      </c>
      <c r="J99" s="779" t="e">
        <v>#N/A</v>
      </c>
      <c r="K99" s="779" t="s">
        <v>1173</v>
      </c>
      <c r="L99" s="779" t="s">
        <v>1173</v>
      </c>
      <c r="M99" s="779" t="s">
        <v>1173</v>
      </c>
      <c r="N99" s="780">
        <v>90454.975999999995</v>
      </c>
      <c r="O99" s="781">
        <v>75695.177599999995</v>
      </c>
      <c r="P99" s="781">
        <v>78123.926399999997</v>
      </c>
      <c r="Q99" s="781">
        <v>80987.241599999994</v>
      </c>
      <c r="R99" s="781">
        <v>0</v>
      </c>
      <c r="S99" s="781">
        <v>0</v>
      </c>
      <c r="T99" s="781">
        <v>0</v>
      </c>
      <c r="U99" s="784">
        <v>0</v>
      </c>
    </row>
    <row r="100" spans="1:21" ht="15" x14ac:dyDescent="0.25">
      <c r="A100" s="783" t="s">
        <v>1657</v>
      </c>
      <c r="B100" s="775" t="s">
        <v>1684</v>
      </c>
      <c r="C100" s="774" t="s">
        <v>644</v>
      </c>
      <c r="D100" s="802" t="s">
        <v>1753</v>
      </c>
      <c r="E100" s="776">
        <v>42826</v>
      </c>
      <c r="F100" s="777">
        <v>42767</v>
      </c>
      <c r="G100" s="778">
        <v>44105</v>
      </c>
      <c r="H100" s="777">
        <v>41821</v>
      </c>
      <c r="I100" s="778">
        <v>43831</v>
      </c>
      <c r="J100" s="779" t="e">
        <v>#N/A</v>
      </c>
      <c r="K100" s="779" t="s">
        <v>1173</v>
      </c>
      <c r="L100" s="779" t="s">
        <v>1173</v>
      </c>
      <c r="M100" s="779" t="s">
        <v>1173</v>
      </c>
      <c r="N100" s="780">
        <v>0</v>
      </c>
      <c r="O100" s="781">
        <v>141556.72</v>
      </c>
      <c r="P100" s="781">
        <v>156014.56</v>
      </c>
      <c r="Q100" s="781">
        <v>161732.64000000001</v>
      </c>
      <c r="R100" s="781">
        <v>9471.64</v>
      </c>
      <c r="S100" s="781">
        <v>0</v>
      </c>
      <c r="T100" s="781">
        <v>0</v>
      </c>
      <c r="U100" s="784">
        <v>0</v>
      </c>
    </row>
    <row r="101" spans="1:21" ht="15" x14ac:dyDescent="0.25">
      <c r="A101" s="783" t="s">
        <v>1657</v>
      </c>
      <c r="B101" s="775" t="s">
        <v>1684</v>
      </c>
      <c r="C101" s="774" t="s">
        <v>644</v>
      </c>
      <c r="D101" s="802" t="s">
        <v>1754</v>
      </c>
      <c r="E101" s="776">
        <v>42826</v>
      </c>
      <c r="F101" s="777">
        <v>42767</v>
      </c>
      <c r="G101" s="778">
        <v>44105</v>
      </c>
      <c r="H101" s="777">
        <v>41821</v>
      </c>
      <c r="I101" s="778">
        <v>43831</v>
      </c>
      <c r="J101" s="779" t="e">
        <v>#N/A</v>
      </c>
      <c r="K101" s="779" t="s">
        <v>1173</v>
      </c>
      <c r="L101" s="779" t="s">
        <v>1173</v>
      </c>
      <c r="M101" s="779" t="s">
        <v>1173</v>
      </c>
      <c r="N101" s="780">
        <v>0</v>
      </c>
      <c r="O101" s="781">
        <v>141556.72</v>
      </c>
      <c r="P101" s="781">
        <v>156014.56</v>
      </c>
      <c r="Q101" s="781">
        <v>161732.64000000001</v>
      </c>
      <c r="R101" s="781">
        <v>9471.64</v>
      </c>
      <c r="S101" s="781">
        <v>0</v>
      </c>
      <c r="T101" s="781">
        <v>0</v>
      </c>
      <c r="U101" s="784">
        <v>0</v>
      </c>
    </row>
    <row r="102" spans="1:21" ht="15" x14ac:dyDescent="0.25">
      <c r="A102" s="783" t="s">
        <v>1657</v>
      </c>
      <c r="B102" s="775" t="s">
        <v>1684</v>
      </c>
      <c r="C102" s="774" t="s">
        <v>644</v>
      </c>
      <c r="D102" s="802" t="s">
        <v>1755</v>
      </c>
      <c r="E102" s="776">
        <v>42826</v>
      </c>
      <c r="F102" s="777">
        <v>42767</v>
      </c>
      <c r="G102" s="778">
        <v>43739</v>
      </c>
      <c r="H102" s="777">
        <v>41821</v>
      </c>
      <c r="I102" s="778">
        <v>43831</v>
      </c>
      <c r="J102" s="779" t="e">
        <v>#N/A</v>
      </c>
      <c r="K102" s="779" t="s">
        <v>1173</v>
      </c>
      <c r="L102" s="779" t="s">
        <v>1173</v>
      </c>
      <c r="M102" s="779" t="s">
        <v>1173</v>
      </c>
      <c r="N102" s="780">
        <v>0</v>
      </c>
      <c r="O102" s="781">
        <v>679405.27607999998</v>
      </c>
      <c r="P102" s="781">
        <v>681375.36479999998</v>
      </c>
      <c r="Q102" s="781">
        <v>708246.54336000001</v>
      </c>
      <c r="R102" s="781">
        <v>0</v>
      </c>
      <c r="S102" s="781">
        <v>0</v>
      </c>
      <c r="T102" s="781">
        <v>0</v>
      </c>
      <c r="U102" s="784">
        <v>0</v>
      </c>
    </row>
    <row r="103" spans="1:21" ht="15" x14ac:dyDescent="0.25">
      <c r="A103" s="783" t="s">
        <v>1657</v>
      </c>
      <c r="B103" s="775" t="s">
        <v>1684</v>
      </c>
      <c r="C103" s="774" t="s">
        <v>644</v>
      </c>
      <c r="D103" s="802" t="s">
        <v>1756</v>
      </c>
      <c r="E103" s="776">
        <v>42826</v>
      </c>
      <c r="F103" s="777">
        <v>42767</v>
      </c>
      <c r="G103" s="778">
        <v>43739</v>
      </c>
      <c r="H103" s="777">
        <v>41821</v>
      </c>
      <c r="I103" s="778">
        <v>43831</v>
      </c>
      <c r="J103" s="779" t="e">
        <v>#N/A</v>
      </c>
      <c r="K103" s="779" t="s">
        <v>1173</v>
      </c>
      <c r="L103" s="779" t="s">
        <v>1173</v>
      </c>
      <c r="M103" s="779" t="s">
        <v>1173</v>
      </c>
      <c r="N103" s="780">
        <v>0</v>
      </c>
      <c r="O103" s="781">
        <v>679405.27607999998</v>
      </c>
      <c r="P103" s="781">
        <v>681375.36479999998</v>
      </c>
      <c r="Q103" s="781">
        <v>706348.41119999997</v>
      </c>
      <c r="R103" s="781">
        <v>0</v>
      </c>
      <c r="S103" s="781">
        <v>0</v>
      </c>
      <c r="T103" s="781">
        <v>0</v>
      </c>
      <c r="U103" s="784">
        <v>0</v>
      </c>
    </row>
    <row r="104" spans="1:21" ht="15" x14ac:dyDescent="0.25">
      <c r="A104" s="783" t="s">
        <v>1657</v>
      </c>
      <c r="B104" s="775" t="s">
        <v>1684</v>
      </c>
      <c r="C104" s="774" t="s">
        <v>644</v>
      </c>
      <c r="D104" s="802" t="s">
        <v>1757</v>
      </c>
      <c r="E104" s="776">
        <v>42826</v>
      </c>
      <c r="F104" s="777">
        <v>42767</v>
      </c>
      <c r="G104" s="778">
        <v>43739</v>
      </c>
      <c r="H104" s="777">
        <v>41821</v>
      </c>
      <c r="I104" s="778">
        <v>43831</v>
      </c>
      <c r="J104" s="779" t="e">
        <v>#N/A</v>
      </c>
      <c r="K104" s="779" t="s">
        <v>1173</v>
      </c>
      <c r="L104" s="779" t="s">
        <v>1173</v>
      </c>
      <c r="M104" s="779" t="s">
        <v>1173</v>
      </c>
      <c r="N104" s="780">
        <v>0</v>
      </c>
      <c r="O104" s="781">
        <v>913256.29848</v>
      </c>
      <c r="P104" s="781">
        <v>916307.04671999998</v>
      </c>
      <c r="Q104" s="781">
        <v>949890.55967999995</v>
      </c>
      <c r="R104" s="781">
        <v>0</v>
      </c>
      <c r="S104" s="781">
        <v>0</v>
      </c>
      <c r="T104" s="781">
        <v>0</v>
      </c>
      <c r="U104" s="784">
        <v>0</v>
      </c>
    </row>
    <row r="105" spans="1:21" ht="15" x14ac:dyDescent="0.25">
      <c r="A105" s="783" t="s">
        <v>1657</v>
      </c>
      <c r="B105" s="775" t="s">
        <v>1684</v>
      </c>
      <c r="C105" s="774" t="s">
        <v>644</v>
      </c>
      <c r="D105" s="802" t="s">
        <v>1758</v>
      </c>
      <c r="E105" s="776">
        <v>42826</v>
      </c>
      <c r="F105" s="777">
        <v>42767</v>
      </c>
      <c r="G105" s="778">
        <v>43739</v>
      </c>
      <c r="H105" s="777">
        <v>41821</v>
      </c>
      <c r="I105" s="778">
        <v>43831</v>
      </c>
      <c r="J105" s="779" t="e">
        <v>#N/A</v>
      </c>
      <c r="K105" s="779" t="s">
        <v>1173</v>
      </c>
      <c r="L105" s="779" t="s">
        <v>1173</v>
      </c>
      <c r="M105" s="779" t="s">
        <v>1173</v>
      </c>
      <c r="N105" s="780">
        <v>0</v>
      </c>
      <c r="O105" s="781">
        <v>921437.52072000003</v>
      </c>
      <c r="P105" s="781">
        <v>916307.04671999998</v>
      </c>
      <c r="Q105" s="781">
        <v>949890.55967999995</v>
      </c>
      <c r="R105" s="781">
        <v>0</v>
      </c>
      <c r="S105" s="781">
        <v>0</v>
      </c>
      <c r="T105" s="781">
        <v>0</v>
      </c>
      <c r="U105" s="784">
        <v>0</v>
      </c>
    </row>
    <row r="106" spans="1:21" ht="15" x14ac:dyDescent="0.25">
      <c r="A106" s="783" t="s">
        <v>1637</v>
      </c>
      <c r="B106" s="775" t="s">
        <v>1689</v>
      </c>
      <c r="C106" s="774" t="s">
        <v>1690</v>
      </c>
      <c r="D106" s="802" t="s">
        <v>1730</v>
      </c>
      <c r="E106" s="776">
        <v>42948</v>
      </c>
      <c r="F106" s="777">
        <v>41883</v>
      </c>
      <c r="G106" s="778">
        <v>43862</v>
      </c>
      <c r="H106" s="777">
        <v>41640</v>
      </c>
      <c r="I106" s="778">
        <v>43862</v>
      </c>
      <c r="J106" s="779" t="e">
        <v>#N/A</v>
      </c>
      <c r="K106" s="779" t="s">
        <v>1173</v>
      </c>
      <c r="L106" s="779" t="s">
        <v>1173</v>
      </c>
      <c r="M106" s="779" t="s">
        <v>1173</v>
      </c>
      <c r="N106" s="780">
        <v>429587.97840000002</v>
      </c>
      <c r="O106" s="781">
        <v>440116.4264</v>
      </c>
      <c r="P106" s="781">
        <v>356831.49440000003</v>
      </c>
      <c r="Q106" s="781">
        <v>358820.1654</v>
      </c>
      <c r="R106" s="781">
        <v>54428.607600000003</v>
      </c>
      <c r="S106" s="781">
        <v>0</v>
      </c>
      <c r="T106" s="781">
        <v>0</v>
      </c>
      <c r="U106" s="784">
        <v>0</v>
      </c>
    </row>
    <row r="107" spans="1:21" ht="15" x14ac:dyDescent="0.25">
      <c r="A107" s="783" t="s">
        <v>1631</v>
      </c>
      <c r="B107" s="775" t="s">
        <v>551</v>
      </c>
      <c r="C107" s="774" t="s">
        <v>552</v>
      </c>
      <c r="D107" s="802" t="s">
        <v>1759</v>
      </c>
      <c r="E107" s="776">
        <v>42917</v>
      </c>
      <c r="F107" s="777">
        <v>39448</v>
      </c>
      <c r="G107" s="778">
        <v>43800</v>
      </c>
      <c r="H107" s="777">
        <v>39448</v>
      </c>
      <c r="I107" s="778">
        <v>43800</v>
      </c>
      <c r="J107" s="779" t="e">
        <v>#N/A</v>
      </c>
      <c r="K107" s="779" t="s">
        <v>1173</v>
      </c>
      <c r="L107" s="779" t="s">
        <v>1173</v>
      </c>
      <c r="M107" s="779" t="s">
        <v>1173</v>
      </c>
      <c r="N107" s="780">
        <v>77160.616959999999</v>
      </c>
      <c r="O107" s="781">
        <v>53308.706080000004</v>
      </c>
      <c r="P107" s="781">
        <v>47029.385759999997</v>
      </c>
      <c r="Q107" s="781">
        <v>46215.566319999998</v>
      </c>
      <c r="R107" s="781">
        <v>0</v>
      </c>
      <c r="S107" s="781">
        <v>0</v>
      </c>
      <c r="T107" s="781">
        <v>0</v>
      </c>
      <c r="U107" s="784">
        <v>0</v>
      </c>
    </row>
    <row r="108" spans="1:21" ht="15" x14ac:dyDescent="0.25">
      <c r="A108" s="783" t="s">
        <v>1631</v>
      </c>
      <c r="B108" s="775" t="s">
        <v>551</v>
      </c>
      <c r="C108" s="774" t="s">
        <v>552</v>
      </c>
      <c r="D108" s="802" t="s">
        <v>1760</v>
      </c>
      <c r="E108" s="776">
        <v>42917</v>
      </c>
      <c r="F108" s="777">
        <v>40817</v>
      </c>
      <c r="G108" s="778">
        <v>43800</v>
      </c>
      <c r="H108" s="777">
        <v>39448</v>
      </c>
      <c r="I108" s="778">
        <v>43800</v>
      </c>
      <c r="J108" s="779" t="e">
        <v>#N/A</v>
      </c>
      <c r="K108" s="779" t="s">
        <v>1173</v>
      </c>
      <c r="L108" s="779" t="s">
        <v>1173</v>
      </c>
      <c r="M108" s="779" t="s">
        <v>1173</v>
      </c>
      <c r="N108" s="780">
        <v>117124.8</v>
      </c>
      <c r="O108" s="781">
        <v>80919.149999999994</v>
      </c>
      <c r="P108" s="781">
        <v>71387.55</v>
      </c>
      <c r="Q108" s="781">
        <v>70152.225000000006</v>
      </c>
      <c r="R108" s="781">
        <v>0</v>
      </c>
      <c r="S108" s="781">
        <v>0</v>
      </c>
      <c r="T108" s="781">
        <v>0</v>
      </c>
      <c r="U108" s="784">
        <v>0</v>
      </c>
    </row>
    <row r="109" spans="1:21" ht="15" x14ac:dyDescent="0.25">
      <c r="A109" s="783" t="s">
        <v>1761</v>
      </c>
      <c r="B109" s="775" t="s">
        <v>1762</v>
      </c>
      <c r="C109" s="774" t="s">
        <v>1763</v>
      </c>
      <c r="D109" s="802" t="s">
        <v>1764</v>
      </c>
      <c r="E109" s="776">
        <v>42917</v>
      </c>
      <c r="F109" s="777">
        <v>40867</v>
      </c>
      <c r="G109" s="778">
        <v>43800</v>
      </c>
      <c r="H109" s="777">
        <v>41275</v>
      </c>
      <c r="I109" s="778">
        <v>43800</v>
      </c>
      <c r="J109" s="779" t="e">
        <v>#N/A</v>
      </c>
      <c r="K109" s="779" t="s">
        <v>1173</v>
      </c>
      <c r="L109" s="779" t="s">
        <v>1173</v>
      </c>
      <c r="M109" s="779" t="s">
        <v>1173</v>
      </c>
      <c r="N109" s="780">
        <v>90150</v>
      </c>
      <c r="O109" s="781">
        <v>97284</v>
      </c>
      <c r="P109" s="781">
        <v>84768</v>
      </c>
      <c r="Q109" s="781">
        <v>78030</v>
      </c>
      <c r="R109" s="781">
        <v>0</v>
      </c>
      <c r="S109" s="781">
        <v>0</v>
      </c>
      <c r="T109" s="781">
        <v>0</v>
      </c>
      <c r="U109" s="784">
        <v>0</v>
      </c>
    </row>
    <row r="110" spans="1:21" ht="15" x14ac:dyDescent="0.25">
      <c r="A110" s="783" t="s">
        <v>1637</v>
      </c>
      <c r="B110" s="775" t="s">
        <v>1731</v>
      </c>
      <c r="C110" s="774" t="s">
        <v>1732</v>
      </c>
      <c r="D110" s="802" t="s">
        <v>1730</v>
      </c>
      <c r="E110" s="776">
        <v>42948</v>
      </c>
      <c r="F110" s="777">
        <v>41883</v>
      </c>
      <c r="G110" s="778">
        <v>43862</v>
      </c>
      <c r="H110" s="777">
        <v>41671</v>
      </c>
      <c r="I110" s="778">
        <v>43862</v>
      </c>
      <c r="J110" s="779" t="e">
        <v>#N/A</v>
      </c>
      <c r="K110" s="779" t="s">
        <v>1173</v>
      </c>
      <c r="L110" s="779" t="s">
        <v>1173</v>
      </c>
      <c r="M110" s="779" t="s">
        <v>1173</v>
      </c>
      <c r="N110" s="780">
        <v>231835.57180000001</v>
      </c>
      <c r="O110" s="781">
        <v>222607.89199999999</v>
      </c>
      <c r="P110" s="781">
        <v>189208.1292</v>
      </c>
      <c r="Q110" s="781">
        <v>188853.29399999999</v>
      </c>
      <c r="R110" s="781">
        <v>30064.247599999999</v>
      </c>
      <c r="S110" s="781">
        <v>0</v>
      </c>
      <c r="T110" s="781">
        <v>0</v>
      </c>
      <c r="U110" s="784">
        <v>0</v>
      </c>
    </row>
    <row r="111" spans="1:21" ht="15" x14ac:dyDescent="0.25">
      <c r="A111" s="783" t="s">
        <v>1683</v>
      </c>
      <c r="B111" s="775" t="s">
        <v>1340</v>
      </c>
      <c r="C111" s="774" t="s">
        <v>1736</v>
      </c>
      <c r="D111" s="802" t="s">
        <v>1765</v>
      </c>
      <c r="E111" s="776">
        <v>42917</v>
      </c>
      <c r="F111" s="777">
        <v>42826</v>
      </c>
      <c r="G111" s="778">
        <v>45200</v>
      </c>
      <c r="H111" s="777">
        <v>42522</v>
      </c>
      <c r="I111" s="778">
        <v>43586</v>
      </c>
      <c r="J111" s="779" t="e">
        <v>#N/A</v>
      </c>
      <c r="K111" s="779" t="s">
        <v>1173</v>
      </c>
      <c r="L111" s="779" t="s">
        <v>1173</v>
      </c>
      <c r="M111" s="779" t="s">
        <v>1173</v>
      </c>
      <c r="N111" s="780">
        <v>0</v>
      </c>
      <c r="O111" s="781">
        <v>1582698.084</v>
      </c>
      <c r="P111" s="781">
        <v>1862041.28</v>
      </c>
      <c r="Q111" s="781">
        <v>674397.9</v>
      </c>
      <c r="R111" s="781">
        <v>0</v>
      </c>
      <c r="S111" s="781">
        <v>0</v>
      </c>
      <c r="T111" s="781">
        <v>0</v>
      </c>
      <c r="U111" s="784">
        <v>0</v>
      </c>
    </row>
    <row r="112" spans="1:21" ht="15" x14ac:dyDescent="0.25">
      <c r="A112" s="783" t="s">
        <v>1683</v>
      </c>
      <c r="B112" s="775" t="s">
        <v>1340</v>
      </c>
      <c r="C112" s="774" t="s">
        <v>1736</v>
      </c>
      <c r="D112" s="802" t="s">
        <v>1766</v>
      </c>
      <c r="E112" s="776">
        <v>42917</v>
      </c>
      <c r="F112" s="777">
        <v>42826</v>
      </c>
      <c r="G112" s="778">
        <v>45261</v>
      </c>
      <c r="H112" s="777">
        <v>42522</v>
      </c>
      <c r="I112" s="778">
        <v>43586</v>
      </c>
      <c r="J112" s="779" t="e">
        <v>#N/A</v>
      </c>
      <c r="K112" s="779" t="s">
        <v>1173</v>
      </c>
      <c r="L112" s="779" t="s">
        <v>1173</v>
      </c>
      <c r="M112" s="779" t="s">
        <v>1173</v>
      </c>
      <c r="N112" s="780">
        <v>0</v>
      </c>
      <c r="O112" s="781">
        <v>1723562.41</v>
      </c>
      <c r="P112" s="781">
        <v>3224109.9068749999</v>
      </c>
      <c r="Q112" s="781">
        <v>1629987.046875</v>
      </c>
      <c r="R112" s="781">
        <v>0</v>
      </c>
      <c r="S112" s="781">
        <v>0</v>
      </c>
      <c r="T112" s="781">
        <v>0</v>
      </c>
      <c r="U112" s="784">
        <v>0</v>
      </c>
    </row>
    <row r="113" spans="1:21" ht="15" x14ac:dyDescent="0.25">
      <c r="A113" s="783" t="s">
        <v>1767</v>
      </c>
      <c r="B113" s="775" t="s">
        <v>598</v>
      </c>
      <c r="C113" s="774" t="s">
        <v>599</v>
      </c>
      <c r="D113" s="802" t="s">
        <v>1081</v>
      </c>
      <c r="E113" s="776">
        <v>42917</v>
      </c>
      <c r="F113" s="774" t="s">
        <v>1393</v>
      </c>
      <c r="G113" s="778">
        <v>43435</v>
      </c>
      <c r="H113" s="777">
        <v>40483</v>
      </c>
      <c r="I113" s="778">
        <v>43800</v>
      </c>
      <c r="J113" s="779" t="e">
        <v>#N/A</v>
      </c>
      <c r="K113" s="779" t="s">
        <v>1173</v>
      </c>
      <c r="L113" s="779" t="s">
        <v>1173</v>
      </c>
      <c r="M113" s="779" t="s">
        <v>1173</v>
      </c>
      <c r="N113" s="780">
        <v>22981.997500000001</v>
      </c>
      <c r="O113" s="781">
        <v>24876.775000000001</v>
      </c>
      <c r="P113" s="781">
        <v>27796.23</v>
      </c>
      <c r="Q113" s="781">
        <v>0</v>
      </c>
      <c r="R113" s="781">
        <v>0</v>
      </c>
      <c r="S113" s="781">
        <v>0</v>
      </c>
      <c r="T113" s="781">
        <v>0</v>
      </c>
      <c r="U113" s="784">
        <v>0</v>
      </c>
    </row>
    <row r="114" spans="1:21" ht="15" x14ac:dyDescent="0.25">
      <c r="A114" s="783" t="s">
        <v>1768</v>
      </c>
      <c r="B114" s="775" t="s">
        <v>1718</v>
      </c>
      <c r="C114" s="774" t="s">
        <v>1719</v>
      </c>
      <c r="D114" s="802" t="s">
        <v>1276</v>
      </c>
      <c r="E114" s="776">
        <v>42948</v>
      </c>
      <c r="F114" s="777">
        <v>41640</v>
      </c>
      <c r="G114" s="775" t="s">
        <v>1393</v>
      </c>
      <c r="H114" s="777">
        <v>41699</v>
      </c>
      <c r="I114" s="778">
        <v>43862</v>
      </c>
      <c r="J114" s="779" t="e">
        <v>#N/A</v>
      </c>
      <c r="K114" s="779" t="s">
        <v>1173</v>
      </c>
      <c r="L114" s="779" t="s">
        <v>1173</v>
      </c>
      <c r="M114" s="779" t="s">
        <v>1173</v>
      </c>
      <c r="N114" s="780">
        <v>95008.017311999996</v>
      </c>
      <c r="O114" s="781">
        <v>89919.705384000001</v>
      </c>
      <c r="P114" s="781">
        <v>65208.321779999998</v>
      </c>
      <c r="Q114" s="781">
        <v>70008.492492000005</v>
      </c>
      <c r="R114" s="781">
        <v>10769.277948000001</v>
      </c>
      <c r="S114" s="781">
        <v>0</v>
      </c>
      <c r="T114" s="781">
        <v>0</v>
      </c>
      <c r="U114" s="784">
        <v>0</v>
      </c>
    </row>
    <row r="115" spans="1:21" ht="15" x14ac:dyDescent="0.25">
      <c r="A115" s="783" t="s">
        <v>1768</v>
      </c>
      <c r="B115" s="775" t="s">
        <v>1769</v>
      </c>
      <c r="C115" s="774" t="s">
        <v>1770</v>
      </c>
      <c r="D115" s="802" t="s">
        <v>1276</v>
      </c>
      <c r="E115" s="776">
        <v>42948</v>
      </c>
      <c r="F115" s="777">
        <v>41640</v>
      </c>
      <c r="G115" s="775" t="s">
        <v>1393</v>
      </c>
      <c r="H115" s="777">
        <v>41699</v>
      </c>
      <c r="I115" s="778">
        <v>43862</v>
      </c>
      <c r="J115" s="779" t="e">
        <v>#N/A</v>
      </c>
      <c r="K115" s="779" t="s">
        <v>1173</v>
      </c>
      <c r="L115" s="779" t="s">
        <v>1173</v>
      </c>
      <c r="M115" s="779" t="s">
        <v>1173</v>
      </c>
      <c r="N115" s="780">
        <v>63813.456348</v>
      </c>
      <c r="O115" s="781">
        <v>53977.363019999997</v>
      </c>
      <c r="P115" s="781">
        <v>44799.410424000002</v>
      </c>
      <c r="Q115" s="781">
        <v>43751.624184</v>
      </c>
      <c r="R115" s="781">
        <v>7665.2112120000002</v>
      </c>
      <c r="S115" s="781">
        <v>0</v>
      </c>
      <c r="T115" s="781">
        <v>0</v>
      </c>
      <c r="U115" s="784">
        <v>0</v>
      </c>
    </row>
    <row r="116" spans="1:21" ht="15" x14ac:dyDescent="0.25">
      <c r="A116" s="783" t="s">
        <v>1768</v>
      </c>
      <c r="B116" s="775" t="s">
        <v>1432</v>
      </c>
      <c r="C116" s="774" t="s">
        <v>884</v>
      </c>
      <c r="D116" s="802" t="s">
        <v>1279</v>
      </c>
      <c r="E116" s="776">
        <v>42948</v>
      </c>
      <c r="F116" s="777">
        <v>41091</v>
      </c>
      <c r="G116" s="775" t="s">
        <v>1393</v>
      </c>
      <c r="H116" s="777">
        <v>41030</v>
      </c>
      <c r="I116" s="778">
        <v>44348</v>
      </c>
      <c r="J116" s="779" t="e">
        <v>#N/A</v>
      </c>
      <c r="K116" s="779" t="s">
        <v>1173</v>
      </c>
      <c r="L116" s="779" t="s">
        <v>1173</v>
      </c>
      <c r="M116" s="779" t="s">
        <v>1173</v>
      </c>
      <c r="N116" s="780">
        <v>34001.314440000002</v>
      </c>
      <c r="O116" s="781">
        <v>25995.342753000001</v>
      </c>
      <c r="P116" s="781">
        <v>20255.581515000002</v>
      </c>
      <c r="Q116" s="781">
        <v>19069.451207999999</v>
      </c>
      <c r="R116" s="781">
        <v>25163.256842999999</v>
      </c>
      <c r="S116" s="781">
        <v>10136.764233</v>
      </c>
      <c r="T116" s="781">
        <v>0</v>
      </c>
      <c r="U116" s="784">
        <v>0</v>
      </c>
    </row>
    <row r="117" spans="1:21" ht="15" x14ac:dyDescent="0.25">
      <c r="A117" s="783" t="s">
        <v>1768</v>
      </c>
      <c r="B117" s="775" t="s">
        <v>1432</v>
      </c>
      <c r="C117" s="774" t="s">
        <v>884</v>
      </c>
      <c r="D117" s="802" t="s">
        <v>1281</v>
      </c>
      <c r="E117" s="776">
        <v>42948</v>
      </c>
      <c r="F117" s="777">
        <v>41122</v>
      </c>
      <c r="G117" s="775" t="s">
        <v>1393</v>
      </c>
      <c r="H117" s="777">
        <v>41030</v>
      </c>
      <c r="I117" s="778">
        <v>44348</v>
      </c>
      <c r="J117" s="779" t="e">
        <v>#N/A</v>
      </c>
      <c r="K117" s="779" t="s">
        <v>1173</v>
      </c>
      <c r="L117" s="779" t="s">
        <v>1173</v>
      </c>
      <c r="M117" s="779" t="s">
        <v>1173</v>
      </c>
      <c r="N117" s="780">
        <v>46545.035479999999</v>
      </c>
      <c r="O117" s="781">
        <v>35585.511051000001</v>
      </c>
      <c r="P117" s="781">
        <v>27728.244504999999</v>
      </c>
      <c r="Q117" s="781">
        <v>26104.528536000002</v>
      </c>
      <c r="R117" s="781">
        <v>34446.453081</v>
      </c>
      <c r="S117" s="781">
        <v>13876.406211</v>
      </c>
      <c r="T117" s="781">
        <v>0</v>
      </c>
      <c r="U117" s="784">
        <v>0</v>
      </c>
    </row>
    <row r="118" spans="1:21" ht="15" x14ac:dyDescent="0.25">
      <c r="A118" s="783" t="s">
        <v>1768</v>
      </c>
      <c r="B118" s="775" t="s">
        <v>1432</v>
      </c>
      <c r="C118" s="774" t="s">
        <v>884</v>
      </c>
      <c r="D118" s="802" t="s">
        <v>1283</v>
      </c>
      <c r="E118" s="776">
        <v>42948</v>
      </c>
      <c r="F118" s="777">
        <v>41183</v>
      </c>
      <c r="G118" s="775" t="s">
        <v>1393</v>
      </c>
      <c r="H118" s="777">
        <v>41030</v>
      </c>
      <c r="I118" s="778">
        <v>44348</v>
      </c>
      <c r="J118" s="779" t="e">
        <v>#N/A</v>
      </c>
      <c r="K118" s="779" t="s">
        <v>1173</v>
      </c>
      <c r="L118" s="779" t="s">
        <v>1173</v>
      </c>
      <c r="M118" s="779" t="s">
        <v>1173</v>
      </c>
      <c r="N118" s="780">
        <v>50784.995999999999</v>
      </c>
      <c r="O118" s="781">
        <v>38827.127699999997</v>
      </c>
      <c r="P118" s="781">
        <v>30254.113499999999</v>
      </c>
      <c r="Q118" s="781">
        <v>28482.4872</v>
      </c>
      <c r="R118" s="781">
        <v>37584.308700000001</v>
      </c>
      <c r="S118" s="781">
        <v>15140.459699999999</v>
      </c>
      <c r="T118" s="781">
        <v>0</v>
      </c>
      <c r="U118" s="784">
        <v>0</v>
      </c>
    </row>
    <row r="119" spans="1:21" ht="15" x14ac:dyDescent="0.25">
      <c r="A119" s="783" t="s">
        <v>1768</v>
      </c>
      <c r="B119" s="775" t="s">
        <v>1432</v>
      </c>
      <c r="C119" s="774" t="s">
        <v>884</v>
      </c>
      <c r="D119" s="802" t="s">
        <v>1285</v>
      </c>
      <c r="E119" s="776">
        <v>42948</v>
      </c>
      <c r="F119" s="777">
        <v>41091</v>
      </c>
      <c r="G119" s="775" t="s">
        <v>1393</v>
      </c>
      <c r="H119" s="777">
        <v>41030</v>
      </c>
      <c r="I119" s="778">
        <v>44348</v>
      </c>
      <c r="J119" s="779" t="e">
        <v>#N/A</v>
      </c>
      <c r="K119" s="779" t="s">
        <v>1173</v>
      </c>
      <c r="L119" s="779" t="s">
        <v>1173</v>
      </c>
      <c r="M119" s="779" t="s">
        <v>1173</v>
      </c>
      <c r="N119" s="780">
        <v>20120.269759999999</v>
      </c>
      <c r="O119" s="781">
        <v>15382.737912000001</v>
      </c>
      <c r="P119" s="781">
        <v>11986.235559999999</v>
      </c>
      <c r="Q119" s="781">
        <v>11284.343231999999</v>
      </c>
      <c r="R119" s="781">
        <v>14890.351272</v>
      </c>
      <c r="S119" s="781">
        <v>5998.4278320000003</v>
      </c>
      <c r="T119" s="781">
        <v>0</v>
      </c>
      <c r="U119" s="784">
        <v>0</v>
      </c>
    </row>
    <row r="120" spans="1:21" ht="15" x14ac:dyDescent="0.25">
      <c r="A120" s="783" t="s">
        <v>1771</v>
      </c>
      <c r="B120" s="775" t="s">
        <v>549</v>
      </c>
      <c r="C120" s="774" t="s">
        <v>463</v>
      </c>
      <c r="D120" s="802" t="s">
        <v>1772</v>
      </c>
      <c r="E120" s="776">
        <v>42887</v>
      </c>
      <c r="F120" s="774" t="s">
        <v>1393</v>
      </c>
      <c r="G120" s="775" t="s">
        <v>1393</v>
      </c>
      <c r="H120" s="777">
        <v>41334</v>
      </c>
      <c r="I120" s="778">
        <v>44348</v>
      </c>
      <c r="J120" s="779" t="e">
        <v>#N/A</v>
      </c>
      <c r="K120" s="779" t="s">
        <v>1173</v>
      </c>
      <c r="L120" s="779" t="s">
        <v>1173</v>
      </c>
      <c r="M120" s="779" t="s">
        <v>1173</v>
      </c>
      <c r="N120" s="780">
        <v>99190.64</v>
      </c>
      <c r="O120" s="781">
        <v>112774.88</v>
      </c>
      <c r="P120" s="781">
        <v>53707.68</v>
      </c>
      <c r="Q120" s="781">
        <v>50565.84</v>
      </c>
      <c r="R120" s="781">
        <v>50368.24</v>
      </c>
      <c r="S120" s="781">
        <v>23675.52</v>
      </c>
      <c r="T120" s="781">
        <v>0</v>
      </c>
      <c r="U120" s="784">
        <v>0</v>
      </c>
    </row>
    <row r="121" spans="1:21" ht="15" x14ac:dyDescent="0.25">
      <c r="A121" s="783" t="s">
        <v>1771</v>
      </c>
      <c r="B121" s="775" t="s">
        <v>549</v>
      </c>
      <c r="C121" s="774" t="s">
        <v>463</v>
      </c>
      <c r="D121" s="802" t="s">
        <v>1772</v>
      </c>
      <c r="E121" s="776">
        <v>42887</v>
      </c>
      <c r="F121" s="774" t="s">
        <v>1393</v>
      </c>
      <c r="G121" s="775" t="s">
        <v>1393</v>
      </c>
      <c r="H121" s="777">
        <v>41365</v>
      </c>
      <c r="I121" s="778">
        <v>44348</v>
      </c>
      <c r="J121" s="779" t="e">
        <v>#N/A</v>
      </c>
      <c r="K121" s="779" t="s">
        <v>1173</v>
      </c>
      <c r="L121" s="779" t="s">
        <v>1173</v>
      </c>
      <c r="M121" s="779" t="s">
        <v>1173</v>
      </c>
      <c r="N121" s="780">
        <v>45828</v>
      </c>
      <c r="O121" s="781">
        <v>26858.400000000001</v>
      </c>
      <c r="P121" s="781">
        <v>14886.88</v>
      </c>
      <c r="Q121" s="781">
        <v>12322.64</v>
      </c>
      <c r="R121" s="781">
        <v>45850.8</v>
      </c>
      <c r="S121" s="781">
        <v>21258.720000000001</v>
      </c>
      <c r="T121" s="781">
        <v>0</v>
      </c>
      <c r="U121" s="784">
        <v>0</v>
      </c>
    </row>
    <row r="122" spans="1:21" ht="15" x14ac:dyDescent="0.25">
      <c r="A122" s="783" t="s">
        <v>545</v>
      </c>
      <c r="B122" s="775" t="s">
        <v>551</v>
      </c>
      <c r="C122" s="774" t="s">
        <v>552</v>
      </c>
      <c r="D122" s="802" t="s">
        <v>550</v>
      </c>
      <c r="E122" s="776">
        <v>42917</v>
      </c>
      <c r="F122" s="774" t="s">
        <v>1393</v>
      </c>
      <c r="G122" s="778">
        <v>43800</v>
      </c>
      <c r="H122" s="777">
        <v>39448</v>
      </c>
      <c r="I122" s="778">
        <v>43800</v>
      </c>
      <c r="J122" s="779" t="e">
        <v>#N/A</v>
      </c>
      <c r="K122" s="779" t="s">
        <v>1173</v>
      </c>
      <c r="L122" s="779" t="s">
        <v>1173</v>
      </c>
      <c r="M122" s="779" t="s">
        <v>1173</v>
      </c>
      <c r="N122" s="780">
        <v>48099.251199999999</v>
      </c>
      <c r="O122" s="781">
        <v>33230.797599999998</v>
      </c>
      <c r="P122" s="781">
        <v>29316.4872</v>
      </c>
      <c r="Q122" s="781">
        <v>28809.180400000001</v>
      </c>
      <c r="R122" s="781">
        <v>0</v>
      </c>
      <c r="S122" s="781">
        <v>0</v>
      </c>
      <c r="T122" s="781">
        <v>0</v>
      </c>
      <c r="U122" s="784">
        <v>0</v>
      </c>
    </row>
    <row r="123" spans="1:21" ht="15" x14ac:dyDescent="0.25">
      <c r="A123" s="783" t="s">
        <v>545</v>
      </c>
      <c r="B123" s="775" t="s">
        <v>551</v>
      </c>
      <c r="C123" s="774" t="s">
        <v>552</v>
      </c>
      <c r="D123" s="802" t="s">
        <v>553</v>
      </c>
      <c r="E123" s="776">
        <v>42917</v>
      </c>
      <c r="F123" s="774" t="s">
        <v>1393</v>
      </c>
      <c r="G123" s="778">
        <v>43800</v>
      </c>
      <c r="H123" s="777">
        <v>39448</v>
      </c>
      <c r="I123" s="778">
        <v>43800</v>
      </c>
      <c r="J123" s="779" t="e">
        <v>#N/A</v>
      </c>
      <c r="K123" s="779" t="s">
        <v>1173</v>
      </c>
      <c r="L123" s="779" t="s">
        <v>1173</v>
      </c>
      <c r="M123" s="779" t="s">
        <v>1173</v>
      </c>
      <c r="N123" s="780">
        <v>60784.767999999996</v>
      </c>
      <c r="O123" s="781">
        <v>41994.964</v>
      </c>
      <c r="P123" s="781">
        <v>37048.307999999997</v>
      </c>
      <c r="Q123" s="781">
        <v>36407.205999999998</v>
      </c>
      <c r="R123" s="781">
        <v>0</v>
      </c>
      <c r="S123" s="781">
        <v>0</v>
      </c>
      <c r="T123" s="781">
        <v>0</v>
      </c>
      <c r="U123" s="784">
        <v>0</v>
      </c>
    </row>
    <row r="124" spans="1:21" ht="15" x14ac:dyDescent="0.25">
      <c r="A124" s="792" t="s">
        <v>924</v>
      </c>
      <c r="B124" s="793" t="s">
        <v>1432</v>
      </c>
      <c r="C124" s="794" t="s">
        <v>884</v>
      </c>
      <c r="D124" s="803" t="s">
        <v>881</v>
      </c>
      <c r="E124" s="795">
        <v>42948</v>
      </c>
      <c r="F124" s="794" t="s">
        <v>1393</v>
      </c>
      <c r="G124" s="793" t="s">
        <v>1393</v>
      </c>
      <c r="H124" s="796">
        <v>41030</v>
      </c>
      <c r="I124" s="797">
        <v>44348</v>
      </c>
      <c r="J124" s="798" t="e">
        <v>#N/A</v>
      </c>
      <c r="K124" s="798" t="s">
        <v>1173</v>
      </c>
      <c r="L124" s="798" t="s">
        <v>1173</v>
      </c>
      <c r="M124" s="798" t="s">
        <v>1173</v>
      </c>
      <c r="N124" s="799">
        <v>180631.36687999999</v>
      </c>
      <c r="O124" s="800">
        <v>133306.822296</v>
      </c>
      <c r="P124" s="800">
        <v>103872.72947999999</v>
      </c>
      <c r="Q124" s="800">
        <v>101081.100656</v>
      </c>
      <c r="R124" s="800">
        <v>129039.799176</v>
      </c>
      <c r="S124" s="800">
        <v>53851.376316000002</v>
      </c>
      <c r="T124" s="800">
        <v>0</v>
      </c>
      <c r="U124" s="801">
        <v>0</v>
      </c>
    </row>
  </sheetData>
  <mergeCells count="2">
    <mergeCell ref="A1:B1"/>
    <mergeCell ref="A2:B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DO161"/>
  <sheetViews>
    <sheetView showGridLines="0" tabSelected="1" zoomScale="85" zoomScaleNormal="85" zoomScaleSheetLayoutView="100" workbookViewId="0">
      <pane xSplit="1" ySplit="4" topLeftCell="B5" activePane="bottomRight" state="frozen"/>
      <selection activeCell="A2" sqref="A2:C2"/>
      <selection pane="topRight" activeCell="A2" sqref="A2:C2"/>
      <selection pane="bottomLeft" activeCell="A2" sqref="A2:C2"/>
      <selection pane="bottomRight" activeCell="C4" sqref="C4"/>
    </sheetView>
  </sheetViews>
  <sheetFormatPr defaultColWidth="9.140625" defaultRowHeight="12.75" x14ac:dyDescent="0.2"/>
  <cols>
    <col min="1" max="1" width="11.140625" style="836" customWidth="1"/>
    <col min="2" max="2" width="12" style="836" bestFit="1" customWidth="1"/>
    <col min="3" max="3" width="14.140625" style="836" bestFit="1" customWidth="1"/>
    <col min="4" max="4" width="12.140625" style="832" bestFit="1" customWidth="1"/>
    <col min="5" max="5" width="12.7109375" style="832" customWidth="1"/>
    <col min="6" max="6" width="18.28515625" style="833" bestFit="1" customWidth="1"/>
    <col min="7" max="7" width="33.7109375" style="833" bestFit="1" customWidth="1"/>
    <col min="8" max="8" width="20.7109375" style="833" customWidth="1"/>
    <col min="9" max="13" width="33.7109375" style="833" customWidth="1"/>
    <col min="14" max="14" width="13.140625" style="834" bestFit="1" customWidth="1"/>
    <col min="15" max="15" width="13.140625" style="834" customWidth="1"/>
    <col min="16" max="16" width="37.42578125" style="835" customWidth="1"/>
    <col min="17" max="17" width="35.85546875" style="835" customWidth="1"/>
    <col min="18" max="18" width="9.42578125" style="836" bestFit="1" customWidth="1"/>
    <col min="19" max="20" width="10" style="836" bestFit="1" customWidth="1"/>
    <col min="21" max="21" width="11.28515625" style="1086" bestFit="1" customWidth="1"/>
    <col min="22" max="22" width="17.28515625" style="1083" customWidth="1"/>
    <col min="23" max="23" width="11.5703125" style="1083" bestFit="1" customWidth="1"/>
    <col min="24" max="24" width="14.7109375" style="836" bestFit="1" customWidth="1"/>
    <col min="25" max="16384" width="9.140625" style="836"/>
  </cols>
  <sheetData>
    <row r="1" spans="1:24" x14ac:dyDescent="0.2">
      <c r="A1" s="831"/>
      <c r="B1" s="831"/>
      <c r="C1" s="831"/>
    </row>
    <row r="2" spans="1:24" ht="18.75" thickBot="1" x14ac:dyDescent="0.25">
      <c r="A2" s="837" t="s">
        <v>1386</v>
      </c>
      <c r="B2" s="837"/>
      <c r="C2" s="837"/>
    </row>
    <row r="3" spans="1:24" ht="18" x14ac:dyDescent="0.2">
      <c r="A3" s="837"/>
      <c r="B3" s="837"/>
      <c r="C3" s="837"/>
      <c r="H3" s="1224" t="s">
        <v>1074</v>
      </c>
      <c r="I3" s="1225"/>
      <c r="J3" s="1225"/>
      <c r="K3" s="1225"/>
      <c r="L3" s="1225"/>
      <c r="M3" s="1226"/>
    </row>
    <row r="4" spans="1:24" ht="51.75" thickBot="1" x14ac:dyDescent="0.25">
      <c r="A4" s="838" t="s">
        <v>348</v>
      </c>
      <c r="B4" s="838" t="s">
        <v>1</v>
      </c>
      <c r="C4" s="839" t="s">
        <v>1360</v>
      </c>
      <c r="D4" s="840" t="s">
        <v>951</v>
      </c>
      <c r="E4" s="1059" t="s">
        <v>1392</v>
      </c>
      <c r="F4" s="838" t="s">
        <v>0</v>
      </c>
      <c r="G4" s="838" t="s">
        <v>494</v>
      </c>
      <c r="H4" s="1093" t="s">
        <v>1042</v>
      </c>
      <c r="I4" s="1093" t="s">
        <v>1072</v>
      </c>
      <c r="J4" s="1093" t="s">
        <v>1073</v>
      </c>
      <c r="K4" s="1094" t="s">
        <v>1045</v>
      </c>
      <c r="L4" s="1094" t="s">
        <v>1046</v>
      </c>
      <c r="M4" s="1095" t="s">
        <v>544</v>
      </c>
      <c r="N4" s="842" t="s">
        <v>952</v>
      </c>
      <c r="O4" s="842" t="s">
        <v>2080</v>
      </c>
      <c r="P4" s="842" t="s">
        <v>52</v>
      </c>
      <c r="Q4" s="842" t="s">
        <v>1389</v>
      </c>
      <c r="R4" s="842" t="s">
        <v>1065</v>
      </c>
      <c r="S4" s="841" t="s">
        <v>955</v>
      </c>
      <c r="T4" s="841" t="s">
        <v>954</v>
      </c>
      <c r="U4" s="1084" t="s">
        <v>953</v>
      </c>
      <c r="V4" s="1084" t="s">
        <v>2020</v>
      </c>
      <c r="W4" s="1084" t="s">
        <v>1376</v>
      </c>
      <c r="X4" s="843" t="s">
        <v>1346</v>
      </c>
    </row>
    <row r="5" spans="1:24" ht="39" thickBot="1" x14ac:dyDescent="0.25">
      <c r="A5" s="911" t="s">
        <v>1463</v>
      </c>
      <c r="B5" s="912" t="str">
        <f t="shared" ref="B5:B45" si="0">MID(A5,1,3)</f>
        <v>STE</v>
      </c>
      <c r="C5" s="913">
        <v>43101</v>
      </c>
      <c r="D5" s="914">
        <v>43983</v>
      </c>
      <c r="E5" s="914"/>
      <c r="F5" s="915" t="s">
        <v>1401</v>
      </c>
      <c r="G5" s="915" t="s">
        <v>1402</v>
      </c>
      <c r="H5" s="1098">
        <v>10</v>
      </c>
      <c r="I5" s="1097">
        <v>640</v>
      </c>
      <c r="J5" s="1097">
        <v>4000</v>
      </c>
      <c r="K5" s="1120">
        <v>43317</v>
      </c>
      <c r="L5" s="1141" t="s">
        <v>1055</v>
      </c>
      <c r="M5" s="1096" t="str">
        <f>IF(H5=0,"OK",IF(K5&gt;D5,"NOT OK",IF(ISBLANK(K5),"","OK")))</f>
        <v>OK</v>
      </c>
      <c r="N5" s="916" t="s">
        <v>1307</v>
      </c>
      <c r="O5" s="916"/>
      <c r="P5" s="917" t="s">
        <v>2017</v>
      </c>
      <c r="Q5" s="918"/>
      <c r="R5" s="919"/>
      <c r="S5" s="920">
        <v>0</v>
      </c>
      <c r="T5" s="919"/>
      <c r="U5" s="921">
        <f t="shared" ref="U5:U29" si="1">+S5*T51</f>
        <v>0</v>
      </c>
      <c r="V5" s="919"/>
      <c r="W5" s="919"/>
      <c r="X5" s="922">
        <f t="shared" ref="X5:X23" si="2">+C5-180</f>
        <v>42921</v>
      </c>
    </row>
    <row r="6" spans="1:24" ht="39" thickBot="1" x14ac:dyDescent="0.25">
      <c r="A6" s="925" t="s">
        <v>1582</v>
      </c>
      <c r="B6" s="912" t="str">
        <f t="shared" si="0"/>
        <v>ALI</v>
      </c>
      <c r="C6" s="926">
        <v>43101</v>
      </c>
      <c r="D6" s="927">
        <v>43800</v>
      </c>
      <c r="E6" s="928"/>
      <c r="F6" s="928" t="s">
        <v>1611</v>
      </c>
      <c r="G6" s="928" t="s">
        <v>1612</v>
      </c>
      <c r="H6" s="1098">
        <v>20</v>
      </c>
      <c r="I6" s="1098">
        <v>1872</v>
      </c>
      <c r="J6" s="1098">
        <v>33354</v>
      </c>
      <c r="K6" s="429">
        <v>43317</v>
      </c>
      <c r="L6" s="1142" t="s">
        <v>1055</v>
      </c>
      <c r="M6" s="1096" t="str">
        <f t="shared" ref="M6:M69" si="3">IF(H6=0,"OK",IF(K6&gt;D6,"NOT OK",IF(ISBLANK(K6),"","OK")))</f>
        <v>OK</v>
      </c>
      <c r="N6" s="916" t="s">
        <v>1306</v>
      </c>
      <c r="O6" s="916"/>
      <c r="P6" s="917" t="s">
        <v>1800</v>
      </c>
      <c r="Q6" s="917" t="s">
        <v>2010</v>
      </c>
      <c r="R6" s="919"/>
      <c r="S6" s="920">
        <v>0</v>
      </c>
      <c r="T6" s="919"/>
      <c r="U6" s="921">
        <f t="shared" si="1"/>
        <v>0</v>
      </c>
      <c r="V6" s="919"/>
      <c r="W6" s="919"/>
      <c r="X6" s="922">
        <f t="shared" si="2"/>
        <v>42921</v>
      </c>
    </row>
    <row r="7" spans="1:24" ht="25.9" customHeight="1" x14ac:dyDescent="0.2">
      <c r="A7" s="950" t="s">
        <v>1486</v>
      </c>
      <c r="B7" s="951" t="str">
        <f t="shared" si="0"/>
        <v>KSI</v>
      </c>
      <c r="C7" s="952">
        <v>43160</v>
      </c>
      <c r="D7" s="953">
        <v>43160</v>
      </c>
      <c r="E7" s="953"/>
      <c r="F7" s="954" t="s">
        <v>561</v>
      </c>
      <c r="G7" s="954" t="s">
        <v>1556</v>
      </c>
      <c r="H7" s="1099">
        <v>0</v>
      </c>
      <c r="I7" s="1099">
        <v>0</v>
      </c>
      <c r="J7" s="1099">
        <v>0</v>
      </c>
      <c r="K7" s="1121"/>
      <c r="L7" s="1143" t="s">
        <v>1055</v>
      </c>
      <c r="M7" s="1096" t="str">
        <f t="shared" si="3"/>
        <v>OK</v>
      </c>
      <c r="N7" s="955" t="s">
        <v>1602</v>
      </c>
      <c r="O7" s="955"/>
      <c r="P7" s="949" t="s">
        <v>2018</v>
      </c>
      <c r="Q7" s="936"/>
      <c r="R7" s="935"/>
      <c r="S7" s="937">
        <v>0</v>
      </c>
      <c r="T7" s="935"/>
      <c r="U7" s="938">
        <f t="shared" si="1"/>
        <v>0</v>
      </c>
      <c r="V7" s="1085">
        <v>2988.42</v>
      </c>
      <c r="W7" s="1085"/>
      <c r="X7" s="939">
        <f t="shared" si="2"/>
        <v>42980</v>
      </c>
    </row>
    <row r="8" spans="1:24" x14ac:dyDescent="0.2">
      <c r="A8" s="940" t="s">
        <v>1487</v>
      </c>
      <c r="B8" s="870" t="str">
        <f t="shared" si="0"/>
        <v>MAG</v>
      </c>
      <c r="C8" s="894">
        <v>43160</v>
      </c>
      <c r="D8" s="844">
        <v>43160</v>
      </c>
      <c r="E8" s="844"/>
      <c r="F8" s="845" t="s">
        <v>561</v>
      </c>
      <c r="G8" s="845" t="s">
        <v>1556</v>
      </c>
      <c r="H8" s="1100">
        <v>2</v>
      </c>
      <c r="I8" s="1100">
        <v>2430</v>
      </c>
      <c r="J8" s="1100">
        <v>4374</v>
      </c>
      <c r="K8" s="1122">
        <v>43177</v>
      </c>
      <c r="L8" s="1144" t="s">
        <v>1055</v>
      </c>
      <c r="M8" s="1096" t="str">
        <f t="shared" si="3"/>
        <v>NOT OK</v>
      </c>
      <c r="N8" s="852" t="s">
        <v>1597</v>
      </c>
      <c r="O8" s="852"/>
      <c r="P8" s="848"/>
      <c r="Q8" s="864"/>
      <c r="R8" s="848"/>
      <c r="S8" s="892">
        <v>0</v>
      </c>
      <c r="T8" s="848"/>
      <c r="U8" s="893">
        <f t="shared" si="1"/>
        <v>0</v>
      </c>
      <c r="V8" s="848"/>
      <c r="W8" s="848"/>
      <c r="X8" s="941">
        <f t="shared" si="2"/>
        <v>42980</v>
      </c>
    </row>
    <row r="9" spans="1:24" x14ac:dyDescent="0.2">
      <c r="A9" s="940" t="s">
        <v>1488</v>
      </c>
      <c r="B9" s="870" t="str">
        <f t="shared" si="0"/>
        <v>MAG</v>
      </c>
      <c r="C9" s="894">
        <v>43160</v>
      </c>
      <c r="D9" s="844">
        <v>43160</v>
      </c>
      <c r="E9" s="844"/>
      <c r="F9" s="845" t="s">
        <v>561</v>
      </c>
      <c r="G9" s="845" t="s">
        <v>1556</v>
      </c>
      <c r="H9" s="1100">
        <v>2</v>
      </c>
      <c r="I9" s="1100">
        <v>6930</v>
      </c>
      <c r="J9" s="1100">
        <v>11286</v>
      </c>
      <c r="K9" s="1122">
        <v>43177</v>
      </c>
      <c r="L9" s="1144" t="s">
        <v>1055</v>
      </c>
      <c r="M9" s="1096" t="str">
        <f t="shared" si="3"/>
        <v>NOT OK</v>
      </c>
      <c r="N9" s="852" t="s">
        <v>1597</v>
      </c>
      <c r="O9" s="852"/>
      <c r="P9" s="848"/>
      <c r="Q9" s="864"/>
      <c r="R9" s="848"/>
      <c r="S9" s="892">
        <v>0</v>
      </c>
      <c r="T9" s="848"/>
      <c r="U9" s="893">
        <f t="shared" si="1"/>
        <v>0</v>
      </c>
      <c r="V9" s="848"/>
      <c r="W9" s="848"/>
      <c r="X9" s="941">
        <f t="shared" si="2"/>
        <v>42980</v>
      </c>
    </row>
    <row r="10" spans="1:24" x14ac:dyDescent="0.2">
      <c r="A10" s="940" t="s">
        <v>1489</v>
      </c>
      <c r="B10" s="870" t="str">
        <f t="shared" si="0"/>
        <v>MAG</v>
      </c>
      <c r="C10" s="894">
        <v>43160</v>
      </c>
      <c r="D10" s="844">
        <v>43160</v>
      </c>
      <c r="E10" s="844"/>
      <c r="F10" s="845" t="s">
        <v>561</v>
      </c>
      <c r="G10" s="845" t="s">
        <v>1556</v>
      </c>
      <c r="H10" s="1100">
        <v>2</v>
      </c>
      <c r="I10" s="1100">
        <v>2000</v>
      </c>
      <c r="J10" s="1100">
        <v>3000</v>
      </c>
      <c r="K10" s="1122">
        <v>43177</v>
      </c>
      <c r="L10" s="1144" t="s">
        <v>1055</v>
      </c>
      <c r="M10" s="1096" t="str">
        <f t="shared" si="3"/>
        <v>NOT OK</v>
      </c>
      <c r="N10" s="852" t="s">
        <v>1597</v>
      </c>
      <c r="O10" s="852"/>
      <c r="P10" s="848"/>
      <c r="Q10" s="864"/>
      <c r="R10" s="848"/>
      <c r="S10" s="892">
        <v>0</v>
      </c>
      <c r="T10" s="848"/>
      <c r="U10" s="893">
        <f t="shared" si="1"/>
        <v>0</v>
      </c>
      <c r="V10" s="848"/>
      <c r="W10" s="848"/>
      <c r="X10" s="941">
        <f t="shared" si="2"/>
        <v>42980</v>
      </c>
    </row>
    <row r="11" spans="1:24" x14ac:dyDescent="0.2">
      <c r="A11" s="940" t="s">
        <v>1490</v>
      </c>
      <c r="B11" s="870" t="str">
        <f t="shared" si="0"/>
        <v>MAG</v>
      </c>
      <c r="C11" s="894">
        <v>43160</v>
      </c>
      <c r="D11" s="844">
        <v>43160</v>
      </c>
      <c r="E11" s="844"/>
      <c r="F11" s="845" t="s">
        <v>561</v>
      </c>
      <c r="G11" s="845" t="s">
        <v>1556</v>
      </c>
      <c r="H11" s="1100">
        <v>0</v>
      </c>
      <c r="I11" s="1100">
        <v>0</v>
      </c>
      <c r="J11" s="1100">
        <v>0</v>
      </c>
      <c r="K11" s="1122"/>
      <c r="L11" s="1144" t="s">
        <v>1055</v>
      </c>
      <c r="M11" s="1096" t="str">
        <f t="shared" si="3"/>
        <v>OK</v>
      </c>
      <c r="N11" s="852" t="s">
        <v>1597</v>
      </c>
      <c r="O11" s="852"/>
      <c r="P11" s="848"/>
      <c r="Q11" s="864"/>
      <c r="R11" s="848"/>
      <c r="S11" s="892">
        <v>0</v>
      </c>
      <c r="T11" s="848"/>
      <c r="U11" s="893">
        <f t="shared" si="1"/>
        <v>0</v>
      </c>
      <c r="V11" s="848"/>
      <c r="W11" s="848"/>
      <c r="X11" s="941">
        <f t="shared" si="2"/>
        <v>42980</v>
      </c>
    </row>
    <row r="12" spans="1:24" x14ac:dyDescent="0.2">
      <c r="A12" s="940" t="s">
        <v>224</v>
      </c>
      <c r="B12" s="870" t="str">
        <f t="shared" si="0"/>
        <v>TRW</v>
      </c>
      <c r="C12" s="894">
        <v>43160</v>
      </c>
      <c r="D12" s="844">
        <v>43160</v>
      </c>
      <c r="E12" s="844"/>
      <c r="F12" s="845" t="s">
        <v>561</v>
      </c>
      <c r="G12" s="845" t="s">
        <v>539</v>
      </c>
      <c r="H12" s="1100">
        <v>2</v>
      </c>
      <c r="I12" s="1100">
        <v>4000</v>
      </c>
      <c r="J12" s="1100">
        <v>6000</v>
      </c>
      <c r="K12" s="1122">
        <v>43282</v>
      </c>
      <c r="L12" s="1144" t="s">
        <v>1055</v>
      </c>
      <c r="M12" s="1096" t="str">
        <f t="shared" si="3"/>
        <v>NOT OK</v>
      </c>
      <c r="N12" s="852" t="s">
        <v>1304</v>
      </c>
      <c r="O12" s="852"/>
      <c r="P12" s="848"/>
      <c r="Q12" s="864"/>
      <c r="R12" s="848"/>
      <c r="S12" s="892">
        <v>0</v>
      </c>
      <c r="T12" s="848"/>
      <c r="U12" s="893">
        <f t="shared" si="1"/>
        <v>0</v>
      </c>
      <c r="V12" s="848"/>
      <c r="W12" s="848"/>
      <c r="X12" s="941">
        <f t="shared" si="2"/>
        <v>42980</v>
      </c>
    </row>
    <row r="13" spans="1:24" x14ac:dyDescent="0.2">
      <c r="A13" s="940" t="s">
        <v>1491</v>
      </c>
      <c r="B13" s="870" t="str">
        <f t="shared" si="0"/>
        <v>VNA</v>
      </c>
      <c r="C13" s="894">
        <v>43160</v>
      </c>
      <c r="D13" s="844">
        <v>43160</v>
      </c>
      <c r="E13" s="844"/>
      <c r="F13" s="845" t="s">
        <v>561</v>
      </c>
      <c r="G13" s="845" t="s">
        <v>539</v>
      </c>
      <c r="H13" s="1100">
        <v>16</v>
      </c>
      <c r="I13" s="1100">
        <v>14040</v>
      </c>
      <c r="J13" s="1100">
        <v>30550</v>
      </c>
      <c r="K13" s="1122">
        <v>43317</v>
      </c>
      <c r="L13" s="1144" t="s">
        <v>1055</v>
      </c>
      <c r="M13" s="1096" t="str">
        <f t="shared" si="3"/>
        <v>NOT OK</v>
      </c>
      <c r="N13" s="852" t="s">
        <v>1597</v>
      </c>
      <c r="O13" s="852"/>
      <c r="P13" s="848"/>
      <c r="Q13" s="864"/>
      <c r="R13" s="848"/>
      <c r="S13" s="892">
        <v>0</v>
      </c>
      <c r="T13" s="848"/>
      <c r="U13" s="893">
        <f t="shared" si="1"/>
        <v>0</v>
      </c>
      <c r="V13" s="848"/>
      <c r="W13" s="848"/>
      <c r="X13" s="941">
        <f t="shared" si="2"/>
        <v>42980</v>
      </c>
    </row>
    <row r="14" spans="1:24" x14ac:dyDescent="0.2">
      <c r="A14" s="940" t="s">
        <v>1492</v>
      </c>
      <c r="B14" s="870" t="str">
        <f t="shared" si="0"/>
        <v>VNA</v>
      </c>
      <c r="C14" s="894">
        <v>43160</v>
      </c>
      <c r="D14" s="844">
        <v>43160</v>
      </c>
      <c r="E14" s="844"/>
      <c r="F14" s="845" t="s">
        <v>561</v>
      </c>
      <c r="G14" s="845" t="s">
        <v>539</v>
      </c>
      <c r="H14" s="1100">
        <v>5</v>
      </c>
      <c r="I14" s="1100">
        <v>120</v>
      </c>
      <c r="J14" s="1100">
        <v>600</v>
      </c>
      <c r="K14" s="1122">
        <v>43317</v>
      </c>
      <c r="L14" s="1144" t="s">
        <v>1055</v>
      </c>
      <c r="M14" s="1096" t="str">
        <f t="shared" si="3"/>
        <v>NOT OK</v>
      </c>
      <c r="N14" s="852" t="s">
        <v>1597</v>
      </c>
      <c r="O14" s="852"/>
      <c r="P14" s="848"/>
      <c r="Q14" s="864"/>
      <c r="R14" s="848"/>
      <c r="S14" s="892">
        <v>0</v>
      </c>
      <c r="T14" s="848"/>
      <c r="U14" s="893">
        <f t="shared" si="1"/>
        <v>0</v>
      </c>
      <c r="V14" s="848"/>
      <c r="W14" s="848"/>
      <c r="X14" s="941">
        <f t="shared" si="2"/>
        <v>42980</v>
      </c>
    </row>
    <row r="15" spans="1:24" x14ac:dyDescent="0.2">
      <c r="A15" s="940" t="s">
        <v>1493</v>
      </c>
      <c r="B15" s="870" t="str">
        <f t="shared" si="0"/>
        <v>AUT</v>
      </c>
      <c r="C15" s="894">
        <v>43160</v>
      </c>
      <c r="D15" s="844">
        <v>43160</v>
      </c>
      <c r="E15" s="844"/>
      <c r="F15" s="845" t="s">
        <v>1421</v>
      </c>
      <c r="G15" s="845" t="s">
        <v>1422</v>
      </c>
      <c r="H15" s="1100">
        <v>1</v>
      </c>
      <c r="I15" s="1100">
        <v>30200</v>
      </c>
      <c r="J15" s="1100">
        <v>30200</v>
      </c>
      <c r="K15" s="1122">
        <v>43170</v>
      </c>
      <c r="L15" s="1144" t="s">
        <v>1055</v>
      </c>
      <c r="M15" s="1096" t="str">
        <f t="shared" si="3"/>
        <v>NOT OK</v>
      </c>
      <c r="N15" s="852" t="s">
        <v>1305</v>
      </c>
      <c r="O15" s="852"/>
      <c r="P15" s="848"/>
      <c r="Q15" s="864"/>
      <c r="R15" s="848"/>
      <c r="S15" s="892">
        <v>0</v>
      </c>
      <c r="T15" s="848"/>
      <c r="U15" s="893">
        <f t="shared" si="1"/>
        <v>0</v>
      </c>
      <c r="V15" s="848"/>
      <c r="W15" s="848"/>
      <c r="X15" s="941">
        <f t="shared" si="2"/>
        <v>42980</v>
      </c>
    </row>
    <row r="16" spans="1:24" x14ac:dyDescent="0.2">
      <c r="A16" s="940" t="s">
        <v>1491</v>
      </c>
      <c r="B16" s="870" t="str">
        <f t="shared" si="0"/>
        <v>VNA</v>
      </c>
      <c r="C16" s="894">
        <v>43160</v>
      </c>
      <c r="D16" s="844">
        <v>43160</v>
      </c>
      <c r="E16" s="844"/>
      <c r="F16" s="845" t="s">
        <v>1421</v>
      </c>
      <c r="G16" s="845" t="s">
        <v>1422</v>
      </c>
      <c r="H16" s="1100">
        <v>16</v>
      </c>
      <c r="I16" s="1100">
        <v>14040</v>
      </c>
      <c r="J16" s="1100">
        <v>30550</v>
      </c>
      <c r="K16" s="1122">
        <v>43317</v>
      </c>
      <c r="L16" s="1144" t="s">
        <v>1055</v>
      </c>
      <c r="M16" s="1096" t="str">
        <f t="shared" si="3"/>
        <v>NOT OK</v>
      </c>
      <c r="N16" s="852" t="s">
        <v>1597</v>
      </c>
      <c r="O16" s="852"/>
      <c r="P16" s="848"/>
      <c r="Q16" s="864"/>
      <c r="R16" s="848"/>
      <c r="S16" s="892">
        <v>0</v>
      </c>
      <c r="T16" s="848"/>
      <c r="U16" s="893">
        <f t="shared" si="1"/>
        <v>0</v>
      </c>
      <c r="V16" s="848"/>
      <c r="W16" s="848"/>
      <c r="X16" s="941">
        <f t="shared" si="2"/>
        <v>42980</v>
      </c>
    </row>
    <row r="17" spans="1:24" ht="13.5" thickBot="1" x14ac:dyDescent="0.25">
      <c r="A17" s="942" t="s">
        <v>1492</v>
      </c>
      <c r="B17" s="897" t="str">
        <f t="shared" si="0"/>
        <v>VNA</v>
      </c>
      <c r="C17" s="898">
        <v>43160</v>
      </c>
      <c r="D17" s="856">
        <v>43160</v>
      </c>
      <c r="E17" s="856"/>
      <c r="F17" s="857" t="s">
        <v>1421</v>
      </c>
      <c r="G17" s="857" t="s">
        <v>1422</v>
      </c>
      <c r="H17" s="1101">
        <v>5</v>
      </c>
      <c r="I17" s="1101">
        <v>120</v>
      </c>
      <c r="J17" s="1101">
        <v>600</v>
      </c>
      <c r="K17" s="1123">
        <v>43317</v>
      </c>
      <c r="L17" s="1145" t="s">
        <v>1055</v>
      </c>
      <c r="M17" s="1096" t="str">
        <f t="shared" si="3"/>
        <v>NOT OK</v>
      </c>
      <c r="N17" s="943" t="s">
        <v>1597</v>
      </c>
      <c r="O17" s="943"/>
      <c r="P17" s="855"/>
      <c r="Q17" s="883"/>
      <c r="R17" s="855"/>
      <c r="S17" s="944">
        <v>0</v>
      </c>
      <c r="T17" s="855"/>
      <c r="U17" s="945">
        <f t="shared" si="1"/>
        <v>0</v>
      </c>
      <c r="V17" s="855"/>
      <c r="W17" s="855"/>
      <c r="X17" s="946">
        <f t="shared" si="2"/>
        <v>42980</v>
      </c>
    </row>
    <row r="18" spans="1:24" ht="77.25" thickBot="1" x14ac:dyDescent="0.25">
      <c r="A18" s="911" t="s">
        <v>1451</v>
      </c>
      <c r="B18" s="912" t="str">
        <f t="shared" si="0"/>
        <v>IIS</v>
      </c>
      <c r="C18" s="913">
        <v>43160</v>
      </c>
      <c r="D18" s="914">
        <v>43160</v>
      </c>
      <c r="E18" s="914"/>
      <c r="F18" s="915" t="s">
        <v>1394</v>
      </c>
      <c r="G18" s="915" t="s">
        <v>1395</v>
      </c>
      <c r="H18" s="1097">
        <v>16</v>
      </c>
      <c r="I18" s="1097">
        <v>1800</v>
      </c>
      <c r="J18" s="1097">
        <v>18900</v>
      </c>
      <c r="K18" s="1120">
        <v>43282</v>
      </c>
      <c r="L18" s="1141" t="s">
        <v>1055</v>
      </c>
      <c r="M18" s="1096" t="str">
        <f t="shared" si="3"/>
        <v>NOT OK</v>
      </c>
      <c r="N18" s="916" t="s">
        <v>1307</v>
      </c>
      <c r="O18" s="916"/>
      <c r="P18" s="917" t="s">
        <v>2014</v>
      </c>
      <c r="Q18" s="917" t="s">
        <v>2019</v>
      </c>
      <c r="R18" s="919"/>
      <c r="S18" s="956">
        <v>0</v>
      </c>
      <c r="T18" s="919"/>
      <c r="U18" s="921">
        <f t="shared" si="1"/>
        <v>0</v>
      </c>
      <c r="V18" s="958">
        <v>8632.5400000000009</v>
      </c>
      <c r="W18" s="919"/>
      <c r="X18" s="957">
        <f t="shared" si="2"/>
        <v>42980</v>
      </c>
    </row>
    <row r="19" spans="1:24" ht="13.5" thickBot="1" x14ac:dyDescent="0.25">
      <c r="A19" s="911" t="s">
        <v>1509</v>
      </c>
      <c r="B19" s="912" t="str">
        <f t="shared" si="0"/>
        <v>VSL</v>
      </c>
      <c r="C19" s="913">
        <v>43160</v>
      </c>
      <c r="D19" s="914">
        <v>43252</v>
      </c>
      <c r="E19" s="914"/>
      <c r="F19" s="915" t="s">
        <v>1424</v>
      </c>
      <c r="G19" s="915" t="s">
        <v>1425</v>
      </c>
      <c r="H19" s="1097">
        <v>15</v>
      </c>
      <c r="I19" s="1097">
        <v>180</v>
      </c>
      <c r="J19" s="1097">
        <v>2100</v>
      </c>
      <c r="K19" s="1120">
        <v>43317</v>
      </c>
      <c r="L19" s="1141" t="s">
        <v>1055</v>
      </c>
      <c r="M19" s="1096" t="str">
        <f t="shared" si="3"/>
        <v>NOT OK</v>
      </c>
      <c r="N19" s="916" t="s">
        <v>1304</v>
      </c>
      <c r="O19" s="916"/>
      <c r="P19" s="919"/>
      <c r="Q19" s="918"/>
      <c r="R19" s="919"/>
      <c r="S19" s="956">
        <v>0</v>
      </c>
      <c r="T19" s="919"/>
      <c r="U19" s="921">
        <f t="shared" si="1"/>
        <v>0</v>
      </c>
      <c r="V19" s="919">
        <v>234.48</v>
      </c>
      <c r="W19" s="919"/>
      <c r="X19" s="922">
        <f t="shared" si="2"/>
        <v>42980</v>
      </c>
    </row>
    <row r="20" spans="1:24" x14ac:dyDescent="0.2">
      <c r="A20" s="929" t="s">
        <v>1452</v>
      </c>
      <c r="B20" s="930" t="str">
        <f t="shared" si="0"/>
        <v>STE</v>
      </c>
      <c r="C20" s="959">
        <v>43191</v>
      </c>
      <c r="D20" s="932">
        <v>43132</v>
      </c>
      <c r="E20" s="932"/>
      <c r="F20" s="933" t="s">
        <v>1008</v>
      </c>
      <c r="G20" s="933" t="s">
        <v>1007</v>
      </c>
      <c r="H20" s="1102">
        <v>9</v>
      </c>
      <c r="I20" s="1102">
        <v>1200</v>
      </c>
      <c r="J20" s="1102">
        <v>5280</v>
      </c>
      <c r="K20" s="1124">
        <v>43310</v>
      </c>
      <c r="L20" s="1146" t="s">
        <v>1055</v>
      </c>
      <c r="M20" s="1096" t="str">
        <f t="shared" si="3"/>
        <v>NOT OK</v>
      </c>
      <c r="N20" s="960" t="s">
        <v>1307</v>
      </c>
      <c r="O20" s="960"/>
      <c r="P20" s="948" t="s">
        <v>1568</v>
      </c>
      <c r="Q20" s="936"/>
      <c r="R20" s="935"/>
      <c r="S20" s="937">
        <v>0</v>
      </c>
      <c r="T20" s="935"/>
      <c r="U20" s="938">
        <f t="shared" si="1"/>
        <v>0</v>
      </c>
      <c r="V20" s="935"/>
      <c r="W20" s="935"/>
      <c r="X20" s="939">
        <f t="shared" si="2"/>
        <v>43011</v>
      </c>
    </row>
    <row r="21" spans="1:24" x14ac:dyDescent="0.2">
      <c r="A21" s="940" t="s">
        <v>1006</v>
      </c>
      <c r="B21" s="870" t="str">
        <f t="shared" si="0"/>
        <v>STE</v>
      </c>
      <c r="C21" s="896">
        <v>43191</v>
      </c>
      <c r="D21" s="844">
        <v>43132</v>
      </c>
      <c r="E21" s="844"/>
      <c r="F21" s="845" t="s">
        <v>1008</v>
      </c>
      <c r="G21" s="845" t="s">
        <v>1007</v>
      </c>
      <c r="H21" s="1100">
        <v>1</v>
      </c>
      <c r="I21" s="1100">
        <v>3240</v>
      </c>
      <c r="J21" s="1100">
        <v>3240</v>
      </c>
      <c r="K21" s="1122">
        <v>43177</v>
      </c>
      <c r="L21" s="1144" t="s">
        <v>1055</v>
      </c>
      <c r="M21" s="1096" t="str">
        <f t="shared" si="3"/>
        <v>NOT OK</v>
      </c>
      <c r="N21" s="846" t="s">
        <v>1307</v>
      </c>
      <c r="O21" s="846"/>
      <c r="P21" s="847" t="s">
        <v>1568</v>
      </c>
      <c r="Q21" s="864"/>
      <c r="R21" s="848"/>
      <c r="S21" s="892">
        <v>0</v>
      </c>
      <c r="T21" s="848"/>
      <c r="U21" s="893">
        <f t="shared" si="1"/>
        <v>0</v>
      </c>
      <c r="V21" s="848"/>
      <c r="W21" s="848"/>
      <c r="X21" s="941">
        <f t="shared" si="2"/>
        <v>43011</v>
      </c>
    </row>
    <row r="22" spans="1:24" ht="13.5" thickBot="1" x14ac:dyDescent="0.25">
      <c r="A22" s="942" t="s">
        <v>1453</v>
      </c>
      <c r="B22" s="897" t="str">
        <f t="shared" si="0"/>
        <v>STE</v>
      </c>
      <c r="C22" s="961">
        <v>43191</v>
      </c>
      <c r="D22" s="856">
        <v>43132</v>
      </c>
      <c r="E22" s="856"/>
      <c r="F22" s="857" t="s">
        <v>1008</v>
      </c>
      <c r="G22" s="857" t="s">
        <v>1007</v>
      </c>
      <c r="H22" s="1101">
        <v>20</v>
      </c>
      <c r="I22" s="1101">
        <v>1920</v>
      </c>
      <c r="J22" s="1101">
        <v>13120</v>
      </c>
      <c r="K22" s="1123">
        <v>43317</v>
      </c>
      <c r="L22" s="1145" t="s">
        <v>1055</v>
      </c>
      <c r="M22" s="1096" t="str">
        <f t="shared" si="3"/>
        <v>NOT OK</v>
      </c>
      <c r="N22" s="858" t="s">
        <v>1307</v>
      </c>
      <c r="O22" s="858"/>
      <c r="P22" s="962" t="s">
        <v>1568</v>
      </c>
      <c r="Q22" s="883"/>
      <c r="R22" s="855"/>
      <c r="S22" s="944">
        <v>0</v>
      </c>
      <c r="T22" s="855"/>
      <c r="U22" s="945">
        <f t="shared" si="1"/>
        <v>0</v>
      </c>
      <c r="V22" s="855"/>
      <c r="W22" s="855"/>
      <c r="X22" s="946">
        <f t="shared" si="2"/>
        <v>43011</v>
      </c>
    </row>
    <row r="23" spans="1:24" ht="39" thickBot="1" x14ac:dyDescent="0.25">
      <c r="A23" s="899" t="s">
        <v>1448</v>
      </c>
      <c r="B23" s="900" t="str">
        <f t="shared" si="0"/>
        <v>LER</v>
      </c>
      <c r="C23" s="901">
        <v>43191</v>
      </c>
      <c r="D23" s="861" t="s">
        <v>1393</v>
      </c>
      <c r="E23" s="861"/>
      <c r="F23" s="859" t="s">
        <v>1393</v>
      </c>
      <c r="G23" s="859" t="s">
        <v>1393</v>
      </c>
      <c r="H23" s="1103">
        <v>0</v>
      </c>
      <c r="I23" s="1103">
        <v>0</v>
      </c>
      <c r="J23" s="1103">
        <v>0</v>
      </c>
      <c r="K23" s="1125"/>
      <c r="L23" s="1147" t="s">
        <v>1055</v>
      </c>
      <c r="M23" s="1096" t="str">
        <f t="shared" si="3"/>
        <v>OK</v>
      </c>
      <c r="N23" s="862" t="s">
        <v>1306</v>
      </c>
      <c r="O23" s="862"/>
      <c r="P23" s="1082" t="s">
        <v>2083</v>
      </c>
      <c r="Q23" s="863"/>
      <c r="R23" s="860"/>
      <c r="S23" s="924">
        <v>0</v>
      </c>
      <c r="T23" s="860"/>
      <c r="U23" s="910">
        <f t="shared" si="1"/>
        <v>0</v>
      </c>
      <c r="V23" s="860"/>
      <c r="W23" s="860"/>
      <c r="X23" s="891">
        <f t="shared" si="2"/>
        <v>43011</v>
      </c>
    </row>
    <row r="24" spans="1:24" ht="13.5" thickBot="1" x14ac:dyDescent="0.25">
      <c r="A24" s="806" t="s">
        <v>1315</v>
      </c>
      <c r="B24" s="806" t="str">
        <f t="shared" si="0"/>
        <v>FNG</v>
      </c>
      <c r="C24" s="963">
        <v>43191</v>
      </c>
      <c r="D24" s="964">
        <v>43800</v>
      </c>
      <c r="E24" s="964"/>
      <c r="F24" s="365" t="s">
        <v>410</v>
      </c>
      <c r="G24" s="365" t="s">
        <v>527</v>
      </c>
      <c r="H24" s="1104">
        <v>9</v>
      </c>
      <c r="I24" s="1104">
        <v>650</v>
      </c>
      <c r="J24" s="1104">
        <v>1500</v>
      </c>
      <c r="K24" s="1126">
        <v>43233</v>
      </c>
      <c r="L24" s="1148" t="s">
        <v>1055</v>
      </c>
      <c r="M24" s="1096" t="str">
        <f t="shared" si="3"/>
        <v>OK</v>
      </c>
      <c r="N24" s="964"/>
      <c r="O24" s="964"/>
      <c r="P24" s="1081" t="s">
        <v>2082</v>
      </c>
      <c r="Q24" s="965"/>
      <c r="R24" s="966"/>
      <c r="S24" s="967">
        <v>0</v>
      </c>
      <c r="T24" s="968"/>
      <c r="U24" s="969">
        <f t="shared" si="1"/>
        <v>0</v>
      </c>
      <c r="V24" s="968"/>
      <c r="W24" s="968"/>
      <c r="X24" s="968"/>
    </row>
    <row r="25" spans="1:24" ht="38.25" x14ac:dyDescent="0.2">
      <c r="A25" s="929" t="s">
        <v>1450</v>
      </c>
      <c r="B25" s="930" t="str">
        <f t="shared" si="0"/>
        <v>NAL</v>
      </c>
      <c r="C25" s="931">
        <v>43220</v>
      </c>
      <c r="D25" s="932">
        <v>43497</v>
      </c>
      <c r="E25" s="932"/>
      <c r="F25" s="933" t="s">
        <v>1166</v>
      </c>
      <c r="G25" s="933" t="s">
        <v>1167</v>
      </c>
      <c r="H25" s="1102">
        <v>0</v>
      </c>
      <c r="I25" s="1102">
        <v>0</v>
      </c>
      <c r="J25" s="1102">
        <v>0</v>
      </c>
      <c r="K25" s="1124"/>
      <c r="L25" s="1146"/>
      <c r="M25" s="1096" t="str">
        <f t="shared" si="3"/>
        <v>OK</v>
      </c>
      <c r="N25" s="934" t="s">
        <v>1304</v>
      </c>
      <c r="O25" s="934"/>
      <c r="P25" s="935"/>
      <c r="Q25" s="948" t="s">
        <v>2010</v>
      </c>
      <c r="R25" s="935"/>
      <c r="S25" s="937">
        <v>0</v>
      </c>
      <c r="T25" s="935"/>
      <c r="U25" s="938">
        <f t="shared" si="1"/>
        <v>0</v>
      </c>
      <c r="V25" s="935"/>
      <c r="W25" s="935"/>
      <c r="X25" s="939">
        <f t="shared" ref="X25:X45" si="4">+C25-180</f>
        <v>43040</v>
      </c>
    </row>
    <row r="26" spans="1:24" ht="39" thickBot="1" x14ac:dyDescent="0.25">
      <c r="A26" s="942" t="s">
        <v>1449</v>
      </c>
      <c r="B26" s="897" t="str">
        <f t="shared" si="0"/>
        <v>NAL</v>
      </c>
      <c r="C26" s="898">
        <v>43221</v>
      </c>
      <c r="D26" s="856">
        <v>43497</v>
      </c>
      <c r="E26" s="856"/>
      <c r="F26" s="857" t="s">
        <v>1166</v>
      </c>
      <c r="G26" s="857" t="s">
        <v>1167</v>
      </c>
      <c r="H26" s="1101">
        <v>17</v>
      </c>
      <c r="I26" s="1101">
        <v>34000</v>
      </c>
      <c r="J26" s="1101">
        <v>560000</v>
      </c>
      <c r="K26" s="1123">
        <v>43289</v>
      </c>
      <c r="L26" s="1145" t="s">
        <v>1055</v>
      </c>
      <c r="M26" s="1096" t="str">
        <f t="shared" si="3"/>
        <v>OK</v>
      </c>
      <c r="N26" s="943" t="s">
        <v>1304</v>
      </c>
      <c r="O26" s="943"/>
      <c r="P26" s="855"/>
      <c r="Q26" s="962" t="s">
        <v>2010</v>
      </c>
      <c r="R26" s="855"/>
      <c r="S26" s="944">
        <v>0</v>
      </c>
      <c r="T26" s="855"/>
      <c r="U26" s="945">
        <f t="shared" si="1"/>
        <v>0</v>
      </c>
      <c r="V26" s="855"/>
      <c r="W26" s="855"/>
      <c r="X26" s="946">
        <f t="shared" si="4"/>
        <v>43041</v>
      </c>
    </row>
    <row r="27" spans="1:24" ht="39" thickBot="1" x14ac:dyDescent="0.25">
      <c r="A27" s="911" t="s">
        <v>1449</v>
      </c>
      <c r="B27" s="912" t="str">
        <f t="shared" si="0"/>
        <v>NAL</v>
      </c>
      <c r="C27" s="913">
        <v>43221</v>
      </c>
      <c r="D27" s="914">
        <v>43739</v>
      </c>
      <c r="E27" s="914"/>
      <c r="F27" s="915" t="s">
        <v>1340</v>
      </c>
      <c r="G27" s="915" t="s">
        <v>1555</v>
      </c>
      <c r="H27" s="1097">
        <v>17</v>
      </c>
      <c r="I27" s="1097">
        <v>34000</v>
      </c>
      <c r="J27" s="1097">
        <v>560000</v>
      </c>
      <c r="K27" s="1120">
        <v>43289</v>
      </c>
      <c r="L27" s="1141" t="s">
        <v>1055</v>
      </c>
      <c r="M27" s="1096" t="str">
        <f t="shared" si="3"/>
        <v>OK</v>
      </c>
      <c r="N27" s="970" t="s">
        <v>1304</v>
      </c>
      <c r="O27" s="970"/>
      <c r="P27" s="919"/>
      <c r="Q27" s="917" t="s">
        <v>2010</v>
      </c>
      <c r="R27" s="919"/>
      <c r="S27" s="956">
        <v>0</v>
      </c>
      <c r="T27" s="919"/>
      <c r="U27" s="921">
        <f t="shared" si="1"/>
        <v>0</v>
      </c>
      <c r="V27" s="919"/>
      <c r="W27" s="919"/>
      <c r="X27" s="922">
        <f t="shared" si="4"/>
        <v>43041</v>
      </c>
    </row>
    <row r="28" spans="1:24" x14ac:dyDescent="0.2">
      <c r="A28" s="929" t="s">
        <v>1469</v>
      </c>
      <c r="B28" s="930" t="str">
        <f t="shared" si="0"/>
        <v>VNA</v>
      </c>
      <c r="C28" s="931">
        <v>43221</v>
      </c>
      <c r="D28" s="932">
        <v>43221</v>
      </c>
      <c r="E28" s="932"/>
      <c r="F28" s="933" t="s">
        <v>530</v>
      </c>
      <c r="G28" s="933" t="s">
        <v>538</v>
      </c>
      <c r="H28" s="1102">
        <v>5</v>
      </c>
      <c r="I28" s="1102">
        <v>7200</v>
      </c>
      <c r="J28" s="1102">
        <v>34500</v>
      </c>
      <c r="K28" s="1124">
        <v>43205</v>
      </c>
      <c r="L28" s="1146" t="s">
        <v>1055</v>
      </c>
      <c r="M28" s="1096" t="str">
        <f t="shared" si="3"/>
        <v>OK</v>
      </c>
      <c r="N28" s="934" t="s">
        <v>1597</v>
      </c>
      <c r="O28" s="934"/>
      <c r="P28" s="935"/>
      <c r="Q28" s="936"/>
      <c r="R28" s="935"/>
      <c r="S28" s="937">
        <v>0</v>
      </c>
      <c r="T28" s="935"/>
      <c r="U28" s="938">
        <f t="shared" si="1"/>
        <v>0</v>
      </c>
      <c r="V28" s="935"/>
      <c r="W28" s="935"/>
      <c r="X28" s="939">
        <f t="shared" si="4"/>
        <v>43041</v>
      </c>
    </row>
    <row r="29" spans="1:24" x14ac:dyDescent="0.2">
      <c r="A29" s="940" t="s">
        <v>1470</v>
      </c>
      <c r="B29" s="870" t="str">
        <f t="shared" si="0"/>
        <v>VNA</v>
      </c>
      <c r="C29" s="894">
        <v>43221</v>
      </c>
      <c r="D29" s="844">
        <v>43221</v>
      </c>
      <c r="E29" s="844"/>
      <c r="F29" s="845" t="s">
        <v>530</v>
      </c>
      <c r="G29" s="845" t="s">
        <v>538</v>
      </c>
      <c r="H29" s="1100">
        <v>5</v>
      </c>
      <c r="I29" s="1100">
        <v>8000</v>
      </c>
      <c r="J29" s="1100">
        <v>37200</v>
      </c>
      <c r="K29" s="1122">
        <v>43205</v>
      </c>
      <c r="L29" s="1144" t="s">
        <v>1055</v>
      </c>
      <c r="M29" s="1096" t="str">
        <f t="shared" si="3"/>
        <v>OK</v>
      </c>
      <c r="N29" s="852" t="s">
        <v>1597</v>
      </c>
      <c r="O29" s="852"/>
      <c r="P29" s="848"/>
      <c r="Q29" s="864"/>
      <c r="R29" s="848"/>
      <c r="S29" s="892">
        <v>0</v>
      </c>
      <c r="T29" s="848"/>
      <c r="U29" s="893">
        <f t="shared" si="1"/>
        <v>0</v>
      </c>
      <c r="V29" s="848"/>
      <c r="W29" s="848"/>
      <c r="X29" s="941">
        <f t="shared" si="4"/>
        <v>43041</v>
      </c>
    </row>
    <row r="30" spans="1:24" x14ac:dyDescent="0.2">
      <c r="A30" s="940" t="s">
        <v>1471</v>
      </c>
      <c r="B30" s="870" t="str">
        <f t="shared" si="0"/>
        <v>VNA</v>
      </c>
      <c r="C30" s="894">
        <v>43221</v>
      </c>
      <c r="D30" s="844">
        <v>43221</v>
      </c>
      <c r="E30" s="844"/>
      <c r="F30" s="845" t="s">
        <v>530</v>
      </c>
      <c r="G30" s="845" t="s">
        <v>538</v>
      </c>
      <c r="H30" s="1100">
        <v>6</v>
      </c>
      <c r="I30" s="1100">
        <v>6000</v>
      </c>
      <c r="J30" s="1100">
        <v>32600</v>
      </c>
      <c r="K30" s="1122">
        <v>43212</v>
      </c>
      <c r="L30" s="1144" t="s">
        <v>1055</v>
      </c>
      <c r="M30" s="1096" t="str">
        <f t="shared" si="3"/>
        <v>OK</v>
      </c>
      <c r="N30" s="852" t="s">
        <v>1597</v>
      </c>
      <c r="O30" s="852"/>
      <c r="P30" s="848"/>
      <c r="Q30" s="864"/>
      <c r="R30" s="848"/>
      <c r="S30" s="892">
        <v>0</v>
      </c>
      <c r="T30" s="848"/>
      <c r="U30" s="893">
        <f>+S30*T79</f>
        <v>0</v>
      </c>
      <c r="V30" s="848"/>
      <c r="W30" s="848"/>
      <c r="X30" s="941">
        <f t="shared" si="4"/>
        <v>43041</v>
      </c>
    </row>
    <row r="31" spans="1:24" ht="13.5" thickBot="1" x14ac:dyDescent="0.25">
      <c r="A31" s="942" t="s">
        <v>1472</v>
      </c>
      <c r="B31" s="897" t="str">
        <f t="shared" si="0"/>
        <v>VNA</v>
      </c>
      <c r="C31" s="898">
        <v>43221</v>
      </c>
      <c r="D31" s="856">
        <v>43221</v>
      </c>
      <c r="E31" s="856"/>
      <c r="F31" s="857" t="s">
        <v>530</v>
      </c>
      <c r="G31" s="857" t="s">
        <v>538</v>
      </c>
      <c r="H31" s="1101">
        <v>2</v>
      </c>
      <c r="I31" s="1101">
        <v>300</v>
      </c>
      <c r="J31" s="1101">
        <v>500</v>
      </c>
      <c r="K31" s="1123">
        <v>43184</v>
      </c>
      <c r="L31" s="1145" t="s">
        <v>1055</v>
      </c>
      <c r="M31" s="1096" t="str">
        <f t="shared" si="3"/>
        <v>OK</v>
      </c>
      <c r="N31" s="943" t="s">
        <v>1597</v>
      </c>
      <c r="O31" s="943"/>
      <c r="P31" s="855"/>
      <c r="Q31" s="883"/>
      <c r="R31" s="855"/>
      <c r="S31" s="944">
        <v>0</v>
      </c>
      <c r="T31" s="855"/>
      <c r="U31" s="945">
        <f>+S31*T76</f>
        <v>0</v>
      </c>
      <c r="V31" s="855"/>
      <c r="W31" s="855"/>
      <c r="X31" s="946">
        <f t="shared" si="4"/>
        <v>43041</v>
      </c>
    </row>
    <row r="32" spans="1:24" x14ac:dyDescent="0.2">
      <c r="A32" s="929" t="s">
        <v>1474</v>
      </c>
      <c r="B32" s="930" t="str">
        <f t="shared" si="0"/>
        <v>VNA</v>
      </c>
      <c r="C32" s="931">
        <v>43221</v>
      </c>
      <c r="D32" s="932">
        <v>44440</v>
      </c>
      <c r="E32" s="932"/>
      <c r="F32" s="933" t="s">
        <v>1412</v>
      </c>
      <c r="G32" s="933" t="s">
        <v>1413</v>
      </c>
      <c r="H32" s="1102">
        <v>18</v>
      </c>
      <c r="I32" s="1102">
        <v>9600</v>
      </c>
      <c r="J32" s="1102">
        <v>101850</v>
      </c>
      <c r="K32" s="1124">
        <v>43303</v>
      </c>
      <c r="L32" s="1146" t="s">
        <v>1055</v>
      </c>
      <c r="M32" s="1096" t="str">
        <f t="shared" si="3"/>
        <v>OK</v>
      </c>
      <c r="N32" s="934" t="s">
        <v>1597</v>
      </c>
      <c r="O32" s="934"/>
      <c r="P32" s="947" t="s">
        <v>2012</v>
      </c>
      <c r="Q32" s="936"/>
      <c r="R32" s="935"/>
      <c r="S32" s="937">
        <v>0</v>
      </c>
      <c r="T32" s="935"/>
      <c r="U32" s="938">
        <f>+S32*T77</f>
        <v>0</v>
      </c>
      <c r="V32" s="935"/>
      <c r="W32" s="935"/>
      <c r="X32" s="939">
        <f t="shared" si="4"/>
        <v>43041</v>
      </c>
    </row>
    <row r="33" spans="1:24" ht="13.5" thickBot="1" x14ac:dyDescent="0.25">
      <c r="A33" s="942" t="s">
        <v>1475</v>
      </c>
      <c r="B33" s="897" t="str">
        <f t="shared" si="0"/>
        <v>VNA</v>
      </c>
      <c r="C33" s="898">
        <v>43221</v>
      </c>
      <c r="D33" s="856">
        <v>44440</v>
      </c>
      <c r="E33" s="856"/>
      <c r="F33" s="857" t="s">
        <v>1412</v>
      </c>
      <c r="G33" s="857" t="s">
        <v>1413</v>
      </c>
      <c r="H33" s="1101">
        <v>16</v>
      </c>
      <c r="I33" s="1101">
        <v>4800</v>
      </c>
      <c r="J33" s="1101">
        <v>52720</v>
      </c>
      <c r="K33" s="1123">
        <v>43282</v>
      </c>
      <c r="L33" s="1145" t="s">
        <v>1055</v>
      </c>
      <c r="M33" s="1096" t="str">
        <f t="shared" si="3"/>
        <v>OK</v>
      </c>
      <c r="N33" s="943" t="s">
        <v>1597</v>
      </c>
      <c r="O33" s="943"/>
      <c r="P33" s="971" t="s">
        <v>2012</v>
      </c>
      <c r="Q33" s="883"/>
      <c r="R33" s="855"/>
      <c r="S33" s="944">
        <v>0</v>
      </c>
      <c r="T33" s="855"/>
      <c r="U33" s="945">
        <f>+S33*T80</f>
        <v>0</v>
      </c>
      <c r="V33" s="855"/>
      <c r="W33" s="855"/>
      <c r="X33" s="946">
        <f t="shared" si="4"/>
        <v>43041</v>
      </c>
    </row>
    <row r="34" spans="1:24" x14ac:dyDescent="0.2">
      <c r="A34" s="929" t="s">
        <v>1512</v>
      </c>
      <c r="B34" s="930" t="str">
        <f t="shared" si="0"/>
        <v>NAL</v>
      </c>
      <c r="C34" s="931">
        <v>43221</v>
      </c>
      <c r="D34" s="932">
        <v>43221</v>
      </c>
      <c r="E34" s="932"/>
      <c r="F34" s="933" t="s">
        <v>1428</v>
      </c>
      <c r="G34" s="933" t="s">
        <v>1429</v>
      </c>
      <c r="H34" s="1102">
        <v>19</v>
      </c>
      <c r="I34" s="1102">
        <v>12060</v>
      </c>
      <c r="J34" s="1102">
        <v>186300</v>
      </c>
      <c r="K34" s="1124">
        <v>43310</v>
      </c>
      <c r="L34" s="1146" t="s">
        <v>1055</v>
      </c>
      <c r="M34" s="1096" t="str">
        <f t="shared" si="3"/>
        <v>NOT OK</v>
      </c>
      <c r="N34" s="934" t="s">
        <v>1304</v>
      </c>
      <c r="O34" s="1078" t="s">
        <v>2081</v>
      </c>
      <c r="P34" s="935"/>
      <c r="Q34" s="936"/>
      <c r="R34" s="935"/>
      <c r="S34" s="937">
        <v>0</v>
      </c>
      <c r="T34" s="935"/>
      <c r="U34" s="938">
        <f>+S34*T81</f>
        <v>0</v>
      </c>
      <c r="V34" s="935">
        <v>38050.379999999997</v>
      </c>
      <c r="W34" s="935"/>
      <c r="X34" s="939">
        <f t="shared" si="4"/>
        <v>43041</v>
      </c>
    </row>
    <row r="35" spans="1:24" x14ac:dyDescent="0.2">
      <c r="A35" s="940" t="s">
        <v>1514</v>
      </c>
      <c r="B35" s="870" t="str">
        <f t="shared" si="0"/>
        <v>NAL</v>
      </c>
      <c r="C35" s="894">
        <v>43221</v>
      </c>
      <c r="D35" s="844">
        <v>43221</v>
      </c>
      <c r="E35" s="844"/>
      <c r="F35" s="845" t="s">
        <v>1428</v>
      </c>
      <c r="G35" s="845" t="s">
        <v>1429</v>
      </c>
      <c r="H35" s="1100">
        <v>18</v>
      </c>
      <c r="I35" s="1100">
        <v>600</v>
      </c>
      <c r="J35" s="1100">
        <v>10350</v>
      </c>
      <c r="K35" s="1122">
        <v>43303</v>
      </c>
      <c r="L35" s="1144" t="s">
        <v>1055</v>
      </c>
      <c r="M35" s="1096" t="str">
        <f t="shared" si="3"/>
        <v>NOT OK</v>
      </c>
      <c r="N35" s="852" t="s">
        <v>1304</v>
      </c>
      <c r="O35" s="852"/>
      <c r="P35" s="848"/>
      <c r="Q35" s="864"/>
      <c r="R35" s="848"/>
      <c r="S35" s="892">
        <v>0</v>
      </c>
      <c r="T35" s="848"/>
      <c r="U35" s="893">
        <f>+S35*T82</f>
        <v>0</v>
      </c>
      <c r="V35" s="848"/>
      <c r="W35" s="848"/>
      <c r="X35" s="941">
        <f t="shared" si="4"/>
        <v>43041</v>
      </c>
    </row>
    <row r="36" spans="1:24" x14ac:dyDescent="0.2">
      <c r="A36" s="940" t="s">
        <v>1513</v>
      </c>
      <c r="B36" s="870" t="str">
        <f t="shared" si="0"/>
        <v>NAL</v>
      </c>
      <c r="C36" s="894">
        <v>43221</v>
      </c>
      <c r="D36" s="844">
        <v>43221</v>
      </c>
      <c r="E36" s="844"/>
      <c r="F36" s="845" t="s">
        <v>1428</v>
      </c>
      <c r="G36" s="845" t="s">
        <v>1429</v>
      </c>
      <c r="H36" s="1100">
        <v>17</v>
      </c>
      <c r="I36" s="1100">
        <v>750</v>
      </c>
      <c r="J36" s="1100">
        <v>11025</v>
      </c>
      <c r="K36" s="1122">
        <v>43289</v>
      </c>
      <c r="L36" s="1144" t="s">
        <v>1055</v>
      </c>
      <c r="M36" s="1096" t="str">
        <f t="shared" si="3"/>
        <v>NOT OK</v>
      </c>
      <c r="N36" s="852" t="s">
        <v>1304</v>
      </c>
      <c r="O36" s="852"/>
      <c r="P36" s="848"/>
      <c r="Q36" s="864"/>
      <c r="R36" s="848"/>
      <c r="S36" s="892">
        <v>0</v>
      </c>
      <c r="T36" s="848"/>
      <c r="U36" s="893">
        <f>+S36*T87</f>
        <v>0</v>
      </c>
      <c r="V36" s="848"/>
      <c r="W36" s="848"/>
      <c r="X36" s="941">
        <f t="shared" si="4"/>
        <v>43041</v>
      </c>
    </row>
    <row r="37" spans="1:24" ht="13.5" thickBot="1" x14ac:dyDescent="0.25">
      <c r="A37" s="942" t="s">
        <v>1511</v>
      </c>
      <c r="B37" s="897" t="str">
        <f t="shared" si="0"/>
        <v>NAL</v>
      </c>
      <c r="C37" s="898">
        <v>43221</v>
      </c>
      <c r="D37" s="856">
        <v>43221</v>
      </c>
      <c r="E37" s="856"/>
      <c r="F37" s="857" t="s">
        <v>1428</v>
      </c>
      <c r="G37" s="857" t="s">
        <v>1429</v>
      </c>
      <c r="H37" s="1101">
        <v>12</v>
      </c>
      <c r="I37" s="1101">
        <v>80</v>
      </c>
      <c r="J37" s="1101">
        <v>960</v>
      </c>
      <c r="K37" s="1123">
        <v>43275</v>
      </c>
      <c r="L37" s="1145" t="s">
        <v>1052</v>
      </c>
      <c r="M37" s="1096" t="str">
        <f t="shared" si="3"/>
        <v>NOT OK</v>
      </c>
      <c r="N37" s="943" t="s">
        <v>1304</v>
      </c>
      <c r="O37" s="943"/>
      <c r="P37" s="855"/>
      <c r="Q37" s="883"/>
      <c r="R37" s="855"/>
      <c r="S37" s="944">
        <v>0</v>
      </c>
      <c r="T37" s="855"/>
      <c r="U37" s="945">
        <f>+S37*T88</f>
        <v>0</v>
      </c>
      <c r="V37" s="855"/>
      <c r="W37" s="855"/>
      <c r="X37" s="946">
        <f t="shared" si="4"/>
        <v>43041</v>
      </c>
    </row>
    <row r="38" spans="1:24" x14ac:dyDescent="0.2">
      <c r="A38" s="929" t="s">
        <v>1538</v>
      </c>
      <c r="B38" s="930" t="str">
        <f t="shared" si="0"/>
        <v>VNA</v>
      </c>
      <c r="C38" s="931">
        <v>43221</v>
      </c>
      <c r="D38" s="932">
        <v>44621</v>
      </c>
      <c r="E38" s="932"/>
      <c r="F38" s="933" t="s">
        <v>1439</v>
      </c>
      <c r="G38" s="933" t="s">
        <v>1440</v>
      </c>
      <c r="H38" s="1102">
        <v>17</v>
      </c>
      <c r="I38" s="1102">
        <v>1750</v>
      </c>
      <c r="J38" s="1102">
        <v>17200</v>
      </c>
      <c r="K38" s="1124">
        <v>43289</v>
      </c>
      <c r="L38" s="1146" t="s">
        <v>1055</v>
      </c>
      <c r="M38" s="1096" t="str">
        <f t="shared" si="3"/>
        <v>OK</v>
      </c>
      <c r="N38" s="934" t="s">
        <v>1597</v>
      </c>
      <c r="O38" s="934"/>
      <c r="P38" s="935"/>
      <c r="Q38" s="936"/>
      <c r="R38" s="935"/>
      <c r="S38" s="937">
        <v>0</v>
      </c>
      <c r="T38" s="935"/>
      <c r="U38" s="938">
        <f>+S38*T83</f>
        <v>0</v>
      </c>
      <c r="V38" s="935"/>
      <c r="W38" s="935"/>
      <c r="X38" s="939">
        <f t="shared" si="4"/>
        <v>43041</v>
      </c>
    </row>
    <row r="39" spans="1:24" x14ac:dyDescent="0.2">
      <c r="A39" s="940" t="s">
        <v>1539</v>
      </c>
      <c r="B39" s="870" t="str">
        <f t="shared" si="0"/>
        <v>VNA</v>
      </c>
      <c r="C39" s="894">
        <v>43221</v>
      </c>
      <c r="D39" s="844">
        <v>44621</v>
      </c>
      <c r="E39" s="844"/>
      <c r="F39" s="845" t="s">
        <v>1439</v>
      </c>
      <c r="G39" s="845" t="s">
        <v>1440</v>
      </c>
      <c r="H39" s="1100">
        <v>13</v>
      </c>
      <c r="I39" s="1100">
        <v>1400</v>
      </c>
      <c r="J39" s="1100">
        <v>15400</v>
      </c>
      <c r="K39" s="1122">
        <v>43289</v>
      </c>
      <c r="L39" s="1144" t="s">
        <v>1055</v>
      </c>
      <c r="M39" s="1096" t="str">
        <f t="shared" si="3"/>
        <v>OK</v>
      </c>
      <c r="N39" s="852" t="s">
        <v>1597</v>
      </c>
      <c r="O39" s="852"/>
      <c r="P39" s="848"/>
      <c r="Q39" s="864"/>
      <c r="R39" s="848"/>
      <c r="S39" s="892">
        <v>0</v>
      </c>
      <c r="T39" s="848"/>
      <c r="U39" s="893">
        <f>+S39*T84</f>
        <v>0</v>
      </c>
      <c r="V39" s="848"/>
      <c r="W39" s="848"/>
      <c r="X39" s="941">
        <f t="shared" si="4"/>
        <v>43041</v>
      </c>
    </row>
    <row r="40" spans="1:24" x14ac:dyDescent="0.2">
      <c r="A40" s="940" t="s">
        <v>1540</v>
      </c>
      <c r="B40" s="870" t="str">
        <f t="shared" si="0"/>
        <v>VNA</v>
      </c>
      <c r="C40" s="894">
        <v>43221</v>
      </c>
      <c r="D40" s="844">
        <v>44621</v>
      </c>
      <c r="E40" s="844"/>
      <c r="F40" s="845" t="s">
        <v>1439</v>
      </c>
      <c r="G40" s="845" t="s">
        <v>1440</v>
      </c>
      <c r="H40" s="1100">
        <v>14</v>
      </c>
      <c r="I40" s="1100">
        <v>2700</v>
      </c>
      <c r="J40" s="1100">
        <v>28050</v>
      </c>
      <c r="K40" s="1122">
        <v>43310</v>
      </c>
      <c r="L40" s="1144" t="s">
        <v>1055</v>
      </c>
      <c r="M40" s="1096" t="str">
        <f t="shared" si="3"/>
        <v>OK</v>
      </c>
      <c r="N40" s="852" t="s">
        <v>1597</v>
      </c>
      <c r="O40" s="852"/>
      <c r="P40" s="853" t="s">
        <v>2013</v>
      </c>
      <c r="Q40" s="864"/>
      <c r="R40" s="848"/>
      <c r="S40" s="892">
        <v>0</v>
      </c>
      <c r="T40" s="848"/>
      <c r="U40" s="893">
        <f>+S40*T85</f>
        <v>0</v>
      </c>
      <c r="V40" s="848"/>
      <c r="W40" s="848"/>
      <c r="X40" s="941">
        <f t="shared" si="4"/>
        <v>43041</v>
      </c>
    </row>
    <row r="41" spans="1:24" ht="13.5" thickBot="1" x14ac:dyDescent="0.25">
      <c r="A41" s="942" t="s">
        <v>1541</v>
      </c>
      <c r="B41" s="897" t="str">
        <f t="shared" si="0"/>
        <v>VNA</v>
      </c>
      <c r="C41" s="898">
        <v>43221</v>
      </c>
      <c r="D41" s="856">
        <v>44621</v>
      </c>
      <c r="E41" s="856"/>
      <c r="F41" s="857" t="s">
        <v>1439</v>
      </c>
      <c r="G41" s="857" t="s">
        <v>1440</v>
      </c>
      <c r="H41" s="1101">
        <v>9</v>
      </c>
      <c r="I41" s="1101">
        <v>3600</v>
      </c>
      <c r="J41" s="1101">
        <v>26100</v>
      </c>
      <c r="K41" s="1123">
        <v>43233</v>
      </c>
      <c r="L41" s="1145" t="s">
        <v>1055</v>
      </c>
      <c r="M41" s="1096" t="str">
        <f t="shared" si="3"/>
        <v>OK</v>
      </c>
      <c r="N41" s="943" t="s">
        <v>1597</v>
      </c>
      <c r="O41" s="943"/>
      <c r="P41" s="855"/>
      <c r="Q41" s="883"/>
      <c r="R41" s="855"/>
      <c r="S41" s="944">
        <v>0</v>
      </c>
      <c r="T41" s="855"/>
      <c r="U41" s="945">
        <f>+S41*T86</f>
        <v>0</v>
      </c>
      <c r="V41" s="855"/>
      <c r="W41" s="855"/>
      <c r="X41" s="946">
        <f t="shared" si="4"/>
        <v>43041</v>
      </c>
    </row>
    <row r="42" spans="1:24" ht="25.5" x14ac:dyDescent="0.2">
      <c r="A42" s="979" t="s">
        <v>1460</v>
      </c>
      <c r="B42" s="930" t="str">
        <f t="shared" si="0"/>
        <v>STE</v>
      </c>
      <c r="C42" s="931">
        <v>43221</v>
      </c>
      <c r="D42" s="932">
        <v>42948</v>
      </c>
      <c r="E42" s="980">
        <v>43132</v>
      </c>
      <c r="F42" s="933" t="s">
        <v>1398</v>
      </c>
      <c r="G42" s="933" t="s">
        <v>648</v>
      </c>
      <c r="H42" s="1102">
        <v>20</v>
      </c>
      <c r="I42" s="1102">
        <v>9216</v>
      </c>
      <c r="J42" s="1102">
        <v>78057</v>
      </c>
      <c r="K42" s="1124">
        <v>43317</v>
      </c>
      <c r="L42" s="1146" t="s">
        <v>1055</v>
      </c>
      <c r="M42" s="1096" t="str">
        <f t="shared" si="3"/>
        <v>NOT OK</v>
      </c>
      <c r="N42" s="960" t="s">
        <v>1307</v>
      </c>
      <c r="O42" s="960"/>
      <c r="P42" s="948" t="s">
        <v>1566</v>
      </c>
      <c r="Q42" s="936"/>
      <c r="R42" s="935"/>
      <c r="S42" s="937">
        <v>0</v>
      </c>
      <c r="T42" s="935"/>
      <c r="U42" s="938">
        <f>+S42*T89</f>
        <v>0</v>
      </c>
      <c r="V42" s="1085">
        <v>27823.38</v>
      </c>
      <c r="W42" s="1085"/>
      <c r="X42" s="939">
        <f t="shared" si="4"/>
        <v>43041</v>
      </c>
    </row>
    <row r="43" spans="1:24" ht="25.5" x14ac:dyDescent="0.2">
      <c r="A43" s="1003" t="s">
        <v>1461</v>
      </c>
      <c r="B43" s="870" t="str">
        <f t="shared" si="0"/>
        <v>STE</v>
      </c>
      <c r="C43" s="894">
        <v>43221</v>
      </c>
      <c r="D43" s="844">
        <v>42948</v>
      </c>
      <c r="E43" s="854">
        <v>43132</v>
      </c>
      <c r="F43" s="845" t="s">
        <v>1398</v>
      </c>
      <c r="G43" s="845" t="s">
        <v>648</v>
      </c>
      <c r="H43" s="1100">
        <v>20</v>
      </c>
      <c r="I43" s="1100">
        <v>10368</v>
      </c>
      <c r="J43" s="1100">
        <v>74603</v>
      </c>
      <c r="K43" s="1122">
        <v>43317</v>
      </c>
      <c r="L43" s="1144" t="s">
        <v>1055</v>
      </c>
      <c r="M43" s="1096" t="str">
        <f t="shared" si="3"/>
        <v>NOT OK</v>
      </c>
      <c r="N43" s="846" t="s">
        <v>1307</v>
      </c>
      <c r="O43" s="846"/>
      <c r="P43" s="847" t="s">
        <v>1566</v>
      </c>
      <c r="Q43" s="864"/>
      <c r="R43" s="848"/>
      <c r="S43" s="892">
        <v>0</v>
      </c>
      <c r="T43" s="848"/>
      <c r="U43" s="893">
        <f>+S43*T90</f>
        <v>0</v>
      </c>
      <c r="V43" s="848"/>
      <c r="W43" s="848"/>
      <c r="X43" s="941">
        <f t="shared" si="4"/>
        <v>43041</v>
      </c>
    </row>
    <row r="44" spans="1:24" ht="13.5" thickBot="1" x14ac:dyDescent="0.25">
      <c r="A44" s="1004" t="s">
        <v>2015</v>
      </c>
      <c r="B44" s="972" t="str">
        <f t="shared" si="0"/>
        <v>STK</v>
      </c>
      <c r="C44" s="973">
        <v>43221</v>
      </c>
      <c r="D44" s="974">
        <v>43891</v>
      </c>
      <c r="E44" s="974">
        <v>43132</v>
      </c>
      <c r="F44" s="975" t="s">
        <v>1398</v>
      </c>
      <c r="G44" s="975" t="s">
        <v>648</v>
      </c>
      <c r="H44" s="1105">
        <v>2</v>
      </c>
      <c r="I44" s="1105">
        <v>48</v>
      </c>
      <c r="J44" s="1105">
        <v>96</v>
      </c>
      <c r="K44" s="1127">
        <v>43184</v>
      </c>
      <c r="L44" s="1149" t="s">
        <v>1055</v>
      </c>
      <c r="M44" s="1096" t="str">
        <f t="shared" si="3"/>
        <v>OK</v>
      </c>
      <c r="N44" s="976" t="s">
        <v>1307</v>
      </c>
      <c r="O44" s="976"/>
      <c r="P44" s="978"/>
      <c r="Q44" s="978"/>
      <c r="R44" s="977"/>
      <c r="S44" s="1005">
        <v>0</v>
      </c>
      <c r="T44" s="977"/>
      <c r="U44" s="1006">
        <f>+S44*T94</f>
        <v>0</v>
      </c>
      <c r="V44" s="977"/>
      <c r="W44" s="977"/>
      <c r="X44" s="1007">
        <f t="shared" si="4"/>
        <v>43041</v>
      </c>
    </row>
    <row r="45" spans="1:24" ht="13.5" thickBot="1" x14ac:dyDescent="0.25">
      <c r="A45" s="982" t="s">
        <v>1468</v>
      </c>
      <c r="B45" s="983" t="str">
        <f t="shared" si="0"/>
        <v>TRW</v>
      </c>
      <c r="C45" s="984">
        <v>43221</v>
      </c>
      <c r="D45" s="985">
        <v>43221</v>
      </c>
      <c r="E45" s="985"/>
      <c r="F45" s="986" t="s">
        <v>2021</v>
      </c>
      <c r="G45" s="986" t="s">
        <v>2022</v>
      </c>
      <c r="H45" s="1106">
        <v>20</v>
      </c>
      <c r="I45" s="1106">
        <v>13320</v>
      </c>
      <c r="J45" s="1106">
        <v>158520</v>
      </c>
      <c r="K45" s="1128">
        <v>43317</v>
      </c>
      <c r="L45" s="1150" t="s">
        <v>1055</v>
      </c>
      <c r="M45" s="1096" t="str">
        <f t="shared" si="3"/>
        <v>NOT OK</v>
      </c>
      <c r="N45" s="987" t="s">
        <v>1306</v>
      </c>
      <c r="O45" s="987"/>
      <c r="P45" s="988"/>
      <c r="Q45" s="989"/>
      <c r="R45" s="988"/>
      <c r="S45" s="990">
        <v>0</v>
      </c>
      <c r="T45" s="988"/>
      <c r="U45" s="991">
        <f>+S45*T91</f>
        <v>0</v>
      </c>
      <c r="V45" s="988"/>
      <c r="W45" s="988"/>
      <c r="X45" s="992">
        <f t="shared" si="4"/>
        <v>43041</v>
      </c>
    </row>
    <row r="46" spans="1:24" ht="13.5" thickBot="1" x14ac:dyDescent="0.25">
      <c r="A46" s="994" t="s">
        <v>1057</v>
      </c>
      <c r="B46" s="995" t="s">
        <v>129</v>
      </c>
      <c r="C46" s="913">
        <v>43221</v>
      </c>
      <c r="D46" s="928"/>
      <c r="E46" s="996"/>
      <c r="F46" s="970" t="s">
        <v>1090</v>
      </c>
      <c r="G46" s="997" t="s">
        <v>1091</v>
      </c>
      <c r="H46" s="1107">
        <v>6</v>
      </c>
      <c r="I46" s="1107">
        <v>400</v>
      </c>
      <c r="J46" s="1107">
        <v>2400</v>
      </c>
      <c r="K46" s="439">
        <v>43233</v>
      </c>
      <c r="L46" s="1151" t="s">
        <v>1055</v>
      </c>
      <c r="M46" s="1096" t="str">
        <f t="shared" si="3"/>
        <v>NOT OK</v>
      </c>
      <c r="N46" s="998" t="s">
        <v>1304</v>
      </c>
      <c r="O46" s="998"/>
      <c r="P46" s="918" t="s">
        <v>1803</v>
      </c>
      <c r="Q46" s="917" t="s">
        <v>1069</v>
      </c>
      <c r="R46" s="999">
        <v>0</v>
      </c>
      <c r="S46" s="956">
        <v>0</v>
      </c>
      <c r="T46" s="1000"/>
      <c r="U46" s="921">
        <f>+S46*T93</f>
        <v>0</v>
      </c>
      <c r="V46" s="1001"/>
      <c r="W46" s="912"/>
      <c r="X46" s="1002"/>
    </row>
    <row r="47" spans="1:24" ht="13.5" thickBot="1" x14ac:dyDescent="0.25">
      <c r="A47" s="911" t="s">
        <v>1478</v>
      </c>
      <c r="B47" s="912" t="str">
        <f t="shared" ref="B47:B65" si="5">MID(A47,1,3)</f>
        <v>TRW</v>
      </c>
      <c r="C47" s="913">
        <v>43252</v>
      </c>
      <c r="D47" s="914">
        <v>44013</v>
      </c>
      <c r="E47" s="914">
        <v>43282</v>
      </c>
      <c r="F47" s="915" t="s">
        <v>1414</v>
      </c>
      <c r="G47" s="915" t="s">
        <v>1415</v>
      </c>
      <c r="H47" s="1097">
        <v>20</v>
      </c>
      <c r="I47" s="1097">
        <v>1080</v>
      </c>
      <c r="J47" s="1097">
        <v>14040</v>
      </c>
      <c r="K47" s="1120">
        <v>43317</v>
      </c>
      <c r="L47" s="1141" t="s">
        <v>1055</v>
      </c>
      <c r="M47" s="1096" t="str">
        <f t="shared" si="3"/>
        <v>OK</v>
      </c>
      <c r="N47" s="916" t="s">
        <v>1306</v>
      </c>
      <c r="O47" s="916"/>
      <c r="P47" s="919"/>
      <c r="Q47" s="918"/>
      <c r="R47" s="919"/>
      <c r="S47" s="956">
        <v>0</v>
      </c>
      <c r="T47" s="919"/>
      <c r="U47" s="921">
        <f>+S47*T95</f>
        <v>0</v>
      </c>
      <c r="V47" s="919"/>
      <c r="W47" s="919"/>
      <c r="X47" s="1008">
        <f t="shared" ref="X47:X78" si="6">+C47-180</f>
        <v>43072</v>
      </c>
    </row>
    <row r="48" spans="1:24" ht="39" thickBot="1" x14ac:dyDescent="0.25">
      <c r="A48" s="911" t="s">
        <v>1519</v>
      </c>
      <c r="B48" s="912" t="str">
        <f t="shared" si="5"/>
        <v>TRW</v>
      </c>
      <c r="C48" s="913">
        <v>43252</v>
      </c>
      <c r="D48" s="914">
        <v>43709</v>
      </c>
      <c r="E48" s="914">
        <v>43282</v>
      </c>
      <c r="F48" s="915" t="s">
        <v>1188</v>
      </c>
      <c r="G48" s="915" t="s">
        <v>1189</v>
      </c>
      <c r="H48" s="1097">
        <v>2</v>
      </c>
      <c r="I48" s="1097">
        <v>340</v>
      </c>
      <c r="J48" s="1097">
        <v>680</v>
      </c>
      <c r="K48" s="1120">
        <v>43191</v>
      </c>
      <c r="L48" s="1141" t="s">
        <v>1055</v>
      </c>
      <c r="M48" s="1096" t="str">
        <f t="shared" si="3"/>
        <v>OK</v>
      </c>
      <c r="N48" s="916" t="s">
        <v>1306</v>
      </c>
      <c r="O48" s="1080" t="s">
        <v>2081</v>
      </c>
      <c r="P48" s="919"/>
      <c r="Q48" s="917" t="s">
        <v>2010</v>
      </c>
      <c r="R48" s="919"/>
      <c r="S48" s="956">
        <v>0</v>
      </c>
      <c r="T48" s="919"/>
      <c r="U48" s="921">
        <f>+S48*T96</f>
        <v>0</v>
      </c>
      <c r="V48" s="919"/>
      <c r="W48" s="919"/>
      <c r="X48" s="1008">
        <f t="shared" si="6"/>
        <v>43072</v>
      </c>
    </row>
    <row r="49" spans="1:24" ht="39" thickBot="1" x14ac:dyDescent="0.25">
      <c r="A49" s="911" t="s">
        <v>1522</v>
      </c>
      <c r="B49" s="912" t="str">
        <f t="shared" si="5"/>
        <v>NAL</v>
      </c>
      <c r="C49" s="913">
        <v>43252</v>
      </c>
      <c r="D49" s="914">
        <v>43586</v>
      </c>
      <c r="E49" s="914"/>
      <c r="F49" s="915" t="s">
        <v>1435</v>
      </c>
      <c r="G49" s="915" t="s">
        <v>1436</v>
      </c>
      <c r="H49" s="1097">
        <v>0</v>
      </c>
      <c r="I49" s="1097">
        <v>0</v>
      </c>
      <c r="J49" s="1097">
        <v>0</v>
      </c>
      <c r="K49" s="1120"/>
      <c r="L49" s="1141"/>
      <c r="M49" s="1096" t="str">
        <f t="shared" si="3"/>
        <v>OK</v>
      </c>
      <c r="N49" s="916" t="s">
        <v>1304</v>
      </c>
      <c r="O49" s="916"/>
      <c r="P49" s="919"/>
      <c r="Q49" s="917" t="s">
        <v>2010</v>
      </c>
      <c r="R49" s="919"/>
      <c r="S49" s="956">
        <v>0</v>
      </c>
      <c r="T49" s="919"/>
      <c r="U49" s="921">
        <f>+S49*T97</f>
        <v>0</v>
      </c>
      <c r="V49" s="919"/>
      <c r="W49" s="919"/>
      <c r="X49" s="1008">
        <f t="shared" si="6"/>
        <v>43072</v>
      </c>
    </row>
    <row r="50" spans="1:24" ht="39" thickBot="1" x14ac:dyDescent="0.25">
      <c r="A50" s="911" t="s">
        <v>1546</v>
      </c>
      <c r="B50" s="912" t="str">
        <f t="shared" si="5"/>
        <v>NOR</v>
      </c>
      <c r="C50" s="913">
        <v>43252</v>
      </c>
      <c r="D50" s="914">
        <v>43800</v>
      </c>
      <c r="E50" s="914"/>
      <c r="F50" s="915" t="s">
        <v>598</v>
      </c>
      <c r="G50" s="915" t="s">
        <v>599</v>
      </c>
      <c r="H50" s="1097">
        <v>0</v>
      </c>
      <c r="I50" s="1097">
        <v>0</v>
      </c>
      <c r="J50" s="1097">
        <v>0</v>
      </c>
      <c r="K50" s="1120"/>
      <c r="L50" s="1141"/>
      <c r="M50" s="1096" t="str">
        <f t="shared" si="3"/>
        <v>OK</v>
      </c>
      <c r="N50" s="916" t="s">
        <v>1307</v>
      </c>
      <c r="O50" s="916"/>
      <c r="P50" s="918"/>
      <c r="Q50" s="917" t="s">
        <v>2010</v>
      </c>
      <c r="R50" s="919"/>
      <c r="S50" s="956">
        <v>0</v>
      </c>
      <c r="T50" s="919"/>
      <c r="U50" s="921">
        <f>+S50*T100</f>
        <v>0</v>
      </c>
      <c r="V50" s="919"/>
      <c r="W50" s="919"/>
      <c r="X50" s="1008">
        <f t="shared" si="6"/>
        <v>43072</v>
      </c>
    </row>
    <row r="51" spans="1:24" x14ac:dyDescent="0.2">
      <c r="A51" s="929" t="s">
        <v>1508</v>
      </c>
      <c r="B51" s="930" t="str">
        <f t="shared" si="5"/>
        <v>AUT</v>
      </c>
      <c r="C51" s="931">
        <v>43252</v>
      </c>
      <c r="D51" s="932">
        <v>43252</v>
      </c>
      <c r="E51" s="932"/>
      <c r="F51" s="933" t="s">
        <v>1424</v>
      </c>
      <c r="G51" s="933" t="s">
        <v>1425</v>
      </c>
      <c r="H51" s="1102">
        <v>20</v>
      </c>
      <c r="I51" s="1102">
        <v>3685</v>
      </c>
      <c r="J51" s="1102">
        <v>55825</v>
      </c>
      <c r="K51" s="1124">
        <v>43317</v>
      </c>
      <c r="L51" s="1146" t="s">
        <v>1055</v>
      </c>
      <c r="M51" s="1096" t="str">
        <f t="shared" si="3"/>
        <v>NOT OK</v>
      </c>
      <c r="N51" s="934"/>
      <c r="O51" s="934"/>
      <c r="P51" s="935"/>
      <c r="Q51" s="936"/>
      <c r="R51" s="935"/>
      <c r="S51" s="937">
        <v>0</v>
      </c>
      <c r="T51" s="935"/>
      <c r="U51" s="938">
        <f>+S51*T98</f>
        <v>0</v>
      </c>
      <c r="V51" s="935"/>
      <c r="W51" s="935"/>
      <c r="X51" s="1009">
        <f t="shared" si="6"/>
        <v>43072</v>
      </c>
    </row>
    <row r="52" spans="1:24" x14ac:dyDescent="0.2">
      <c r="A52" s="940" t="s">
        <v>1500</v>
      </c>
      <c r="B52" s="870" t="str">
        <f t="shared" si="5"/>
        <v>AUT</v>
      </c>
      <c r="C52" s="894">
        <v>43252</v>
      </c>
      <c r="D52" s="844">
        <v>43252</v>
      </c>
      <c r="E52" s="844"/>
      <c r="F52" s="845" t="s">
        <v>1423</v>
      </c>
      <c r="G52" s="845" t="s">
        <v>523</v>
      </c>
      <c r="H52" s="1100">
        <v>20</v>
      </c>
      <c r="I52" s="1100">
        <v>4900</v>
      </c>
      <c r="J52" s="1100">
        <v>92850</v>
      </c>
      <c r="K52" s="1122">
        <v>43317</v>
      </c>
      <c r="L52" s="1144" t="s">
        <v>1055</v>
      </c>
      <c r="M52" s="1096" t="str">
        <f t="shared" si="3"/>
        <v>NOT OK</v>
      </c>
      <c r="N52" s="852"/>
      <c r="O52" s="852"/>
      <c r="P52" s="848"/>
      <c r="Q52" s="864"/>
      <c r="R52" s="848"/>
      <c r="S52" s="892">
        <v>0</v>
      </c>
      <c r="T52" s="848"/>
      <c r="U52" s="893">
        <f t="shared" ref="U52:U75" si="7">+S52*T101</f>
        <v>0</v>
      </c>
      <c r="V52" s="848">
        <v>9770.59</v>
      </c>
      <c r="W52" s="848"/>
      <c r="X52" s="1010">
        <f t="shared" si="6"/>
        <v>43072</v>
      </c>
    </row>
    <row r="53" spans="1:24" x14ac:dyDescent="0.2">
      <c r="A53" s="940" t="s">
        <v>1501</v>
      </c>
      <c r="B53" s="870" t="str">
        <f t="shared" si="5"/>
        <v>AUT</v>
      </c>
      <c r="C53" s="894">
        <v>43252</v>
      </c>
      <c r="D53" s="844">
        <v>43252</v>
      </c>
      <c r="E53" s="844"/>
      <c r="F53" s="845" t="s">
        <v>1423</v>
      </c>
      <c r="G53" s="845" t="s">
        <v>523</v>
      </c>
      <c r="H53" s="1100">
        <v>20</v>
      </c>
      <c r="I53" s="1100">
        <v>4920</v>
      </c>
      <c r="J53" s="1100">
        <v>93360</v>
      </c>
      <c r="K53" s="1122">
        <v>43317</v>
      </c>
      <c r="L53" s="1144" t="s">
        <v>1055</v>
      </c>
      <c r="M53" s="1096" t="str">
        <f t="shared" si="3"/>
        <v>NOT OK</v>
      </c>
      <c r="N53" s="852"/>
      <c r="O53" s="852"/>
      <c r="P53" s="848"/>
      <c r="Q53" s="864"/>
      <c r="R53" s="848"/>
      <c r="S53" s="892">
        <v>0</v>
      </c>
      <c r="T53" s="848"/>
      <c r="U53" s="893">
        <f t="shared" si="7"/>
        <v>0</v>
      </c>
      <c r="V53" s="848"/>
      <c r="W53" s="848"/>
      <c r="X53" s="1010">
        <f t="shared" si="6"/>
        <v>43072</v>
      </c>
    </row>
    <row r="54" spans="1:24" x14ac:dyDescent="0.2">
      <c r="A54" s="940" t="s">
        <v>1502</v>
      </c>
      <c r="B54" s="870" t="str">
        <f t="shared" si="5"/>
        <v>AUT</v>
      </c>
      <c r="C54" s="894">
        <v>43252</v>
      </c>
      <c r="D54" s="844">
        <v>43252</v>
      </c>
      <c r="E54" s="844"/>
      <c r="F54" s="845" t="s">
        <v>1423</v>
      </c>
      <c r="G54" s="845" t="s">
        <v>523</v>
      </c>
      <c r="H54" s="1100">
        <v>20</v>
      </c>
      <c r="I54" s="1100">
        <v>13380</v>
      </c>
      <c r="J54" s="1100">
        <v>204180</v>
      </c>
      <c r="K54" s="1122">
        <v>43317</v>
      </c>
      <c r="L54" s="1144" t="s">
        <v>1055</v>
      </c>
      <c r="M54" s="1096" t="str">
        <f t="shared" si="3"/>
        <v>NOT OK</v>
      </c>
      <c r="N54" s="852"/>
      <c r="O54" s="852"/>
      <c r="P54" s="848"/>
      <c r="Q54" s="864"/>
      <c r="R54" s="848"/>
      <c r="S54" s="892">
        <v>0</v>
      </c>
      <c r="T54" s="848"/>
      <c r="U54" s="893">
        <f t="shared" si="7"/>
        <v>0</v>
      </c>
      <c r="V54" s="848"/>
      <c r="W54" s="848"/>
      <c r="X54" s="1010">
        <f t="shared" si="6"/>
        <v>43072</v>
      </c>
    </row>
    <row r="55" spans="1:24" x14ac:dyDescent="0.2">
      <c r="A55" s="940" t="s">
        <v>1503</v>
      </c>
      <c r="B55" s="870" t="str">
        <f t="shared" si="5"/>
        <v>AUT</v>
      </c>
      <c r="C55" s="894">
        <v>43252</v>
      </c>
      <c r="D55" s="844">
        <v>43252</v>
      </c>
      <c r="E55" s="844"/>
      <c r="F55" s="845" t="s">
        <v>1423</v>
      </c>
      <c r="G55" s="845" t="s">
        <v>523</v>
      </c>
      <c r="H55" s="1100">
        <v>20</v>
      </c>
      <c r="I55" s="1100">
        <v>13300</v>
      </c>
      <c r="J55" s="1100">
        <v>197260</v>
      </c>
      <c r="K55" s="1122">
        <v>43317</v>
      </c>
      <c r="L55" s="1144" t="s">
        <v>1055</v>
      </c>
      <c r="M55" s="1096" t="str">
        <f t="shared" si="3"/>
        <v>NOT OK</v>
      </c>
      <c r="N55" s="852"/>
      <c r="O55" s="852"/>
      <c r="P55" s="848"/>
      <c r="Q55" s="864"/>
      <c r="R55" s="848"/>
      <c r="S55" s="892">
        <v>0</v>
      </c>
      <c r="T55" s="848"/>
      <c r="U55" s="893">
        <f t="shared" si="7"/>
        <v>0</v>
      </c>
      <c r="V55" s="848"/>
      <c r="W55" s="848"/>
      <c r="X55" s="1010">
        <f t="shared" si="6"/>
        <v>43072</v>
      </c>
    </row>
    <row r="56" spans="1:24" ht="13.5" thickBot="1" x14ac:dyDescent="0.25">
      <c r="A56" s="942" t="s">
        <v>1507</v>
      </c>
      <c r="B56" s="897" t="str">
        <f t="shared" si="5"/>
        <v>AUT</v>
      </c>
      <c r="C56" s="898">
        <v>43252</v>
      </c>
      <c r="D56" s="856">
        <v>43252</v>
      </c>
      <c r="E56" s="856"/>
      <c r="F56" s="857" t="s">
        <v>1424</v>
      </c>
      <c r="G56" s="857" t="s">
        <v>1425</v>
      </c>
      <c r="H56" s="1101">
        <v>20</v>
      </c>
      <c r="I56" s="1101">
        <v>3500</v>
      </c>
      <c r="J56" s="1101">
        <v>49800</v>
      </c>
      <c r="K56" s="1123">
        <v>43317</v>
      </c>
      <c r="L56" s="1145" t="s">
        <v>1055</v>
      </c>
      <c r="M56" s="1096" t="str">
        <f t="shared" si="3"/>
        <v>NOT OK</v>
      </c>
      <c r="N56" s="943"/>
      <c r="O56" s="943"/>
      <c r="P56" s="855"/>
      <c r="Q56" s="883"/>
      <c r="R56" s="855"/>
      <c r="S56" s="944">
        <v>0</v>
      </c>
      <c r="T56" s="855"/>
      <c r="U56" s="945">
        <f t="shared" si="7"/>
        <v>0</v>
      </c>
      <c r="V56" s="855"/>
      <c r="W56" s="855"/>
      <c r="X56" s="1011">
        <f t="shared" si="6"/>
        <v>43072</v>
      </c>
    </row>
    <row r="57" spans="1:24" ht="13.5" thickBot="1" x14ac:dyDescent="0.25">
      <c r="A57" s="911" t="s">
        <v>1484</v>
      </c>
      <c r="B57" s="912" t="str">
        <f t="shared" si="5"/>
        <v>HEL</v>
      </c>
      <c r="C57" s="913">
        <v>43252</v>
      </c>
      <c r="D57" s="914">
        <v>43252</v>
      </c>
      <c r="E57" s="914"/>
      <c r="F57" s="915" t="s">
        <v>1419</v>
      </c>
      <c r="G57" s="915" t="s">
        <v>1420</v>
      </c>
      <c r="H57" s="1097">
        <v>12</v>
      </c>
      <c r="I57" s="1097">
        <v>4070</v>
      </c>
      <c r="J57" s="1097">
        <v>31460</v>
      </c>
      <c r="K57" s="1120">
        <v>43254</v>
      </c>
      <c r="L57" s="1141" t="s">
        <v>1055</v>
      </c>
      <c r="M57" s="1096" t="str">
        <f t="shared" si="3"/>
        <v>NOT OK</v>
      </c>
      <c r="N57" s="970"/>
      <c r="O57" s="970"/>
      <c r="P57" s="919"/>
      <c r="Q57" s="918"/>
      <c r="R57" s="919"/>
      <c r="S57" s="956">
        <v>0</v>
      </c>
      <c r="T57" s="919"/>
      <c r="U57" s="921">
        <f t="shared" si="7"/>
        <v>0</v>
      </c>
      <c r="V57" s="919"/>
      <c r="W57" s="919"/>
      <c r="X57" s="1008">
        <f t="shared" si="6"/>
        <v>43072</v>
      </c>
    </row>
    <row r="58" spans="1:24" ht="38.25" x14ac:dyDescent="0.2">
      <c r="A58" s="929" t="s">
        <v>1778</v>
      </c>
      <c r="B58" s="930" t="str">
        <f t="shared" si="5"/>
        <v>SLA</v>
      </c>
      <c r="C58" s="1012">
        <v>43252</v>
      </c>
      <c r="D58" s="1013">
        <v>43617</v>
      </c>
      <c r="E58" s="1014"/>
      <c r="F58" s="1014" t="s">
        <v>1793</v>
      </c>
      <c r="G58" s="1014" t="s">
        <v>1777</v>
      </c>
      <c r="H58" s="1108">
        <v>2</v>
      </c>
      <c r="I58" s="1108">
        <v>500</v>
      </c>
      <c r="J58" s="1108">
        <v>900</v>
      </c>
      <c r="K58" s="1129">
        <v>43177</v>
      </c>
      <c r="L58" s="1152" t="s">
        <v>1055</v>
      </c>
      <c r="M58" s="1096" t="str">
        <f t="shared" si="3"/>
        <v>OK</v>
      </c>
      <c r="N58" s="934"/>
      <c r="O58" s="934"/>
      <c r="P58" s="936"/>
      <c r="Q58" s="948" t="s">
        <v>2010</v>
      </c>
      <c r="R58" s="935"/>
      <c r="S58" s="937">
        <v>0</v>
      </c>
      <c r="T58" s="935"/>
      <c r="U58" s="938">
        <f t="shared" si="7"/>
        <v>0</v>
      </c>
      <c r="V58" s="935"/>
      <c r="W58" s="935"/>
      <c r="X58" s="1009">
        <f t="shared" si="6"/>
        <v>43072</v>
      </c>
    </row>
    <row r="59" spans="1:24" ht="38.25" x14ac:dyDescent="0.2">
      <c r="A59" s="940" t="s">
        <v>1782</v>
      </c>
      <c r="B59" s="870" t="str">
        <f t="shared" si="5"/>
        <v>SLA</v>
      </c>
      <c r="C59" s="895">
        <v>43252</v>
      </c>
      <c r="D59" s="850">
        <v>43617</v>
      </c>
      <c r="E59" s="851"/>
      <c r="F59" s="851" t="s">
        <v>1793</v>
      </c>
      <c r="G59" s="851" t="s">
        <v>1777</v>
      </c>
      <c r="H59" s="1109">
        <v>0</v>
      </c>
      <c r="I59" s="1109">
        <v>0</v>
      </c>
      <c r="J59" s="1109">
        <v>0</v>
      </c>
      <c r="K59" s="1130"/>
      <c r="L59" s="1153"/>
      <c r="M59" s="1096" t="str">
        <f t="shared" si="3"/>
        <v>OK</v>
      </c>
      <c r="N59" s="852"/>
      <c r="O59" s="852"/>
      <c r="P59" s="864"/>
      <c r="Q59" s="847" t="s">
        <v>2010</v>
      </c>
      <c r="R59" s="848"/>
      <c r="S59" s="892">
        <v>0</v>
      </c>
      <c r="T59" s="848"/>
      <c r="U59" s="893">
        <f t="shared" si="7"/>
        <v>0</v>
      </c>
      <c r="V59" s="848"/>
      <c r="W59" s="848"/>
      <c r="X59" s="1010">
        <f t="shared" si="6"/>
        <v>43072</v>
      </c>
    </row>
    <row r="60" spans="1:24" ht="38.25" x14ac:dyDescent="0.2">
      <c r="A60" s="1015" t="s">
        <v>1783</v>
      </c>
      <c r="B60" s="870" t="str">
        <f t="shared" si="5"/>
        <v>SLA</v>
      </c>
      <c r="C60" s="895">
        <v>43252</v>
      </c>
      <c r="D60" s="850">
        <v>43617</v>
      </c>
      <c r="E60" s="851"/>
      <c r="F60" s="851" t="s">
        <v>1793</v>
      </c>
      <c r="G60" s="851" t="s">
        <v>1777</v>
      </c>
      <c r="H60" s="1109">
        <v>0</v>
      </c>
      <c r="I60" s="1109">
        <v>0</v>
      </c>
      <c r="J60" s="1109">
        <v>0</v>
      </c>
      <c r="K60" s="1130"/>
      <c r="L60" s="1153"/>
      <c r="M60" s="1096" t="str">
        <f t="shared" si="3"/>
        <v>OK</v>
      </c>
      <c r="N60" s="852"/>
      <c r="O60" s="852"/>
      <c r="P60" s="864"/>
      <c r="Q60" s="847" t="s">
        <v>2010</v>
      </c>
      <c r="R60" s="848"/>
      <c r="S60" s="892">
        <v>0</v>
      </c>
      <c r="T60" s="848"/>
      <c r="U60" s="893">
        <f t="shared" si="7"/>
        <v>0</v>
      </c>
      <c r="V60" s="848"/>
      <c r="W60" s="848"/>
      <c r="X60" s="1010">
        <f t="shared" si="6"/>
        <v>43072</v>
      </c>
    </row>
    <row r="61" spans="1:24" ht="38.25" x14ac:dyDescent="0.2">
      <c r="A61" s="1015" t="s">
        <v>1784</v>
      </c>
      <c r="B61" s="870" t="str">
        <f t="shared" si="5"/>
        <v>SLA</v>
      </c>
      <c r="C61" s="895">
        <v>43252</v>
      </c>
      <c r="D61" s="850">
        <v>43617</v>
      </c>
      <c r="E61" s="851"/>
      <c r="F61" s="851" t="s">
        <v>1793</v>
      </c>
      <c r="G61" s="851" t="s">
        <v>1777</v>
      </c>
      <c r="H61" s="1109">
        <v>0</v>
      </c>
      <c r="I61" s="1109">
        <v>0</v>
      </c>
      <c r="J61" s="1109">
        <v>0</v>
      </c>
      <c r="K61" s="1130"/>
      <c r="L61" s="1153"/>
      <c r="M61" s="1096" t="str">
        <f t="shared" si="3"/>
        <v>OK</v>
      </c>
      <c r="N61" s="852"/>
      <c r="O61" s="852"/>
      <c r="P61" s="864"/>
      <c r="Q61" s="847" t="s">
        <v>2010</v>
      </c>
      <c r="R61" s="848"/>
      <c r="S61" s="892">
        <v>0</v>
      </c>
      <c r="T61" s="848"/>
      <c r="U61" s="893">
        <f t="shared" si="7"/>
        <v>0</v>
      </c>
      <c r="V61" s="848"/>
      <c r="W61" s="848"/>
      <c r="X61" s="1010">
        <f t="shared" si="6"/>
        <v>43072</v>
      </c>
    </row>
    <row r="62" spans="1:24" ht="38.25" x14ac:dyDescent="0.2">
      <c r="A62" s="1015" t="s">
        <v>1785</v>
      </c>
      <c r="B62" s="870" t="str">
        <f t="shared" si="5"/>
        <v>SLA</v>
      </c>
      <c r="C62" s="895">
        <v>43252</v>
      </c>
      <c r="D62" s="850">
        <v>43617</v>
      </c>
      <c r="E62" s="851"/>
      <c r="F62" s="851" t="s">
        <v>1793</v>
      </c>
      <c r="G62" s="851" t="s">
        <v>1777</v>
      </c>
      <c r="H62" s="1109">
        <v>0</v>
      </c>
      <c r="I62" s="1109">
        <v>0</v>
      </c>
      <c r="J62" s="1109">
        <v>0</v>
      </c>
      <c r="K62" s="1130"/>
      <c r="L62" s="1153" t="s">
        <v>1055</v>
      </c>
      <c r="M62" s="1096" t="str">
        <f t="shared" si="3"/>
        <v>OK</v>
      </c>
      <c r="N62" s="852"/>
      <c r="O62" s="852"/>
      <c r="P62" s="864"/>
      <c r="Q62" s="847" t="s">
        <v>2010</v>
      </c>
      <c r="R62" s="848"/>
      <c r="S62" s="892">
        <v>0</v>
      </c>
      <c r="T62" s="848"/>
      <c r="U62" s="893">
        <f t="shared" si="7"/>
        <v>0</v>
      </c>
      <c r="V62" s="848"/>
      <c r="W62" s="848"/>
      <c r="X62" s="1010">
        <f t="shared" si="6"/>
        <v>43072</v>
      </c>
    </row>
    <row r="63" spans="1:24" ht="38.25" x14ac:dyDescent="0.2">
      <c r="A63" s="1015" t="s">
        <v>1786</v>
      </c>
      <c r="B63" s="870" t="str">
        <f t="shared" si="5"/>
        <v>SLA</v>
      </c>
      <c r="C63" s="895">
        <v>43252</v>
      </c>
      <c r="D63" s="850">
        <v>43617</v>
      </c>
      <c r="E63" s="851"/>
      <c r="F63" s="851" t="s">
        <v>1793</v>
      </c>
      <c r="G63" s="851" t="s">
        <v>1777</v>
      </c>
      <c r="H63" s="1109">
        <v>0</v>
      </c>
      <c r="I63" s="1109">
        <v>0</v>
      </c>
      <c r="J63" s="1109">
        <v>0</v>
      </c>
      <c r="K63" s="1130"/>
      <c r="L63" s="1153"/>
      <c r="M63" s="1096" t="str">
        <f t="shared" si="3"/>
        <v>OK</v>
      </c>
      <c r="N63" s="852"/>
      <c r="O63" s="852"/>
      <c r="P63" s="864"/>
      <c r="Q63" s="847" t="s">
        <v>2010</v>
      </c>
      <c r="R63" s="848"/>
      <c r="S63" s="892">
        <v>0</v>
      </c>
      <c r="T63" s="848"/>
      <c r="U63" s="893">
        <f t="shared" si="7"/>
        <v>0</v>
      </c>
      <c r="V63" s="848"/>
      <c r="W63" s="848"/>
      <c r="X63" s="1010">
        <f t="shared" si="6"/>
        <v>43072</v>
      </c>
    </row>
    <row r="64" spans="1:24" ht="38.25" x14ac:dyDescent="0.2">
      <c r="A64" s="1015" t="s">
        <v>1787</v>
      </c>
      <c r="B64" s="870" t="str">
        <f t="shared" si="5"/>
        <v>SLA</v>
      </c>
      <c r="C64" s="895">
        <v>43252</v>
      </c>
      <c r="D64" s="850">
        <v>43617</v>
      </c>
      <c r="E64" s="851"/>
      <c r="F64" s="851" t="s">
        <v>1793</v>
      </c>
      <c r="G64" s="851" t="s">
        <v>1777</v>
      </c>
      <c r="H64" s="1109">
        <v>0</v>
      </c>
      <c r="I64" s="1109">
        <v>0</v>
      </c>
      <c r="J64" s="1109">
        <v>0</v>
      </c>
      <c r="K64" s="1130"/>
      <c r="L64" s="1153" t="s">
        <v>1052</v>
      </c>
      <c r="M64" s="1096" t="str">
        <f t="shared" si="3"/>
        <v>OK</v>
      </c>
      <c r="N64" s="852"/>
      <c r="O64" s="852"/>
      <c r="P64" s="864"/>
      <c r="Q64" s="847" t="s">
        <v>2010</v>
      </c>
      <c r="R64" s="848"/>
      <c r="S64" s="892">
        <v>0</v>
      </c>
      <c r="T64" s="848"/>
      <c r="U64" s="893">
        <f t="shared" si="7"/>
        <v>0</v>
      </c>
      <c r="V64" s="848"/>
      <c r="W64" s="848"/>
      <c r="X64" s="1010">
        <f t="shared" si="6"/>
        <v>43072</v>
      </c>
    </row>
    <row r="65" spans="1:24" ht="39" thickBot="1" x14ac:dyDescent="0.25">
      <c r="A65" s="1016" t="s">
        <v>1788</v>
      </c>
      <c r="B65" s="897" t="str">
        <f t="shared" si="5"/>
        <v>SLA</v>
      </c>
      <c r="C65" s="1017">
        <v>43252</v>
      </c>
      <c r="D65" s="1018">
        <v>43617</v>
      </c>
      <c r="E65" s="1019"/>
      <c r="F65" s="1019" t="s">
        <v>1793</v>
      </c>
      <c r="G65" s="1019" t="s">
        <v>1777</v>
      </c>
      <c r="H65" s="1110">
        <v>0</v>
      </c>
      <c r="I65" s="1110">
        <v>0</v>
      </c>
      <c r="J65" s="1110">
        <v>0</v>
      </c>
      <c r="K65" s="1131"/>
      <c r="L65" s="1154"/>
      <c r="M65" s="1096" t="str">
        <f t="shared" si="3"/>
        <v>OK</v>
      </c>
      <c r="N65" s="943"/>
      <c r="O65" s="943"/>
      <c r="P65" s="883"/>
      <c r="Q65" s="962" t="s">
        <v>2010</v>
      </c>
      <c r="R65" s="855"/>
      <c r="S65" s="944">
        <v>0</v>
      </c>
      <c r="T65" s="855"/>
      <c r="U65" s="945">
        <f t="shared" si="7"/>
        <v>0</v>
      </c>
      <c r="V65" s="855"/>
      <c r="W65" s="855"/>
      <c r="X65" s="1011">
        <f t="shared" si="6"/>
        <v>43072</v>
      </c>
    </row>
    <row r="66" spans="1:24" x14ac:dyDescent="0.2">
      <c r="A66" s="1020" t="s">
        <v>1804</v>
      </c>
      <c r="B66" s="930" t="s">
        <v>1215</v>
      </c>
      <c r="C66" s="1012">
        <v>43252</v>
      </c>
      <c r="D66" s="1013">
        <v>44713</v>
      </c>
      <c r="E66" s="1013">
        <v>43282</v>
      </c>
      <c r="F66" s="1014" t="s">
        <v>1805</v>
      </c>
      <c r="G66" s="1014" t="s">
        <v>1806</v>
      </c>
      <c r="H66" s="1108">
        <v>15</v>
      </c>
      <c r="I66" s="1108">
        <v>2000</v>
      </c>
      <c r="J66" s="1108">
        <v>28500</v>
      </c>
      <c r="K66" s="1129">
        <v>43275</v>
      </c>
      <c r="L66" s="1152" t="s">
        <v>1055</v>
      </c>
      <c r="M66" s="1096" t="str">
        <f t="shared" si="3"/>
        <v>OK</v>
      </c>
      <c r="N66" s="934"/>
      <c r="O66" s="934"/>
      <c r="P66" s="934" t="s">
        <v>1807</v>
      </c>
      <c r="Q66" s="936"/>
      <c r="R66" s="935"/>
      <c r="S66" s="937">
        <v>0</v>
      </c>
      <c r="T66" s="935"/>
      <c r="U66" s="938">
        <f t="shared" si="7"/>
        <v>0</v>
      </c>
      <c r="V66" s="935"/>
      <c r="W66" s="935"/>
      <c r="X66" s="1009">
        <f t="shared" si="6"/>
        <v>43072</v>
      </c>
    </row>
    <row r="67" spans="1:24" x14ac:dyDescent="0.2">
      <c r="A67" s="1015" t="s">
        <v>1808</v>
      </c>
      <c r="B67" s="870" t="s">
        <v>1215</v>
      </c>
      <c r="C67" s="895">
        <v>43252</v>
      </c>
      <c r="D67" s="850">
        <v>44713</v>
      </c>
      <c r="E67" s="850">
        <v>43282</v>
      </c>
      <c r="F67" s="851" t="s">
        <v>1805</v>
      </c>
      <c r="G67" s="851" t="s">
        <v>1806</v>
      </c>
      <c r="H67" s="1109">
        <v>9</v>
      </c>
      <c r="I67" s="1109">
        <v>400</v>
      </c>
      <c r="J67" s="1109">
        <v>2600</v>
      </c>
      <c r="K67" s="1130">
        <v>43233</v>
      </c>
      <c r="L67" s="1153" t="s">
        <v>1055</v>
      </c>
      <c r="M67" s="1096" t="str">
        <f t="shared" si="3"/>
        <v>OK</v>
      </c>
      <c r="N67" s="852"/>
      <c r="O67" s="852"/>
      <c r="P67" s="852" t="s">
        <v>1807</v>
      </c>
      <c r="Q67" s="864"/>
      <c r="R67" s="848"/>
      <c r="S67" s="892">
        <v>0</v>
      </c>
      <c r="T67" s="848"/>
      <c r="U67" s="893">
        <f t="shared" si="7"/>
        <v>0</v>
      </c>
      <c r="V67" s="848"/>
      <c r="W67" s="848"/>
      <c r="X67" s="1010">
        <f t="shared" si="6"/>
        <v>43072</v>
      </c>
    </row>
    <row r="68" spans="1:24" ht="13.5" thickBot="1" x14ac:dyDescent="0.25">
      <c r="A68" s="1016" t="s">
        <v>1809</v>
      </c>
      <c r="B68" s="897" t="s">
        <v>1215</v>
      </c>
      <c r="C68" s="1017">
        <v>43252</v>
      </c>
      <c r="D68" s="1018">
        <v>44713</v>
      </c>
      <c r="E68" s="1018">
        <v>43282</v>
      </c>
      <c r="F68" s="1019" t="s">
        <v>1805</v>
      </c>
      <c r="G68" s="1019" t="s">
        <v>1806</v>
      </c>
      <c r="H68" s="1110">
        <v>17</v>
      </c>
      <c r="I68" s="1110">
        <v>500</v>
      </c>
      <c r="J68" s="1110">
        <v>7300</v>
      </c>
      <c r="K68" s="1131">
        <v>43289</v>
      </c>
      <c r="L68" s="1154" t="s">
        <v>1055</v>
      </c>
      <c r="M68" s="1096" t="str">
        <f t="shared" si="3"/>
        <v>OK</v>
      </c>
      <c r="N68" s="943"/>
      <c r="O68" s="943"/>
      <c r="P68" s="943" t="s">
        <v>1807</v>
      </c>
      <c r="Q68" s="883"/>
      <c r="R68" s="855"/>
      <c r="S68" s="944">
        <v>0</v>
      </c>
      <c r="T68" s="855"/>
      <c r="U68" s="945">
        <f t="shared" si="7"/>
        <v>0</v>
      </c>
      <c r="V68" s="855"/>
      <c r="W68" s="855"/>
      <c r="X68" s="1011">
        <f t="shared" si="6"/>
        <v>43072</v>
      </c>
    </row>
    <row r="69" spans="1:24" ht="13.5" thickBot="1" x14ac:dyDescent="0.25">
      <c r="A69" s="911" t="s">
        <v>1544</v>
      </c>
      <c r="B69" s="912" t="str">
        <f t="shared" ref="B69:B100" si="8">MID(A69,1,3)</f>
        <v>TRW</v>
      </c>
      <c r="C69" s="913">
        <v>43268</v>
      </c>
      <c r="D69" s="914">
        <v>43313</v>
      </c>
      <c r="E69" s="914"/>
      <c r="F69" s="915" t="s">
        <v>1443</v>
      </c>
      <c r="G69" s="915" t="s">
        <v>1444</v>
      </c>
      <c r="H69" s="1097">
        <v>1</v>
      </c>
      <c r="I69" s="1097">
        <v>600</v>
      </c>
      <c r="J69" s="1097">
        <v>600</v>
      </c>
      <c r="K69" s="1120">
        <v>43177</v>
      </c>
      <c r="L69" s="1141" t="s">
        <v>1055</v>
      </c>
      <c r="M69" s="1096" t="str">
        <f t="shared" si="3"/>
        <v>OK</v>
      </c>
      <c r="N69" s="916" t="s">
        <v>1600</v>
      </c>
      <c r="O69" s="916"/>
      <c r="P69" s="919"/>
      <c r="Q69" s="918"/>
      <c r="R69" s="919"/>
      <c r="S69" s="956">
        <v>0</v>
      </c>
      <c r="T69" s="919"/>
      <c r="U69" s="921">
        <f t="shared" si="7"/>
        <v>0</v>
      </c>
      <c r="V69" s="919"/>
      <c r="W69" s="919"/>
      <c r="X69" s="1008">
        <f t="shared" si="6"/>
        <v>43088</v>
      </c>
    </row>
    <row r="70" spans="1:24" x14ac:dyDescent="0.2">
      <c r="A70" s="929" t="s">
        <v>1456</v>
      </c>
      <c r="B70" s="930" t="str">
        <f t="shared" si="8"/>
        <v>NAL</v>
      </c>
      <c r="C70" s="931">
        <v>43281</v>
      </c>
      <c r="D70" s="932">
        <v>44256</v>
      </c>
      <c r="E70" s="932">
        <v>43313</v>
      </c>
      <c r="F70" s="933" t="s">
        <v>1396</v>
      </c>
      <c r="G70" s="933" t="s">
        <v>1397</v>
      </c>
      <c r="H70" s="1102">
        <v>1</v>
      </c>
      <c r="I70" s="1102">
        <v>500</v>
      </c>
      <c r="J70" s="1102">
        <v>500</v>
      </c>
      <c r="K70" s="1124">
        <v>43240</v>
      </c>
      <c r="L70" s="1146" t="s">
        <v>1052</v>
      </c>
      <c r="M70" s="1096" t="str">
        <f t="shared" ref="M70:M133" si="9">IF(H70=0,"OK",IF(K70&gt;D70,"NOT OK",IF(ISBLANK(K70),"","OK")))</f>
        <v>OK</v>
      </c>
      <c r="N70" s="934"/>
      <c r="O70" s="934"/>
      <c r="P70" s="935"/>
      <c r="Q70" s="936"/>
      <c r="R70" s="935"/>
      <c r="S70" s="937">
        <v>0</v>
      </c>
      <c r="T70" s="935"/>
      <c r="U70" s="938">
        <f t="shared" si="7"/>
        <v>0</v>
      </c>
      <c r="V70" s="935"/>
      <c r="W70" s="935"/>
      <c r="X70" s="1009">
        <f t="shared" si="6"/>
        <v>43101</v>
      </c>
    </row>
    <row r="71" spans="1:24" x14ac:dyDescent="0.2">
      <c r="A71" s="940" t="s">
        <v>1457</v>
      </c>
      <c r="B71" s="870" t="str">
        <f t="shared" si="8"/>
        <v>NAL</v>
      </c>
      <c r="C71" s="894">
        <v>43281</v>
      </c>
      <c r="D71" s="844">
        <v>44256</v>
      </c>
      <c r="E71" s="844">
        <v>43313</v>
      </c>
      <c r="F71" s="845" t="s">
        <v>1396</v>
      </c>
      <c r="G71" s="845" t="s">
        <v>1397</v>
      </c>
      <c r="H71" s="1100">
        <v>17</v>
      </c>
      <c r="I71" s="1100">
        <v>8400</v>
      </c>
      <c r="J71" s="1100">
        <v>113700</v>
      </c>
      <c r="K71" s="1122">
        <v>43289</v>
      </c>
      <c r="L71" s="1144" t="s">
        <v>1055</v>
      </c>
      <c r="M71" s="1096" t="str">
        <f t="shared" si="9"/>
        <v>OK</v>
      </c>
      <c r="N71" s="852"/>
      <c r="O71" s="852"/>
      <c r="P71" s="848"/>
      <c r="Q71" s="864"/>
      <c r="R71" s="848"/>
      <c r="S71" s="892">
        <v>0</v>
      </c>
      <c r="T71" s="848"/>
      <c r="U71" s="893">
        <f t="shared" si="7"/>
        <v>0</v>
      </c>
      <c r="V71" s="848"/>
      <c r="W71" s="848"/>
      <c r="X71" s="1010">
        <f t="shared" si="6"/>
        <v>43101</v>
      </c>
    </row>
    <row r="72" spans="1:24" x14ac:dyDescent="0.2">
      <c r="A72" s="940" t="s">
        <v>1458</v>
      </c>
      <c r="B72" s="870" t="str">
        <f t="shared" si="8"/>
        <v>NAL</v>
      </c>
      <c r="C72" s="894">
        <v>43281</v>
      </c>
      <c r="D72" s="844">
        <v>44256</v>
      </c>
      <c r="E72" s="844">
        <v>43313</v>
      </c>
      <c r="F72" s="845" t="s">
        <v>1396</v>
      </c>
      <c r="G72" s="845" t="s">
        <v>1397</v>
      </c>
      <c r="H72" s="1100">
        <v>2</v>
      </c>
      <c r="I72" s="1100">
        <v>300</v>
      </c>
      <c r="J72" s="1100">
        <v>600</v>
      </c>
      <c r="K72" s="1122">
        <v>43254</v>
      </c>
      <c r="L72" s="1144" t="s">
        <v>1052</v>
      </c>
      <c r="M72" s="1096" t="str">
        <f t="shared" si="9"/>
        <v>OK</v>
      </c>
      <c r="N72" s="852"/>
      <c r="O72" s="852"/>
      <c r="P72" s="848"/>
      <c r="Q72" s="864"/>
      <c r="R72" s="848"/>
      <c r="S72" s="892">
        <v>0</v>
      </c>
      <c r="T72" s="848"/>
      <c r="U72" s="893">
        <f t="shared" si="7"/>
        <v>0</v>
      </c>
      <c r="V72" s="848"/>
      <c r="W72" s="848"/>
      <c r="X72" s="1010">
        <f t="shared" si="6"/>
        <v>43101</v>
      </c>
    </row>
    <row r="73" spans="1:24" ht="13.5" thickBot="1" x14ac:dyDescent="0.25">
      <c r="A73" s="942" t="s">
        <v>1454</v>
      </c>
      <c r="B73" s="897" t="str">
        <f t="shared" si="8"/>
        <v>NAL</v>
      </c>
      <c r="C73" s="898">
        <v>43281</v>
      </c>
      <c r="D73" s="856">
        <v>44256</v>
      </c>
      <c r="E73" s="856">
        <v>43313</v>
      </c>
      <c r="F73" s="857" t="s">
        <v>1396</v>
      </c>
      <c r="G73" s="857" t="s">
        <v>1397</v>
      </c>
      <c r="H73" s="1101">
        <v>14</v>
      </c>
      <c r="I73" s="1101">
        <v>10500</v>
      </c>
      <c r="J73" s="1101">
        <v>120000</v>
      </c>
      <c r="K73" s="1123">
        <v>43268</v>
      </c>
      <c r="L73" s="1145" t="s">
        <v>1055</v>
      </c>
      <c r="M73" s="1096" t="str">
        <f t="shared" si="9"/>
        <v>OK</v>
      </c>
      <c r="N73" s="943"/>
      <c r="O73" s="943"/>
      <c r="P73" s="855"/>
      <c r="Q73" s="883"/>
      <c r="R73" s="855"/>
      <c r="S73" s="944">
        <v>0</v>
      </c>
      <c r="T73" s="855"/>
      <c r="U73" s="945">
        <f t="shared" si="7"/>
        <v>0</v>
      </c>
      <c r="V73" s="855"/>
      <c r="W73" s="855"/>
      <c r="X73" s="1011">
        <f t="shared" si="6"/>
        <v>43101</v>
      </c>
    </row>
    <row r="74" spans="1:24" ht="13.5" thickBot="1" x14ac:dyDescent="0.25">
      <c r="A74" s="911" t="s">
        <v>1459</v>
      </c>
      <c r="B74" s="912" t="str">
        <f t="shared" si="8"/>
        <v>NAL</v>
      </c>
      <c r="C74" s="913">
        <v>43281</v>
      </c>
      <c r="D74" s="914">
        <v>42948</v>
      </c>
      <c r="E74" s="914">
        <v>43132</v>
      </c>
      <c r="F74" s="915" t="s">
        <v>1398</v>
      </c>
      <c r="G74" s="915" t="s">
        <v>648</v>
      </c>
      <c r="H74" s="1097">
        <v>19</v>
      </c>
      <c r="I74" s="1097">
        <v>2500</v>
      </c>
      <c r="J74" s="1097">
        <v>45700</v>
      </c>
      <c r="K74" s="1120">
        <v>43310</v>
      </c>
      <c r="L74" s="1141" t="s">
        <v>1055</v>
      </c>
      <c r="M74" s="1096" t="str">
        <f t="shared" si="9"/>
        <v>NOT OK</v>
      </c>
      <c r="N74" s="970"/>
      <c r="O74" s="970"/>
      <c r="P74" s="919"/>
      <c r="Q74" s="918"/>
      <c r="R74" s="919"/>
      <c r="S74" s="956">
        <v>0</v>
      </c>
      <c r="T74" s="919"/>
      <c r="U74" s="921">
        <f t="shared" si="7"/>
        <v>0</v>
      </c>
      <c r="V74" s="919"/>
      <c r="W74" s="919"/>
      <c r="X74" s="1008">
        <f t="shared" si="6"/>
        <v>43101</v>
      </c>
    </row>
    <row r="75" spans="1:24" ht="13.5" thickBot="1" x14ac:dyDescent="0.25">
      <c r="A75" s="911" t="s">
        <v>1326</v>
      </c>
      <c r="B75" s="912" t="str">
        <f t="shared" si="8"/>
        <v>FNG</v>
      </c>
      <c r="C75" s="913">
        <v>43282</v>
      </c>
      <c r="D75" s="914">
        <v>43221</v>
      </c>
      <c r="E75" s="914"/>
      <c r="F75" s="915" t="s">
        <v>1408</v>
      </c>
      <c r="G75" s="915" t="s">
        <v>1409</v>
      </c>
      <c r="H75" s="1097">
        <v>3</v>
      </c>
      <c r="I75" s="1097">
        <v>160</v>
      </c>
      <c r="J75" s="1097">
        <v>480</v>
      </c>
      <c r="K75" s="1120">
        <v>43184</v>
      </c>
      <c r="L75" s="1141" t="s">
        <v>1055</v>
      </c>
      <c r="M75" s="1096" t="str">
        <f t="shared" si="9"/>
        <v>OK</v>
      </c>
      <c r="N75" s="970"/>
      <c r="O75" s="970"/>
      <c r="P75" s="919"/>
      <c r="Q75" s="918"/>
      <c r="R75" s="919"/>
      <c r="S75" s="956">
        <v>0</v>
      </c>
      <c r="T75" s="919"/>
      <c r="U75" s="921">
        <f t="shared" si="7"/>
        <v>0</v>
      </c>
      <c r="V75" s="919"/>
      <c r="W75" s="919"/>
      <c r="X75" s="1008">
        <f t="shared" si="6"/>
        <v>43102</v>
      </c>
    </row>
    <row r="76" spans="1:24" ht="13.5" thickBot="1" x14ac:dyDescent="0.25">
      <c r="A76" s="929" t="s">
        <v>1531</v>
      </c>
      <c r="B76" s="930" t="str">
        <f t="shared" si="8"/>
        <v>VNA</v>
      </c>
      <c r="C76" s="931">
        <v>43282</v>
      </c>
      <c r="D76" s="932">
        <v>43435</v>
      </c>
      <c r="E76" s="932">
        <v>43435</v>
      </c>
      <c r="F76" s="933" t="s">
        <v>860</v>
      </c>
      <c r="G76" s="933" t="s">
        <v>1024</v>
      </c>
      <c r="H76" s="1102">
        <v>19</v>
      </c>
      <c r="I76" s="1102">
        <v>14000</v>
      </c>
      <c r="J76" s="1102">
        <v>237400</v>
      </c>
      <c r="K76" s="1124">
        <v>43310</v>
      </c>
      <c r="L76" s="1146" t="s">
        <v>1055</v>
      </c>
      <c r="M76" s="1096" t="str">
        <f t="shared" si="9"/>
        <v>OK</v>
      </c>
      <c r="N76" s="934"/>
      <c r="O76" s="1079" t="s">
        <v>2081</v>
      </c>
      <c r="P76" s="935"/>
      <c r="Q76" s="936"/>
      <c r="R76" s="935"/>
      <c r="S76" s="937">
        <v>0</v>
      </c>
      <c r="T76" s="935"/>
      <c r="U76" s="938">
        <f>+S76*T126</f>
        <v>0</v>
      </c>
      <c r="V76" s="935">
        <v>48084.75</v>
      </c>
      <c r="W76" s="935"/>
      <c r="X76" s="1009">
        <f t="shared" si="6"/>
        <v>43102</v>
      </c>
    </row>
    <row r="77" spans="1:24" ht="13.5" thickBot="1" x14ac:dyDescent="0.25">
      <c r="A77" s="942" t="s">
        <v>1532</v>
      </c>
      <c r="B77" s="897" t="str">
        <f t="shared" si="8"/>
        <v>VNA</v>
      </c>
      <c r="C77" s="898">
        <v>43282</v>
      </c>
      <c r="D77" s="856">
        <v>43435</v>
      </c>
      <c r="E77" s="932">
        <v>43435</v>
      </c>
      <c r="F77" s="857" t="s">
        <v>860</v>
      </c>
      <c r="G77" s="857" t="s">
        <v>1024</v>
      </c>
      <c r="H77" s="1101">
        <v>15</v>
      </c>
      <c r="I77" s="1101">
        <v>600</v>
      </c>
      <c r="J77" s="1101">
        <v>7600</v>
      </c>
      <c r="K77" s="1123">
        <v>43275</v>
      </c>
      <c r="L77" s="1145" t="s">
        <v>1055</v>
      </c>
      <c r="M77" s="1096" t="str">
        <f t="shared" si="9"/>
        <v>OK</v>
      </c>
      <c r="N77" s="943"/>
      <c r="O77" s="943"/>
      <c r="P77" s="855"/>
      <c r="Q77" s="883"/>
      <c r="R77" s="855"/>
      <c r="S77" s="944">
        <v>0</v>
      </c>
      <c r="T77" s="855"/>
      <c r="U77" s="945">
        <f>+S77*T127</f>
        <v>0</v>
      </c>
      <c r="V77" s="855"/>
      <c r="W77" s="855"/>
      <c r="X77" s="1011">
        <f t="shared" si="6"/>
        <v>43102</v>
      </c>
    </row>
    <row r="78" spans="1:24" x14ac:dyDescent="0.2">
      <c r="A78" s="929" t="s">
        <v>1519</v>
      </c>
      <c r="B78" s="930" t="str">
        <f t="shared" si="8"/>
        <v>TRW</v>
      </c>
      <c r="C78" s="931">
        <v>43282</v>
      </c>
      <c r="D78" s="932">
        <v>44105</v>
      </c>
      <c r="E78" s="932">
        <v>43282</v>
      </c>
      <c r="F78" s="933" t="s">
        <v>1437</v>
      </c>
      <c r="G78" s="933" t="s">
        <v>1438</v>
      </c>
      <c r="H78" s="1102">
        <v>2</v>
      </c>
      <c r="I78" s="1102">
        <v>340</v>
      </c>
      <c r="J78" s="1102">
        <v>680</v>
      </c>
      <c r="K78" s="1124">
        <v>43191</v>
      </c>
      <c r="L78" s="1146" t="s">
        <v>1055</v>
      </c>
      <c r="M78" s="1096" t="str">
        <f t="shared" si="9"/>
        <v>OK</v>
      </c>
      <c r="N78" s="960" t="s">
        <v>1306</v>
      </c>
      <c r="O78" s="1080" t="s">
        <v>2081</v>
      </c>
      <c r="P78" s="935"/>
      <c r="Q78" s="936"/>
      <c r="R78" s="935"/>
      <c r="S78" s="937">
        <v>0</v>
      </c>
      <c r="T78" s="935"/>
      <c r="U78" s="938">
        <f>+S78*T99</f>
        <v>0</v>
      </c>
      <c r="V78" s="935">
        <v>36012.410000000003</v>
      </c>
      <c r="W78" s="935"/>
      <c r="X78" s="1009">
        <f t="shared" si="6"/>
        <v>43102</v>
      </c>
    </row>
    <row r="79" spans="1:24" ht="15" x14ac:dyDescent="0.2">
      <c r="A79" s="1003" t="s">
        <v>1524</v>
      </c>
      <c r="B79" s="870" t="str">
        <f t="shared" si="8"/>
        <v>NAL</v>
      </c>
      <c r="C79" s="894">
        <v>43282</v>
      </c>
      <c r="D79" s="844">
        <v>44105</v>
      </c>
      <c r="E79" s="865">
        <v>43282</v>
      </c>
      <c r="F79" s="845" t="s">
        <v>1437</v>
      </c>
      <c r="G79" s="845" t="s">
        <v>1438</v>
      </c>
      <c r="H79" s="1100">
        <v>20</v>
      </c>
      <c r="I79" s="1100">
        <v>5400</v>
      </c>
      <c r="J79" s="1100">
        <v>102900</v>
      </c>
      <c r="K79" s="1122">
        <v>43317</v>
      </c>
      <c r="L79" s="1144" t="s">
        <v>1055</v>
      </c>
      <c r="M79" s="1096" t="str">
        <f t="shared" si="9"/>
        <v>OK</v>
      </c>
      <c r="N79" s="852"/>
      <c r="O79" s="852"/>
      <c r="P79" s="848"/>
      <c r="Q79" s="864"/>
      <c r="R79" s="848"/>
      <c r="S79" s="892">
        <v>0</v>
      </c>
      <c r="T79" s="848"/>
      <c r="U79" s="893">
        <f>+S79*T125</f>
        <v>0</v>
      </c>
      <c r="V79" s="848"/>
      <c r="W79" s="848"/>
      <c r="X79" s="1010">
        <f t="shared" ref="X79:X104" si="10">+C79-180</f>
        <v>43102</v>
      </c>
    </row>
    <row r="80" spans="1:24" ht="15" x14ac:dyDescent="0.2">
      <c r="A80" s="1003" t="s">
        <v>1525</v>
      </c>
      <c r="B80" s="870" t="str">
        <f t="shared" si="8"/>
        <v>NAL</v>
      </c>
      <c r="C80" s="902">
        <v>43282</v>
      </c>
      <c r="D80" s="844">
        <v>44105</v>
      </c>
      <c r="E80" s="865">
        <v>43282</v>
      </c>
      <c r="F80" s="845" t="s">
        <v>1437</v>
      </c>
      <c r="G80" s="845" t="s">
        <v>1438</v>
      </c>
      <c r="H80" s="1100">
        <v>17</v>
      </c>
      <c r="I80" s="1100">
        <v>2500</v>
      </c>
      <c r="J80" s="1100">
        <v>23200</v>
      </c>
      <c r="K80" s="1122">
        <v>43289</v>
      </c>
      <c r="L80" s="1144" t="s">
        <v>1055</v>
      </c>
      <c r="M80" s="1096" t="str">
        <f t="shared" si="9"/>
        <v>OK</v>
      </c>
      <c r="N80" s="852"/>
      <c r="O80" s="852"/>
      <c r="P80" s="848"/>
      <c r="Q80" s="864"/>
      <c r="R80" s="848"/>
      <c r="S80" s="892">
        <v>0</v>
      </c>
      <c r="T80" s="848"/>
      <c r="U80" s="893">
        <f t="shared" ref="U80:U97" si="11">+S80*T128</f>
        <v>0</v>
      </c>
      <c r="V80" s="848"/>
      <c r="W80" s="848"/>
      <c r="X80" s="1010">
        <f t="shared" si="10"/>
        <v>43102</v>
      </c>
    </row>
    <row r="81" spans="1:24" ht="15" x14ac:dyDescent="0.2">
      <c r="A81" s="1003" t="s">
        <v>1526</v>
      </c>
      <c r="B81" s="870" t="str">
        <f t="shared" si="8"/>
        <v>NAL</v>
      </c>
      <c r="C81" s="902">
        <v>43282</v>
      </c>
      <c r="D81" s="844">
        <v>44105</v>
      </c>
      <c r="E81" s="865">
        <v>43282</v>
      </c>
      <c r="F81" s="845" t="s">
        <v>1437</v>
      </c>
      <c r="G81" s="845" t="s">
        <v>1438</v>
      </c>
      <c r="H81" s="1100">
        <v>19</v>
      </c>
      <c r="I81" s="1100">
        <v>5500</v>
      </c>
      <c r="J81" s="1100">
        <v>80800</v>
      </c>
      <c r="K81" s="1122">
        <v>43310</v>
      </c>
      <c r="L81" s="1144" t="s">
        <v>1055</v>
      </c>
      <c r="M81" s="1096" t="str">
        <f t="shared" si="9"/>
        <v>OK</v>
      </c>
      <c r="N81" s="852"/>
      <c r="O81" s="852"/>
      <c r="P81" s="848"/>
      <c r="Q81" s="864"/>
      <c r="R81" s="848"/>
      <c r="S81" s="892">
        <v>0</v>
      </c>
      <c r="T81" s="848"/>
      <c r="U81" s="893">
        <f t="shared" si="11"/>
        <v>0</v>
      </c>
      <c r="V81" s="848"/>
      <c r="W81" s="848"/>
      <c r="X81" s="1010">
        <f t="shared" si="10"/>
        <v>43102</v>
      </c>
    </row>
    <row r="82" spans="1:24" ht="15" x14ac:dyDescent="0.2">
      <c r="A82" s="1003" t="s">
        <v>1527</v>
      </c>
      <c r="B82" s="870" t="str">
        <f t="shared" si="8"/>
        <v>NAL</v>
      </c>
      <c r="C82" s="902">
        <v>43282</v>
      </c>
      <c r="D82" s="844">
        <v>44105</v>
      </c>
      <c r="E82" s="865">
        <v>43282</v>
      </c>
      <c r="F82" s="845" t="s">
        <v>1437</v>
      </c>
      <c r="G82" s="845" t="s">
        <v>1438</v>
      </c>
      <c r="H82" s="1100">
        <v>19</v>
      </c>
      <c r="I82" s="1100">
        <v>1200</v>
      </c>
      <c r="J82" s="1100">
        <v>21900</v>
      </c>
      <c r="K82" s="1122">
        <v>43310</v>
      </c>
      <c r="L82" s="1144" t="s">
        <v>1055</v>
      </c>
      <c r="M82" s="1096" t="str">
        <f t="shared" si="9"/>
        <v>OK</v>
      </c>
      <c r="N82" s="852"/>
      <c r="O82" s="852"/>
      <c r="P82" s="848"/>
      <c r="Q82" s="864"/>
      <c r="R82" s="848"/>
      <c r="S82" s="892">
        <v>0</v>
      </c>
      <c r="T82" s="848"/>
      <c r="U82" s="893">
        <f t="shared" si="11"/>
        <v>0</v>
      </c>
      <c r="V82" s="848"/>
      <c r="W82" s="848"/>
      <c r="X82" s="1010">
        <f t="shared" si="10"/>
        <v>43102</v>
      </c>
    </row>
    <row r="83" spans="1:24" ht="15" x14ac:dyDescent="0.2">
      <c r="A83" s="1003" t="s">
        <v>1528</v>
      </c>
      <c r="B83" s="870" t="str">
        <f t="shared" si="8"/>
        <v>NAL</v>
      </c>
      <c r="C83" s="902">
        <v>43282</v>
      </c>
      <c r="D83" s="844">
        <v>44105</v>
      </c>
      <c r="E83" s="865">
        <v>43282</v>
      </c>
      <c r="F83" s="845" t="s">
        <v>1437</v>
      </c>
      <c r="G83" s="845" t="s">
        <v>1438</v>
      </c>
      <c r="H83" s="1100">
        <v>19</v>
      </c>
      <c r="I83" s="1100">
        <v>1500</v>
      </c>
      <c r="J83" s="1100">
        <v>23100</v>
      </c>
      <c r="K83" s="1122">
        <v>43310</v>
      </c>
      <c r="L83" s="1144" t="s">
        <v>1055</v>
      </c>
      <c r="M83" s="1096" t="str">
        <f t="shared" si="9"/>
        <v>OK</v>
      </c>
      <c r="N83" s="852"/>
      <c r="O83" s="852"/>
      <c r="P83" s="848"/>
      <c r="Q83" s="864"/>
      <c r="R83" s="848"/>
      <c r="S83" s="892">
        <v>0</v>
      </c>
      <c r="T83" s="848"/>
      <c r="U83" s="893">
        <f t="shared" si="11"/>
        <v>0</v>
      </c>
      <c r="V83" s="848"/>
      <c r="W83" s="848"/>
      <c r="X83" s="1010">
        <f t="shared" si="10"/>
        <v>43102</v>
      </c>
    </row>
    <row r="84" spans="1:24" ht="15" x14ac:dyDescent="0.2">
      <c r="A84" s="1003" t="s">
        <v>1529</v>
      </c>
      <c r="B84" s="870" t="str">
        <f t="shared" si="8"/>
        <v>NAL</v>
      </c>
      <c r="C84" s="902">
        <v>43282</v>
      </c>
      <c r="D84" s="844">
        <v>44105</v>
      </c>
      <c r="E84" s="865">
        <v>43282</v>
      </c>
      <c r="F84" s="845" t="s">
        <v>1437</v>
      </c>
      <c r="G84" s="845" t="s">
        <v>1438</v>
      </c>
      <c r="H84" s="1100">
        <v>19</v>
      </c>
      <c r="I84" s="1100">
        <v>200</v>
      </c>
      <c r="J84" s="1100">
        <v>2800</v>
      </c>
      <c r="K84" s="1122">
        <v>43310</v>
      </c>
      <c r="L84" s="1144" t="s">
        <v>1052</v>
      </c>
      <c r="M84" s="1096" t="str">
        <f t="shared" si="9"/>
        <v>OK</v>
      </c>
      <c r="N84" s="852"/>
      <c r="O84" s="852"/>
      <c r="P84" s="848"/>
      <c r="Q84" s="864"/>
      <c r="R84" s="848"/>
      <c r="S84" s="892">
        <v>0</v>
      </c>
      <c r="T84" s="848"/>
      <c r="U84" s="893">
        <f t="shared" si="11"/>
        <v>0</v>
      </c>
      <c r="V84" s="848"/>
      <c r="W84" s="848"/>
      <c r="X84" s="1010">
        <f t="shared" si="10"/>
        <v>43102</v>
      </c>
    </row>
    <row r="85" spans="1:24" ht="15.75" thickBot="1" x14ac:dyDescent="0.25">
      <c r="A85" s="981" t="s">
        <v>1530</v>
      </c>
      <c r="B85" s="897" t="str">
        <f t="shared" si="8"/>
        <v>NAL</v>
      </c>
      <c r="C85" s="1021">
        <v>43282</v>
      </c>
      <c r="D85" s="856">
        <v>44105</v>
      </c>
      <c r="E85" s="1022">
        <v>43282</v>
      </c>
      <c r="F85" s="857" t="s">
        <v>1437</v>
      </c>
      <c r="G85" s="857" t="s">
        <v>1438</v>
      </c>
      <c r="H85" s="1101">
        <v>19</v>
      </c>
      <c r="I85" s="1101">
        <v>5700</v>
      </c>
      <c r="J85" s="1101">
        <v>101700</v>
      </c>
      <c r="K85" s="1123">
        <v>43310</v>
      </c>
      <c r="L85" s="1145" t="s">
        <v>1055</v>
      </c>
      <c r="M85" s="1096" t="str">
        <f t="shared" si="9"/>
        <v>OK</v>
      </c>
      <c r="N85" s="943"/>
      <c r="O85" s="943"/>
      <c r="P85" s="855"/>
      <c r="Q85" s="883"/>
      <c r="R85" s="855"/>
      <c r="S85" s="944">
        <v>0</v>
      </c>
      <c r="T85" s="855"/>
      <c r="U85" s="945">
        <f t="shared" si="11"/>
        <v>0</v>
      </c>
      <c r="V85" s="855"/>
      <c r="W85" s="855"/>
      <c r="X85" s="1011">
        <f t="shared" si="10"/>
        <v>43102</v>
      </c>
    </row>
    <row r="86" spans="1:24" ht="15.75" thickBot="1" x14ac:dyDescent="0.25">
      <c r="A86" s="1023" t="s">
        <v>1476</v>
      </c>
      <c r="B86" s="912" t="str">
        <f t="shared" si="8"/>
        <v>VNA</v>
      </c>
      <c r="C86" s="913">
        <v>43282</v>
      </c>
      <c r="D86" s="914">
        <v>44440</v>
      </c>
      <c r="E86" s="1024">
        <v>43252</v>
      </c>
      <c r="F86" s="915" t="s">
        <v>1412</v>
      </c>
      <c r="G86" s="915" t="s">
        <v>1413</v>
      </c>
      <c r="H86" s="1097">
        <v>13</v>
      </c>
      <c r="I86" s="1097">
        <v>8400</v>
      </c>
      <c r="J86" s="1097">
        <v>94800</v>
      </c>
      <c r="K86" s="1120">
        <v>43261</v>
      </c>
      <c r="L86" s="1141" t="s">
        <v>1055</v>
      </c>
      <c r="M86" s="1096" t="str">
        <f t="shared" si="9"/>
        <v>OK</v>
      </c>
      <c r="N86" s="970"/>
      <c r="O86" s="970"/>
      <c r="P86" s="919"/>
      <c r="Q86" s="918"/>
      <c r="R86" s="919"/>
      <c r="S86" s="956">
        <v>0</v>
      </c>
      <c r="T86" s="919"/>
      <c r="U86" s="921">
        <f t="shared" si="11"/>
        <v>0</v>
      </c>
      <c r="V86" s="919"/>
      <c r="W86" s="919"/>
      <c r="X86" s="1008">
        <f t="shared" si="10"/>
        <v>43102</v>
      </c>
    </row>
    <row r="87" spans="1:24" ht="15" x14ac:dyDescent="0.2">
      <c r="A87" s="979" t="s">
        <v>1515</v>
      </c>
      <c r="B87" s="930" t="str">
        <f t="shared" si="8"/>
        <v>HEL</v>
      </c>
      <c r="C87" s="931">
        <v>43282</v>
      </c>
      <c r="D87" s="932">
        <v>44166</v>
      </c>
      <c r="E87" s="1025">
        <v>43282</v>
      </c>
      <c r="F87" s="933" t="s">
        <v>1430</v>
      </c>
      <c r="G87" s="933" t="s">
        <v>1431</v>
      </c>
      <c r="H87" s="1102">
        <v>16</v>
      </c>
      <c r="I87" s="1102">
        <v>1620</v>
      </c>
      <c r="J87" s="1102">
        <v>17010</v>
      </c>
      <c r="K87" s="1124">
        <v>43317</v>
      </c>
      <c r="L87" s="1146" t="s">
        <v>1055</v>
      </c>
      <c r="M87" s="1096" t="str">
        <f t="shared" si="9"/>
        <v>OK</v>
      </c>
      <c r="N87" s="934"/>
      <c r="O87" s="934"/>
      <c r="P87" s="935"/>
      <c r="Q87" s="936"/>
      <c r="R87" s="935"/>
      <c r="S87" s="937">
        <v>0</v>
      </c>
      <c r="T87" s="935"/>
      <c r="U87" s="938">
        <f t="shared" si="11"/>
        <v>0</v>
      </c>
      <c r="V87" s="935"/>
      <c r="W87" s="935"/>
      <c r="X87" s="1009">
        <f t="shared" si="10"/>
        <v>43102</v>
      </c>
    </row>
    <row r="88" spans="1:24" ht="15" x14ac:dyDescent="0.2">
      <c r="A88" s="1003" t="s">
        <v>1516</v>
      </c>
      <c r="B88" s="870" t="str">
        <f t="shared" si="8"/>
        <v>HEL</v>
      </c>
      <c r="C88" s="894">
        <v>43282</v>
      </c>
      <c r="D88" s="844">
        <v>44166</v>
      </c>
      <c r="E88" s="865">
        <v>43282</v>
      </c>
      <c r="F88" s="845" t="s">
        <v>1430</v>
      </c>
      <c r="G88" s="845" t="s">
        <v>1431</v>
      </c>
      <c r="H88" s="1100">
        <v>20</v>
      </c>
      <c r="I88" s="1100">
        <v>1600</v>
      </c>
      <c r="J88" s="1100">
        <v>22600</v>
      </c>
      <c r="K88" s="1122">
        <v>43317</v>
      </c>
      <c r="L88" s="1144" t="s">
        <v>1055</v>
      </c>
      <c r="M88" s="1096" t="str">
        <f t="shared" si="9"/>
        <v>OK</v>
      </c>
      <c r="N88" s="852"/>
      <c r="O88" s="852"/>
      <c r="P88" s="848"/>
      <c r="Q88" s="864"/>
      <c r="R88" s="848"/>
      <c r="S88" s="892">
        <v>0</v>
      </c>
      <c r="T88" s="848"/>
      <c r="U88" s="893">
        <f t="shared" si="11"/>
        <v>0</v>
      </c>
      <c r="V88" s="848"/>
      <c r="W88" s="848"/>
      <c r="X88" s="1010">
        <f t="shared" si="10"/>
        <v>43102</v>
      </c>
    </row>
    <row r="89" spans="1:24" ht="15" x14ac:dyDescent="0.2">
      <c r="A89" s="1003" t="s">
        <v>1517</v>
      </c>
      <c r="B89" s="870" t="str">
        <f t="shared" si="8"/>
        <v>HEL</v>
      </c>
      <c r="C89" s="894">
        <v>43282</v>
      </c>
      <c r="D89" s="844">
        <v>44166</v>
      </c>
      <c r="E89" s="865">
        <v>43282</v>
      </c>
      <c r="F89" s="845" t="s">
        <v>1430</v>
      </c>
      <c r="G89" s="845" t="s">
        <v>1431</v>
      </c>
      <c r="H89" s="1100">
        <v>20</v>
      </c>
      <c r="I89" s="1100">
        <v>1000</v>
      </c>
      <c r="J89" s="1100">
        <v>9000</v>
      </c>
      <c r="K89" s="1122">
        <v>43317</v>
      </c>
      <c r="L89" s="1144" t="s">
        <v>1055</v>
      </c>
      <c r="M89" s="1096" t="str">
        <f t="shared" si="9"/>
        <v>OK</v>
      </c>
      <c r="N89" s="852"/>
      <c r="O89" s="852"/>
      <c r="P89" s="848"/>
      <c r="Q89" s="864"/>
      <c r="R89" s="848"/>
      <c r="S89" s="892">
        <v>0</v>
      </c>
      <c r="T89" s="848"/>
      <c r="U89" s="893">
        <f t="shared" si="11"/>
        <v>0</v>
      </c>
      <c r="V89" s="848"/>
      <c r="W89" s="848"/>
      <c r="X89" s="1010">
        <f t="shared" si="10"/>
        <v>43102</v>
      </c>
    </row>
    <row r="90" spans="1:24" ht="15.75" thickBot="1" x14ac:dyDescent="0.25">
      <c r="A90" s="981" t="s">
        <v>1518</v>
      </c>
      <c r="B90" s="897" t="str">
        <f t="shared" si="8"/>
        <v>HEL</v>
      </c>
      <c r="C90" s="898">
        <v>43282</v>
      </c>
      <c r="D90" s="856">
        <v>44166</v>
      </c>
      <c r="E90" s="1022">
        <v>43282</v>
      </c>
      <c r="F90" s="857" t="s">
        <v>1430</v>
      </c>
      <c r="G90" s="857" t="s">
        <v>1431</v>
      </c>
      <c r="H90" s="1101">
        <v>20</v>
      </c>
      <c r="I90" s="1101">
        <v>1000</v>
      </c>
      <c r="J90" s="1101">
        <v>9000</v>
      </c>
      <c r="K90" s="1123">
        <v>43317</v>
      </c>
      <c r="L90" s="1145" t="s">
        <v>1055</v>
      </c>
      <c r="M90" s="1096" t="str">
        <f t="shared" si="9"/>
        <v>OK</v>
      </c>
      <c r="N90" s="943"/>
      <c r="O90" s="943"/>
      <c r="P90" s="855"/>
      <c r="Q90" s="883"/>
      <c r="R90" s="855"/>
      <c r="S90" s="944">
        <v>0</v>
      </c>
      <c r="T90" s="855"/>
      <c r="U90" s="945">
        <f t="shared" si="11"/>
        <v>0</v>
      </c>
      <c r="V90" s="855"/>
      <c r="W90" s="855"/>
      <c r="X90" s="1011">
        <f t="shared" si="10"/>
        <v>43102</v>
      </c>
    </row>
    <row r="91" spans="1:24" ht="15.75" thickBot="1" x14ac:dyDescent="0.25">
      <c r="A91" s="1023" t="s">
        <v>1477</v>
      </c>
      <c r="B91" s="912" t="str">
        <f t="shared" si="8"/>
        <v>VNA</v>
      </c>
      <c r="C91" s="913">
        <v>43282</v>
      </c>
      <c r="D91" s="914">
        <v>44440</v>
      </c>
      <c r="E91" s="1024">
        <v>43252</v>
      </c>
      <c r="F91" s="915" t="s">
        <v>1412</v>
      </c>
      <c r="G91" s="915" t="s">
        <v>1413</v>
      </c>
      <c r="H91" s="1097">
        <v>12</v>
      </c>
      <c r="I91" s="1097">
        <v>9000</v>
      </c>
      <c r="J91" s="1097">
        <v>81000</v>
      </c>
      <c r="K91" s="1120">
        <v>43317</v>
      </c>
      <c r="L91" s="1141" t="s">
        <v>1055</v>
      </c>
      <c r="M91" s="1096" t="str">
        <f t="shared" si="9"/>
        <v>OK</v>
      </c>
      <c r="N91" s="970"/>
      <c r="O91" s="970"/>
      <c r="P91" s="919"/>
      <c r="Q91" s="918"/>
      <c r="R91" s="919"/>
      <c r="S91" s="956">
        <v>0</v>
      </c>
      <c r="T91" s="919"/>
      <c r="U91" s="921">
        <f t="shared" si="11"/>
        <v>0</v>
      </c>
      <c r="V91" s="919"/>
      <c r="W91" s="919"/>
      <c r="X91" s="1008">
        <f t="shared" si="10"/>
        <v>43102</v>
      </c>
    </row>
    <row r="92" spans="1:24" ht="13.5" thickBot="1" x14ac:dyDescent="0.25">
      <c r="A92" s="911" t="s">
        <v>1523</v>
      </c>
      <c r="B92" s="912" t="str">
        <f t="shared" si="8"/>
        <v>NAL</v>
      </c>
      <c r="C92" s="913">
        <v>43282</v>
      </c>
      <c r="D92" s="914">
        <v>44105</v>
      </c>
      <c r="E92" s="914">
        <v>43282</v>
      </c>
      <c r="F92" s="915" t="s">
        <v>1437</v>
      </c>
      <c r="G92" s="915" t="s">
        <v>1438</v>
      </c>
      <c r="H92" s="1097">
        <v>20</v>
      </c>
      <c r="I92" s="1097">
        <v>5100</v>
      </c>
      <c r="J92" s="1097">
        <v>100050</v>
      </c>
      <c r="K92" s="1120">
        <v>43317</v>
      </c>
      <c r="L92" s="1141" t="s">
        <v>1055</v>
      </c>
      <c r="M92" s="1096" t="str">
        <f t="shared" si="9"/>
        <v>OK</v>
      </c>
      <c r="N92" s="970"/>
      <c r="O92" s="970"/>
      <c r="P92" s="919"/>
      <c r="Q92" s="918"/>
      <c r="R92" s="919"/>
      <c r="S92" s="956">
        <v>0</v>
      </c>
      <c r="T92" s="919"/>
      <c r="U92" s="921">
        <f t="shared" si="11"/>
        <v>0</v>
      </c>
      <c r="V92" s="919"/>
      <c r="W92" s="919"/>
      <c r="X92" s="1008">
        <f t="shared" si="10"/>
        <v>43102</v>
      </c>
    </row>
    <row r="93" spans="1:24" ht="13.5" thickBot="1" x14ac:dyDescent="0.25">
      <c r="A93" s="911" t="s">
        <v>1467</v>
      </c>
      <c r="B93" s="912" t="str">
        <f t="shared" si="8"/>
        <v>UTA</v>
      </c>
      <c r="C93" s="913">
        <v>43302</v>
      </c>
      <c r="D93" s="914">
        <v>44409</v>
      </c>
      <c r="E93" s="914"/>
      <c r="F93" s="915" t="s">
        <v>1406</v>
      </c>
      <c r="G93" s="915" t="s">
        <v>1407</v>
      </c>
      <c r="H93" s="1097">
        <v>0</v>
      </c>
      <c r="I93" s="1097">
        <v>0</v>
      </c>
      <c r="J93" s="1097">
        <v>0</v>
      </c>
      <c r="K93" s="1120"/>
      <c r="L93" s="1141" t="s">
        <v>1055</v>
      </c>
      <c r="M93" s="1096" t="str">
        <f t="shared" si="9"/>
        <v>OK</v>
      </c>
      <c r="N93" s="970"/>
      <c r="O93" s="970"/>
      <c r="P93" s="919"/>
      <c r="Q93" s="918"/>
      <c r="R93" s="919"/>
      <c r="S93" s="956">
        <v>0</v>
      </c>
      <c r="T93" s="919"/>
      <c r="U93" s="921">
        <f t="shared" si="11"/>
        <v>0</v>
      </c>
      <c r="V93" s="919"/>
      <c r="W93" s="919"/>
      <c r="X93" s="1008">
        <f t="shared" si="10"/>
        <v>43122</v>
      </c>
    </row>
    <row r="94" spans="1:24" ht="15.75" thickBot="1" x14ac:dyDescent="0.25">
      <c r="A94" s="1023" t="s">
        <v>1455</v>
      </c>
      <c r="B94" s="912" t="str">
        <f t="shared" si="8"/>
        <v>NAL</v>
      </c>
      <c r="C94" s="913">
        <v>43313</v>
      </c>
      <c r="D94" s="1026">
        <v>44256</v>
      </c>
      <c r="E94" s="1024">
        <v>43313</v>
      </c>
      <c r="F94" s="915" t="s">
        <v>1396</v>
      </c>
      <c r="G94" s="915" t="s">
        <v>1397</v>
      </c>
      <c r="H94" s="1097">
        <v>14</v>
      </c>
      <c r="I94" s="1097">
        <v>10000</v>
      </c>
      <c r="J94" s="1097">
        <v>122000</v>
      </c>
      <c r="K94" s="1120">
        <v>43268</v>
      </c>
      <c r="L94" s="1141" t="s">
        <v>1055</v>
      </c>
      <c r="M94" s="1096" t="str">
        <f t="shared" si="9"/>
        <v>OK</v>
      </c>
      <c r="N94" s="970"/>
      <c r="O94" s="970"/>
      <c r="P94" s="919"/>
      <c r="Q94" s="918"/>
      <c r="R94" s="919"/>
      <c r="S94" s="956">
        <v>0</v>
      </c>
      <c r="T94" s="919"/>
      <c r="U94" s="921">
        <f t="shared" si="11"/>
        <v>0</v>
      </c>
      <c r="V94" s="919"/>
      <c r="W94" s="919"/>
      <c r="X94" s="1008">
        <f t="shared" si="10"/>
        <v>43133</v>
      </c>
    </row>
    <row r="95" spans="1:24" ht="15" x14ac:dyDescent="0.2">
      <c r="A95" s="979" t="s">
        <v>1480</v>
      </c>
      <c r="B95" s="930" t="str">
        <f t="shared" si="8"/>
        <v>SLA</v>
      </c>
      <c r="C95" s="931">
        <v>43313</v>
      </c>
      <c r="D95" s="932">
        <v>44317</v>
      </c>
      <c r="E95" s="1025">
        <v>43282</v>
      </c>
      <c r="F95" s="933" t="s">
        <v>1418</v>
      </c>
      <c r="G95" s="933" t="s">
        <v>423</v>
      </c>
      <c r="H95" s="1102">
        <v>14</v>
      </c>
      <c r="I95" s="1102">
        <v>7920</v>
      </c>
      <c r="J95" s="1102">
        <v>104880</v>
      </c>
      <c r="K95" s="1124">
        <v>43268</v>
      </c>
      <c r="L95" s="1146" t="s">
        <v>1055</v>
      </c>
      <c r="M95" s="1096" t="str">
        <f t="shared" si="9"/>
        <v>OK</v>
      </c>
      <c r="N95" s="934"/>
      <c r="O95" s="934"/>
      <c r="P95" s="935"/>
      <c r="Q95" s="936"/>
      <c r="R95" s="935"/>
      <c r="S95" s="937">
        <v>0</v>
      </c>
      <c r="T95" s="935"/>
      <c r="U95" s="938">
        <f t="shared" si="11"/>
        <v>0</v>
      </c>
      <c r="V95" s="935"/>
      <c r="W95" s="935"/>
      <c r="X95" s="1009">
        <f t="shared" si="10"/>
        <v>43133</v>
      </c>
    </row>
    <row r="96" spans="1:24" ht="15" x14ac:dyDescent="0.2">
      <c r="A96" s="1003" t="s">
        <v>1481</v>
      </c>
      <c r="B96" s="870" t="str">
        <f t="shared" si="8"/>
        <v>SLA</v>
      </c>
      <c r="C96" s="894">
        <v>43313</v>
      </c>
      <c r="D96" s="844">
        <v>44317</v>
      </c>
      <c r="E96" s="865">
        <v>43282</v>
      </c>
      <c r="F96" s="845" t="s">
        <v>1418</v>
      </c>
      <c r="G96" s="845" t="s">
        <v>423</v>
      </c>
      <c r="H96" s="1100">
        <v>14</v>
      </c>
      <c r="I96" s="1100">
        <v>1440</v>
      </c>
      <c r="J96" s="1100">
        <v>17280</v>
      </c>
      <c r="K96" s="1122">
        <v>43268</v>
      </c>
      <c r="L96" s="1144" t="s">
        <v>1055</v>
      </c>
      <c r="M96" s="1096" t="str">
        <f t="shared" si="9"/>
        <v>OK</v>
      </c>
      <c r="N96" s="852"/>
      <c r="O96" s="852"/>
      <c r="P96" s="848"/>
      <c r="Q96" s="864"/>
      <c r="R96" s="848"/>
      <c r="S96" s="892">
        <v>0</v>
      </c>
      <c r="T96" s="848"/>
      <c r="U96" s="893">
        <f t="shared" si="11"/>
        <v>0</v>
      </c>
      <c r="V96" s="848"/>
      <c r="W96" s="848"/>
      <c r="X96" s="1010">
        <f t="shared" si="10"/>
        <v>43133</v>
      </c>
    </row>
    <row r="97" spans="1:24" ht="15" x14ac:dyDescent="0.2">
      <c r="A97" s="1003" t="s">
        <v>1482</v>
      </c>
      <c r="B97" s="870" t="str">
        <f t="shared" si="8"/>
        <v>SLA</v>
      </c>
      <c r="C97" s="894">
        <v>43313</v>
      </c>
      <c r="D97" s="844">
        <v>44317</v>
      </c>
      <c r="E97" s="865">
        <v>43282</v>
      </c>
      <c r="F97" s="845" t="s">
        <v>1418</v>
      </c>
      <c r="G97" s="845" t="s">
        <v>423</v>
      </c>
      <c r="H97" s="1100">
        <v>0</v>
      </c>
      <c r="I97" s="1100">
        <v>0</v>
      </c>
      <c r="J97" s="1100">
        <v>0</v>
      </c>
      <c r="K97" s="1122"/>
      <c r="L97" s="1144" t="s">
        <v>1052</v>
      </c>
      <c r="M97" s="1096" t="str">
        <f t="shared" si="9"/>
        <v>OK</v>
      </c>
      <c r="N97" s="852"/>
      <c r="O97" s="852"/>
      <c r="P97" s="848"/>
      <c r="Q97" s="864"/>
      <c r="R97" s="848"/>
      <c r="S97" s="892">
        <v>0</v>
      </c>
      <c r="T97" s="848"/>
      <c r="U97" s="893">
        <f t="shared" si="11"/>
        <v>0</v>
      </c>
      <c r="V97" s="848"/>
      <c r="W97" s="848"/>
      <c r="X97" s="1010">
        <f t="shared" si="10"/>
        <v>43133</v>
      </c>
    </row>
    <row r="98" spans="1:24" x14ac:dyDescent="0.2">
      <c r="A98" s="900" t="s">
        <v>1794</v>
      </c>
      <c r="B98" s="900" t="str">
        <f t="shared" si="8"/>
        <v>SLA</v>
      </c>
      <c r="C98" s="907">
        <v>43313</v>
      </c>
      <c r="D98" s="908">
        <v>44317</v>
      </c>
      <c r="E98" s="909">
        <v>43282</v>
      </c>
      <c r="F98" s="909" t="s">
        <v>1418</v>
      </c>
      <c r="G98" s="909" t="s">
        <v>423</v>
      </c>
      <c r="H98" s="1111">
        <v>13</v>
      </c>
      <c r="I98" s="1111">
        <v>7920</v>
      </c>
      <c r="J98" s="1111">
        <v>99120</v>
      </c>
      <c r="K98" s="1132">
        <v>43261</v>
      </c>
      <c r="L98" s="1155" t="s">
        <v>1055</v>
      </c>
      <c r="M98" s="1096" t="str">
        <f t="shared" si="9"/>
        <v>OK</v>
      </c>
      <c r="N98" s="923"/>
      <c r="O98" s="923"/>
      <c r="P98" s="863"/>
      <c r="Q98" s="863"/>
      <c r="R98" s="860"/>
      <c r="S98" s="924">
        <v>0</v>
      </c>
      <c r="T98" s="860"/>
      <c r="U98" s="910">
        <f>+S98*T148</f>
        <v>0</v>
      </c>
      <c r="V98" s="860"/>
      <c r="W98" s="860"/>
      <c r="X98" s="993">
        <f t="shared" si="10"/>
        <v>43133</v>
      </c>
    </row>
    <row r="99" spans="1:24" ht="15.75" thickBot="1" x14ac:dyDescent="0.25">
      <c r="A99" s="981" t="s">
        <v>1483</v>
      </c>
      <c r="B99" s="897" t="str">
        <f t="shared" si="8"/>
        <v>SLA</v>
      </c>
      <c r="C99" s="898">
        <v>43313</v>
      </c>
      <c r="D99" s="856">
        <v>44317</v>
      </c>
      <c r="E99" s="1022">
        <v>43282</v>
      </c>
      <c r="F99" s="857" t="s">
        <v>1418</v>
      </c>
      <c r="G99" s="857" t="s">
        <v>423</v>
      </c>
      <c r="H99" s="1101">
        <v>14</v>
      </c>
      <c r="I99" s="1101">
        <v>11050</v>
      </c>
      <c r="J99" s="1101">
        <v>128375</v>
      </c>
      <c r="K99" s="1123">
        <v>43268</v>
      </c>
      <c r="L99" s="1145" t="s">
        <v>1055</v>
      </c>
      <c r="M99" s="1096" t="str">
        <f t="shared" si="9"/>
        <v>OK</v>
      </c>
      <c r="N99" s="943"/>
      <c r="O99" s="943"/>
      <c r="P99" s="855"/>
      <c r="Q99" s="883"/>
      <c r="R99" s="855"/>
      <c r="S99" s="944">
        <v>0</v>
      </c>
      <c r="T99" s="855"/>
      <c r="U99" s="945">
        <f>+S99*T146</f>
        <v>0</v>
      </c>
      <c r="V99" s="855"/>
      <c r="W99" s="855"/>
      <c r="X99" s="1011">
        <f t="shared" si="10"/>
        <v>43133</v>
      </c>
    </row>
    <row r="100" spans="1:24" ht="13.5" thickBot="1" x14ac:dyDescent="0.25">
      <c r="A100" s="911" t="s">
        <v>1543</v>
      </c>
      <c r="B100" s="912" t="str">
        <f t="shared" si="8"/>
        <v>ALI</v>
      </c>
      <c r="C100" s="913">
        <v>43313</v>
      </c>
      <c r="D100" s="1026">
        <v>43313</v>
      </c>
      <c r="E100" s="914"/>
      <c r="F100" s="915" t="s">
        <v>1443</v>
      </c>
      <c r="G100" s="915" t="s">
        <v>1444</v>
      </c>
      <c r="H100" s="1097">
        <v>17</v>
      </c>
      <c r="I100" s="1097">
        <v>6120</v>
      </c>
      <c r="J100" s="1097">
        <v>102810</v>
      </c>
      <c r="K100" s="1120">
        <v>43289</v>
      </c>
      <c r="L100" s="1141" t="s">
        <v>1055</v>
      </c>
      <c r="M100" s="1096" t="str">
        <f t="shared" si="9"/>
        <v>OK</v>
      </c>
      <c r="N100" s="916" t="s">
        <v>1600</v>
      </c>
      <c r="O100" s="916"/>
      <c r="P100" s="919"/>
      <c r="Q100" s="918"/>
      <c r="R100" s="919"/>
      <c r="S100" s="956">
        <v>0</v>
      </c>
      <c r="T100" s="919"/>
      <c r="U100" s="921">
        <f>+S100*T147</f>
        <v>0</v>
      </c>
      <c r="V100" s="919"/>
      <c r="W100" s="919"/>
      <c r="X100" s="1008">
        <f t="shared" si="10"/>
        <v>43133</v>
      </c>
    </row>
    <row r="101" spans="1:24" ht="39" thickBot="1" x14ac:dyDescent="0.25">
      <c r="A101" s="994" t="s">
        <v>1795</v>
      </c>
      <c r="B101" s="912" t="str">
        <f t="shared" ref="B101:B132" si="12">MID(A101,1,3)</f>
        <v>DAK</v>
      </c>
      <c r="C101" s="926">
        <v>43313</v>
      </c>
      <c r="D101" s="927">
        <v>43678</v>
      </c>
      <c r="E101" s="928"/>
      <c r="F101" s="928" t="s">
        <v>606</v>
      </c>
      <c r="G101" s="928" t="s">
        <v>524</v>
      </c>
      <c r="H101" s="1098">
        <v>0</v>
      </c>
      <c r="I101" s="1098">
        <v>0</v>
      </c>
      <c r="J101" s="1098">
        <v>0</v>
      </c>
      <c r="K101" s="429"/>
      <c r="L101" s="1142"/>
      <c r="M101" s="1096" t="str">
        <f t="shared" si="9"/>
        <v>OK</v>
      </c>
      <c r="N101" s="970"/>
      <c r="O101" s="970"/>
      <c r="P101" s="917" t="s">
        <v>1799</v>
      </c>
      <c r="Q101" s="917" t="s">
        <v>2010</v>
      </c>
      <c r="R101" s="919"/>
      <c r="S101" s="956">
        <v>0</v>
      </c>
      <c r="T101" s="919"/>
      <c r="U101" s="921">
        <f t="shared" ref="U101:U132" si="13">+S101*T149</f>
        <v>0</v>
      </c>
      <c r="V101" s="919"/>
      <c r="W101" s="919"/>
      <c r="X101" s="1008">
        <f t="shared" si="10"/>
        <v>43133</v>
      </c>
    </row>
    <row r="102" spans="1:24" x14ac:dyDescent="0.2">
      <c r="A102" s="929" t="s">
        <v>1465</v>
      </c>
      <c r="B102" s="930" t="str">
        <f t="shared" si="12"/>
        <v>NAL</v>
      </c>
      <c r="C102" s="931">
        <v>43343</v>
      </c>
      <c r="D102" s="932">
        <v>44409</v>
      </c>
      <c r="E102" s="932"/>
      <c r="F102" s="933" t="s">
        <v>1404</v>
      </c>
      <c r="G102" s="933" t="s">
        <v>1405</v>
      </c>
      <c r="H102" s="1102">
        <v>19</v>
      </c>
      <c r="I102" s="1102">
        <v>3200</v>
      </c>
      <c r="J102" s="1102">
        <v>60000</v>
      </c>
      <c r="K102" s="1124">
        <v>43310</v>
      </c>
      <c r="L102" s="1146" t="s">
        <v>1055</v>
      </c>
      <c r="M102" s="1096" t="str">
        <f t="shared" si="9"/>
        <v>OK</v>
      </c>
      <c r="N102" s="934"/>
      <c r="O102" s="934"/>
      <c r="P102" s="935"/>
      <c r="Q102" s="936"/>
      <c r="R102" s="935"/>
      <c r="S102" s="937">
        <v>0</v>
      </c>
      <c r="T102" s="935"/>
      <c r="U102" s="938">
        <f t="shared" si="13"/>
        <v>0</v>
      </c>
      <c r="V102" s="935"/>
      <c r="W102" s="935"/>
      <c r="X102" s="1009">
        <f t="shared" si="10"/>
        <v>43163</v>
      </c>
    </row>
    <row r="103" spans="1:24" ht="13.5" thickBot="1" x14ac:dyDescent="0.25">
      <c r="A103" s="942" t="s">
        <v>1466</v>
      </c>
      <c r="B103" s="897" t="str">
        <f t="shared" si="12"/>
        <v>NAL</v>
      </c>
      <c r="C103" s="898">
        <v>43343</v>
      </c>
      <c r="D103" s="856">
        <v>44409</v>
      </c>
      <c r="E103" s="856"/>
      <c r="F103" s="857" t="s">
        <v>1404</v>
      </c>
      <c r="G103" s="857" t="s">
        <v>1405</v>
      </c>
      <c r="H103" s="1101">
        <v>19</v>
      </c>
      <c r="I103" s="1101">
        <v>800</v>
      </c>
      <c r="J103" s="1101">
        <v>13200</v>
      </c>
      <c r="K103" s="1123">
        <v>43310</v>
      </c>
      <c r="L103" s="1145" t="s">
        <v>1055</v>
      </c>
      <c r="M103" s="1096" t="str">
        <f t="shared" si="9"/>
        <v>OK</v>
      </c>
      <c r="N103" s="943"/>
      <c r="O103" s="943"/>
      <c r="P103" s="855"/>
      <c r="Q103" s="883"/>
      <c r="R103" s="855"/>
      <c r="S103" s="944">
        <v>0</v>
      </c>
      <c r="T103" s="855"/>
      <c r="U103" s="945">
        <f>+S103*T151</f>
        <v>0</v>
      </c>
      <c r="V103" s="855"/>
      <c r="W103" s="855"/>
      <c r="X103" s="1011">
        <f t="shared" si="10"/>
        <v>43163</v>
      </c>
    </row>
    <row r="104" spans="1:24" ht="39" thickBot="1" x14ac:dyDescent="0.25">
      <c r="A104" s="911" t="s">
        <v>1473</v>
      </c>
      <c r="B104" s="912" t="str">
        <f t="shared" si="12"/>
        <v>VNA</v>
      </c>
      <c r="C104" s="913">
        <v>43344</v>
      </c>
      <c r="D104" s="914">
        <v>43617</v>
      </c>
      <c r="E104" s="914"/>
      <c r="F104" s="915" t="s">
        <v>1410</v>
      </c>
      <c r="G104" s="915" t="s">
        <v>1411</v>
      </c>
      <c r="H104" s="1097">
        <v>0</v>
      </c>
      <c r="I104" s="1097">
        <v>0</v>
      </c>
      <c r="J104" s="1097">
        <v>0</v>
      </c>
      <c r="K104" s="1120"/>
      <c r="L104" s="1141"/>
      <c r="M104" s="1096" t="str">
        <f t="shared" si="9"/>
        <v>OK</v>
      </c>
      <c r="N104" s="970"/>
      <c r="O104" s="970"/>
      <c r="P104" s="919"/>
      <c r="Q104" s="917" t="s">
        <v>2010</v>
      </c>
      <c r="R104" s="919"/>
      <c r="S104" s="956">
        <v>0</v>
      </c>
      <c r="T104" s="919"/>
      <c r="U104" s="921" t="e">
        <f>+S104*#REF!</f>
        <v>#REF!</v>
      </c>
      <c r="V104" s="919"/>
      <c r="W104" s="919"/>
      <c r="X104" s="1008">
        <f t="shared" si="10"/>
        <v>43164</v>
      </c>
    </row>
    <row r="105" spans="1:24" ht="15.75" thickBot="1" x14ac:dyDescent="0.25">
      <c r="A105" s="1027" t="s">
        <v>2007</v>
      </c>
      <c r="B105" s="995" t="str">
        <f t="shared" si="12"/>
        <v>NAL</v>
      </c>
      <c r="C105" s="913">
        <v>43282</v>
      </c>
      <c r="D105" s="927">
        <v>44105</v>
      </c>
      <c r="E105" s="1028">
        <v>43282</v>
      </c>
      <c r="F105" s="928" t="s">
        <v>1437</v>
      </c>
      <c r="G105" s="928" t="s">
        <v>1438</v>
      </c>
      <c r="H105" s="1098">
        <v>0</v>
      </c>
      <c r="I105" s="1098">
        <v>0</v>
      </c>
      <c r="J105" s="1098">
        <v>0</v>
      </c>
      <c r="K105" s="429"/>
      <c r="L105" s="1142" t="s">
        <v>1055</v>
      </c>
      <c r="M105" s="1096" t="str">
        <f t="shared" si="9"/>
        <v>OK</v>
      </c>
      <c r="N105" s="970"/>
      <c r="O105" s="970"/>
      <c r="P105" s="918"/>
      <c r="Q105" s="918"/>
      <c r="R105" s="919"/>
      <c r="S105" s="956">
        <v>0</v>
      </c>
      <c r="T105" s="919"/>
      <c r="U105" s="921" t="e">
        <f>+S105*#REF!</f>
        <v>#REF!</v>
      </c>
      <c r="V105" s="919"/>
      <c r="W105" s="919"/>
      <c r="X105" s="1029"/>
    </row>
    <row r="106" spans="1:24" x14ac:dyDescent="0.2">
      <c r="A106" s="929" t="s">
        <v>1497</v>
      </c>
      <c r="B106" s="930" t="str">
        <f t="shared" si="12"/>
        <v>ALI</v>
      </c>
      <c r="C106" s="931">
        <v>43405</v>
      </c>
      <c r="D106" s="932">
        <v>43252</v>
      </c>
      <c r="E106" s="932"/>
      <c r="F106" s="933" t="s">
        <v>1423</v>
      </c>
      <c r="G106" s="933" t="s">
        <v>1558</v>
      </c>
      <c r="H106" s="1102">
        <v>20</v>
      </c>
      <c r="I106" s="1102">
        <v>6600</v>
      </c>
      <c r="J106" s="1102">
        <v>97400</v>
      </c>
      <c r="K106" s="1124">
        <v>43317</v>
      </c>
      <c r="L106" s="1146" t="s">
        <v>1055</v>
      </c>
      <c r="M106" s="1096" t="str">
        <f t="shared" si="9"/>
        <v>NOT OK</v>
      </c>
      <c r="N106" s="960" t="s">
        <v>1600</v>
      </c>
      <c r="O106" s="960"/>
      <c r="P106" s="935"/>
      <c r="Q106" s="936"/>
      <c r="R106" s="935"/>
      <c r="S106" s="937">
        <v>0</v>
      </c>
      <c r="T106" s="935"/>
      <c r="U106" s="938" t="e">
        <f>+S106*#REF!</f>
        <v>#REF!</v>
      </c>
      <c r="V106" s="935"/>
      <c r="W106" s="935"/>
      <c r="X106" s="1009">
        <f t="shared" ref="X106:X151" si="14">+C106-180</f>
        <v>43225</v>
      </c>
    </row>
    <row r="107" spans="1:24" x14ac:dyDescent="0.2">
      <c r="A107" s="940" t="s">
        <v>1498</v>
      </c>
      <c r="B107" s="870" t="str">
        <f t="shared" si="12"/>
        <v>ALI</v>
      </c>
      <c r="C107" s="894">
        <v>43405</v>
      </c>
      <c r="D107" s="844">
        <v>43252</v>
      </c>
      <c r="E107" s="844"/>
      <c r="F107" s="845" t="s">
        <v>1423</v>
      </c>
      <c r="G107" s="845" t="s">
        <v>1558</v>
      </c>
      <c r="H107" s="1100">
        <v>20</v>
      </c>
      <c r="I107" s="1100">
        <v>12200</v>
      </c>
      <c r="J107" s="1100">
        <v>214900</v>
      </c>
      <c r="K107" s="1122">
        <v>43317</v>
      </c>
      <c r="L107" s="1144" t="s">
        <v>1055</v>
      </c>
      <c r="M107" s="1096" t="str">
        <f t="shared" si="9"/>
        <v>NOT OK</v>
      </c>
      <c r="N107" s="846" t="s">
        <v>1600</v>
      </c>
      <c r="O107" s="846"/>
      <c r="P107" s="848"/>
      <c r="Q107" s="864"/>
      <c r="R107" s="848"/>
      <c r="S107" s="892">
        <v>0</v>
      </c>
      <c r="T107" s="848"/>
      <c r="U107" s="893" t="e">
        <f>+S107*#REF!</f>
        <v>#REF!</v>
      </c>
      <c r="V107" s="848"/>
      <c r="W107" s="848"/>
      <c r="X107" s="1010">
        <f t="shared" si="14"/>
        <v>43225</v>
      </c>
    </row>
    <row r="108" spans="1:24" x14ac:dyDescent="0.2">
      <c r="A108" s="940" t="s">
        <v>1499</v>
      </c>
      <c r="B108" s="870" t="str">
        <f t="shared" si="12"/>
        <v>ALI</v>
      </c>
      <c r="C108" s="894">
        <v>43405</v>
      </c>
      <c r="D108" s="844">
        <v>43252</v>
      </c>
      <c r="E108" s="844"/>
      <c r="F108" s="845" t="s">
        <v>1423</v>
      </c>
      <c r="G108" s="845" t="s">
        <v>1558</v>
      </c>
      <c r="H108" s="1100">
        <v>20</v>
      </c>
      <c r="I108" s="1100">
        <v>11400</v>
      </c>
      <c r="J108" s="1100">
        <v>194400</v>
      </c>
      <c r="K108" s="1122">
        <v>43317</v>
      </c>
      <c r="L108" s="1144" t="s">
        <v>1055</v>
      </c>
      <c r="M108" s="1096" t="str">
        <f t="shared" si="9"/>
        <v>NOT OK</v>
      </c>
      <c r="N108" s="846" t="s">
        <v>1600</v>
      </c>
      <c r="O108" s="846"/>
      <c r="P108" s="848"/>
      <c r="Q108" s="864"/>
      <c r="R108" s="848"/>
      <c r="S108" s="892">
        <v>0</v>
      </c>
      <c r="T108" s="848"/>
      <c r="U108" s="893" t="e">
        <f>+S108*#REF!</f>
        <v>#REF!</v>
      </c>
      <c r="V108" s="848"/>
      <c r="W108" s="848"/>
      <c r="X108" s="1010">
        <f t="shared" si="14"/>
        <v>43225</v>
      </c>
    </row>
    <row r="109" spans="1:24" x14ac:dyDescent="0.2">
      <c r="A109" s="940" t="s">
        <v>1505</v>
      </c>
      <c r="B109" s="870" t="str">
        <f t="shared" si="12"/>
        <v>VAL</v>
      </c>
      <c r="C109" s="894">
        <v>43405</v>
      </c>
      <c r="D109" s="844">
        <v>43252</v>
      </c>
      <c r="E109" s="844"/>
      <c r="F109" s="845" t="s">
        <v>1423</v>
      </c>
      <c r="G109" s="845" t="s">
        <v>523</v>
      </c>
      <c r="H109" s="1100">
        <v>20</v>
      </c>
      <c r="I109" s="1100">
        <v>2940</v>
      </c>
      <c r="J109" s="1100">
        <v>49630</v>
      </c>
      <c r="K109" s="1122">
        <v>43317</v>
      </c>
      <c r="L109" s="1144" t="s">
        <v>1055</v>
      </c>
      <c r="M109" s="1096" t="str">
        <f t="shared" si="9"/>
        <v>NOT OK</v>
      </c>
      <c r="N109" s="852"/>
      <c r="O109" s="852"/>
      <c r="P109" s="848"/>
      <c r="Q109" s="864"/>
      <c r="R109" s="848"/>
      <c r="S109" s="892">
        <v>0</v>
      </c>
      <c r="T109" s="848"/>
      <c r="U109" s="893" t="e">
        <f>+S109*#REF!</f>
        <v>#REF!</v>
      </c>
      <c r="V109" s="848"/>
      <c r="W109" s="848"/>
      <c r="X109" s="1010">
        <f t="shared" si="14"/>
        <v>43225</v>
      </c>
    </row>
    <row r="110" spans="1:24" ht="13.5" thickBot="1" x14ac:dyDescent="0.25">
      <c r="A110" s="942" t="s">
        <v>1506</v>
      </c>
      <c r="B110" s="897" t="str">
        <f t="shared" si="12"/>
        <v>VAL</v>
      </c>
      <c r="C110" s="898">
        <v>43405</v>
      </c>
      <c r="D110" s="856">
        <v>43252</v>
      </c>
      <c r="E110" s="856"/>
      <c r="F110" s="857" t="s">
        <v>1423</v>
      </c>
      <c r="G110" s="857" t="s">
        <v>1557</v>
      </c>
      <c r="H110" s="1101">
        <v>20</v>
      </c>
      <c r="I110" s="1101">
        <v>9500</v>
      </c>
      <c r="J110" s="1101">
        <v>149700</v>
      </c>
      <c r="K110" s="1123">
        <v>43317</v>
      </c>
      <c r="L110" s="1145" t="s">
        <v>1055</v>
      </c>
      <c r="M110" s="1096" t="str">
        <f t="shared" si="9"/>
        <v>NOT OK</v>
      </c>
      <c r="N110" s="943"/>
      <c r="O110" s="943"/>
      <c r="P110" s="855"/>
      <c r="Q110" s="883"/>
      <c r="R110" s="855"/>
      <c r="S110" s="944">
        <v>0</v>
      </c>
      <c r="T110" s="855"/>
      <c r="U110" s="945" t="e">
        <f>+S110*#REF!</f>
        <v>#REF!</v>
      </c>
      <c r="V110" s="855"/>
      <c r="W110" s="855"/>
      <c r="X110" s="1011">
        <f t="shared" si="14"/>
        <v>43225</v>
      </c>
    </row>
    <row r="111" spans="1:24" x14ac:dyDescent="0.2">
      <c r="A111" s="929" t="s">
        <v>1445</v>
      </c>
      <c r="B111" s="930" t="str">
        <f t="shared" si="12"/>
        <v>ALI</v>
      </c>
      <c r="C111" s="931">
        <v>43435</v>
      </c>
      <c r="D111" s="1030" t="s">
        <v>1393</v>
      </c>
      <c r="E111" s="932"/>
      <c r="F111" s="933" t="s">
        <v>1393</v>
      </c>
      <c r="G111" s="933" t="s">
        <v>1393</v>
      </c>
      <c r="H111" s="1102">
        <v>0</v>
      </c>
      <c r="I111" s="1102">
        <v>0</v>
      </c>
      <c r="J111" s="1102">
        <v>0</v>
      </c>
      <c r="K111" s="1124"/>
      <c r="L111" s="1146" t="s">
        <v>1055</v>
      </c>
      <c r="M111" s="1096" t="str">
        <f t="shared" si="9"/>
        <v>OK</v>
      </c>
      <c r="N111" s="960" t="s">
        <v>1600</v>
      </c>
      <c r="O111" s="960"/>
      <c r="P111" s="935"/>
      <c r="Q111" s="936"/>
      <c r="R111" s="935"/>
      <c r="S111" s="937">
        <v>0</v>
      </c>
      <c r="T111" s="935"/>
      <c r="U111" s="938" t="e">
        <f>+S111*#REF!</f>
        <v>#REF!</v>
      </c>
      <c r="V111" s="935"/>
      <c r="W111" s="935"/>
      <c r="X111" s="1009">
        <f t="shared" si="14"/>
        <v>43255</v>
      </c>
    </row>
    <row r="112" spans="1:24" ht="13.5" thickBot="1" x14ac:dyDescent="0.25">
      <c r="A112" s="942" t="s">
        <v>1446</v>
      </c>
      <c r="B112" s="897" t="str">
        <f t="shared" si="12"/>
        <v>ALI</v>
      </c>
      <c r="C112" s="898">
        <v>43435</v>
      </c>
      <c r="D112" s="1031" t="s">
        <v>1393</v>
      </c>
      <c r="E112" s="856"/>
      <c r="F112" s="857" t="s">
        <v>1393</v>
      </c>
      <c r="G112" s="857" t="s">
        <v>1393</v>
      </c>
      <c r="H112" s="1101">
        <v>0</v>
      </c>
      <c r="I112" s="1101">
        <v>0</v>
      </c>
      <c r="J112" s="1101">
        <v>0</v>
      </c>
      <c r="K112" s="1123"/>
      <c r="L112" s="1145" t="s">
        <v>1055</v>
      </c>
      <c r="M112" s="1096" t="str">
        <f t="shared" si="9"/>
        <v>OK</v>
      </c>
      <c r="N112" s="858" t="s">
        <v>1600</v>
      </c>
      <c r="O112" s="858"/>
      <c r="P112" s="855"/>
      <c r="Q112" s="883"/>
      <c r="R112" s="855"/>
      <c r="S112" s="944">
        <v>0</v>
      </c>
      <c r="T112" s="855"/>
      <c r="U112" s="945" t="e">
        <f>+S112*#REF!</f>
        <v>#REF!</v>
      </c>
      <c r="V112" s="855"/>
      <c r="W112" s="855"/>
      <c r="X112" s="1011">
        <f t="shared" si="14"/>
        <v>43255</v>
      </c>
    </row>
    <row r="113" spans="1:24" ht="13.5" thickBot="1" x14ac:dyDescent="0.25">
      <c r="A113" s="911" t="s">
        <v>1520</v>
      </c>
      <c r="B113" s="912" t="str">
        <f t="shared" si="12"/>
        <v>NAL</v>
      </c>
      <c r="C113" s="913">
        <v>43435</v>
      </c>
      <c r="D113" s="1026">
        <v>43435</v>
      </c>
      <c r="E113" s="914"/>
      <c r="F113" s="915" t="s">
        <v>1433</v>
      </c>
      <c r="G113" s="915" t="s">
        <v>1434</v>
      </c>
      <c r="H113" s="1097">
        <v>20</v>
      </c>
      <c r="I113" s="1097">
        <v>3000</v>
      </c>
      <c r="J113" s="1097">
        <v>45900</v>
      </c>
      <c r="K113" s="1120">
        <v>43317</v>
      </c>
      <c r="L113" s="1141" t="s">
        <v>1055</v>
      </c>
      <c r="M113" s="1096" t="str">
        <f t="shared" si="9"/>
        <v>OK</v>
      </c>
      <c r="N113" s="970"/>
      <c r="O113" s="970"/>
      <c r="P113" s="919"/>
      <c r="Q113" s="918"/>
      <c r="R113" s="919"/>
      <c r="S113" s="956">
        <v>0</v>
      </c>
      <c r="T113" s="919"/>
      <c r="U113" s="921" t="e">
        <f>+S113*#REF!</f>
        <v>#REF!</v>
      </c>
      <c r="V113" s="919"/>
      <c r="W113" s="919"/>
      <c r="X113" s="1008">
        <f t="shared" si="14"/>
        <v>43255</v>
      </c>
    </row>
    <row r="114" spans="1:24" ht="13.5" thickBot="1" x14ac:dyDescent="0.25">
      <c r="A114" s="929" t="s">
        <v>1534</v>
      </c>
      <c r="B114" s="930" t="str">
        <f t="shared" si="12"/>
        <v>VNA</v>
      </c>
      <c r="C114" s="931">
        <v>43435</v>
      </c>
      <c r="D114" s="1030">
        <v>43435</v>
      </c>
      <c r="E114" s="932">
        <v>43435</v>
      </c>
      <c r="F114" s="933" t="s">
        <v>860</v>
      </c>
      <c r="G114" s="933" t="s">
        <v>1024</v>
      </c>
      <c r="H114" s="1102">
        <v>20</v>
      </c>
      <c r="I114" s="1102">
        <v>3600</v>
      </c>
      <c r="J114" s="1102">
        <v>61200</v>
      </c>
      <c r="K114" s="1124">
        <v>43317</v>
      </c>
      <c r="L114" s="1146" t="s">
        <v>1055</v>
      </c>
      <c r="M114" s="1096" t="str">
        <f t="shared" si="9"/>
        <v>OK</v>
      </c>
      <c r="N114" s="934"/>
      <c r="O114" s="934"/>
      <c r="P114" s="935"/>
      <c r="Q114" s="936"/>
      <c r="R114" s="935"/>
      <c r="S114" s="937">
        <v>0</v>
      </c>
      <c r="T114" s="935"/>
      <c r="U114" s="938">
        <f t="shared" si="13"/>
        <v>0</v>
      </c>
      <c r="V114" s="935"/>
      <c r="W114" s="935"/>
      <c r="X114" s="1009">
        <f t="shared" si="14"/>
        <v>43255</v>
      </c>
    </row>
    <row r="115" spans="1:24" ht="13.5" thickBot="1" x14ac:dyDescent="0.25">
      <c r="A115" s="942" t="s">
        <v>1535</v>
      </c>
      <c r="B115" s="897" t="str">
        <f t="shared" si="12"/>
        <v>VNA</v>
      </c>
      <c r="C115" s="898">
        <v>43435</v>
      </c>
      <c r="D115" s="1031">
        <v>43435</v>
      </c>
      <c r="E115" s="932">
        <v>43435</v>
      </c>
      <c r="F115" s="857" t="s">
        <v>860</v>
      </c>
      <c r="G115" s="857" t="s">
        <v>1024</v>
      </c>
      <c r="H115" s="1101">
        <v>20</v>
      </c>
      <c r="I115" s="1101">
        <v>13200</v>
      </c>
      <c r="J115" s="1101">
        <v>226800</v>
      </c>
      <c r="K115" s="1123">
        <v>43317</v>
      </c>
      <c r="L115" s="1145" t="s">
        <v>1055</v>
      </c>
      <c r="M115" s="1096" t="str">
        <f t="shared" si="9"/>
        <v>OK</v>
      </c>
      <c r="N115" s="943"/>
      <c r="O115" s="943"/>
      <c r="P115" s="855"/>
      <c r="Q115" s="883"/>
      <c r="R115" s="855"/>
      <c r="S115" s="944">
        <v>0</v>
      </c>
      <c r="T115" s="855"/>
      <c r="U115" s="945">
        <f t="shared" si="13"/>
        <v>0</v>
      </c>
      <c r="V115" s="855"/>
      <c r="W115" s="855"/>
      <c r="X115" s="1011">
        <f t="shared" si="14"/>
        <v>43255</v>
      </c>
    </row>
    <row r="116" spans="1:24" ht="39" thickBot="1" x14ac:dyDescent="0.25">
      <c r="A116" s="911" t="s">
        <v>1545</v>
      </c>
      <c r="B116" s="912" t="str">
        <f t="shared" si="12"/>
        <v>ALI</v>
      </c>
      <c r="C116" s="913">
        <v>43435</v>
      </c>
      <c r="D116" s="1026">
        <v>43800</v>
      </c>
      <c r="E116" s="914"/>
      <c r="F116" s="915" t="s">
        <v>598</v>
      </c>
      <c r="G116" s="915" t="s">
        <v>599</v>
      </c>
      <c r="H116" s="1097">
        <v>20</v>
      </c>
      <c r="I116" s="1097">
        <v>2400</v>
      </c>
      <c r="J116" s="1097">
        <v>46950</v>
      </c>
      <c r="K116" s="1120">
        <v>43317</v>
      </c>
      <c r="L116" s="1141" t="s">
        <v>1055</v>
      </c>
      <c r="M116" s="1096" t="str">
        <f t="shared" si="9"/>
        <v>OK</v>
      </c>
      <c r="N116" s="916" t="s">
        <v>1600</v>
      </c>
      <c r="O116" s="916"/>
      <c r="P116" s="919"/>
      <c r="Q116" s="917" t="s">
        <v>2010</v>
      </c>
      <c r="R116" s="919"/>
      <c r="S116" s="956">
        <v>0</v>
      </c>
      <c r="T116" s="919"/>
      <c r="U116" s="921">
        <f t="shared" si="13"/>
        <v>0</v>
      </c>
      <c r="V116" s="919"/>
      <c r="W116" s="919"/>
      <c r="X116" s="1008">
        <f t="shared" si="14"/>
        <v>43255</v>
      </c>
    </row>
    <row r="117" spans="1:24" ht="38.25" x14ac:dyDescent="0.2">
      <c r="A117" s="929" t="s">
        <v>1550</v>
      </c>
      <c r="B117" s="930" t="str">
        <f t="shared" si="12"/>
        <v>NOR</v>
      </c>
      <c r="C117" s="931">
        <v>43435</v>
      </c>
      <c r="D117" s="1030">
        <v>43678</v>
      </c>
      <c r="E117" s="932"/>
      <c r="F117" s="933" t="s">
        <v>606</v>
      </c>
      <c r="G117" s="933" t="s">
        <v>524</v>
      </c>
      <c r="H117" s="1102">
        <v>20</v>
      </c>
      <c r="I117" s="1102">
        <v>1368</v>
      </c>
      <c r="J117" s="1102">
        <v>21708</v>
      </c>
      <c r="K117" s="1124">
        <v>43317</v>
      </c>
      <c r="L117" s="1146" t="s">
        <v>1055</v>
      </c>
      <c r="M117" s="1096" t="str">
        <f t="shared" si="9"/>
        <v>OK</v>
      </c>
      <c r="N117" s="960" t="s">
        <v>1307</v>
      </c>
      <c r="O117" s="960"/>
      <c r="P117" s="936"/>
      <c r="Q117" s="948" t="s">
        <v>2010</v>
      </c>
      <c r="R117" s="935"/>
      <c r="S117" s="937">
        <v>0</v>
      </c>
      <c r="T117" s="935"/>
      <c r="U117" s="938">
        <f t="shared" si="13"/>
        <v>0</v>
      </c>
      <c r="V117" s="935"/>
      <c r="W117" s="935"/>
      <c r="X117" s="1009">
        <f t="shared" si="14"/>
        <v>43255</v>
      </c>
    </row>
    <row r="118" spans="1:24" ht="38.25" x14ac:dyDescent="0.2">
      <c r="A118" s="940" t="s">
        <v>1551</v>
      </c>
      <c r="B118" s="870" t="str">
        <f t="shared" si="12"/>
        <v>NOR</v>
      </c>
      <c r="C118" s="894">
        <v>43435</v>
      </c>
      <c r="D118" s="866">
        <v>43678</v>
      </c>
      <c r="E118" s="844"/>
      <c r="F118" s="845" t="s">
        <v>606</v>
      </c>
      <c r="G118" s="845" t="s">
        <v>524</v>
      </c>
      <c r="H118" s="1100">
        <v>18</v>
      </c>
      <c r="I118" s="1100">
        <v>510</v>
      </c>
      <c r="J118" s="1100">
        <v>7020</v>
      </c>
      <c r="K118" s="1122">
        <v>43303</v>
      </c>
      <c r="L118" s="1144" t="s">
        <v>1055</v>
      </c>
      <c r="M118" s="1096" t="str">
        <f t="shared" si="9"/>
        <v>OK</v>
      </c>
      <c r="N118" s="846" t="s">
        <v>1307</v>
      </c>
      <c r="O118" s="846"/>
      <c r="P118" s="864"/>
      <c r="Q118" s="847" t="s">
        <v>2010</v>
      </c>
      <c r="R118" s="848"/>
      <c r="S118" s="892">
        <v>0</v>
      </c>
      <c r="T118" s="848"/>
      <c r="U118" s="893">
        <f t="shared" si="13"/>
        <v>0</v>
      </c>
      <c r="V118" s="848"/>
      <c r="W118" s="848"/>
      <c r="X118" s="1010">
        <f t="shared" si="14"/>
        <v>43255</v>
      </c>
    </row>
    <row r="119" spans="1:24" ht="38.25" x14ac:dyDescent="0.2">
      <c r="A119" s="940" t="s">
        <v>1552</v>
      </c>
      <c r="B119" s="870" t="str">
        <f t="shared" si="12"/>
        <v>NOR</v>
      </c>
      <c r="C119" s="894">
        <v>43435</v>
      </c>
      <c r="D119" s="866">
        <v>43678</v>
      </c>
      <c r="E119" s="844"/>
      <c r="F119" s="845" t="s">
        <v>606</v>
      </c>
      <c r="G119" s="845" t="s">
        <v>524</v>
      </c>
      <c r="H119" s="1100">
        <v>3</v>
      </c>
      <c r="I119" s="1100">
        <v>15</v>
      </c>
      <c r="J119" s="1100">
        <v>45</v>
      </c>
      <c r="K119" s="1122">
        <v>43317</v>
      </c>
      <c r="L119" s="1144" t="s">
        <v>2085</v>
      </c>
      <c r="M119" s="1096" t="str">
        <f t="shared" si="9"/>
        <v>OK</v>
      </c>
      <c r="N119" s="846" t="s">
        <v>1307</v>
      </c>
      <c r="O119" s="846"/>
      <c r="P119" s="864"/>
      <c r="Q119" s="847" t="s">
        <v>2010</v>
      </c>
      <c r="R119" s="848"/>
      <c r="S119" s="892">
        <v>0</v>
      </c>
      <c r="T119" s="848"/>
      <c r="U119" s="893">
        <f t="shared" si="13"/>
        <v>0</v>
      </c>
      <c r="V119" s="848"/>
      <c r="W119" s="848"/>
      <c r="X119" s="1010">
        <f t="shared" si="14"/>
        <v>43255</v>
      </c>
    </row>
    <row r="120" spans="1:24" ht="38.25" x14ac:dyDescent="0.2">
      <c r="A120" s="940" t="s">
        <v>1577</v>
      </c>
      <c r="B120" s="870" t="str">
        <f t="shared" si="12"/>
        <v>ALC</v>
      </c>
      <c r="C120" s="895">
        <v>43435</v>
      </c>
      <c r="D120" s="867">
        <v>43678</v>
      </c>
      <c r="E120" s="851"/>
      <c r="F120" s="851" t="s">
        <v>606</v>
      </c>
      <c r="G120" s="851" t="s">
        <v>524</v>
      </c>
      <c r="H120" s="1109">
        <v>1</v>
      </c>
      <c r="I120" s="1109">
        <v>15400</v>
      </c>
      <c r="J120" s="1109">
        <v>15400</v>
      </c>
      <c r="K120" s="1130">
        <v>43170</v>
      </c>
      <c r="L120" s="1153" t="s">
        <v>1055</v>
      </c>
      <c r="M120" s="1096" t="str">
        <f t="shared" si="9"/>
        <v>OK</v>
      </c>
      <c r="N120" s="846" t="s">
        <v>1600</v>
      </c>
      <c r="O120" s="846"/>
      <c r="P120" s="864"/>
      <c r="Q120" s="847" t="s">
        <v>2010</v>
      </c>
      <c r="R120" s="848"/>
      <c r="S120" s="892">
        <v>0</v>
      </c>
      <c r="T120" s="848"/>
      <c r="U120" s="893">
        <f t="shared" si="13"/>
        <v>0</v>
      </c>
      <c r="V120" s="848"/>
      <c r="W120" s="848"/>
      <c r="X120" s="1010">
        <f t="shared" si="14"/>
        <v>43255</v>
      </c>
    </row>
    <row r="121" spans="1:24" ht="38.25" x14ac:dyDescent="0.2">
      <c r="A121" s="940" t="s">
        <v>1578</v>
      </c>
      <c r="B121" s="870" t="str">
        <f t="shared" si="12"/>
        <v>ALC</v>
      </c>
      <c r="C121" s="895">
        <v>43435</v>
      </c>
      <c r="D121" s="867">
        <v>43678</v>
      </c>
      <c r="E121" s="851"/>
      <c r="F121" s="851" t="s">
        <v>606</v>
      </c>
      <c r="G121" s="851" t="s">
        <v>524</v>
      </c>
      <c r="H121" s="1109">
        <v>20</v>
      </c>
      <c r="I121" s="1109">
        <v>13500</v>
      </c>
      <c r="J121" s="1109">
        <v>223500</v>
      </c>
      <c r="K121" s="1130">
        <v>43317</v>
      </c>
      <c r="L121" s="1153" t="s">
        <v>1055</v>
      </c>
      <c r="M121" s="1096" t="str">
        <f t="shared" si="9"/>
        <v>OK</v>
      </c>
      <c r="N121" s="846" t="s">
        <v>1600</v>
      </c>
      <c r="O121" s="846"/>
      <c r="P121" s="864"/>
      <c r="Q121" s="847" t="s">
        <v>2010</v>
      </c>
      <c r="R121" s="848"/>
      <c r="S121" s="892">
        <v>0</v>
      </c>
      <c r="T121" s="848"/>
      <c r="U121" s="893">
        <f t="shared" si="13"/>
        <v>0</v>
      </c>
      <c r="V121" s="848"/>
      <c r="W121" s="848"/>
      <c r="X121" s="1010">
        <f t="shared" si="14"/>
        <v>43255</v>
      </c>
    </row>
    <row r="122" spans="1:24" ht="39" thickBot="1" x14ac:dyDescent="0.25">
      <c r="A122" s="940" t="s">
        <v>1579</v>
      </c>
      <c r="B122" s="870" t="str">
        <f t="shared" si="12"/>
        <v>ALC</v>
      </c>
      <c r="C122" s="895">
        <v>43435</v>
      </c>
      <c r="D122" s="867">
        <v>43678</v>
      </c>
      <c r="E122" s="851"/>
      <c r="F122" s="851" t="s">
        <v>606</v>
      </c>
      <c r="G122" s="851" t="s">
        <v>524</v>
      </c>
      <c r="H122" s="1109">
        <v>20</v>
      </c>
      <c r="I122" s="1109">
        <v>3000</v>
      </c>
      <c r="J122" s="1109">
        <v>39000</v>
      </c>
      <c r="K122" s="1130">
        <v>43317</v>
      </c>
      <c r="L122" s="1153" t="s">
        <v>1055</v>
      </c>
      <c r="M122" s="1096" t="str">
        <f t="shared" si="9"/>
        <v>OK</v>
      </c>
      <c r="N122" s="846" t="s">
        <v>1600</v>
      </c>
      <c r="O122" s="846"/>
      <c r="P122" s="864"/>
      <c r="Q122" s="847" t="s">
        <v>2010</v>
      </c>
      <c r="R122" s="848"/>
      <c r="S122" s="892">
        <v>0</v>
      </c>
      <c r="T122" s="848"/>
      <c r="U122" s="893">
        <f t="shared" si="13"/>
        <v>0</v>
      </c>
      <c r="V122" s="848"/>
      <c r="W122" s="848"/>
      <c r="X122" s="1010">
        <f t="shared" si="14"/>
        <v>43255</v>
      </c>
    </row>
    <row r="123" spans="1:24" x14ac:dyDescent="0.2">
      <c r="A123" s="940" t="s">
        <v>1583</v>
      </c>
      <c r="B123" s="870" t="str">
        <f t="shared" si="12"/>
        <v>YAZ</v>
      </c>
      <c r="C123" s="903">
        <v>43435</v>
      </c>
      <c r="D123" s="868">
        <v>43435</v>
      </c>
      <c r="E123" s="851"/>
      <c r="F123" s="851" t="s">
        <v>606</v>
      </c>
      <c r="G123" s="851" t="s">
        <v>524</v>
      </c>
      <c r="H123" s="1109">
        <v>10</v>
      </c>
      <c r="I123" s="1109">
        <v>30000</v>
      </c>
      <c r="J123" s="1109">
        <v>300000</v>
      </c>
      <c r="K123" s="1130">
        <v>43254</v>
      </c>
      <c r="L123" s="1153" t="s">
        <v>1055</v>
      </c>
      <c r="M123" s="1096" t="str">
        <f t="shared" si="9"/>
        <v>OK</v>
      </c>
      <c r="N123" s="846" t="s">
        <v>1600</v>
      </c>
      <c r="O123" s="1079" t="s">
        <v>2081</v>
      </c>
      <c r="P123" s="864"/>
      <c r="Q123" s="864"/>
      <c r="R123" s="848"/>
      <c r="S123" s="892">
        <v>0</v>
      </c>
      <c r="T123" s="848"/>
      <c r="U123" s="893">
        <f t="shared" si="13"/>
        <v>0</v>
      </c>
      <c r="V123" s="848">
        <v>29943</v>
      </c>
      <c r="W123" s="848"/>
      <c r="X123" s="1010">
        <f t="shared" si="14"/>
        <v>43255</v>
      </c>
    </row>
    <row r="124" spans="1:24" x14ac:dyDescent="0.2">
      <c r="A124" s="940" t="s">
        <v>1584</v>
      </c>
      <c r="B124" s="870" t="str">
        <f t="shared" si="12"/>
        <v>YAZ</v>
      </c>
      <c r="C124" s="903">
        <v>43435</v>
      </c>
      <c r="D124" s="868">
        <v>43435</v>
      </c>
      <c r="E124" s="851"/>
      <c r="F124" s="851" t="s">
        <v>606</v>
      </c>
      <c r="G124" s="851" t="s">
        <v>524</v>
      </c>
      <c r="H124" s="1109">
        <v>9</v>
      </c>
      <c r="I124" s="1109">
        <v>50000</v>
      </c>
      <c r="J124" s="1109">
        <v>275000</v>
      </c>
      <c r="K124" s="1130">
        <v>43240</v>
      </c>
      <c r="L124" s="1153" t="s">
        <v>1055</v>
      </c>
      <c r="M124" s="1096" t="str">
        <f t="shared" si="9"/>
        <v>OK</v>
      </c>
      <c r="N124" s="846" t="s">
        <v>1600</v>
      </c>
      <c r="O124" s="846"/>
      <c r="P124" s="864"/>
      <c r="Q124" s="864"/>
      <c r="R124" s="848"/>
      <c r="S124" s="892">
        <v>0</v>
      </c>
      <c r="T124" s="848"/>
      <c r="U124" s="893">
        <f t="shared" si="13"/>
        <v>0</v>
      </c>
      <c r="V124" s="848"/>
      <c r="W124" s="848"/>
      <c r="X124" s="1010">
        <f t="shared" si="14"/>
        <v>43255</v>
      </c>
    </row>
    <row r="125" spans="1:24" x14ac:dyDescent="0.2">
      <c r="A125" s="940" t="s">
        <v>1585</v>
      </c>
      <c r="B125" s="870" t="str">
        <f t="shared" si="12"/>
        <v>YAZ</v>
      </c>
      <c r="C125" s="903">
        <v>43435</v>
      </c>
      <c r="D125" s="868">
        <v>43435</v>
      </c>
      <c r="E125" s="851"/>
      <c r="F125" s="851" t="s">
        <v>606</v>
      </c>
      <c r="G125" s="851" t="s">
        <v>524</v>
      </c>
      <c r="H125" s="1109">
        <v>11</v>
      </c>
      <c r="I125" s="1109">
        <v>15000</v>
      </c>
      <c r="J125" s="1109">
        <v>165000</v>
      </c>
      <c r="K125" s="1130">
        <v>43247</v>
      </c>
      <c r="L125" s="1153" t="s">
        <v>1055</v>
      </c>
      <c r="M125" s="1096" t="str">
        <f t="shared" si="9"/>
        <v>OK</v>
      </c>
      <c r="N125" s="846" t="s">
        <v>1600</v>
      </c>
      <c r="O125" s="846"/>
      <c r="P125" s="864"/>
      <c r="Q125" s="864"/>
      <c r="R125" s="848"/>
      <c r="S125" s="892">
        <v>0</v>
      </c>
      <c r="T125" s="848"/>
      <c r="U125" s="893">
        <f t="shared" si="13"/>
        <v>0</v>
      </c>
      <c r="V125" s="848"/>
      <c r="W125" s="848"/>
      <c r="X125" s="1010">
        <f t="shared" si="14"/>
        <v>43255</v>
      </c>
    </row>
    <row r="126" spans="1:24" x14ac:dyDescent="0.2">
      <c r="A126" s="940" t="s">
        <v>1586</v>
      </c>
      <c r="B126" s="870" t="str">
        <f t="shared" si="12"/>
        <v>YAZ</v>
      </c>
      <c r="C126" s="903">
        <v>43435</v>
      </c>
      <c r="D126" s="868">
        <v>43435</v>
      </c>
      <c r="E126" s="851"/>
      <c r="F126" s="851" t="s">
        <v>606</v>
      </c>
      <c r="G126" s="851" t="s">
        <v>524</v>
      </c>
      <c r="H126" s="1109">
        <v>13</v>
      </c>
      <c r="I126" s="1109">
        <v>11200</v>
      </c>
      <c r="J126" s="1109">
        <v>132000</v>
      </c>
      <c r="K126" s="1130">
        <v>43261</v>
      </c>
      <c r="L126" s="1153" t="s">
        <v>1055</v>
      </c>
      <c r="M126" s="1096" t="str">
        <f t="shared" si="9"/>
        <v>OK</v>
      </c>
      <c r="N126" s="846" t="s">
        <v>1600</v>
      </c>
      <c r="O126" s="846"/>
      <c r="P126" s="864"/>
      <c r="Q126" s="864"/>
      <c r="R126" s="848"/>
      <c r="S126" s="892">
        <v>0</v>
      </c>
      <c r="T126" s="848"/>
      <c r="U126" s="893">
        <f t="shared" si="13"/>
        <v>0</v>
      </c>
      <c r="V126" s="848"/>
      <c r="W126" s="848"/>
      <c r="X126" s="1010">
        <f t="shared" si="14"/>
        <v>43255</v>
      </c>
    </row>
    <row r="127" spans="1:24" ht="13.5" thickBot="1" x14ac:dyDescent="0.25">
      <c r="A127" s="942" t="s">
        <v>1081</v>
      </c>
      <c r="B127" s="897" t="str">
        <f t="shared" si="12"/>
        <v>YAZ</v>
      </c>
      <c r="C127" s="1032">
        <v>43435</v>
      </c>
      <c r="D127" s="1033">
        <v>43435</v>
      </c>
      <c r="E127" s="1018">
        <v>43101</v>
      </c>
      <c r="F127" s="1019" t="s">
        <v>606</v>
      </c>
      <c r="G127" s="1019" t="s">
        <v>524</v>
      </c>
      <c r="H127" s="1110">
        <v>11</v>
      </c>
      <c r="I127" s="1110">
        <v>1600</v>
      </c>
      <c r="J127" s="1110">
        <v>16800</v>
      </c>
      <c r="K127" s="1131">
        <v>43247</v>
      </c>
      <c r="L127" s="1154" t="s">
        <v>1055</v>
      </c>
      <c r="M127" s="1096" t="str">
        <f t="shared" si="9"/>
        <v>OK</v>
      </c>
      <c r="N127" s="858" t="s">
        <v>1600</v>
      </c>
      <c r="O127" s="858"/>
      <c r="P127" s="883"/>
      <c r="Q127" s="883"/>
      <c r="R127" s="855"/>
      <c r="S127" s="944">
        <v>0</v>
      </c>
      <c r="T127" s="855"/>
      <c r="U127" s="945">
        <f t="shared" si="13"/>
        <v>0</v>
      </c>
      <c r="V127" s="855"/>
      <c r="W127" s="855"/>
      <c r="X127" s="1011">
        <f t="shared" si="14"/>
        <v>43255</v>
      </c>
    </row>
    <row r="128" spans="1:24" ht="25.5" x14ac:dyDescent="0.2">
      <c r="A128" s="899" t="s">
        <v>908</v>
      </c>
      <c r="B128" s="900" t="str">
        <f t="shared" si="12"/>
        <v>VSL</v>
      </c>
      <c r="C128" s="907">
        <v>43435</v>
      </c>
      <c r="D128" s="908"/>
      <c r="E128" s="909"/>
      <c r="F128" s="909"/>
      <c r="G128" s="909"/>
      <c r="H128" s="1111">
        <v>17</v>
      </c>
      <c r="I128" s="1111">
        <v>12000</v>
      </c>
      <c r="J128" s="1111">
        <v>141000</v>
      </c>
      <c r="K128" s="1132">
        <v>43289</v>
      </c>
      <c r="L128" s="1155" t="s">
        <v>1055</v>
      </c>
      <c r="M128" s="1096" t="str">
        <f t="shared" si="9"/>
        <v>NOT OK</v>
      </c>
      <c r="N128" s="923"/>
      <c r="O128" s="923"/>
      <c r="P128" s="1082" t="s">
        <v>2084</v>
      </c>
      <c r="Q128" s="863"/>
      <c r="R128" s="860"/>
      <c r="S128" s="924">
        <v>0</v>
      </c>
      <c r="T128" s="860"/>
      <c r="U128" s="910">
        <f t="shared" si="13"/>
        <v>0</v>
      </c>
      <c r="V128" s="860"/>
      <c r="W128" s="860"/>
      <c r="X128" s="993">
        <f t="shared" si="14"/>
        <v>43255</v>
      </c>
    </row>
    <row r="129" spans="1:24" ht="38.25" x14ac:dyDescent="0.2">
      <c r="A129" s="869" t="s">
        <v>1548</v>
      </c>
      <c r="B129" s="870" t="str">
        <f t="shared" si="12"/>
        <v>NOR</v>
      </c>
      <c r="C129" s="894">
        <v>43436</v>
      </c>
      <c r="D129" s="866">
        <v>43678</v>
      </c>
      <c r="E129" s="844"/>
      <c r="F129" s="845" t="s">
        <v>606</v>
      </c>
      <c r="G129" s="845" t="s">
        <v>524</v>
      </c>
      <c r="H129" s="1100">
        <v>18</v>
      </c>
      <c r="I129" s="1100">
        <v>390</v>
      </c>
      <c r="J129" s="1100">
        <v>5730</v>
      </c>
      <c r="K129" s="1122">
        <v>43303</v>
      </c>
      <c r="L129" s="1144" t="s">
        <v>1055</v>
      </c>
      <c r="M129" s="1096" t="str">
        <f t="shared" si="9"/>
        <v>OK</v>
      </c>
      <c r="N129" s="846" t="s">
        <v>1307</v>
      </c>
      <c r="O129" s="846"/>
      <c r="P129" s="864"/>
      <c r="Q129" s="847" t="s">
        <v>2010</v>
      </c>
      <c r="R129" s="848"/>
      <c r="S129" s="892">
        <v>0</v>
      </c>
      <c r="T129" s="848"/>
      <c r="U129" s="893">
        <f t="shared" si="13"/>
        <v>0</v>
      </c>
      <c r="V129" s="848"/>
      <c r="W129" s="848"/>
      <c r="X129" s="849">
        <f t="shared" si="14"/>
        <v>43256</v>
      </c>
    </row>
    <row r="130" spans="1:24" ht="38.25" x14ac:dyDescent="0.2">
      <c r="A130" s="869" t="s">
        <v>1549</v>
      </c>
      <c r="B130" s="870" t="str">
        <f t="shared" si="12"/>
        <v>NOR</v>
      </c>
      <c r="C130" s="894">
        <v>43436</v>
      </c>
      <c r="D130" s="866">
        <v>43678</v>
      </c>
      <c r="E130" s="844"/>
      <c r="F130" s="845" t="s">
        <v>606</v>
      </c>
      <c r="G130" s="845" t="s">
        <v>524</v>
      </c>
      <c r="H130" s="1100">
        <v>3</v>
      </c>
      <c r="I130" s="1100">
        <v>25</v>
      </c>
      <c r="J130" s="1100">
        <v>75</v>
      </c>
      <c r="K130" s="1122">
        <v>43240</v>
      </c>
      <c r="L130" s="1144" t="s">
        <v>1055</v>
      </c>
      <c r="M130" s="1096" t="str">
        <f t="shared" si="9"/>
        <v>OK</v>
      </c>
      <c r="N130" s="846" t="s">
        <v>1307</v>
      </c>
      <c r="O130" s="846"/>
      <c r="P130" s="864"/>
      <c r="Q130" s="847" t="s">
        <v>2010</v>
      </c>
      <c r="R130" s="848"/>
      <c r="S130" s="892">
        <v>0</v>
      </c>
      <c r="T130" s="848"/>
      <c r="U130" s="893">
        <f t="shared" si="13"/>
        <v>0</v>
      </c>
      <c r="V130" s="848"/>
      <c r="W130" s="848"/>
      <c r="X130" s="849">
        <f t="shared" si="14"/>
        <v>43256</v>
      </c>
    </row>
    <row r="131" spans="1:24" x14ac:dyDescent="0.2">
      <c r="A131" s="869" t="s">
        <v>1569</v>
      </c>
      <c r="B131" s="870" t="str">
        <f t="shared" si="12"/>
        <v>ACH</v>
      </c>
      <c r="C131" s="895">
        <v>43449</v>
      </c>
      <c r="D131" s="867">
        <v>45352</v>
      </c>
      <c r="E131" s="851"/>
      <c r="F131" s="851" t="s">
        <v>1572</v>
      </c>
      <c r="G131" s="851" t="s">
        <v>1573</v>
      </c>
      <c r="H131" s="1109">
        <v>19</v>
      </c>
      <c r="I131" s="1109">
        <v>9000</v>
      </c>
      <c r="J131" s="1109">
        <v>162900</v>
      </c>
      <c r="K131" s="1130">
        <v>43310</v>
      </c>
      <c r="L131" s="1153" t="s">
        <v>1055</v>
      </c>
      <c r="M131" s="1096" t="str">
        <f t="shared" si="9"/>
        <v>OK</v>
      </c>
      <c r="N131" s="852"/>
      <c r="O131" s="852"/>
      <c r="P131" s="864"/>
      <c r="Q131" s="864"/>
      <c r="R131" s="848"/>
      <c r="S131" s="892">
        <v>0</v>
      </c>
      <c r="T131" s="848"/>
      <c r="U131" s="893">
        <f t="shared" si="13"/>
        <v>0</v>
      </c>
      <c r="V131" s="848"/>
      <c r="W131" s="848"/>
      <c r="X131" s="849">
        <f t="shared" si="14"/>
        <v>43269</v>
      </c>
    </row>
    <row r="132" spans="1:24" x14ac:dyDescent="0.2">
      <c r="A132" s="869" t="s">
        <v>1570</v>
      </c>
      <c r="B132" s="870" t="str">
        <f t="shared" si="12"/>
        <v>ACH</v>
      </c>
      <c r="C132" s="895">
        <v>43450</v>
      </c>
      <c r="D132" s="867">
        <v>45353</v>
      </c>
      <c r="E132" s="851"/>
      <c r="F132" s="851" t="s">
        <v>1572</v>
      </c>
      <c r="G132" s="851" t="s">
        <v>1573</v>
      </c>
      <c r="H132" s="1109">
        <v>20</v>
      </c>
      <c r="I132" s="1109">
        <v>8250</v>
      </c>
      <c r="J132" s="1109">
        <v>154950</v>
      </c>
      <c r="K132" s="1130">
        <v>43317</v>
      </c>
      <c r="L132" s="1153" t="s">
        <v>1055</v>
      </c>
      <c r="M132" s="1096" t="str">
        <f t="shared" si="9"/>
        <v>OK</v>
      </c>
      <c r="N132" s="852"/>
      <c r="O132" s="852"/>
      <c r="P132" s="864"/>
      <c r="Q132" s="864"/>
      <c r="R132" s="848"/>
      <c r="S132" s="892">
        <v>0</v>
      </c>
      <c r="T132" s="848"/>
      <c r="U132" s="893">
        <f t="shared" si="13"/>
        <v>0</v>
      </c>
      <c r="V132" s="848"/>
      <c r="W132" s="848"/>
      <c r="X132" s="849">
        <f t="shared" si="14"/>
        <v>43270</v>
      </c>
    </row>
    <row r="133" spans="1:24" x14ac:dyDescent="0.2">
      <c r="A133" s="869" t="s">
        <v>1571</v>
      </c>
      <c r="B133" s="870" t="str">
        <f t="shared" ref="B133:B150" si="15">MID(A133,1,3)</f>
        <v>ACH</v>
      </c>
      <c r="C133" s="895">
        <v>43451</v>
      </c>
      <c r="D133" s="867">
        <v>45354</v>
      </c>
      <c r="E133" s="851"/>
      <c r="F133" s="851" t="s">
        <v>1572</v>
      </c>
      <c r="G133" s="851" t="s">
        <v>1573</v>
      </c>
      <c r="H133" s="1109">
        <v>20</v>
      </c>
      <c r="I133" s="1109">
        <v>450</v>
      </c>
      <c r="J133" s="1109">
        <v>5400</v>
      </c>
      <c r="K133" s="1130">
        <v>43317</v>
      </c>
      <c r="L133" s="1153" t="s">
        <v>1055</v>
      </c>
      <c r="M133" s="1096" t="str">
        <f t="shared" si="9"/>
        <v>OK</v>
      </c>
      <c r="N133" s="852"/>
      <c r="O133" s="852"/>
      <c r="P133" s="864"/>
      <c r="Q133" s="864"/>
      <c r="R133" s="848"/>
      <c r="S133" s="892">
        <v>0</v>
      </c>
      <c r="T133" s="848"/>
      <c r="U133" s="893">
        <f t="shared" ref="U133:U150" si="16">+S133*T181</f>
        <v>0</v>
      </c>
      <c r="V133" s="848"/>
      <c r="W133" s="848"/>
      <c r="X133" s="849">
        <f t="shared" si="14"/>
        <v>43271</v>
      </c>
    </row>
    <row r="134" spans="1:24" x14ac:dyDescent="0.2">
      <c r="A134" s="869" t="s">
        <v>1447</v>
      </c>
      <c r="B134" s="870" t="str">
        <f t="shared" si="15"/>
        <v>DEL</v>
      </c>
      <c r="C134" s="894">
        <v>43465</v>
      </c>
      <c r="D134" s="866" t="s">
        <v>1393</v>
      </c>
      <c r="E134" s="844"/>
      <c r="F134" s="845" t="s">
        <v>1393</v>
      </c>
      <c r="G134" s="845" t="s">
        <v>1393</v>
      </c>
      <c r="H134" s="1100">
        <v>12</v>
      </c>
      <c r="I134" s="1100">
        <v>15000</v>
      </c>
      <c r="J134" s="1100">
        <v>130000</v>
      </c>
      <c r="K134" s="1122">
        <v>43268</v>
      </c>
      <c r="L134" s="1144" t="s">
        <v>1055</v>
      </c>
      <c r="M134" s="1096" t="str">
        <f t="shared" ref="M134:M160" si="17">IF(H134=0,"OK",IF(K134&gt;D134,"NOT OK",IF(ISBLANK(K134),"","OK")))</f>
        <v>OK</v>
      </c>
      <c r="N134" s="846" t="s">
        <v>1600</v>
      </c>
      <c r="O134" s="846"/>
      <c r="P134" s="848"/>
      <c r="Q134" s="864"/>
      <c r="R134" s="848"/>
      <c r="S134" s="892">
        <v>0</v>
      </c>
      <c r="T134" s="848"/>
      <c r="U134" s="893">
        <f t="shared" si="16"/>
        <v>0</v>
      </c>
      <c r="V134" s="848"/>
      <c r="W134" s="848"/>
      <c r="X134" s="849">
        <f t="shared" si="14"/>
        <v>43285</v>
      </c>
    </row>
    <row r="135" spans="1:24" x14ac:dyDescent="0.2">
      <c r="A135" s="869" t="s">
        <v>1485</v>
      </c>
      <c r="B135" s="870" t="str">
        <f t="shared" si="15"/>
        <v>NAL</v>
      </c>
      <c r="C135" s="894">
        <v>43465</v>
      </c>
      <c r="D135" s="844">
        <v>43862</v>
      </c>
      <c r="E135" s="844"/>
      <c r="F135" s="845" t="s">
        <v>1559</v>
      </c>
      <c r="G135" s="845" t="s">
        <v>1560</v>
      </c>
      <c r="H135" s="1100">
        <v>20</v>
      </c>
      <c r="I135" s="1100">
        <v>33300</v>
      </c>
      <c r="J135" s="1100">
        <v>387900</v>
      </c>
      <c r="K135" s="1122">
        <v>43317</v>
      </c>
      <c r="L135" s="1144" t="s">
        <v>1055</v>
      </c>
      <c r="M135" s="1096" t="str">
        <f t="shared" si="17"/>
        <v>OK</v>
      </c>
      <c r="N135" s="852"/>
      <c r="O135" s="852"/>
      <c r="P135" s="848"/>
      <c r="Q135" s="864"/>
      <c r="R135" s="848"/>
      <c r="S135" s="892">
        <v>0</v>
      </c>
      <c r="T135" s="848"/>
      <c r="U135" s="893">
        <f t="shared" si="16"/>
        <v>0</v>
      </c>
      <c r="V135" s="848"/>
      <c r="W135" s="848"/>
      <c r="X135" s="849">
        <f t="shared" si="14"/>
        <v>43285</v>
      </c>
    </row>
    <row r="136" spans="1:24" x14ac:dyDescent="0.2">
      <c r="A136" s="904" t="s">
        <v>1494</v>
      </c>
      <c r="B136" s="905" t="str">
        <f t="shared" si="15"/>
        <v>NAL</v>
      </c>
      <c r="C136" s="906">
        <v>43465</v>
      </c>
      <c r="D136" s="874">
        <v>43862</v>
      </c>
      <c r="E136" s="874"/>
      <c r="F136" s="872" t="s">
        <v>1561</v>
      </c>
      <c r="G136" s="889" t="s">
        <v>1562</v>
      </c>
      <c r="H136" s="1112">
        <v>19</v>
      </c>
      <c r="I136" s="1112">
        <v>9880</v>
      </c>
      <c r="J136" s="1112">
        <v>161980</v>
      </c>
      <c r="K136" s="1133">
        <v>43310</v>
      </c>
      <c r="L136" s="1156" t="s">
        <v>1055</v>
      </c>
      <c r="M136" s="1096" t="str">
        <f t="shared" si="17"/>
        <v>OK</v>
      </c>
      <c r="N136" s="876"/>
      <c r="O136" s="876"/>
      <c r="P136" s="873"/>
      <c r="Q136" s="884"/>
      <c r="R136" s="873"/>
      <c r="S136" s="892">
        <v>0</v>
      </c>
      <c r="T136" s="873"/>
      <c r="U136" s="893">
        <f t="shared" si="16"/>
        <v>0</v>
      </c>
      <c r="V136" s="873"/>
      <c r="W136" s="873"/>
      <c r="X136" s="849">
        <f t="shared" si="14"/>
        <v>43285</v>
      </c>
    </row>
    <row r="137" spans="1:24" x14ac:dyDescent="0.2">
      <c r="A137" s="869" t="s">
        <v>1495</v>
      </c>
      <c r="B137" s="870" t="str">
        <f t="shared" si="15"/>
        <v>NAL</v>
      </c>
      <c r="C137" s="894">
        <v>43465</v>
      </c>
      <c r="D137" s="844">
        <v>43862</v>
      </c>
      <c r="E137" s="844"/>
      <c r="F137" s="845" t="s">
        <v>1561</v>
      </c>
      <c r="G137" s="871" t="s">
        <v>1562</v>
      </c>
      <c r="H137" s="1113">
        <v>20</v>
      </c>
      <c r="I137" s="1113">
        <v>5525</v>
      </c>
      <c r="J137" s="1113">
        <v>90220</v>
      </c>
      <c r="K137" s="1134">
        <v>43317</v>
      </c>
      <c r="L137" s="1157" t="s">
        <v>1055</v>
      </c>
      <c r="M137" s="1096" t="str">
        <f t="shared" si="17"/>
        <v>OK</v>
      </c>
      <c r="N137" s="852"/>
      <c r="O137" s="852"/>
      <c r="P137" s="848"/>
      <c r="Q137" s="864"/>
      <c r="R137" s="848"/>
      <c r="S137" s="892">
        <v>0</v>
      </c>
      <c r="T137" s="848"/>
      <c r="U137" s="893">
        <f t="shared" si="16"/>
        <v>0</v>
      </c>
      <c r="V137" s="848"/>
      <c r="W137" s="848"/>
      <c r="X137" s="849">
        <f t="shared" si="14"/>
        <v>43285</v>
      </c>
    </row>
    <row r="138" spans="1:24" ht="13.5" thickBot="1" x14ac:dyDescent="0.25">
      <c r="A138" s="869" t="s">
        <v>1496</v>
      </c>
      <c r="B138" s="870" t="str">
        <f t="shared" si="15"/>
        <v>NAL</v>
      </c>
      <c r="C138" s="894">
        <v>43465</v>
      </c>
      <c r="D138" s="844">
        <v>43862</v>
      </c>
      <c r="E138" s="844"/>
      <c r="F138" s="845" t="s">
        <v>1561</v>
      </c>
      <c r="G138" s="871" t="s">
        <v>1562</v>
      </c>
      <c r="H138" s="1113">
        <v>19</v>
      </c>
      <c r="I138" s="1113">
        <v>6800</v>
      </c>
      <c r="J138" s="1113">
        <v>102400</v>
      </c>
      <c r="K138" s="1134">
        <v>43310</v>
      </c>
      <c r="L138" s="1157" t="s">
        <v>1055</v>
      </c>
      <c r="M138" s="1096" t="str">
        <f t="shared" si="17"/>
        <v>OK</v>
      </c>
      <c r="N138" s="852"/>
      <c r="O138" s="852"/>
      <c r="P138" s="848"/>
      <c r="Q138" s="864"/>
      <c r="R138" s="848"/>
      <c r="S138" s="892">
        <v>0</v>
      </c>
      <c r="T138" s="848"/>
      <c r="U138" s="893">
        <f t="shared" si="16"/>
        <v>0</v>
      </c>
      <c r="V138" s="848"/>
      <c r="W138" s="848"/>
      <c r="X138" s="849">
        <f t="shared" si="14"/>
        <v>43285</v>
      </c>
    </row>
    <row r="139" spans="1:24" x14ac:dyDescent="0.2">
      <c r="A139" s="869" t="s">
        <v>1533</v>
      </c>
      <c r="B139" s="870" t="str">
        <f t="shared" si="15"/>
        <v>VNA</v>
      </c>
      <c r="C139" s="894">
        <v>43493</v>
      </c>
      <c r="D139" s="866">
        <v>43435</v>
      </c>
      <c r="E139" s="932">
        <v>43435</v>
      </c>
      <c r="F139" s="845" t="s">
        <v>860</v>
      </c>
      <c r="G139" s="845" t="s">
        <v>1024</v>
      </c>
      <c r="H139" s="1100">
        <v>17</v>
      </c>
      <c r="I139" s="1100">
        <v>600</v>
      </c>
      <c r="J139" s="1100">
        <v>10080</v>
      </c>
      <c r="K139" s="1122">
        <v>43317</v>
      </c>
      <c r="L139" s="1144" t="s">
        <v>1055</v>
      </c>
      <c r="M139" s="1096" t="str">
        <f t="shared" si="17"/>
        <v>OK</v>
      </c>
      <c r="N139" s="852"/>
      <c r="O139" s="852"/>
      <c r="P139" s="848"/>
      <c r="Q139" s="864"/>
      <c r="R139" s="848"/>
      <c r="S139" s="892">
        <v>0</v>
      </c>
      <c r="T139" s="848"/>
      <c r="U139" s="893">
        <f t="shared" si="16"/>
        <v>0</v>
      </c>
      <c r="V139" s="848"/>
      <c r="W139" s="848"/>
      <c r="X139" s="849">
        <f t="shared" si="14"/>
        <v>43313</v>
      </c>
    </row>
    <row r="140" spans="1:24" x14ac:dyDescent="0.2">
      <c r="A140" s="869" t="s">
        <v>1574</v>
      </c>
      <c r="B140" s="870" t="str">
        <f t="shared" si="15"/>
        <v>VNA</v>
      </c>
      <c r="C140" s="895">
        <v>43493</v>
      </c>
      <c r="D140" s="868">
        <v>43435</v>
      </c>
      <c r="E140" s="1060">
        <v>43435</v>
      </c>
      <c r="F140" s="877" t="s">
        <v>860</v>
      </c>
      <c r="G140" s="877" t="s">
        <v>1024</v>
      </c>
      <c r="H140" s="1114">
        <v>20</v>
      </c>
      <c r="I140" s="1114">
        <v>1300</v>
      </c>
      <c r="J140" s="1114">
        <v>24500</v>
      </c>
      <c r="K140" s="1135">
        <v>43317</v>
      </c>
      <c r="L140" s="1163" t="s">
        <v>1055</v>
      </c>
      <c r="M140" s="1096" t="str">
        <f t="shared" si="17"/>
        <v>OK</v>
      </c>
      <c r="N140" s="852"/>
      <c r="O140" s="852"/>
      <c r="P140" s="864"/>
      <c r="Q140" s="864"/>
      <c r="R140" s="848"/>
      <c r="S140" s="892">
        <v>0</v>
      </c>
      <c r="T140" s="848"/>
      <c r="U140" s="893">
        <f t="shared" si="16"/>
        <v>0</v>
      </c>
      <c r="V140" s="848"/>
      <c r="W140" s="848"/>
      <c r="X140" s="849">
        <f t="shared" si="14"/>
        <v>43313</v>
      </c>
    </row>
    <row r="141" spans="1:24" x14ac:dyDescent="0.2">
      <c r="A141" s="869" t="s">
        <v>1575</v>
      </c>
      <c r="B141" s="870" t="str">
        <f t="shared" si="15"/>
        <v>VNA</v>
      </c>
      <c r="C141" s="895">
        <v>43493</v>
      </c>
      <c r="D141" s="868">
        <v>43435</v>
      </c>
      <c r="E141" s="1060">
        <v>43435</v>
      </c>
      <c r="F141" s="877" t="s">
        <v>860</v>
      </c>
      <c r="G141" s="877" t="s">
        <v>1024</v>
      </c>
      <c r="H141" s="1114">
        <v>20</v>
      </c>
      <c r="I141" s="1114">
        <v>600</v>
      </c>
      <c r="J141" s="1114">
        <v>11900</v>
      </c>
      <c r="K141" s="1135">
        <v>43317</v>
      </c>
      <c r="L141" s="1163" t="s">
        <v>1055</v>
      </c>
      <c r="M141" s="1096" t="str">
        <f t="shared" si="17"/>
        <v>OK</v>
      </c>
      <c r="N141" s="852"/>
      <c r="O141" s="852"/>
      <c r="P141" s="864"/>
      <c r="Q141" s="864"/>
      <c r="R141" s="848"/>
      <c r="S141" s="892">
        <v>0</v>
      </c>
      <c r="T141" s="848"/>
      <c r="U141" s="893">
        <f t="shared" si="16"/>
        <v>0</v>
      </c>
      <c r="V141" s="848"/>
      <c r="W141" s="848"/>
      <c r="X141" s="849">
        <f t="shared" si="14"/>
        <v>43313</v>
      </c>
    </row>
    <row r="142" spans="1:24" x14ac:dyDescent="0.2">
      <c r="A142" s="869" t="s">
        <v>1542</v>
      </c>
      <c r="B142" s="870" t="str">
        <f t="shared" si="15"/>
        <v>CEM</v>
      </c>
      <c r="C142" s="894">
        <v>43556</v>
      </c>
      <c r="D142" s="866">
        <v>43922</v>
      </c>
      <c r="E142" s="844"/>
      <c r="F142" s="845" t="s">
        <v>1441</v>
      </c>
      <c r="G142" s="845" t="s">
        <v>1442</v>
      </c>
      <c r="H142" s="1100">
        <v>10</v>
      </c>
      <c r="I142" s="1100">
        <v>2000</v>
      </c>
      <c r="J142" s="1100">
        <v>13500</v>
      </c>
      <c r="K142" s="1122">
        <v>43240</v>
      </c>
      <c r="L142" s="1144" t="s">
        <v>1055</v>
      </c>
      <c r="M142" s="1096" t="str">
        <f t="shared" si="17"/>
        <v>OK</v>
      </c>
      <c r="N142" s="846" t="s">
        <v>1600</v>
      </c>
      <c r="O142" s="846"/>
      <c r="P142" s="848"/>
      <c r="Q142" s="864"/>
      <c r="R142" s="848"/>
      <c r="S142" s="892">
        <v>0</v>
      </c>
      <c r="T142" s="848"/>
      <c r="U142" s="893">
        <f t="shared" si="16"/>
        <v>0</v>
      </c>
      <c r="V142" s="848"/>
      <c r="W142" s="848"/>
      <c r="X142" s="849">
        <f t="shared" si="14"/>
        <v>43376</v>
      </c>
    </row>
    <row r="143" spans="1:24" x14ac:dyDescent="0.2">
      <c r="A143" s="869" t="s">
        <v>731</v>
      </c>
      <c r="B143" s="870" t="str">
        <f t="shared" si="15"/>
        <v>SLA</v>
      </c>
      <c r="C143" s="894">
        <v>43556</v>
      </c>
      <c r="D143" s="866">
        <v>43435</v>
      </c>
      <c r="E143" s="844"/>
      <c r="F143" s="845" t="s">
        <v>749</v>
      </c>
      <c r="G143" s="845" t="s">
        <v>525</v>
      </c>
      <c r="H143" s="1100">
        <v>10</v>
      </c>
      <c r="I143" s="1100">
        <v>150</v>
      </c>
      <c r="J143" s="1100">
        <v>1350</v>
      </c>
      <c r="K143" s="1122">
        <v>43268</v>
      </c>
      <c r="L143" s="1144" t="s">
        <v>1055</v>
      </c>
      <c r="M143" s="1096" t="str">
        <f t="shared" si="17"/>
        <v>OK</v>
      </c>
      <c r="N143" s="852"/>
      <c r="O143" s="852"/>
      <c r="P143" s="848"/>
      <c r="Q143" s="864"/>
      <c r="R143" s="848"/>
      <c r="S143" s="892">
        <v>0</v>
      </c>
      <c r="T143" s="848"/>
      <c r="U143" s="893">
        <f t="shared" si="16"/>
        <v>0</v>
      </c>
      <c r="V143" s="848"/>
      <c r="W143" s="848"/>
      <c r="X143" s="849">
        <f t="shared" si="14"/>
        <v>43376</v>
      </c>
    </row>
    <row r="144" spans="1:24" x14ac:dyDescent="0.2">
      <c r="A144" s="869" t="s">
        <v>877</v>
      </c>
      <c r="B144" s="870" t="str">
        <f t="shared" si="15"/>
        <v>VSL</v>
      </c>
      <c r="C144" s="894">
        <v>43556</v>
      </c>
      <c r="D144" s="844">
        <v>43252</v>
      </c>
      <c r="E144" s="844"/>
      <c r="F144" s="845" t="s">
        <v>1423</v>
      </c>
      <c r="G144" s="845" t="s">
        <v>523</v>
      </c>
      <c r="H144" s="1100">
        <v>20</v>
      </c>
      <c r="I144" s="1100">
        <v>9960</v>
      </c>
      <c r="J144" s="1100">
        <v>167760</v>
      </c>
      <c r="K144" s="1122">
        <v>43317</v>
      </c>
      <c r="L144" s="1144" t="s">
        <v>1055</v>
      </c>
      <c r="M144" s="1096" t="str">
        <f t="shared" si="17"/>
        <v>NOT OK</v>
      </c>
      <c r="N144" s="852"/>
      <c r="O144" s="852"/>
      <c r="P144" s="848"/>
      <c r="Q144" s="864"/>
      <c r="R144" s="848"/>
      <c r="S144" s="892">
        <v>0</v>
      </c>
      <c r="T144" s="848"/>
      <c r="U144" s="893">
        <f t="shared" si="16"/>
        <v>0</v>
      </c>
      <c r="V144" s="848"/>
      <c r="W144" s="848"/>
      <c r="X144" s="849">
        <f t="shared" si="14"/>
        <v>43376</v>
      </c>
    </row>
    <row r="145" spans="1:119" ht="15" x14ac:dyDescent="0.2">
      <c r="A145" s="894" t="s">
        <v>1479</v>
      </c>
      <c r="B145" s="870" t="str">
        <f t="shared" si="15"/>
        <v>FNG</v>
      </c>
      <c r="C145" s="894">
        <v>43435</v>
      </c>
      <c r="D145" s="844">
        <v>45566</v>
      </c>
      <c r="E145" s="865">
        <v>43405</v>
      </c>
      <c r="F145" s="845" t="s">
        <v>1416</v>
      </c>
      <c r="G145" s="845" t="s">
        <v>1417</v>
      </c>
      <c r="H145" s="1100">
        <v>19</v>
      </c>
      <c r="I145" s="1100">
        <v>3605</v>
      </c>
      <c r="J145" s="1100">
        <v>56210</v>
      </c>
      <c r="K145" s="1122">
        <v>43310</v>
      </c>
      <c r="L145" s="1144" t="s">
        <v>1055</v>
      </c>
      <c r="M145" s="1096" t="str">
        <f t="shared" si="17"/>
        <v>OK</v>
      </c>
      <c r="N145" s="852"/>
      <c r="O145" s="852"/>
      <c r="P145" s="848"/>
      <c r="Q145" s="864"/>
      <c r="R145" s="848"/>
      <c r="S145" s="892">
        <v>0</v>
      </c>
      <c r="T145" s="848"/>
      <c r="U145" s="893">
        <f t="shared" si="16"/>
        <v>0</v>
      </c>
      <c r="V145" s="848"/>
      <c r="W145" s="848"/>
      <c r="X145" s="849">
        <f t="shared" si="14"/>
        <v>43255</v>
      </c>
    </row>
    <row r="146" spans="1:119" x14ac:dyDescent="0.2">
      <c r="A146" s="869" t="s">
        <v>1521</v>
      </c>
      <c r="B146" s="870" t="str">
        <f t="shared" si="15"/>
        <v>NAL</v>
      </c>
      <c r="C146" s="894">
        <v>43951</v>
      </c>
      <c r="D146" s="866">
        <v>43435</v>
      </c>
      <c r="E146" s="844"/>
      <c r="F146" s="845" t="s">
        <v>1433</v>
      </c>
      <c r="G146" s="845" t="s">
        <v>1434</v>
      </c>
      <c r="H146" s="1100">
        <v>12</v>
      </c>
      <c r="I146" s="1100">
        <v>600</v>
      </c>
      <c r="J146" s="1100">
        <v>5200</v>
      </c>
      <c r="K146" s="1122">
        <v>43254</v>
      </c>
      <c r="L146" s="1144" t="s">
        <v>1055</v>
      </c>
      <c r="M146" s="1096" t="str">
        <f t="shared" si="17"/>
        <v>OK</v>
      </c>
      <c r="N146" s="852"/>
      <c r="O146" s="852"/>
      <c r="P146" s="848"/>
      <c r="Q146" s="864"/>
      <c r="R146" s="848"/>
      <c r="S146" s="892">
        <v>0</v>
      </c>
      <c r="T146" s="848"/>
      <c r="U146" s="893">
        <f t="shared" si="16"/>
        <v>0</v>
      </c>
      <c r="V146" s="848"/>
      <c r="W146" s="848"/>
      <c r="X146" s="849">
        <f t="shared" si="14"/>
        <v>43771</v>
      </c>
    </row>
    <row r="147" spans="1:119" ht="127.5" x14ac:dyDescent="0.2">
      <c r="A147" s="906" t="s">
        <v>1464</v>
      </c>
      <c r="B147" s="905" t="str">
        <f t="shared" si="15"/>
        <v>IIS</v>
      </c>
      <c r="C147" s="906">
        <v>44044</v>
      </c>
      <c r="D147" s="875">
        <v>45078</v>
      </c>
      <c r="E147" s="879">
        <v>43282</v>
      </c>
      <c r="F147" s="872" t="s">
        <v>1403</v>
      </c>
      <c r="G147" s="872" t="s">
        <v>1553</v>
      </c>
      <c r="H147" s="1115">
        <v>20</v>
      </c>
      <c r="I147" s="1115">
        <v>11880</v>
      </c>
      <c r="J147" s="1115">
        <v>166200</v>
      </c>
      <c r="K147" s="1136">
        <v>43317</v>
      </c>
      <c r="L147" s="1158" t="s">
        <v>1055</v>
      </c>
      <c r="M147" s="1096" t="str">
        <f t="shared" si="17"/>
        <v>OK</v>
      </c>
      <c r="N147" s="890" t="s">
        <v>1307</v>
      </c>
      <c r="O147" s="890"/>
      <c r="P147" s="880" t="s">
        <v>1802</v>
      </c>
      <c r="Q147" s="884"/>
      <c r="R147" s="873"/>
      <c r="S147" s="892">
        <v>0</v>
      </c>
      <c r="T147" s="873"/>
      <c r="U147" s="893">
        <f t="shared" si="16"/>
        <v>0</v>
      </c>
      <c r="V147" s="873"/>
      <c r="W147" s="873"/>
      <c r="X147" s="881">
        <f t="shared" si="14"/>
        <v>43864</v>
      </c>
    </row>
    <row r="148" spans="1:119" x14ac:dyDescent="0.2">
      <c r="A148" s="869" t="s">
        <v>1504</v>
      </c>
      <c r="B148" s="870" t="str">
        <f t="shared" si="15"/>
        <v>FMO</v>
      </c>
      <c r="C148" s="894">
        <v>44105</v>
      </c>
      <c r="D148" s="866">
        <v>43252</v>
      </c>
      <c r="E148" s="844"/>
      <c r="F148" s="845" t="s">
        <v>1423</v>
      </c>
      <c r="G148" s="845" t="s">
        <v>523</v>
      </c>
      <c r="H148" s="1100">
        <v>19</v>
      </c>
      <c r="I148" s="1100">
        <v>11000</v>
      </c>
      <c r="J148" s="1100">
        <v>198000</v>
      </c>
      <c r="K148" s="1122">
        <v>43310</v>
      </c>
      <c r="L148" s="1144" t="s">
        <v>1055</v>
      </c>
      <c r="M148" s="1096" t="str">
        <f t="shared" si="17"/>
        <v>NOT OK</v>
      </c>
      <c r="N148" s="852"/>
      <c r="O148" s="852"/>
      <c r="P148" s="848"/>
      <c r="Q148" s="864"/>
      <c r="R148" s="848"/>
      <c r="S148" s="892">
        <v>0</v>
      </c>
      <c r="T148" s="848"/>
      <c r="U148" s="893">
        <f t="shared" si="16"/>
        <v>0</v>
      </c>
      <c r="V148" s="848"/>
      <c r="W148" s="848"/>
      <c r="X148" s="849">
        <f t="shared" si="14"/>
        <v>43925</v>
      </c>
      <c r="Y148" s="882"/>
      <c r="Z148" s="882"/>
      <c r="AA148" s="882"/>
      <c r="AB148" s="882"/>
      <c r="AC148" s="882"/>
      <c r="AD148" s="882"/>
      <c r="AE148" s="882"/>
      <c r="AF148" s="882"/>
      <c r="AG148" s="882"/>
      <c r="AH148" s="882"/>
      <c r="AI148" s="882"/>
      <c r="AJ148" s="882"/>
      <c r="AK148" s="882"/>
      <c r="AL148" s="882"/>
      <c r="AM148" s="882"/>
      <c r="AN148" s="882"/>
      <c r="AO148" s="882"/>
      <c r="AP148" s="882"/>
      <c r="AQ148" s="882"/>
      <c r="AR148" s="882"/>
      <c r="AS148" s="882"/>
      <c r="AT148" s="882"/>
      <c r="AU148" s="882"/>
      <c r="AV148" s="882"/>
      <c r="AW148" s="882"/>
      <c r="AX148" s="882"/>
      <c r="AY148" s="882"/>
      <c r="AZ148" s="882"/>
      <c r="BA148" s="882"/>
      <c r="BB148" s="882"/>
      <c r="BC148" s="882"/>
      <c r="BD148" s="882"/>
      <c r="BE148" s="882"/>
      <c r="BF148" s="882"/>
      <c r="BG148" s="882"/>
      <c r="BH148" s="882"/>
      <c r="BI148" s="882"/>
      <c r="BJ148" s="882"/>
      <c r="BK148" s="882"/>
      <c r="BL148" s="882"/>
      <c r="BM148" s="882"/>
      <c r="BN148" s="882"/>
      <c r="BO148" s="882"/>
      <c r="BP148" s="882"/>
      <c r="BQ148" s="882"/>
      <c r="BR148" s="882"/>
      <c r="BS148" s="882"/>
      <c r="BT148" s="882"/>
      <c r="BU148" s="882"/>
      <c r="BV148" s="882"/>
      <c r="BW148" s="882"/>
      <c r="BX148" s="882"/>
      <c r="BY148" s="882"/>
      <c r="BZ148" s="882"/>
      <c r="CA148" s="882"/>
      <c r="CB148" s="882"/>
      <c r="CC148" s="882"/>
      <c r="CD148" s="882"/>
      <c r="CE148" s="882"/>
      <c r="CF148" s="882"/>
      <c r="CG148" s="882"/>
      <c r="CH148" s="882"/>
      <c r="CI148" s="882"/>
      <c r="CJ148" s="882"/>
      <c r="CK148" s="882"/>
      <c r="CL148" s="882"/>
      <c r="CM148" s="882"/>
      <c r="CN148" s="882"/>
      <c r="CO148" s="882"/>
      <c r="CP148" s="882"/>
      <c r="CQ148" s="882"/>
      <c r="CR148" s="882"/>
      <c r="CS148" s="882"/>
      <c r="CT148" s="882"/>
      <c r="CU148" s="882"/>
      <c r="CV148" s="882"/>
      <c r="CW148" s="882"/>
      <c r="CX148" s="882"/>
      <c r="CY148" s="882"/>
      <c r="CZ148" s="882"/>
      <c r="DA148" s="882"/>
      <c r="DB148" s="882"/>
      <c r="DC148" s="882"/>
      <c r="DD148" s="882"/>
      <c r="DE148" s="882"/>
      <c r="DF148" s="882"/>
      <c r="DG148" s="882"/>
      <c r="DH148" s="882"/>
      <c r="DI148" s="882"/>
    </row>
    <row r="149" spans="1:119" ht="63.75" x14ac:dyDescent="0.2">
      <c r="A149" s="869" t="s">
        <v>1283</v>
      </c>
      <c r="B149" s="870" t="str">
        <f t="shared" si="15"/>
        <v>TOG</v>
      </c>
      <c r="C149" s="894">
        <v>44348</v>
      </c>
      <c r="D149" s="866">
        <v>43435</v>
      </c>
      <c r="E149" s="865">
        <v>43252</v>
      </c>
      <c r="F149" s="845" t="s">
        <v>749</v>
      </c>
      <c r="G149" s="845" t="s">
        <v>525</v>
      </c>
      <c r="H149" s="1100">
        <v>20</v>
      </c>
      <c r="I149" s="1100">
        <v>1000</v>
      </c>
      <c r="J149" s="1100">
        <v>19800</v>
      </c>
      <c r="K149" s="1122">
        <v>43317</v>
      </c>
      <c r="L149" s="1144" t="s">
        <v>1055</v>
      </c>
      <c r="M149" s="1096" t="str">
        <f t="shared" si="17"/>
        <v>OK</v>
      </c>
      <c r="N149" s="852"/>
      <c r="O149" s="852"/>
      <c r="P149" s="878" t="s">
        <v>1801</v>
      </c>
      <c r="Q149" s="864"/>
      <c r="R149" s="848"/>
      <c r="S149" s="892">
        <v>0</v>
      </c>
      <c r="T149" s="848"/>
      <c r="U149" s="893">
        <f t="shared" si="16"/>
        <v>0</v>
      </c>
      <c r="V149" s="848"/>
      <c r="W149" s="848"/>
      <c r="X149" s="849">
        <f t="shared" si="14"/>
        <v>44168</v>
      </c>
    </row>
    <row r="150" spans="1:119" customFormat="1" ht="63.75" x14ac:dyDescent="0.2">
      <c r="A150" s="869" t="s">
        <v>1285</v>
      </c>
      <c r="B150" s="870" t="str">
        <f t="shared" si="15"/>
        <v>TOG</v>
      </c>
      <c r="C150" s="894">
        <v>44348</v>
      </c>
      <c r="D150" s="866">
        <v>43435</v>
      </c>
      <c r="E150" s="865">
        <v>43252</v>
      </c>
      <c r="F150" s="845" t="s">
        <v>749</v>
      </c>
      <c r="G150" s="845" t="s">
        <v>525</v>
      </c>
      <c r="H150" s="1100">
        <v>20</v>
      </c>
      <c r="I150" s="1100">
        <v>1300</v>
      </c>
      <c r="J150" s="1100">
        <v>25700</v>
      </c>
      <c r="K150" s="1122">
        <v>43317</v>
      </c>
      <c r="L150" s="1144" t="s">
        <v>1055</v>
      </c>
      <c r="M150" s="1096" t="str">
        <f t="shared" si="17"/>
        <v>OK</v>
      </c>
      <c r="N150" s="852"/>
      <c r="O150" s="852"/>
      <c r="P150" s="878" t="s">
        <v>1801</v>
      </c>
      <c r="Q150" s="864"/>
      <c r="R150" s="848"/>
      <c r="S150" s="892">
        <v>0</v>
      </c>
      <c r="T150" s="848"/>
      <c r="U150" s="893">
        <f t="shared" si="16"/>
        <v>0</v>
      </c>
      <c r="V150" s="848"/>
      <c r="W150" s="848"/>
      <c r="X150" s="849">
        <f t="shared" si="14"/>
        <v>44168</v>
      </c>
    </row>
    <row r="151" spans="1:119" customFormat="1" ht="15.75" thickBot="1" x14ac:dyDescent="0.3">
      <c r="A151" s="1066" t="s">
        <v>1830</v>
      </c>
      <c r="B151" s="1066" t="str">
        <f t="shared" ref="B151:B160" si="18">MID(A151,1,3)</f>
        <v>FNG</v>
      </c>
      <c r="C151" s="3">
        <v>43435</v>
      </c>
      <c r="D151" s="1065">
        <v>43983</v>
      </c>
      <c r="F151" s="1065" t="s">
        <v>410</v>
      </c>
      <c r="G151" s="1065" t="s">
        <v>527</v>
      </c>
      <c r="H151" s="1116">
        <v>19</v>
      </c>
      <c r="I151" s="1116">
        <v>550</v>
      </c>
      <c r="J151" s="1116">
        <v>9850</v>
      </c>
      <c r="K151" s="1137">
        <v>43310</v>
      </c>
      <c r="L151" s="1159" t="s">
        <v>1055</v>
      </c>
      <c r="M151" s="1096" t="str">
        <f t="shared" si="17"/>
        <v>OK</v>
      </c>
      <c r="N151" s="3"/>
      <c r="O151" s="1065"/>
      <c r="P151" s="1071"/>
      <c r="Q151" s="1072"/>
      <c r="R151" s="828"/>
      <c r="S151" s="828"/>
      <c r="T151" s="828"/>
      <c r="U151" s="828"/>
      <c r="V151" s="828">
        <v>0</v>
      </c>
      <c r="W151" s="828">
        <v>0</v>
      </c>
      <c r="X151" s="1087">
        <f t="shared" si="14"/>
        <v>43255</v>
      </c>
    </row>
    <row r="152" spans="1:119" customFormat="1" ht="38.25" x14ac:dyDescent="0.2">
      <c r="A152" s="818" t="s">
        <v>1593</v>
      </c>
      <c r="B152" s="819" t="str">
        <f t="shared" si="18"/>
        <v>STE</v>
      </c>
      <c r="C152" s="820">
        <v>43101</v>
      </c>
      <c r="D152" s="736"/>
      <c r="E152" s="665" t="s">
        <v>1596</v>
      </c>
      <c r="F152" s="665" t="s">
        <v>1003</v>
      </c>
      <c r="G152" s="753" t="s">
        <v>1307</v>
      </c>
      <c r="H152" s="1117">
        <v>2</v>
      </c>
      <c r="I152" s="1117">
        <v>5616</v>
      </c>
      <c r="J152" s="1117">
        <v>9504</v>
      </c>
      <c r="K152" s="1138">
        <v>43177</v>
      </c>
      <c r="L152" s="1160" t="s">
        <v>1055</v>
      </c>
      <c r="M152" s="1096" t="str">
        <f t="shared" si="17"/>
        <v>NOT OK</v>
      </c>
      <c r="N152" s="692" t="s">
        <v>1798</v>
      </c>
      <c r="O152" s="737"/>
      <c r="P152" s="737"/>
      <c r="Q152" s="738"/>
      <c r="R152" s="739"/>
      <c r="S152" s="740"/>
      <c r="T152" s="741"/>
      <c r="U152" s="742"/>
      <c r="V152" s="589"/>
      <c r="W152" s="811"/>
      <c r="X152" s="236"/>
      <c r="Y152" s="589"/>
      <c r="Z152" s="812"/>
      <c r="AA152" s="813"/>
      <c r="AB152" s="814"/>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6"/>
      <c r="DK152" s="36"/>
      <c r="DL152" s="36"/>
      <c r="DM152" s="36"/>
      <c r="DN152" s="36"/>
      <c r="DO152" s="36"/>
    </row>
    <row r="153" spans="1:119" customFormat="1" ht="38.25" x14ac:dyDescent="0.2">
      <c r="A153" s="821" t="s">
        <v>1594</v>
      </c>
      <c r="B153" s="751" t="str">
        <f t="shared" si="18"/>
        <v>STE</v>
      </c>
      <c r="C153" s="773">
        <v>43101</v>
      </c>
      <c r="D153" s="533"/>
      <c r="E153" s="533" t="s">
        <v>1596</v>
      </c>
      <c r="F153" s="533" t="s">
        <v>1003</v>
      </c>
      <c r="G153" s="350" t="s">
        <v>1307</v>
      </c>
      <c r="H153" s="1118">
        <v>10</v>
      </c>
      <c r="I153" s="1118">
        <v>2880</v>
      </c>
      <c r="J153" s="1118">
        <v>24960</v>
      </c>
      <c r="K153" s="1139">
        <v>43240</v>
      </c>
      <c r="L153" s="1161" t="s">
        <v>1055</v>
      </c>
      <c r="M153" s="1096" t="str">
        <f t="shared" si="17"/>
        <v>NOT OK</v>
      </c>
      <c r="N153" s="318" t="s">
        <v>1798</v>
      </c>
      <c r="O153" s="538"/>
      <c r="P153" s="538"/>
      <c r="Q153" s="486"/>
      <c r="R153" s="487"/>
      <c r="S153" s="488"/>
      <c r="T153" s="752"/>
      <c r="U153" s="822"/>
      <c r="V153" s="589"/>
      <c r="W153" s="811"/>
      <c r="X153" s="236"/>
      <c r="Y153" s="589"/>
      <c r="Z153" s="812"/>
      <c r="AA153" s="813"/>
      <c r="AB153" s="814"/>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6"/>
      <c r="DK153" s="36"/>
      <c r="DL153" s="36"/>
      <c r="DM153" s="36"/>
      <c r="DN153" s="36"/>
      <c r="DO153" s="36"/>
    </row>
    <row r="154" spans="1:119" customFormat="1" ht="38.25" x14ac:dyDescent="0.2">
      <c r="A154" s="821" t="s">
        <v>1595</v>
      </c>
      <c r="B154" s="751" t="str">
        <f t="shared" si="18"/>
        <v>STE</v>
      </c>
      <c r="C154" s="773">
        <v>43101</v>
      </c>
      <c r="D154" s="533"/>
      <c r="E154" s="533" t="s">
        <v>1596</v>
      </c>
      <c r="F154" s="533" t="s">
        <v>1003</v>
      </c>
      <c r="G154" s="350" t="s">
        <v>1307</v>
      </c>
      <c r="H154" s="1118">
        <v>7</v>
      </c>
      <c r="I154" s="1118">
        <v>2400</v>
      </c>
      <c r="J154" s="1118">
        <v>14880</v>
      </c>
      <c r="K154" s="1139">
        <v>43219</v>
      </c>
      <c r="L154" s="1161" t="s">
        <v>1055</v>
      </c>
      <c r="M154" s="1096" t="str">
        <f t="shared" si="17"/>
        <v>NOT OK</v>
      </c>
      <c r="N154" s="318" t="s">
        <v>1798</v>
      </c>
      <c r="O154" s="538"/>
      <c r="P154" s="538"/>
      <c r="Q154" s="486"/>
      <c r="R154" s="487"/>
      <c r="S154" s="488"/>
      <c r="T154" s="752"/>
      <c r="U154" s="822"/>
      <c r="V154" s="589"/>
      <c r="W154" s="811"/>
      <c r="X154" s="236"/>
      <c r="Y154" s="589"/>
      <c r="Z154" s="812"/>
      <c r="AA154" s="813"/>
      <c r="AB154" s="814"/>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6"/>
      <c r="DK154" s="36"/>
      <c r="DL154" s="36"/>
      <c r="DM154" s="36"/>
      <c r="DN154" s="36"/>
      <c r="DO154" s="36"/>
    </row>
    <row r="155" spans="1:119" customFormat="1" ht="38.25" x14ac:dyDescent="0.2">
      <c r="A155" s="821" t="s">
        <v>1587</v>
      </c>
      <c r="B155" s="751" t="str">
        <f t="shared" si="18"/>
        <v>STE</v>
      </c>
      <c r="C155" s="773">
        <v>43101</v>
      </c>
      <c r="D155" s="533"/>
      <c r="E155" s="533" t="s">
        <v>1596</v>
      </c>
      <c r="F155" s="533" t="s">
        <v>1003</v>
      </c>
      <c r="G155" s="350" t="s">
        <v>1307</v>
      </c>
      <c r="H155" s="1118">
        <v>1</v>
      </c>
      <c r="I155" s="1118">
        <v>96</v>
      </c>
      <c r="J155" s="1118">
        <v>96</v>
      </c>
      <c r="K155" s="1139">
        <v>43170</v>
      </c>
      <c r="L155" s="1161" t="s">
        <v>1055</v>
      </c>
      <c r="M155" s="1096" t="str">
        <f t="shared" si="17"/>
        <v>NOT OK</v>
      </c>
      <c r="N155" s="318" t="s">
        <v>1798</v>
      </c>
      <c r="O155" s="538"/>
      <c r="P155" s="538"/>
      <c r="Q155" s="486"/>
      <c r="R155" s="487"/>
      <c r="S155" s="488"/>
      <c r="T155" s="752"/>
      <c r="U155" s="822"/>
      <c r="V155" s="589"/>
      <c r="W155" s="811"/>
      <c r="X155" s="236"/>
      <c r="Y155" s="589"/>
      <c r="Z155" s="812"/>
      <c r="AA155" s="813"/>
      <c r="AB155" s="814"/>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6"/>
      <c r="DK155" s="36"/>
      <c r="DL155" s="36"/>
      <c r="DM155" s="36"/>
      <c r="DN155" s="36"/>
      <c r="DO155" s="36"/>
    </row>
    <row r="156" spans="1:119" customFormat="1" ht="38.25" x14ac:dyDescent="0.2">
      <c r="A156" s="821" t="s">
        <v>1589</v>
      </c>
      <c r="B156" s="751" t="str">
        <f t="shared" si="18"/>
        <v>STK</v>
      </c>
      <c r="C156" s="773">
        <v>43101</v>
      </c>
      <c r="D156" s="533"/>
      <c r="E156" s="533" t="s">
        <v>1596</v>
      </c>
      <c r="F156" s="533" t="s">
        <v>1003</v>
      </c>
      <c r="G156" s="350" t="s">
        <v>1307</v>
      </c>
      <c r="H156" s="1118">
        <v>1</v>
      </c>
      <c r="I156" s="1118">
        <v>180</v>
      </c>
      <c r="J156" s="1118">
        <v>180</v>
      </c>
      <c r="K156" s="1139">
        <v>43170</v>
      </c>
      <c r="L156" s="1161" t="s">
        <v>1055</v>
      </c>
      <c r="M156" s="1096" t="str">
        <f t="shared" si="17"/>
        <v>NOT OK</v>
      </c>
      <c r="N156" s="318" t="s">
        <v>1798</v>
      </c>
      <c r="O156" s="538"/>
      <c r="P156" s="538"/>
      <c r="Q156" s="486"/>
      <c r="R156" s="487"/>
      <c r="S156" s="488"/>
      <c r="T156" s="752"/>
      <c r="U156" s="822"/>
      <c r="V156" s="589"/>
      <c r="W156" s="811"/>
      <c r="X156" s="236"/>
      <c r="Y156" s="589"/>
      <c r="Z156" s="812"/>
      <c r="AA156" s="813"/>
      <c r="AB156" s="814"/>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6"/>
      <c r="DK156" s="36"/>
      <c r="DL156" s="36"/>
      <c r="DM156" s="36"/>
      <c r="DN156" s="36"/>
      <c r="DO156" s="36"/>
    </row>
    <row r="157" spans="1:119" customFormat="1" ht="38.25" x14ac:dyDescent="0.2">
      <c r="A157" s="821" t="s">
        <v>1590</v>
      </c>
      <c r="B157" s="751" t="str">
        <f t="shared" si="18"/>
        <v>STK</v>
      </c>
      <c r="C157" s="773">
        <v>43101</v>
      </c>
      <c r="D157" s="533"/>
      <c r="E157" s="533" t="s">
        <v>1596</v>
      </c>
      <c r="F157" s="533" t="s">
        <v>1003</v>
      </c>
      <c r="G157" s="350" t="s">
        <v>1307</v>
      </c>
      <c r="H157" s="1118">
        <v>1</v>
      </c>
      <c r="I157" s="1118">
        <v>180</v>
      </c>
      <c r="J157" s="1118">
        <v>180</v>
      </c>
      <c r="K157" s="1139">
        <v>43170</v>
      </c>
      <c r="L157" s="1161" t="s">
        <v>1055</v>
      </c>
      <c r="M157" s="1096" t="str">
        <f t="shared" si="17"/>
        <v>NOT OK</v>
      </c>
      <c r="N157" s="318" t="s">
        <v>1798</v>
      </c>
      <c r="O157" s="538"/>
      <c r="P157" s="538"/>
      <c r="Q157" s="486"/>
      <c r="R157" s="487"/>
      <c r="S157" s="488"/>
      <c r="T157" s="752"/>
      <c r="U157" s="822"/>
      <c r="V157" s="589"/>
      <c r="W157" s="811"/>
      <c r="X157" s="236"/>
      <c r="Y157" s="589"/>
      <c r="Z157" s="812"/>
      <c r="AA157" s="813"/>
      <c r="AB157" s="814"/>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6"/>
      <c r="DK157" s="36"/>
      <c r="DL157" s="36"/>
      <c r="DM157" s="36"/>
      <c r="DN157" s="36"/>
      <c r="DO157" s="36"/>
    </row>
    <row r="158" spans="1:119" customFormat="1" ht="38.25" x14ac:dyDescent="0.2">
      <c r="A158" s="821" t="s">
        <v>1591</v>
      </c>
      <c r="B158" s="751" t="str">
        <f t="shared" si="18"/>
        <v>STK</v>
      </c>
      <c r="C158" s="773">
        <v>43101</v>
      </c>
      <c r="D158" s="533"/>
      <c r="E158" s="533" t="s">
        <v>1596</v>
      </c>
      <c r="F158" s="533" t="s">
        <v>1003</v>
      </c>
      <c r="G158" s="350" t="s">
        <v>1307</v>
      </c>
      <c r="H158" s="1118">
        <v>2</v>
      </c>
      <c r="I158" s="1118">
        <v>1512</v>
      </c>
      <c r="J158" s="1118">
        <v>3024</v>
      </c>
      <c r="K158" s="1139">
        <v>43177</v>
      </c>
      <c r="L158" s="1161" t="s">
        <v>1055</v>
      </c>
      <c r="M158" s="1096" t="str">
        <f t="shared" si="17"/>
        <v>NOT OK</v>
      </c>
      <c r="N158" s="318" t="s">
        <v>1798</v>
      </c>
      <c r="O158" s="538"/>
      <c r="P158" s="538"/>
      <c r="Q158" s="486"/>
      <c r="R158" s="487"/>
      <c r="S158" s="488"/>
      <c r="T158" s="752"/>
      <c r="U158" s="822"/>
      <c r="V158" s="589"/>
      <c r="W158" s="811"/>
      <c r="X158" s="236"/>
      <c r="Y158" s="589"/>
      <c r="Z158" s="812"/>
      <c r="AA158" s="813"/>
      <c r="AB158" s="814"/>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6"/>
      <c r="DK158" s="36"/>
      <c r="DL158" s="36"/>
      <c r="DM158" s="36"/>
      <c r="DN158" s="36"/>
      <c r="DO158" s="36"/>
    </row>
    <row r="159" spans="1:119" customFormat="1" ht="38.25" x14ac:dyDescent="0.2">
      <c r="A159" s="821" t="s">
        <v>1592</v>
      </c>
      <c r="B159" s="751" t="str">
        <f t="shared" si="18"/>
        <v>STK</v>
      </c>
      <c r="C159" s="773">
        <v>43101</v>
      </c>
      <c r="D159" s="533"/>
      <c r="E159" s="533" t="s">
        <v>1596</v>
      </c>
      <c r="F159" s="533" t="s">
        <v>1003</v>
      </c>
      <c r="G159" s="350" t="s">
        <v>1307</v>
      </c>
      <c r="H159" s="1118">
        <v>2</v>
      </c>
      <c r="I159" s="1118">
        <v>1008</v>
      </c>
      <c r="J159" s="1118">
        <v>2016</v>
      </c>
      <c r="K159" s="1139">
        <v>43177</v>
      </c>
      <c r="L159" s="1161" t="s">
        <v>1055</v>
      </c>
      <c r="M159" s="1096" t="str">
        <f t="shared" si="17"/>
        <v>NOT OK</v>
      </c>
      <c r="N159" s="318" t="s">
        <v>1798</v>
      </c>
      <c r="O159" s="538"/>
      <c r="P159" s="538"/>
      <c r="Q159" s="486"/>
      <c r="R159" s="487"/>
      <c r="S159" s="488"/>
      <c r="T159" s="752"/>
      <c r="U159" s="822"/>
      <c r="V159" s="589"/>
      <c r="W159" s="811"/>
      <c r="X159" s="236"/>
      <c r="Y159" s="589"/>
      <c r="Z159" s="812"/>
      <c r="AA159" s="813"/>
      <c r="AB159" s="814"/>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6"/>
      <c r="DK159" s="36"/>
      <c r="DL159" s="36"/>
      <c r="DM159" s="36"/>
      <c r="DN159" s="36"/>
      <c r="DO159" s="36"/>
    </row>
    <row r="160" spans="1:119" customFormat="1" ht="39" thickBot="1" x14ac:dyDescent="0.25">
      <c r="A160" s="823" t="s">
        <v>1588</v>
      </c>
      <c r="B160" s="824" t="str">
        <f t="shared" si="18"/>
        <v>STE</v>
      </c>
      <c r="C160" s="825">
        <v>43101</v>
      </c>
      <c r="D160" s="669"/>
      <c r="E160" s="669" t="s">
        <v>1596</v>
      </c>
      <c r="F160" s="669" t="s">
        <v>1003</v>
      </c>
      <c r="G160" s="351" t="s">
        <v>1307</v>
      </c>
      <c r="H160" s="1119">
        <v>1</v>
      </c>
      <c r="I160" s="1119">
        <v>560</v>
      </c>
      <c r="J160" s="1119">
        <v>560</v>
      </c>
      <c r="K160" s="1140">
        <v>43170</v>
      </c>
      <c r="L160" s="1162" t="s">
        <v>1055</v>
      </c>
      <c r="M160" s="1096" t="str">
        <f t="shared" si="17"/>
        <v>NOT OK</v>
      </c>
      <c r="N160" s="693" t="s">
        <v>1798</v>
      </c>
      <c r="O160" s="675"/>
      <c r="P160" s="675"/>
      <c r="Q160" s="662"/>
      <c r="R160" s="663"/>
      <c r="S160" s="664"/>
      <c r="T160" s="826"/>
      <c r="U160" s="827"/>
      <c r="V160" s="589"/>
      <c r="W160" s="811"/>
      <c r="X160" s="236"/>
      <c r="Y160" s="589"/>
      <c r="Z160" s="812"/>
      <c r="AA160" s="813"/>
      <c r="AB160" s="814"/>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6"/>
      <c r="DK160" s="36"/>
      <c r="DL160" s="36"/>
      <c r="DM160" s="36"/>
      <c r="DN160" s="36"/>
      <c r="DO160" s="36"/>
    </row>
    <row r="161" spans="1:27" customFormat="1" ht="15" x14ac:dyDescent="0.25">
      <c r="A161" s="1061" t="s">
        <v>1358</v>
      </c>
      <c r="B161" s="836"/>
      <c r="C161" s="831">
        <v>43435</v>
      </c>
      <c r="D161" s="832">
        <v>43435</v>
      </c>
      <c r="E161" s="1067"/>
      <c r="F161" t="s">
        <v>860</v>
      </c>
      <c r="G161" s="1066" t="s">
        <v>1024</v>
      </c>
      <c r="H161" s="1066"/>
      <c r="I161" s="1066"/>
      <c r="J161" s="1066"/>
      <c r="K161" s="1066"/>
      <c r="L161" s="1066"/>
      <c r="M161" s="1066"/>
      <c r="N161" s="1065">
        <v>40483</v>
      </c>
      <c r="O161" s="3">
        <v>43435</v>
      </c>
      <c r="P161" s="1062"/>
      <c r="Q161" s="1062"/>
      <c r="R161" s="1062"/>
      <c r="S161" s="1062"/>
      <c r="T161" s="1056"/>
      <c r="U161" s="1063"/>
      <c r="V161" s="1063"/>
      <c r="W161" s="1063"/>
      <c r="X161" s="1063"/>
      <c r="Y161" s="1063"/>
      <c r="Z161" s="1063"/>
      <c r="AA161" s="1064"/>
    </row>
  </sheetData>
  <autoFilter ref="A4:X161">
    <sortState ref="A5:Q150">
      <sortCondition ref="C4:C151"/>
    </sortState>
  </autoFilter>
  <mergeCells count="1">
    <mergeCell ref="H3:M3"/>
  </mergeCells>
  <conditionalFormatting sqref="M5:M160">
    <cfRule type="cellIs" dxfId="44" priority="1" stopIfTrue="1" operator="equal">
      <formula>"NOT OK"</formula>
    </cfRule>
    <cfRule type="cellIs" dxfId="43" priority="2" stopIfTrue="1" operator="equal">
      <formula>"OK"</formula>
    </cfRule>
  </conditionalFormatting>
  <hyperlinks>
    <hyperlink ref="P40" r:id="rId1"/>
    <hyperlink ref="O34" r:id="rId2"/>
    <hyperlink ref="O76" r:id="rId3"/>
    <hyperlink ref="O123" r:id="rId4"/>
  </hyperlinks>
  <pageMargins left="0.25" right="0.25" top="0.25" bottom="0.25" header="0.3" footer="0.3"/>
  <pageSetup paperSize="17" scale="28" orientation="landscape" r:id="rId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U152"/>
  <sheetViews>
    <sheetView workbookViewId="0">
      <selection activeCell="D111" sqref="D111"/>
    </sheetView>
  </sheetViews>
  <sheetFormatPr defaultRowHeight="12.75" x14ac:dyDescent="0.2"/>
  <cols>
    <col min="1" max="1" width="22.85546875" bestFit="1" customWidth="1"/>
    <col min="2" max="2" width="25.140625" customWidth="1"/>
    <col min="3" max="3" width="18.42578125" bestFit="1" customWidth="1"/>
    <col min="4" max="4" width="10.140625" customWidth="1"/>
    <col min="5" max="5" width="14.5703125" customWidth="1"/>
    <col min="6" max="6" width="13.7109375" customWidth="1"/>
    <col min="7" max="7" width="14" customWidth="1"/>
    <col min="8" max="8" width="11.28515625" customWidth="1"/>
    <col min="9" max="9" width="11.5703125" customWidth="1"/>
    <col min="10" max="10" width="13.7109375" customWidth="1"/>
    <col min="11" max="11" width="17.42578125" bestFit="1" customWidth="1"/>
    <col min="12" max="12" width="16.85546875" bestFit="1" customWidth="1"/>
    <col min="13" max="13" width="37.140625" customWidth="1"/>
    <col min="14" max="21" width="12.140625" customWidth="1"/>
  </cols>
  <sheetData>
    <row r="1" spans="1:21" ht="13.5" thickBot="1" x14ac:dyDescent="0.25">
      <c r="A1" s="1221" t="s">
        <v>1775</v>
      </c>
      <c r="B1" s="1222"/>
      <c r="C1" s="782"/>
    </row>
    <row r="2" spans="1:21" x14ac:dyDescent="0.2">
      <c r="A2" t="s">
        <v>1797</v>
      </c>
      <c r="C2" s="805"/>
    </row>
    <row r="4" spans="1:21" ht="15" x14ac:dyDescent="0.25">
      <c r="A4" s="785" t="s">
        <v>1613</v>
      </c>
      <c r="B4" s="786" t="s">
        <v>1614</v>
      </c>
      <c r="C4" s="786" t="s">
        <v>1615</v>
      </c>
      <c r="D4" s="786" t="s">
        <v>2</v>
      </c>
      <c r="E4" s="787" t="s">
        <v>1616</v>
      </c>
      <c r="F4" s="788" t="s">
        <v>1617</v>
      </c>
      <c r="G4" s="788" t="s">
        <v>1618</v>
      </c>
      <c r="H4" s="788" t="s">
        <v>1619</v>
      </c>
      <c r="I4" s="788" t="s">
        <v>1620</v>
      </c>
      <c r="J4" s="789" t="s">
        <v>1621</v>
      </c>
      <c r="K4" s="789" t="s">
        <v>1622</v>
      </c>
      <c r="L4" s="789" t="s">
        <v>1623</v>
      </c>
      <c r="M4" s="789" t="s">
        <v>1624</v>
      </c>
      <c r="N4" s="790" t="s">
        <v>1212</v>
      </c>
      <c r="O4" s="790" t="s">
        <v>1213</v>
      </c>
      <c r="P4" s="790" t="s">
        <v>1625</v>
      </c>
      <c r="Q4" s="790" t="s">
        <v>1626</v>
      </c>
      <c r="R4" s="790" t="s">
        <v>1627</v>
      </c>
      <c r="S4" s="790" t="s">
        <v>1628</v>
      </c>
      <c r="T4" s="790" t="s">
        <v>1629</v>
      </c>
      <c r="U4" s="791" t="s">
        <v>1630</v>
      </c>
    </row>
    <row r="5" spans="1:21" ht="15" x14ac:dyDescent="0.25">
      <c r="A5" s="783" t="s">
        <v>1631</v>
      </c>
      <c r="B5" s="775" t="s">
        <v>1426</v>
      </c>
      <c r="C5" s="774" t="s">
        <v>1427</v>
      </c>
      <c r="D5" s="802" t="s">
        <v>1079</v>
      </c>
      <c r="E5" s="776">
        <v>43101</v>
      </c>
      <c r="F5" s="777">
        <v>41426</v>
      </c>
      <c r="G5" s="778">
        <v>43556</v>
      </c>
      <c r="H5" s="777">
        <v>41426</v>
      </c>
      <c r="I5" s="778">
        <v>42826</v>
      </c>
      <c r="J5" s="779"/>
      <c r="K5" s="779" t="s">
        <v>1173</v>
      </c>
      <c r="L5" s="779" t="s">
        <v>1173</v>
      </c>
      <c r="M5" s="779" t="s">
        <v>1173</v>
      </c>
      <c r="N5" s="780">
        <v>1109641.68</v>
      </c>
      <c r="O5" s="781">
        <v>299580.12</v>
      </c>
      <c r="P5" s="781">
        <v>0</v>
      </c>
      <c r="Q5" s="781">
        <v>0</v>
      </c>
      <c r="R5" s="781">
        <v>0</v>
      </c>
      <c r="S5" s="781">
        <v>0</v>
      </c>
      <c r="T5" s="781">
        <v>0</v>
      </c>
      <c r="U5" s="784">
        <v>0</v>
      </c>
    </row>
    <row r="6" spans="1:21" ht="15" x14ac:dyDescent="0.25">
      <c r="A6" s="783" t="s">
        <v>1633</v>
      </c>
      <c r="B6" s="775" t="s">
        <v>1426</v>
      </c>
      <c r="C6" s="774" t="s">
        <v>1427</v>
      </c>
      <c r="D6" s="802" t="s">
        <v>1634</v>
      </c>
      <c r="E6" s="776">
        <v>43101</v>
      </c>
      <c r="F6" s="777">
        <v>43101</v>
      </c>
      <c r="G6" s="775" t="s">
        <v>1393</v>
      </c>
      <c r="H6" s="777">
        <v>42856</v>
      </c>
      <c r="I6" s="778">
        <v>43891</v>
      </c>
      <c r="J6" s="779"/>
      <c r="K6" s="779" t="s">
        <v>1173</v>
      </c>
      <c r="L6" s="779" t="s">
        <v>1173</v>
      </c>
      <c r="M6" s="779" t="s">
        <v>1173</v>
      </c>
      <c r="N6" s="780">
        <v>0</v>
      </c>
      <c r="O6" s="781">
        <v>139966.46400000001</v>
      </c>
      <c r="P6" s="781">
        <v>1658563.808</v>
      </c>
      <c r="Q6" s="781">
        <v>1310045.44</v>
      </c>
      <c r="R6" s="781">
        <v>291342.65600000002</v>
      </c>
      <c r="S6" s="781">
        <v>0</v>
      </c>
      <c r="T6" s="781">
        <v>0</v>
      </c>
      <c r="U6" s="784">
        <v>0</v>
      </c>
    </row>
    <row r="7" spans="1:21" ht="15" x14ac:dyDescent="0.25">
      <c r="A7" s="783" t="s">
        <v>1631</v>
      </c>
      <c r="B7" s="775" t="s">
        <v>1426</v>
      </c>
      <c r="C7" s="774" t="s">
        <v>1427</v>
      </c>
      <c r="D7" s="802" t="s">
        <v>1079</v>
      </c>
      <c r="E7" s="776">
        <v>43101</v>
      </c>
      <c r="F7" s="777">
        <v>41426</v>
      </c>
      <c r="G7" s="778">
        <v>43556</v>
      </c>
      <c r="H7" s="777">
        <v>42856</v>
      </c>
      <c r="I7" s="778">
        <v>43891</v>
      </c>
      <c r="J7" s="779"/>
      <c r="K7" s="779" t="s">
        <v>1173</v>
      </c>
      <c r="L7" s="779" t="s">
        <v>1173</v>
      </c>
      <c r="M7" s="779" t="s">
        <v>1173</v>
      </c>
      <c r="N7" s="780">
        <v>0</v>
      </c>
      <c r="O7" s="781">
        <v>657072.27</v>
      </c>
      <c r="P7" s="781">
        <v>1138278.69</v>
      </c>
      <c r="Q7" s="781">
        <v>899089.2</v>
      </c>
      <c r="R7" s="781">
        <v>199949.58</v>
      </c>
      <c r="S7" s="781">
        <v>0</v>
      </c>
      <c r="T7" s="781">
        <v>0</v>
      </c>
      <c r="U7" s="784">
        <v>0</v>
      </c>
    </row>
    <row r="8" spans="1:21" ht="15" x14ac:dyDescent="0.25">
      <c r="A8" s="783" t="s">
        <v>1631</v>
      </c>
      <c r="B8" s="775" t="s">
        <v>1412</v>
      </c>
      <c r="C8" s="774" t="s">
        <v>1413</v>
      </c>
      <c r="D8" s="802" t="s">
        <v>1632</v>
      </c>
      <c r="E8" s="776">
        <v>43252</v>
      </c>
      <c r="F8" s="777">
        <v>43040</v>
      </c>
      <c r="G8" s="778">
        <v>44483</v>
      </c>
      <c r="H8" s="777">
        <v>42005</v>
      </c>
      <c r="I8" s="778">
        <v>44440</v>
      </c>
      <c r="J8" s="779"/>
      <c r="K8" s="779" t="s">
        <v>1173</v>
      </c>
      <c r="L8" s="779" t="s">
        <v>1173</v>
      </c>
      <c r="M8" s="779" t="s">
        <v>1173</v>
      </c>
      <c r="N8" s="780">
        <v>0</v>
      </c>
      <c r="O8" s="781">
        <v>22005.48</v>
      </c>
      <c r="P8" s="781">
        <v>184934.16</v>
      </c>
      <c r="Q8" s="781">
        <v>169749.36</v>
      </c>
      <c r="R8" s="781">
        <v>169016.64</v>
      </c>
      <c r="S8" s="781">
        <v>119896.53</v>
      </c>
      <c r="T8" s="781">
        <v>0</v>
      </c>
      <c r="U8" s="784">
        <v>0</v>
      </c>
    </row>
    <row r="9" spans="1:21" ht="15" x14ac:dyDescent="0.25">
      <c r="A9" s="783" t="s">
        <v>1637</v>
      </c>
      <c r="B9" s="775" t="s">
        <v>1430</v>
      </c>
      <c r="C9" s="774" t="s">
        <v>1431</v>
      </c>
      <c r="D9" s="802" t="s">
        <v>1638</v>
      </c>
      <c r="E9" s="776">
        <v>43282</v>
      </c>
      <c r="F9" s="777">
        <v>43405</v>
      </c>
      <c r="G9" s="778">
        <v>44548</v>
      </c>
      <c r="H9" s="777">
        <v>42095</v>
      </c>
      <c r="I9" s="778">
        <v>44166</v>
      </c>
      <c r="J9" s="779"/>
      <c r="K9" s="779" t="s">
        <v>1173</v>
      </c>
      <c r="L9" s="779" t="s">
        <v>1173</v>
      </c>
      <c r="M9" s="779" t="s">
        <v>1173</v>
      </c>
      <c r="N9" s="780">
        <v>0</v>
      </c>
      <c r="O9" s="781">
        <v>0</v>
      </c>
      <c r="P9" s="781">
        <v>15276.8</v>
      </c>
      <c r="Q9" s="781">
        <v>99979.04</v>
      </c>
      <c r="R9" s="781">
        <v>82762.62</v>
      </c>
      <c r="S9" s="781">
        <v>0</v>
      </c>
      <c r="T9" s="781">
        <v>0</v>
      </c>
      <c r="U9" s="784">
        <v>0</v>
      </c>
    </row>
    <row r="10" spans="1:21" ht="15" x14ac:dyDescent="0.25">
      <c r="A10" s="783" t="s">
        <v>1637</v>
      </c>
      <c r="B10" s="775" t="s">
        <v>1439</v>
      </c>
      <c r="C10" s="774" t="s">
        <v>1440</v>
      </c>
      <c r="D10" s="802" t="s">
        <v>1639</v>
      </c>
      <c r="E10" s="776">
        <v>43252</v>
      </c>
      <c r="F10" s="777">
        <v>43255</v>
      </c>
      <c r="G10" s="778">
        <v>44258</v>
      </c>
      <c r="H10" s="777">
        <v>42125</v>
      </c>
      <c r="I10" s="778">
        <v>44621</v>
      </c>
      <c r="J10" s="779"/>
      <c r="K10" s="779" t="s">
        <v>1173</v>
      </c>
      <c r="L10" s="779" t="s">
        <v>1173</v>
      </c>
      <c r="M10" s="779" t="s">
        <v>1173</v>
      </c>
      <c r="N10" s="780">
        <v>0</v>
      </c>
      <c r="O10" s="781">
        <v>0</v>
      </c>
      <c r="P10" s="781">
        <v>64358.25</v>
      </c>
      <c r="Q10" s="781">
        <v>106392.19</v>
      </c>
      <c r="R10" s="781">
        <v>99204.51</v>
      </c>
      <c r="S10" s="781">
        <v>95121.09</v>
      </c>
      <c r="T10" s="781">
        <v>24982.03</v>
      </c>
      <c r="U10" s="784">
        <v>0</v>
      </c>
    </row>
    <row r="11" spans="1:21" ht="15" x14ac:dyDescent="0.25">
      <c r="A11" s="783" t="s">
        <v>1637</v>
      </c>
      <c r="B11" s="775" t="s">
        <v>1439</v>
      </c>
      <c r="C11" s="774" t="s">
        <v>1440</v>
      </c>
      <c r="D11" s="802" t="s">
        <v>1640</v>
      </c>
      <c r="E11" s="776">
        <v>43252</v>
      </c>
      <c r="F11" s="777">
        <v>43255</v>
      </c>
      <c r="G11" s="778">
        <v>44258</v>
      </c>
      <c r="H11" s="777">
        <v>42125</v>
      </c>
      <c r="I11" s="778">
        <v>44621</v>
      </c>
      <c r="J11" s="779"/>
      <c r="K11" s="779" t="s">
        <v>1173</v>
      </c>
      <c r="L11" s="779" t="s">
        <v>1173</v>
      </c>
      <c r="M11" s="779" t="s">
        <v>1173</v>
      </c>
      <c r="N11" s="780">
        <v>0</v>
      </c>
      <c r="O11" s="781">
        <v>0</v>
      </c>
      <c r="P11" s="781">
        <v>138286.5</v>
      </c>
      <c r="Q11" s="781">
        <v>228604.78</v>
      </c>
      <c r="R11" s="781">
        <v>213160.62</v>
      </c>
      <c r="S11" s="781">
        <v>204386.58</v>
      </c>
      <c r="T11" s="781">
        <v>53678.86</v>
      </c>
      <c r="U11" s="784">
        <v>0</v>
      </c>
    </row>
    <row r="12" spans="1:21" ht="15" x14ac:dyDescent="0.25">
      <c r="A12" s="783" t="s">
        <v>1637</v>
      </c>
      <c r="B12" s="775" t="s">
        <v>1439</v>
      </c>
      <c r="C12" s="774" t="s">
        <v>1440</v>
      </c>
      <c r="D12" s="802" t="s">
        <v>1641</v>
      </c>
      <c r="E12" s="776">
        <v>43252</v>
      </c>
      <c r="F12" s="777">
        <v>43255</v>
      </c>
      <c r="G12" s="778">
        <v>44258</v>
      </c>
      <c r="H12" s="777">
        <v>42125</v>
      </c>
      <c r="I12" s="778">
        <v>44621</v>
      </c>
      <c r="J12" s="779"/>
      <c r="K12" s="779" t="s">
        <v>1173</v>
      </c>
      <c r="L12" s="779" t="s">
        <v>1173</v>
      </c>
      <c r="M12" s="779" t="s">
        <v>1173</v>
      </c>
      <c r="N12" s="780">
        <v>0</v>
      </c>
      <c r="O12" s="781">
        <v>0</v>
      </c>
      <c r="P12" s="781">
        <v>242599.5</v>
      </c>
      <c r="Q12" s="781">
        <v>401047.14</v>
      </c>
      <c r="R12" s="781">
        <v>373953.06</v>
      </c>
      <c r="S12" s="781">
        <v>358560.54</v>
      </c>
      <c r="T12" s="781">
        <v>94170.18</v>
      </c>
      <c r="U12" s="784">
        <v>0</v>
      </c>
    </row>
    <row r="13" spans="1:21" ht="15" x14ac:dyDescent="0.25">
      <c r="A13" s="783" t="s">
        <v>1637</v>
      </c>
      <c r="B13" s="775" t="s">
        <v>1439</v>
      </c>
      <c r="C13" s="774" t="s">
        <v>1440</v>
      </c>
      <c r="D13" s="802" t="s">
        <v>1642</v>
      </c>
      <c r="E13" s="776">
        <v>43252</v>
      </c>
      <c r="F13" s="777">
        <v>43255</v>
      </c>
      <c r="G13" s="778">
        <v>44258</v>
      </c>
      <c r="H13" s="777">
        <v>42125</v>
      </c>
      <c r="I13" s="778">
        <v>44621</v>
      </c>
      <c r="J13" s="779"/>
      <c r="K13" s="779" t="s">
        <v>1173</v>
      </c>
      <c r="L13" s="779" t="s">
        <v>1173</v>
      </c>
      <c r="M13" s="779" t="s">
        <v>1173</v>
      </c>
      <c r="N13" s="780">
        <v>0</v>
      </c>
      <c r="O13" s="781">
        <v>0</v>
      </c>
      <c r="P13" s="781">
        <v>120103.5</v>
      </c>
      <c r="Q13" s="781">
        <v>198546.02</v>
      </c>
      <c r="R13" s="781">
        <v>185132.58</v>
      </c>
      <c r="S13" s="781">
        <v>177512.22</v>
      </c>
      <c r="T13" s="781">
        <v>46620.74</v>
      </c>
      <c r="U13" s="784">
        <v>0</v>
      </c>
    </row>
    <row r="14" spans="1:21" ht="15" x14ac:dyDescent="0.25">
      <c r="A14" s="783" t="s">
        <v>1637</v>
      </c>
      <c r="B14" s="775" t="s">
        <v>1439</v>
      </c>
      <c r="C14" s="774" t="s">
        <v>1440</v>
      </c>
      <c r="D14" s="802" t="s">
        <v>1643</v>
      </c>
      <c r="E14" s="776">
        <v>43252</v>
      </c>
      <c r="F14" s="777">
        <v>43255</v>
      </c>
      <c r="G14" s="778">
        <v>44258</v>
      </c>
      <c r="H14" s="777">
        <v>42125</v>
      </c>
      <c r="I14" s="778">
        <v>44621</v>
      </c>
      <c r="J14" s="779"/>
      <c r="K14" s="779" t="s">
        <v>1173</v>
      </c>
      <c r="L14" s="779" t="s">
        <v>1173</v>
      </c>
      <c r="M14" s="779" t="s">
        <v>1173</v>
      </c>
      <c r="N14" s="780">
        <v>0</v>
      </c>
      <c r="O14" s="781">
        <v>0</v>
      </c>
      <c r="P14" s="781">
        <v>264610.5</v>
      </c>
      <c r="Q14" s="781">
        <v>437434.06</v>
      </c>
      <c r="R14" s="781">
        <v>407881.74</v>
      </c>
      <c r="S14" s="781">
        <v>391092.66</v>
      </c>
      <c r="T14" s="781">
        <v>102714.22</v>
      </c>
      <c r="U14" s="784">
        <v>0</v>
      </c>
    </row>
    <row r="15" spans="1:21" ht="15" x14ac:dyDescent="0.25">
      <c r="A15" s="783" t="s">
        <v>1637</v>
      </c>
      <c r="B15" s="775" t="s">
        <v>1439</v>
      </c>
      <c r="C15" s="774" t="s">
        <v>1440</v>
      </c>
      <c r="D15" s="802" t="s">
        <v>1644</v>
      </c>
      <c r="E15" s="776">
        <v>43252</v>
      </c>
      <c r="F15" s="777">
        <v>43255</v>
      </c>
      <c r="G15" s="778">
        <v>44258</v>
      </c>
      <c r="H15" s="777">
        <v>42125</v>
      </c>
      <c r="I15" s="778">
        <v>44621</v>
      </c>
      <c r="J15" s="779"/>
      <c r="K15" s="779" t="s">
        <v>1173</v>
      </c>
      <c r="L15" s="779" t="s">
        <v>1173</v>
      </c>
      <c r="M15" s="779" t="s">
        <v>1173</v>
      </c>
      <c r="N15" s="780">
        <v>0</v>
      </c>
      <c r="O15" s="781">
        <v>0</v>
      </c>
      <c r="P15" s="781">
        <v>49955.4</v>
      </c>
      <c r="Q15" s="781">
        <v>82582.487999999998</v>
      </c>
      <c r="R15" s="781">
        <v>77003.351999999999</v>
      </c>
      <c r="S15" s="781">
        <v>73833.767999999996</v>
      </c>
      <c r="T15" s="781">
        <v>19391.256000000001</v>
      </c>
      <c r="U15" s="784">
        <v>0</v>
      </c>
    </row>
    <row r="16" spans="1:21" ht="15" x14ac:dyDescent="0.25">
      <c r="A16" s="783" t="s">
        <v>1637</v>
      </c>
      <c r="B16" s="775" t="s">
        <v>1439</v>
      </c>
      <c r="C16" s="774" t="s">
        <v>1440</v>
      </c>
      <c r="D16" s="802" t="s">
        <v>1645</v>
      </c>
      <c r="E16" s="776">
        <v>43252</v>
      </c>
      <c r="F16" s="777">
        <v>43255</v>
      </c>
      <c r="G16" s="778">
        <v>44258</v>
      </c>
      <c r="H16" s="777">
        <v>42125</v>
      </c>
      <c r="I16" s="778">
        <v>44621</v>
      </c>
      <c r="J16" s="779"/>
      <c r="K16" s="779" t="s">
        <v>1173</v>
      </c>
      <c r="L16" s="779" t="s">
        <v>1173</v>
      </c>
      <c r="M16" s="779" t="s">
        <v>1173</v>
      </c>
      <c r="N16" s="780">
        <v>0</v>
      </c>
      <c r="O16" s="781">
        <v>0</v>
      </c>
      <c r="P16" s="781">
        <v>49955.4</v>
      </c>
      <c r="Q16" s="781">
        <v>82582.487999999998</v>
      </c>
      <c r="R16" s="781">
        <v>77003.351999999999</v>
      </c>
      <c r="S16" s="781">
        <v>73833.767999999996</v>
      </c>
      <c r="T16" s="781">
        <v>19391.256000000001</v>
      </c>
      <c r="U16" s="784">
        <v>0</v>
      </c>
    </row>
    <row r="17" spans="1:21" ht="15" x14ac:dyDescent="0.25">
      <c r="A17" s="783" t="s">
        <v>1637</v>
      </c>
      <c r="B17" s="775" t="s">
        <v>1439</v>
      </c>
      <c r="C17" s="774" t="s">
        <v>1440</v>
      </c>
      <c r="D17" s="802" t="s">
        <v>1646</v>
      </c>
      <c r="E17" s="776">
        <v>43252</v>
      </c>
      <c r="F17" s="777">
        <v>43255</v>
      </c>
      <c r="G17" s="778">
        <v>44258</v>
      </c>
      <c r="H17" s="777">
        <v>42125</v>
      </c>
      <c r="I17" s="778">
        <v>44621</v>
      </c>
      <c r="J17" s="779"/>
      <c r="K17" s="779" t="s">
        <v>1173</v>
      </c>
      <c r="L17" s="779" t="s">
        <v>1173</v>
      </c>
      <c r="M17" s="779" t="s">
        <v>1173</v>
      </c>
      <c r="N17" s="780">
        <v>0</v>
      </c>
      <c r="O17" s="781">
        <v>0</v>
      </c>
      <c r="P17" s="781">
        <v>53592</v>
      </c>
      <c r="Q17" s="781">
        <v>88594.240000000005</v>
      </c>
      <c r="R17" s="781">
        <v>82608.960000000006</v>
      </c>
      <c r="S17" s="781">
        <v>79208.639999999999</v>
      </c>
      <c r="T17" s="781">
        <v>20802.88</v>
      </c>
      <c r="U17" s="784">
        <v>0</v>
      </c>
    </row>
    <row r="18" spans="1:21" ht="15" x14ac:dyDescent="0.25">
      <c r="A18" s="783" t="s">
        <v>1637</v>
      </c>
      <c r="B18" s="775" t="s">
        <v>1439</v>
      </c>
      <c r="C18" s="774" t="s">
        <v>1440</v>
      </c>
      <c r="D18" s="802" t="s">
        <v>1647</v>
      </c>
      <c r="E18" s="776">
        <v>43252</v>
      </c>
      <c r="F18" s="777">
        <v>43255</v>
      </c>
      <c r="G18" s="778">
        <v>44258</v>
      </c>
      <c r="H18" s="777">
        <v>42125</v>
      </c>
      <c r="I18" s="778">
        <v>44621</v>
      </c>
      <c r="J18" s="779"/>
      <c r="K18" s="779" t="s">
        <v>1173</v>
      </c>
      <c r="L18" s="779" t="s">
        <v>1173</v>
      </c>
      <c r="M18" s="779" t="s">
        <v>1173</v>
      </c>
      <c r="N18" s="780">
        <v>0</v>
      </c>
      <c r="O18" s="781">
        <v>0</v>
      </c>
      <c r="P18" s="781">
        <v>137090.25</v>
      </c>
      <c r="Q18" s="781">
        <v>226627.23</v>
      </c>
      <c r="R18" s="781">
        <v>211316.67</v>
      </c>
      <c r="S18" s="781">
        <v>202618.53</v>
      </c>
      <c r="T18" s="781">
        <v>53214.51</v>
      </c>
      <c r="U18" s="784">
        <v>0</v>
      </c>
    </row>
    <row r="19" spans="1:21" ht="15" x14ac:dyDescent="0.25">
      <c r="A19" s="783" t="s">
        <v>1637</v>
      </c>
      <c r="B19" s="775" t="s">
        <v>1439</v>
      </c>
      <c r="C19" s="774" t="s">
        <v>1440</v>
      </c>
      <c r="D19" s="802" t="s">
        <v>1648</v>
      </c>
      <c r="E19" s="776">
        <v>43252</v>
      </c>
      <c r="F19" s="777">
        <v>43255</v>
      </c>
      <c r="G19" s="778">
        <v>44258</v>
      </c>
      <c r="H19" s="777">
        <v>42125</v>
      </c>
      <c r="I19" s="778">
        <v>44621</v>
      </c>
      <c r="J19" s="779"/>
      <c r="K19" s="779" t="s">
        <v>1173</v>
      </c>
      <c r="L19" s="779" t="s">
        <v>1173</v>
      </c>
      <c r="M19" s="779" t="s">
        <v>1173</v>
      </c>
      <c r="N19" s="780">
        <v>0</v>
      </c>
      <c r="O19" s="781">
        <v>0</v>
      </c>
      <c r="P19" s="781">
        <v>137090.25</v>
      </c>
      <c r="Q19" s="781">
        <v>226627.23</v>
      </c>
      <c r="R19" s="781">
        <v>211316.67</v>
      </c>
      <c r="S19" s="781">
        <v>202618.53</v>
      </c>
      <c r="T19" s="781">
        <v>53214.51</v>
      </c>
      <c r="U19" s="784">
        <v>0</v>
      </c>
    </row>
    <row r="20" spans="1:21" ht="15" x14ac:dyDescent="0.25">
      <c r="A20" s="783" t="s">
        <v>1637</v>
      </c>
      <c r="B20" s="775" t="s">
        <v>1396</v>
      </c>
      <c r="C20" s="774" t="s">
        <v>1397</v>
      </c>
      <c r="D20" s="802" t="s">
        <v>1649</v>
      </c>
      <c r="E20" s="776">
        <v>43313</v>
      </c>
      <c r="F20" s="777">
        <v>43283</v>
      </c>
      <c r="G20" s="778">
        <v>44377</v>
      </c>
      <c r="H20" s="777">
        <v>42125</v>
      </c>
      <c r="I20" s="778">
        <v>44256</v>
      </c>
      <c r="J20" s="779"/>
      <c r="K20" s="779" t="s">
        <v>1173</v>
      </c>
      <c r="L20" s="779" t="s">
        <v>1173</v>
      </c>
      <c r="M20" s="779" t="s">
        <v>1173</v>
      </c>
      <c r="N20" s="780">
        <v>0</v>
      </c>
      <c r="O20" s="781">
        <v>0</v>
      </c>
      <c r="P20" s="781">
        <v>50282.48</v>
      </c>
      <c r="Q20" s="781">
        <v>91292.00288</v>
      </c>
      <c r="R20" s="781">
        <v>98716.648520000002</v>
      </c>
      <c r="S20" s="781">
        <v>21890.862720000001</v>
      </c>
      <c r="T20" s="781">
        <v>0</v>
      </c>
      <c r="U20" s="784">
        <v>0</v>
      </c>
    </row>
    <row r="21" spans="1:21" ht="15" x14ac:dyDescent="0.25">
      <c r="A21" s="783" t="s">
        <v>1637</v>
      </c>
      <c r="B21" s="775" t="s">
        <v>1396</v>
      </c>
      <c r="C21" s="774" t="s">
        <v>1397</v>
      </c>
      <c r="D21" s="802" t="s">
        <v>1649</v>
      </c>
      <c r="E21" s="776">
        <v>43313</v>
      </c>
      <c r="F21" s="777">
        <v>43283</v>
      </c>
      <c r="G21" s="778">
        <v>44377</v>
      </c>
      <c r="H21" s="777">
        <v>43435</v>
      </c>
      <c r="I21" s="778">
        <v>44256</v>
      </c>
      <c r="J21" s="779"/>
      <c r="K21" s="779" t="s">
        <v>1173</v>
      </c>
      <c r="L21" s="779" t="s">
        <v>1173</v>
      </c>
      <c r="M21" s="779" t="s">
        <v>1173</v>
      </c>
      <c r="N21" s="780">
        <v>0</v>
      </c>
      <c r="O21" s="781">
        <v>0</v>
      </c>
      <c r="P21" s="781">
        <v>3485.52</v>
      </c>
      <c r="Q21" s="781">
        <v>79566.676000000007</v>
      </c>
      <c r="R21" s="781">
        <v>81585.205799999996</v>
      </c>
      <c r="S21" s="781">
        <v>21924.492399999999</v>
      </c>
      <c r="T21" s="781">
        <v>0</v>
      </c>
      <c r="U21" s="784">
        <v>0</v>
      </c>
    </row>
    <row r="22" spans="1:21" ht="15" x14ac:dyDescent="0.25">
      <c r="A22" s="783" t="s">
        <v>1637</v>
      </c>
      <c r="B22" s="775" t="s">
        <v>1396</v>
      </c>
      <c r="C22" s="774" t="s">
        <v>1397</v>
      </c>
      <c r="D22" s="802" t="s">
        <v>1650</v>
      </c>
      <c r="E22" s="776">
        <v>43313</v>
      </c>
      <c r="F22" s="777">
        <v>43283</v>
      </c>
      <c r="G22" s="778">
        <v>44377</v>
      </c>
      <c r="H22" s="777">
        <v>42125</v>
      </c>
      <c r="I22" s="778">
        <v>44256</v>
      </c>
      <c r="J22" s="779"/>
      <c r="K22" s="779" t="s">
        <v>1173</v>
      </c>
      <c r="L22" s="779" t="s">
        <v>1173</v>
      </c>
      <c r="M22" s="779" t="s">
        <v>1173</v>
      </c>
      <c r="N22" s="780">
        <v>0</v>
      </c>
      <c r="O22" s="781">
        <v>0</v>
      </c>
      <c r="P22" s="781">
        <v>137474.44</v>
      </c>
      <c r="Q22" s="781">
        <v>249596.22064000001</v>
      </c>
      <c r="R22" s="781">
        <v>269892.84616000002</v>
      </c>
      <c r="S22" s="781">
        <v>59850.930240000002</v>
      </c>
      <c r="T22" s="781">
        <v>0</v>
      </c>
      <c r="U22" s="784">
        <v>0</v>
      </c>
    </row>
    <row r="23" spans="1:21" ht="15" x14ac:dyDescent="0.25">
      <c r="A23" s="783" t="s">
        <v>1637</v>
      </c>
      <c r="B23" s="775" t="s">
        <v>1396</v>
      </c>
      <c r="C23" s="774" t="s">
        <v>1397</v>
      </c>
      <c r="D23" s="802" t="s">
        <v>1650</v>
      </c>
      <c r="E23" s="776">
        <v>43313</v>
      </c>
      <c r="F23" s="777">
        <v>43283</v>
      </c>
      <c r="G23" s="778">
        <v>44377</v>
      </c>
      <c r="H23" s="777">
        <v>43435</v>
      </c>
      <c r="I23" s="778">
        <v>44256</v>
      </c>
      <c r="J23" s="779"/>
      <c r="K23" s="779" t="s">
        <v>1173</v>
      </c>
      <c r="L23" s="779" t="s">
        <v>1173</v>
      </c>
      <c r="M23" s="779" t="s">
        <v>1173</v>
      </c>
      <c r="N23" s="780">
        <v>0</v>
      </c>
      <c r="O23" s="781">
        <v>0</v>
      </c>
      <c r="P23" s="781">
        <v>9529.56</v>
      </c>
      <c r="Q23" s="781">
        <v>217538.67800000001</v>
      </c>
      <c r="R23" s="781">
        <v>223055.2164</v>
      </c>
      <c r="S23" s="781">
        <v>59942.875800000002</v>
      </c>
      <c r="T23" s="781">
        <v>0</v>
      </c>
      <c r="U23" s="784">
        <v>0</v>
      </c>
    </row>
    <row r="24" spans="1:21" ht="15" x14ac:dyDescent="0.25">
      <c r="A24" s="783" t="s">
        <v>1637</v>
      </c>
      <c r="B24" s="775" t="s">
        <v>1399</v>
      </c>
      <c r="C24" s="774" t="s">
        <v>1400</v>
      </c>
      <c r="D24" s="802" t="s">
        <v>1651</v>
      </c>
      <c r="E24" s="776">
        <v>43313</v>
      </c>
      <c r="F24" s="777">
        <v>43221</v>
      </c>
      <c r="G24" s="778">
        <v>44316</v>
      </c>
      <c r="H24" s="777">
        <v>42278</v>
      </c>
      <c r="I24" s="778">
        <v>44105</v>
      </c>
      <c r="J24" s="779"/>
      <c r="K24" s="779" t="s">
        <v>1173</v>
      </c>
      <c r="L24" s="779" t="s">
        <v>1173</v>
      </c>
      <c r="M24" s="779" t="s">
        <v>1173</v>
      </c>
      <c r="N24" s="780">
        <v>0</v>
      </c>
      <c r="O24" s="781">
        <v>0</v>
      </c>
      <c r="P24" s="781">
        <v>177042.024</v>
      </c>
      <c r="Q24" s="781">
        <v>264165.54300000001</v>
      </c>
      <c r="R24" s="781">
        <v>285650.63099999999</v>
      </c>
      <c r="S24" s="781">
        <v>0</v>
      </c>
      <c r="T24" s="781">
        <v>0</v>
      </c>
      <c r="U24" s="784">
        <v>0</v>
      </c>
    </row>
    <row r="25" spans="1:21" ht="15" x14ac:dyDescent="0.25">
      <c r="A25" s="783" t="s">
        <v>1637</v>
      </c>
      <c r="B25" s="775" t="s">
        <v>1399</v>
      </c>
      <c r="C25" s="774" t="s">
        <v>1400</v>
      </c>
      <c r="D25" s="802" t="s">
        <v>1652</v>
      </c>
      <c r="E25" s="776">
        <v>43313</v>
      </c>
      <c r="F25" s="777">
        <v>43221</v>
      </c>
      <c r="G25" s="778">
        <v>44316</v>
      </c>
      <c r="H25" s="777">
        <v>42278</v>
      </c>
      <c r="I25" s="778">
        <v>44105</v>
      </c>
      <c r="J25" s="779"/>
      <c r="K25" s="779" t="s">
        <v>1173</v>
      </c>
      <c r="L25" s="779" t="s">
        <v>1173</v>
      </c>
      <c r="M25" s="779" t="s">
        <v>1173</v>
      </c>
      <c r="N25" s="780">
        <v>0</v>
      </c>
      <c r="O25" s="781">
        <v>0</v>
      </c>
      <c r="P25" s="781">
        <v>66952.182000000001</v>
      </c>
      <c r="Q25" s="781">
        <v>80807.841</v>
      </c>
      <c r="R25" s="781">
        <v>87380.096999999994</v>
      </c>
      <c r="S25" s="781">
        <v>0</v>
      </c>
      <c r="T25" s="781">
        <v>0</v>
      </c>
      <c r="U25" s="784">
        <v>0</v>
      </c>
    </row>
    <row r="26" spans="1:21" ht="15" x14ac:dyDescent="0.25">
      <c r="A26" s="783" t="s">
        <v>1637</v>
      </c>
      <c r="B26" s="775" t="s">
        <v>1399</v>
      </c>
      <c r="C26" s="774" t="s">
        <v>1400</v>
      </c>
      <c r="D26" s="802" t="s">
        <v>1653</v>
      </c>
      <c r="E26" s="776">
        <v>43313</v>
      </c>
      <c r="F26" s="777">
        <v>43221</v>
      </c>
      <c r="G26" s="778">
        <v>44316</v>
      </c>
      <c r="H26" s="777">
        <v>42278</v>
      </c>
      <c r="I26" s="778">
        <v>44105</v>
      </c>
      <c r="J26" s="779"/>
      <c r="K26" s="779" t="s">
        <v>1173</v>
      </c>
      <c r="L26" s="779" t="s">
        <v>1173</v>
      </c>
      <c r="M26" s="779" t="s">
        <v>1173</v>
      </c>
      <c r="N26" s="780">
        <v>0</v>
      </c>
      <c r="O26" s="781">
        <v>0</v>
      </c>
      <c r="P26" s="781">
        <v>66833.9712</v>
      </c>
      <c r="Q26" s="781">
        <v>99723.398400000005</v>
      </c>
      <c r="R26" s="781">
        <v>107834.0928</v>
      </c>
      <c r="S26" s="781">
        <v>0</v>
      </c>
      <c r="T26" s="781">
        <v>0</v>
      </c>
      <c r="U26" s="784">
        <v>0</v>
      </c>
    </row>
    <row r="27" spans="1:21" ht="15" x14ac:dyDescent="0.25">
      <c r="A27" s="783" t="s">
        <v>1654</v>
      </c>
      <c r="B27" s="775" t="s">
        <v>1418</v>
      </c>
      <c r="C27" s="774" t="s">
        <v>423</v>
      </c>
      <c r="D27" s="802" t="s">
        <v>1655</v>
      </c>
      <c r="E27" s="776">
        <v>43282</v>
      </c>
      <c r="F27" s="777">
        <v>43367</v>
      </c>
      <c r="G27" s="778">
        <v>44463</v>
      </c>
      <c r="H27" s="777">
        <v>42309</v>
      </c>
      <c r="I27" s="778">
        <v>44317</v>
      </c>
      <c r="J27" s="779"/>
      <c r="K27" s="779" t="s">
        <v>1173</v>
      </c>
      <c r="L27" s="779" t="s">
        <v>1173</v>
      </c>
      <c r="M27" s="779" t="s">
        <v>1173</v>
      </c>
      <c r="N27" s="780">
        <v>0</v>
      </c>
      <c r="O27" s="781">
        <v>0</v>
      </c>
      <c r="P27" s="781">
        <v>328368.89399999997</v>
      </c>
      <c r="Q27" s="781">
        <v>1195829.7120000001</v>
      </c>
      <c r="R27" s="781">
        <v>1195927.1240000001</v>
      </c>
      <c r="S27" s="781">
        <v>620062.17000000004</v>
      </c>
      <c r="T27" s="781">
        <v>0</v>
      </c>
      <c r="U27" s="784">
        <v>0</v>
      </c>
    </row>
    <row r="28" spans="1:21" ht="15" x14ac:dyDescent="0.25">
      <c r="A28" s="783" t="s">
        <v>1654</v>
      </c>
      <c r="B28" s="775" t="s">
        <v>1418</v>
      </c>
      <c r="C28" s="774" t="s">
        <v>423</v>
      </c>
      <c r="D28" s="802" t="s">
        <v>1656</v>
      </c>
      <c r="E28" s="776">
        <v>43282</v>
      </c>
      <c r="F28" s="777">
        <v>43367</v>
      </c>
      <c r="G28" s="778">
        <v>44463</v>
      </c>
      <c r="H28" s="777">
        <v>42309</v>
      </c>
      <c r="I28" s="778">
        <v>44317</v>
      </c>
      <c r="J28" s="779"/>
      <c r="K28" s="779" t="s">
        <v>1173</v>
      </c>
      <c r="L28" s="779" t="s">
        <v>1173</v>
      </c>
      <c r="M28" s="779" t="s">
        <v>1173</v>
      </c>
      <c r="N28" s="780">
        <v>0</v>
      </c>
      <c r="O28" s="781">
        <v>0</v>
      </c>
      <c r="P28" s="781">
        <v>37660.014000000003</v>
      </c>
      <c r="Q28" s="781">
        <v>137147.47200000001</v>
      </c>
      <c r="R28" s="781">
        <v>137158.644</v>
      </c>
      <c r="S28" s="781">
        <v>71113.77</v>
      </c>
      <c r="T28" s="781">
        <v>0</v>
      </c>
      <c r="U28" s="784">
        <v>0</v>
      </c>
    </row>
    <row r="29" spans="1:21" ht="15" x14ac:dyDescent="0.25">
      <c r="A29" s="783" t="s">
        <v>1657</v>
      </c>
      <c r="B29" s="775" t="s">
        <v>1399</v>
      </c>
      <c r="C29" s="774" t="s">
        <v>1400</v>
      </c>
      <c r="D29" s="802" t="s">
        <v>1658</v>
      </c>
      <c r="E29" s="776">
        <v>43313</v>
      </c>
      <c r="F29" s="777">
        <v>43191</v>
      </c>
      <c r="G29" s="778">
        <v>44287</v>
      </c>
      <c r="H29" s="777">
        <v>42278</v>
      </c>
      <c r="I29" s="778">
        <v>44105</v>
      </c>
      <c r="J29" s="779"/>
      <c r="K29" s="779" t="s">
        <v>1173</v>
      </c>
      <c r="L29" s="779" t="s">
        <v>1173</v>
      </c>
      <c r="M29" s="779" t="s">
        <v>1173</v>
      </c>
      <c r="N29" s="780">
        <v>0</v>
      </c>
      <c r="O29" s="781">
        <v>0</v>
      </c>
      <c r="P29" s="781">
        <v>353370.56</v>
      </c>
      <c r="Q29" s="781">
        <v>457548.73200000002</v>
      </c>
      <c r="R29" s="781">
        <v>479610.93599999999</v>
      </c>
      <c r="S29" s="781">
        <v>0</v>
      </c>
      <c r="T29" s="781">
        <v>0</v>
      </c>
      <c r="U29" s="784">
        <v>0</v>
      </c>
    </row>
    <row r="30" spans="1:21" ht="15" x14ac:dyDescent="0.25">
      <c r="A30" s="783" t="s">
        <v>924</v>
      </c>
      <c r="B30" s="775" t="s">
        <v>1412</v>
      </c>
      <c r="C30" s="774" t="s">
        <v>1413</v>
      </c>
      <c r="D30" s="802" t="s">
        <v>1659</v>
      </c>
      <c r="E30" s="776">
        <v>43252</v>
      </c>
      <c r="F30" s="777">
        <v>43164</v>
      </c>
      <c r="G30" s="778">
        <v>44440</v>
      </c>
      <c r="H30" s="777">
        <v>42005</v>
      </c>
      <c r="I30" s="778">
        <v>44440</v>
      </c>
      <c r="J30" s="779"/>
      <c r="K30" s="779" t="s">
        <v>1173</v>
      </c>
      <c r="L30" s="779" t="s">
        <v>1173</v>
      </c>
      <c r="M30" s="779" t="s">
        <v>1173</v>
      </c>
      <c r="N30" s="780">
        <v>0</v>
      </c>
      <c r="O30" s="781">
        <v>0</v>
      </c>
      <c r="P30" s="781">
        <v>296916.3</v>
      </c>
      <c r="Q30" s="781">
        <v>340356.04</v>
      </c>
      <c r="R30" s="781">
        <v>349477.11499999999</v>
      </c>
      <c r="S30" s="781">
        <v>255908.185</v>
      </c>
      <c r="T30" s="781">
        <v>0</v>
      </c>
      <c r="U30" s="784">
        <v>0</v>
      </c>
    </row>
    <row r="31" spans="1:21" ht="15" x14ac:dyDescent="0.25">
      <c r="A31" s="783" t="s">
        <v>924</v>
      </c>
      <c r="B31" s="775" t="s">
        <v>1412</v>
      </c>
      <c r="C31" s="774" t="s">
        <v>1413</v>
      </c>
      <c r="D31" s="802" t="s">
        <v>1660</v>
      </c>
      <c r="E31" s="776">
        <v>43252</v>
      </c>
      <c r="F31" s="777">
        <v>43164</v>
      </c>
      <c r="G31" s="778">
        <v>44440</v>
      </c>
      <c r="H31" s="777">
        <v>42005</v>
      </c>
      <c r="I31" s="778">
        <v>44440</v>
      </c>
      <c r="J31" s="779"/>
      <c r="K31" s="779" t="s">
        <v>1173</v>
      </c>
      <c r="L31" s="779" t="s">
        <v>1173</v>
      </c>
      <c r="M31" s="779" t="s">
        <v>1173</v>
      </c>
      <c r="N31" s="780">
        <v>0</v>
      </c>
      <c r="O31" s="781">
        <v>0</v>
      </c>
      <c r="P31" s="781">
        <v>778264.74</v>
      </c>
      <c r="Q31" s="781">
        <v>892127.19200000004</v>
      </c>
      <c r="R31" s="781">
        <v>916034.97699999996</v>
      </c>
      <c r="S31" s="781">
        <v>670775.96299999999</v>
      </c>
      <c r="T31" s="781">
        <v>0</v>
      </c>
      <c r="U31" s="784">
        <v>0</v>
      </c>
    </row>
    <row r="32" spans="1:21" ht="15" x14ac:dyDescent="0.25">
      <c r="A32" s="783" t="s">
        <v>924</v>
      </c>
      <c r="B32" s="775" t="s">
        <v>1412</v>
      </c>
      <c r="C32" s="774" t="s">
        <v>1413</v>
      </c>
      <c r="D32" s="802" t="s">
        <v>1661</v>
      </c>
      <c r="E32" s="776">
        <v>43252</v>
      </c>
      <c r="F32" s="777">
        <v>43164</v>
      </c>
      <c r="G32" s="778">
        <v>44440</v>
      </c>
      <c r="H32" s="777">
        <v>42005</v>
      </c>
      <c r="I32" s="778">
        <v>44440</v>
      </c>
      <c r="J32" s="779"/>
      <c r="K32" s="779" t="s">
        <v>1173</v>
      </c>
      <c r="L32" s="779" t="s">
        <v>1173</v>
      </c>
      <c r="M32" s="779" t="s">
        <v>1173</v>
      </c>
      <c r="N32" s="780">
        <v>0</v>
      </c>
      <c r="O32" s="781">
        <v>0</v>
      </c>
      <c r="P32" s="781">
        <v>477818.35200000001</v>
      </c>
      <c r="Q32" s="781">
        <v>547724.60160000005</v>
      </c>
      <c r="R32" s="781">
        <v>562402.86959999998</v>
      </c>
      <c r="S32" s="781">
        <v>411825.24239999999</v>
      </c>
      <c r="T32" s="781">
        <v>0</v>
      </c>
      <c r="U32" s="784">
        <v>0</v>
      </c>
    </row>
    <row r="33" spans="1:21" ht="15" x14ac:dyDescent="0.25">
      <c r="A33" s="783" t="s">
        <v>924</v>
      </c>
      <c r="B33" s="775" t="s">
        <v>1412</v>
      </c>
      <c r="C33" s="774" t="s">
        <v>1413</v>
      </c>
      <c r="D33" s="802" t="s">
        <v>1662</v>
      </c>
      <c r="E33" s="776">
        <v>43252</v>
      </c>
      <c r="F33" s="777">
        <v>43164</v>
      </c>
      <c r="G33" s="778">
        <v>44440</v>
      </c>
      <c r="H33" s="777">
        <v>42005</v>
      </c>
      <c r="I33" s="778">
        <v>44440</v>
      </c>
      <c r="J33" s="779"/>
      <c r="K33" s="779" t="s">
        <v>1173</v>
      </c>
      <c r="L33" s="779" t="s">
        <v>1173</v>
      </c>
      <c r="M33" s="779" t="s">
        <v>1173</v>
      </c>
      <c r="N33" s="780">
        <v>0</v>
      </c>
      <c r="O33" s="781">
        <v>0</v>
      </c>
      <c r="P33" s="781">
        <v>282347.20799999998</v>
      </c>
      <c r="Q33" s="781">
        <v>323655.44640000002</v>
      </c>
      <c r="R33" s="781">
        <v>332328.96840000001</v>
      </c>
      <c r="S33" s="781">
        <v>243351.27960000001</v>
      </c>
      <c r="T33" s="781">
        <v>0</v>
      </c>
      <c r="U33" s="784">
        <v>0</v>
      </c>
    </row>
    <row r="34" spans="1:21" ht="15" x14ac:dyDescent="0.25">
      <c r="A34" s="783" t="s">
        <v>924</v>
      </c>
      <c r="B34" s="775" t="s">
        <v>1412</v>
      </c>
      <c r="C34" s="774" t="s">
        <v>1413</v>
      </c>
      <c r="D34" s="802" t="s">
        <v>1663</v>
      </c>
      <c r="E34" s="776">
        <v>43252</v>
      </c>
      <c r="F34" s="777">
        <v>43164</v>
      </c>
      <c r="G34" s="778">
        <v>44440</v>
      </c>
      <c r="H34" s="777">
        <v>42005</v>
      </c>
      <c r="I34" s="778">
        <v>44440</v>
      </c>
      <c r="J34" s="779"/>
      <c r="K34" s="779" t="s">
        <v>1173</v>
      </c>
      <c r="L34" s="779" t="s">
        <v>1173</v>
      </c>
      <c r="M34" s="779" t="s">
        <v>1173</v>
      </c>
      <c r="N34" s="780">
        <v>0</v>
      </c>
      <c r="O34" s="781">
        <v>0</v>
      </c>
      <c r="P34" s="781">
        <v>352111.32</v>
      </c>
      <c r="Q34" s="781">
        <v>403626.25599999999</v>
      </c>
      <c r="R34" s="781">
        <v>414442.886</v>
      </c>
      <c r="S34" s="781">
        <v>303480.03399999999</v>
      </c>
      <c r="T34" s="781">
        <v>0</v>
      </c>
      <c r="U34" s="784">
        <v>0</v>
      </c>
    </row>
    <row r="35" spans="1:21" ht="15" x14ac:dyDescent="0.25">
      <c r="A35" s="783" t="s">
        <v>924</v>
      </c>
      <c r="B35" s="775" t="s">
        <v>1416</v>
      </c>
      <c r="C35" s="774" t="s">
        <v>1417</v>
      </c>
      <c r="D35" s="802" t="s">
        <v>1664</v>
      </c>
      <c r="E35" s="776">
        <v>43405</v>
      </c>
      <c r="F35" s="777">
        <v>43289</v>
      </c>
      <c r="G35" s="778">
        <v>45536</v>
      </c>
      <c r="H35" s="777">
        <v>40057</v>
      </c>
      <c r="I35" s="778">
        <v>45566</v>
      </c>
      <c r="J35" s="779"/>
      <c r="K35" s="779" t="s">
        <v>1173</v>
      </c>
      <c r="L35" s="779" t="s">
        <v>1173</v>
      </c>
      <c r="M35" s="779" t="s">
        <v>1173</v>
      </c>
      <c r="N35" s="780">
        <v>0</v>
      </c>
      <c r="O35" s="781">
        <v>0</v>
      </c>
      <c r="P35" s="781">
        <v>467675.52</v>
      </c>
      <c r="Q35" s="781">
        <v>950957.28</v>
      </c>
      <c r="R35" s="781">
        <v>933633.96</v>
      </c>
      <c r="S35" s="781">
        <v>905442.36</v>
      </c>
      <c r="T35" s="781">
        <v>881742.72</v>
      </c>
      <c r="U35" s="784">
        <v>862535.04</v>
      </c>
    </row>
    <row r="36" spans="1:21" ht="15" x14ac:dyDescent="0.25">
      <c r="A36" s="783" t="s">
        <v>924</v>
      </c>
      <c r="B36" s="775" t="s">
        <v>1416</v>
      </c>
      <c r="C36" s="774" t="s">
        <v>1417</v>
      </c>
      <c r="D36" s="802" t="s">
        <v>1665</v>
      </c>
      <c r="E36" s="776">
        <v>43405</v>
      </c>
      <c r="F36" s="777">
        <v>43289</v>
      </c>
      <c r="G36" s="778">
        <v>45536</v>
      </c>
      <c r="H36" s="777">
        <v>40057</v>
      </c>
      <c r="I36" s="778">
        <v>45566</v>
      </c>
      <c r="J36" s="779"/>
      <c r="K36" s="779" t="s">
        <v>1173</v>
      </c>
      <c r="L36" s="779" t="s">
        <v>1173</v>
      </c>
      <c r="M36" s="779" t="s">
        <v>1173</v>
      </c>
      <c r="N36" s="780">
        <v>0</v>
      </c>
      <c r="O36" s="781">
        <v>0</v>
      </c>
      <c r="P36" s="781">
        <v>18364.819200000002</v>
      </c>
      <c r="Q36" s="781">
        <v>37342.468800000002</v>
      </c>
      <c r="R36" s="781">
        <v>36662.211600000002</v>
      </c>
      <c r="S36" s="781">
        <v>35555.175600000002</v>
      </c>
      <c r="T36" s="781">
        <v>34624.531199999998</v>
      </c>
      <c r="U36" s="784">
        <v>33870.278400000003</v>
      </c>
    </row>
    <row r="37" spans="1:21" ht="15" x14ac:dyDescent="0.25">
      <c r="A37" s="783" t="s">
        <v>924</v>
      </c>
      <c r="B37" s="775" t="s">
        <v>1416</v>
      </c>
      <c r="C37" s="774" t="s">
        <v>1417</v>
      </c>
      <c r="D37" s="802" t="s">
        <v>1666</v>
      </c>
      <c r="E37" s="776">
        <v>43405</v>
      </c>
      <c r="F37" s="777">
        <v>43289</v>
      </c>
      <c r="G37" s="778">
        <v>45536</v>
      </c>
      <c r="H37" s="777">
        <v>40057</v>
      </c>
      <c r="I37" s="778">
        <v>45566</v>
      </c>
      <c r="J37" s="779"/>
      <c r="K37" s="779" t="s">
        <v>1173</v>
      </c>
      <c r="L37" s="779" t="s">
        <v>1173</v>
      </c>
      <c r="M37" s="779" t="s">
        <v>1173</v>
      </c>
      <c r="N37" s="780">
        <v>0</v>
      </c>
      <c r="O37" s="781">
        <v>0</v>
      </c>
      <c r="P37" s="781">
        <v>26349.5232</v>
      </c>
      <c r="Q37" s="781">
        <v>53578.324800000002</v>
      </c>
      <c r="R37" s="781">
        <v>52602.303599999999</v>
      </c>
      <c r="S37" s="781">
        <v>51013.9476</v>
      </c>
      <c r="T37" s="781">
        <v>49678.675199999998</v>
      </c>
      <c r="U37" s="784">
        <v>48596.486400000002</v>
      </c>
    </row>
    <row r="38" spans="1:21" ht="15" x14ac:dyDescent="0.25">
      <c r="A38" s="783" t="s">
        <v>924</v>
      </c>
      <c r="B38" s="775" t="s">
        <v>1416</v>
      </c>
      <c r="C38" s="774" t="s">
        <v>1417</v>
      </c>
      <c r="D38" s="802" t="s">
        <v>1667</v>
      </c>
      <c r="E38" s="776">
        <v>43405</v>
      </c>
      <c r="F38" s="777">
        <v>43289</v>
      </c>
      <c r="G38" s="778">
        <v>45536</v>
      </c>
      <c r="H38" s="777">
        <v>40057</v>
      </c>
      <c r="I38" s="778">
        <v>45566</v>
      </c>
      <c r="J38" s="779"/>
      <c r="K38" s="779" t="s">
        <v>1173</v>
      </c>
      <c r="L38" s="779" t="s">
        <v>1173</v>
      </c>
      <c r="M38" s="779" t="s">
        <v>1173</v>
      </c>
      <c r="N38" s="780">
        <v>0</v>
      </c>
      <c r="O38" s="781">
        <v>0</v>
      </c>
      <c r="P38" s="781">
        <v>98810.712</v>
      </c>
      <c r="Q38" s="781">
        <v>200918.71799999999</v>
      </c>
      <c r="R38" s="781">
        <v>197258.6385</v>
      </c>
      <c r="S38" s="781">
        <v>191302.30350000001</v>
      </c>
      <c r="T38" s="781">
        <v>186295.03200000001</v>
      </c>
      <c r="U38" s="784">
        <v>182236.82399999999</v>
      </c>
    </row>
    <row r="39" spans="1:21" ht="15" x14ac:dyDescent="0.25">
      <c r="A39" s="783" t="s">
        <v>924</v>
      </c>
      <c r="B39" s="775" t="s">
        <v>1416</v>
      </c>
      <c r="C39" s="774" t="s">
        <v>1417</v>
      </c>
      <c r="D39" s="802" t="s">
        <v>1668</v>
      </c>
      <c r="E39" s="776">
        <v>43405</v>
      </c>
      <c r="F39" s="777">
        <v>43289</v>
      </c>
      <c r="G39" s="778">
        <v>45536</v>
      </c>
      <c r="H39" s="777">
        <v>40057</v>
      </c>
      <c r="I39" s="778">
        <v>45566</v>
      </c>
      <c r="J39" s="779"/>
      <c r="K39" s="779" t="s">
        <v>1173</v>
      </c>
      <c r="L39" s="779" t="s">
        <v>1173</v>
      </c>
      <c r="M39" s="779" t="s">
        <v>1173</v>
      </c>
      <c r="N39" s="780">
        <v>0</v>
      </c>
      <c r="O39" s="781">
        <v>0</v>
      </c>
      <c r="P39" s="781">
        <v>329369.03999999998</v>
      </c>
      <c r="Q39" s="781">
        <v>669729.06000000006</v>
      </c>
      <c r="R39" s="781">
        <v>657528.79500000004</v>
      </c>
      <c r="S39" s="781">
        <v>637674.34499999997</v>
      </c>
      <c r="T39" s="781">
        <v>620983.43999999994</v>
      </c>
      <c r="U39" s="784">
        <v>607456.07999999996</v>
      </c>
    </row>
    <row r="40" spans="1:21" ht="15" x14ac:dyDescent="0.25">
      <c r="A40" s="783" t="s">
        <v>1633</v>
      </c>
      <c r="B40" s="775" t="s">
        <v>1439</v>
      </c>
      <c r="C40" s="774" t="s">
        <v>1440</v>
      </c>
      <c r="D40" s="802" t="s">
        <v>1669</v>
      </c>
      <c r="E40" s="776">
        <v>43252</v>
      </c>
      <c r="F40" s="777">
        <v>43255</v>
      </c>
      <c r="G40" s="778">
        <v>44351</v>
      </c>
      <c r="H40" s="777">
        <v>42125</v>
      </c>
      <c r="I40" s="778">
        <v>44621</v>
      </c>
      <c r="J40" s="779"/>
      <c r="K40" s="779" t="s">
        <v>1173</v>
      </c>
      <c r="L40" s="779" t="s">
        <v>1173</v>
      </c>
      <c r="M40" s="779" t="s">
        <v>1173</v>
      </c>
      <c r="N40" s="780">
        <v>0</v>
      </c>
      <c r="O40" s="781">
        <v>0</v>
      </c>
      <c r="P40" s="781">
        <v>228005.25</v>
      </c>
      <c r="Q40" s="781">
        <v>376921.03</v>
      </c>
      <c r="R40" s="781">
        <v>351456.87</v>
      </c>
      <c r="S40" s="781">
        <v>336990.33</v>
      </c>
      <c r="T40" s="781">
        <v>88505.11</v>
      </c>
      <c r="U40" s="784">
        <v>0</v>
      </c>
    </row>
    <row r="41" spans="1:21" ht="15" x14ac:dyDescent="0.25">
      <c r="A41" s="783" t="s">
        <v>1633</v>
      </c>
      <c r="B41" s="775" t="s">
        <v>1439</v>
      </c>
      <c r="C41" s="774" t="s">
        <v>1440</v>
      </c>
      <c r="D41" s="802" t="s">
        <v>1670</v>
      </c>
      <c r="E41" s="776">
        <v>43252</v>
      </c>
      <c r="F41" s="777">
        <v>43255</v>
      </c>
      <c r="G41" s="775" t="s">
        <v>1393</v>
      </c>
      <c r="H41" s="777">
        <v>42125</v>
      </c>
      <c r="I41" s="778">
        <v>44621</v>
      </c>
      <c r="J41" s="779"/>
      <c r="K41" s="779" t="s">
        <v>1173</v>
      </c>
      <c r="L41" s="779" t="s">
        <v>1173</v>
      </c>
      <c r="M41" s="779" t="s">
        <v>1173</v>
      </c>
      <c r="N41" s="780">
        <v>0</v>
      </c>
      <c r="O41" s="781">
        <v>0</v>
      </c>
      <c r="P41" s="781">
        <v>126072.788</v>
      </c>
      <c r="Q41" s="781">
        <v>209145.68799999999</v>
      </c>
      <c r="R41" s="781">
        <v>195016.152</v>
      </c>
      <c r="S41" s="781">
        <v>186988.96799999999</v>
      </c>
      <c r="T41" s="781">
        <v>49109.656000000003</v>
      </c>
      <c r="U41" s="784">
        <v>0</v>
      </c>
    </row>
    <row r="42" spans="1:21" ht="15" x14ac:dyDescent="0.25">
      <c r="A42" s="783" t="s">
        <v>1633</v>
      </c>
      <c r="B42" s="775" t="s">
        <v>1412</v>
      </c>
      <c r="C42" s="774" t="s">
        <v>1413</v>
      </c>
      <c r="D42" s="802" t="s">
        <v>1671</v>
      </c>
      <c r="E42" s="776">
        <v>43252</v>
      </c>
      <c r="F42" s="777">
        <v>43409</v>
      </c>
      <c r="G42" s="778">
        <v>44562</v>
      </c>
      <c r="H42" s="777">
        <v>42005</v>
      </c>
      <c r="I42" s="778">
        <v>44440</v>
      </c>
      <c r="J42" s="779"/>
      <c r="K42" s="779" t="s">
        <v>1173</v>
      </c>
      <c r="L42" s="779" t="s">
        <v>1173</v>
      </c>
      <c r="M42" s="779" t="s">
        <v>1173</v>
      </c>
      <c r="N42" s="780">
        <v>0</v>
      </c>
      <c r="O42" s="781">
        <v>0</v>
      </c>
      <c r="P42" s="781">
        <v>356667.52</v>
      </c>
      <c r="Q42" s="781">
        <v>2187880.64</v>
      </c>
      <c r="R42" s="781">
        <v>2246512.84</v>
      </c>
      <c r="S42" s="781">
        <v>1645031.96</v>
      </c>
      <c r="T42" s="781">
        <v>0</v>
      </c>
      <c r="U42" s="784">
        <v>0</v>
      </c>
    </row>
    <row r="43" spans="1:21" ht="15" x14ac:dyDescent="0.25">
      <c r="A43" s="783" t="s">
        <v>1633</v>
      </c>
      <c r="B43" s="775" t="s">
        <v>1412</v>
      </c>
      <c r="C43" s="774" t="s">
        <v>1413</v>
      </c>
      <c r="D43" s="802" t="s">
        <v>1672</v>
      </c>
      <c r="E43" s="776">
        <v>43252</v>
      </c>
      <c r="F43" s="777">
        <v>43255</v>
      </c>
      <c r="G43" s="778">
        <v>44348</v>
      </c>
      <c r="H43" s="777">
        <v>42005</v>
      </c>
      <c r="I43" s="778">
        <v>44440</v>
      </c>
      <c r="J43" s="779"/>
      <c r="K43" s="779" t="s">
        <v>1173</v>
      </c>
      <c r="L43" s="779" t="s">
        <v>1173</v>
      </c>
      <c r="M43" s="779" t="s">
        <v>1173</v>
      </c>
      <c r="N43" s="780">
        <v>0</v>
      </c>
      <c r="O43" s="781">
        <v>0</v>
      </c>
      <c r="P43" s="781">
        <v>115071.03999999999</v>
      </c>
      <c r="Q43" s="781">
        <v>192039.67999999999</v>
      </c>
      <c r="R43" s="781">
        <v>197186.08</v>
      </c>
      <c r="S43" s="781">
        <v>144391.51999999999</v>
      </c>
      <c r="T43" s="781">
        <v>0</v>
      </c>
      <c r="U43" s="784">
        <v>0</v>
      </c>
    </row>
    <row r="44" spans="1:21" ht="15" x14ac:dyDescent="0.25">
      <c r="A44" s="783" t="s">
        <v>1633</v>
      </c>
      <c r="B44" s="775" t="s">
        <v>1412</v>
      </c>
      <c r="C44" s="774" t="s">
        <v>1413</v>
      </c>
      <c r="D44" s="802" t="s">
        <v>1673</v>
      </c>
      <c r="E44" s="776">
        <v>43252</v>
      </c>
      <c r="F44" s="777">
        <v>43255</v>
      </c>
      <c r="G44" s="778">
        <v>44348</v>
      </c>
      <c r="H44" s="777">
        <v>42005</v>
      </c>
      <c r="I44" s="778">
        <v>44440</v>
      </c>
      <c r="J44" s="779"/>
      <c r="K44" s="779" t="s">
        <v>1173</v>
      </c>
      <c r="L44" s="779" t="s">
        <v>1173</v>
      </c>
      <c r="M44" s="779" t="s">
        <v>1173</v>
      </c>
      <c r="N44" s="780">
        <v>0</v>
      </c>
      <c r="O44" s="781">
        <v>0</v>
      </c>
      <c r="P44" s="781">
        <v>136635.264</v>
      </c>
      <c r="Q44" s="781">
        <v>197526.52799999999</v>
      </c>
      <c r="R44" s="781">
        <v>202819.96799999999</v>
      </c>
      <c r="S44" s="781">
        <v>148516.992</v>
      </c>
      <c r="T44" s="781">
        <v>0</v>
      </c>
      <c r="U44" s="784">
        <v>0</v>
      </c>
    </row>
    <row r="45" spans="1:21" ht="15" x14ac:dyDescent="0.25">
      <c r="A45" s="783" t="s">
        <v>1633</v>
      </c>
      <c r="B45" s="775" t="s">
        <v>1412</v>
      </c>
      <c r="C45" s="774" t="s">
        <v>1413</v>
      </c>
      <c r="D45" s="802" t="s">
        <v>1674</v>
      </c>
      <c r="E45" s="776">
        <v>43252</v>
      </c>
      <c r="F45" s="777">
        <v>43255</v>
      </c>
      <c r="G45" s="778">
        <v>44348</v>
      </c>
      <c r="H45" s="777">
        <v>42005</v>
      </c>
      <c r="I45" s="778">
        <v>44440</v>
      </c>
      <c r="J45" s="779"/>
      <c r="K45" s="779" t="s">
        <v>1173</v>
      </c>
      <c r="L45" s="779" t="s">
        <v>1173</v>
      </c>
      <c r="M45" s="779" t="s">
        <v>1173</v>
      </c>
      <c r="N45" s="780">
        <v>0</v>
      </c>
      <c r="O45" s="781">
        <v>0</v>
      </c>
      <c r="P45" s="781">
        <v>147948.48000000001</v>
      </c>
      <c r="Q45" s="781">
        <v>246908.16</v>
      </c>
      <c r="R45" s="781">
        <v>253524.96</v>
      </c>
      <c r="S45" s="781">
        <v>185646.24</v>
      </c>
      <c r="T45" s="781">
        <v>0</v>
      </c>
      <c r="U45" s="784">
        <v>0</v>
      </c>
    </row>
    <row r="46" spans="1:21" ht="15" x14ac:dyDescent="0.25">
      <c r="A46" s="783" t="s">
        <v>1633</v>
      </c>
      <c r="B46" s="775" t="s">
        <v>1412</v>
      </c>
      <c r="C46" s="774" t="s">
        <v>1413</v>
      </c>
      <c r="D46" s="802" t="s">
        <v>1675</v>
      </c>
      <c r="E46" s="776">
        <v>43252</v>
      </c>
      <c r="F46" s="777">
        <v>43255</v>
      </c>
      <c r="G46" s="778">
        <v>44348</v>
      </c>
      <c r="H46" s="777">
        <v>42005</v>
      </c>
      <c r="I46" s="778">
        <v>44440</v>
      </c>
      <c r="J46" s="779"/>
      <c r="K46" s="779" t="s">
        <v>1173</v>
      </c>
      <c r="L46" s="779" t="s">
        <v>1173</v>
      </c>
      <c r="M46" s="779" t="s">
        <v>1173</v>
      </c>
      <c r="N46" s="780">
        <v>0</v>
      </c>
      <c r="O46" s="781">
        <v>0</v>
      </c>
      <c r="P46" s="781">
        <v>153702.03200000001</v>
      </c>
      <c r="Q46" s="781">
        <v>256510.144</v>
      </c>
      <c r="R46" s="781">
        <v>263384.26400000002</v>
      </c>
      <c r="S46" s="781">
        <v>192865.81599999999</v>
      </c>
      <c r="T46" s="781">
        <v>0</v>
      </c>
      <c r="U46" s="784">
        <v>0</v>
      </c>
    </row>
    <row r="47" spans="1:21" ht="15" x14ac:dyDescent="0.25">
      <c r="A47" s="783" t="s">
        <v>1633</v>
      </c>
      <c r="B47" s="775" t="s">
        <v>1412</v>
      </c>
      <c r="C47" s="774" t="s">
        <v>1413</v>
      </c>
      <c r="D47" s="802" t="s">
        <v>1676</v>
      </c>
      <c r="E47" s="776">
        <v>43252</v>
      </c>
      <c r="F47" s="777">
        <v>43260</v>
      </c>
      <c r="G47" s="778">
        <v>44348</v>
      </c>
      <c r="H47" s="777">
        <v>42005</v>
      </c>
      <c r="I47" s="778">
        <v>44440</v>
      </c>
      <c r="J47" s="779"/>
      <c r="K47" s="779" t="s">
        <v>1173</v>
      </c>
      <c r="L47" s="779" t="s">
        <v>1173</v>
      </c>
      <c r="M47" s="779" t="s">
        <v>1173</v>
      </c>
      <c r="N47" s="780">
        <v>0</v>
      </c>
      <c r="O47" s="781">
        <v>0</v>
      </c>
      <c r="P47" s="781">
        <v>526039.04000000004</v>
      </c>
      <c r="Q47" s="781">
        <v>877895.68000000005</v>
      </c>
      <c r="R47" s="781">
        <v>901422.07999999996</v>
      </c>
      <c r="S47" s="781">
        <v>660075.52000000002</v>
      </c>
      <c r="T47" s="781">
        <v>0</v>
      </c>
      <c r="U47" s="784">
        <v>0</v>
      </c>
    </row>
    <row r="48" spans="1:21" ht="15" x14ac:dyDescent="0.25">
      <c r="A48" s="783" t="s">
        <v>1633</v>
      </c>
      <c r="B48" s="775" t="s">
        <v>1416</v>
      </c>
      <c r="C48" s="774" t="s">
        <v>1417</v>
      </c>
      <c r="D48" s="802" t="s">
        <v>1479</v>
      </c>
      <c r="E48" s="776">
        <v>43405</v>
      </c>
      <c r="F48" s="774" t="s">
        <v>1393</v>
      </c>
      <c r="G48" s="778">
        <v>43800</v>
      </c>
      <c r="H48" s="777">
        <v>40057</v>
      </c>
      <c r="I48" s="778">
        <v>45566</v>
      </c>
      <c r="J48" s="779"/>
      <c r="K48" s="779" t="s">
        <v>1173</v>
      </c>
      <c r="L48" s="779" t="s">
        <v>1173</v>
      </c>
      <c r="M48" s="779" t="s">
        <v>1173</v>
      </c>
      <c r="N48" s="780">
        <v>687793.13119999995</v>
      </c>
      <c r="O48" s="781">
        <v>706795.68480000005</v>
      </c>
      <c r="P48" s="781">
        <v>622386.45440000005</v>
      </c>
      <c r="Q48" s="781">
        <v>680668.93440000003</v>
      </c>
      <c r="R48" s="781">
        <v>0</v>
      </c>
      <c r="S48" s="781">
        <v>0</v>
      </c>
      <c r="T48" s="781">
        <v>0</v>
      </c>
      <c r="U48" s="784">
        <v>0</v>
      </c>
    </row>
    <row r="49" spans="1:21" ht="15" x14ac:dyDescent="0.25">
      <c r="A49" s="783" t="s">
        <v>1637</v>
      </c>
      <c r="B49" s="775" t="s">
        <v>1437</v>
      </c>
      <c r="C49" s="774" t="s">
        <v>1438</v>
      </c>
      <c r="D49" s="802" t="s">
        <v>1677</v>
      </c>
      <c r="E49" s="776">
        <v>43282</v>
      </c>
      <c r="F49" s="777">
        <v>42461</v>
      </c>
      <c r="G49" s="778">
        <v>43951</v>
      </c>
      <c r="H49" s="777">
        <v>41913</v>
      </c>
      <c r="I49" s="778">
        <v>44105</v>
      </c>
      <c r="J49" s="779"/>
      <c r="K49" s="779" t="s">
        <v>1173</v>
      </c>
      <c r="L49" s="779" t="s">
        <v>1173</v>
      </c>
      <c r="M49" s="779" t="s">
        <v>1173</v>
      </c>
      <c r="N49" s="780">
        <v>6938.3445599999995</v>
      </c>
      <c r="O49" s="781">
        <v>10958.396189999999</v>
      </c>
      <c r="P49" s="781">
        <v>9972.0650399999995</v>
      </c>
      <c r="Q49" s="781">
        <v>9041.6424000000006</v>
      </c>
      <c r="R49" s="781">
        <v>2086.919163</v>
      </c>
      <c r="S49" s="781">
        <v>0</v>
      </c>
      <c r="T49" s="781">
        <v>0</v>
      </c>
      <c r="U49" s="784">
        <v>0</v>
      </c>
    </row>
    <row r="50" spans="1:21" ht="15" x14ac:dyDescent="0.25">
      <c r="A50" s="783" t="s">
        <v>1637</v>
      </c>
      <c r="B50" s="775" t="s">
        <v>1433</v>
      </c>
      <c r="C50" s="774" t="s">
        <v>1434</v>
      </c>
      <c r="D50" s="802" t="s">
        <v>1521</v>
      </c>
      <c r="E50" s="776">
        <v>43435</v>
      </c>
      <c r="F50" s="777">
        <v>42461</v>
      </c>
      <c r="G50" s="778">
        <v>43951</v>
      </c>
      <c r="H50" s="777">
        <v>40969</v>
      </c>
      <c r="I50" s="778">
        <v>43922</v>
      </c>
      <c r="J50" s="779"/>
      <c r="K50" s="779" t="s">
        <v>1678</v>
      </c>
      <c r="L50" s="779" t="s">
        <v>1679</v>
      </c>
      <c r="M50" s="779" t="s">
        <v>1680</v>
      </c>
      <c r="N50" s="780">
        <v>55523.637000000002</v>
      </c>
      <c r="O50" s="781">
        <v>59167.70145</v>
      </c>
      <c r="P50" s="781">
        <v>56256.682950000002</v>
      </c>
      <c r="Q50" s="781">
        <v>53347.597650000003</v>
      </c>
      <c r="R50" s="781">
        <v>16881.906599999998</v>
      </c>
      <c r="S50" s="781">
        <v>0</v>
      </c>
      <c r="T50" s="781">
        <v>0</v>
      </c>
      <c r="U50" s="784">
        <v>0</v>
      </c>
    </row>
    <row r="51" spans="1:21" ht="15" x14ac:dyDescent="0.25">
      <c r="A51" s="783" t="s">
        <v>1654</v>
      </c>
      <c r="B51" s="775" t="s">
        <v>1776</v>
      </c>
      <c r="C51" s="774" t="s">
        <v>1777</v>
      </c>
      <c r="D51" s="802" t="s">
        <v>1778</v>
      </c>
      <c r="E51" s="776"/>
      <c r="F51" s="774" t="s">
        <v>1393</v>
      </c>
      <c r="G51" s="775" t="s">
        <v>1393</v>
      </c>
      <c r="H51" s="777">
        <v>41091</v>
      </c>
      <c r="I51" s="778">
        <v>43252</v>
      </c>
      <c r="J51" s="779" t="s">
        <v>1779</v>
      </c>
      <c r="K51" s="779" t="s">
        <v>1780</v>
      </c>
      <c r="L51" s="779" t="s">
        <v>1679</v>
      </c>
      <c r="M51" s="779" t="s">
        <v>1781</v>
      </c>
      <c r="N51" s="780">
        <v>196307.15977999999</v>
      </c>
      <c r="O51" s="781">
        <v>80823.700159999993</v>
      </c>
      <c r="P51" s="781">
        <v>27243.256000000001</v>
      </c>
      <c r="Q51" s="781">
        <v>0</v>
      </c>
      <c r="R51" s="781">
        <v>0</v>
      </c>
      <c r="S51" s="781">
        <v>0</v>
      </c>
      <c r="T51" s="781">
        <v>0</v>
      </c>
      <c r="U51" s="784">
        <v>0</v>
      </c>
    </row>
    <row r="52" spans="1:21" ht="15" x14ac:dyDescent="0.25">
      <c r="A52" s="783" t="s">
        <v>1654</v>
      </c>
      <c r="B52" s="775" t="s">
        <v>1776</v>
      </c>
      <c r="C52" s="774" t="s">
        <v>1777</v>
      </c>
      <c r="D52" s="802" t="s">
        <v>1782</v>
      </c>
      <c r="E52" s="776"/>
      <c r="F52" s="774" t="s">
        <v>1393</v>
      </c>
      <c r="G52" s="775" t="s">
        <v>1393</v>
      </c>
      <c r="H52" s="777">
        <v>41091</v>
      </c>
      <c r="I52" s="778">
        <v>43252</v>
      </c>
      <c r="J52" s="779" t="s">
        <v>1779</v>
      </c>
      <c r="K52" s="779" t="s">
        <v>1780</v>
      </c>
      <c r="L52" s="779" t="s">
        <v>1679</v>
      </c>
      <c r="M52" s="779" t="s">
        <v>1781</v>
      </c>
      <c r="N52" s="780">
        <v>12713.161313000001</v>
      </c>
      <c r="O52" s="781">
        <v>8400.3581400000003</v>
      </c>
      <c r="P52" s="781">
        <v>2831.5099030000001</v>
      </c>
      <c r="Q52" s="781">
        <v>0</v>
      </c>
      <c r="R52" s="781">
        <v>0</v>
      </c>
      <c r="S52" s="781">
        <v>0</v>
      </c>
      <c r="T52" s="781">
        <v>0</v>
      </c>
      <c r="U52" s="784">
        <v>0</v>
      </c>
    </row>
    <row r="53" spans="1:21" ht="15" x14ac:dyDescent="0.25">
      <c r="A53" s="783" t="s">
        <v>1654</v>
      </c>
      <c r="B53" s="775" t="s">
        <v>1776</v>
      </c>
      <c r="C53" s="774" t="s">
        <v>1777</v>
      </c>
      <c r="D53" s="802" t="s">
        <v>1789</v>
      </c>
      <c r="E53" s="776"/>
      <c r="F53" s="774" t="s">
        <v>1393</v>
      </c>
      <c r="G53" s="778">
        <v>41364</v>
      </c>
      <c r="H53" s="777">
        <v>41091</v>
      </c>
      <c r="I53" s="778">
        <v>43252</v>
      </c>
      <c r="J53" s="779" t="s">
        <v>1779</v>
      </c>
      <c r="K53" s="779" t="s">
        <v>1780</v>
      </c>
      <c r="L53" s="779" t="s">
        <v>1679</v>
      </c>
      <c r="M53" s="779" t="s">
        <v>1781</v>
      </c>
      <c r="N53" s="780">
        <v>24378</v>
      </c>
      <c r="O53" s="781">
        <v>0</v>
      </c>
      <c r="P53" s="781">
        <v>0</v>
      </c>
      <c r="Q53" s="781">
        <v>0</v>
      </c>
      <c r="R53" s="781">
        <v>0</v>
      </c>
      <c r="S53" s="781">
        <v>0</v>
      </c>
      <c r="T53" s="781">
        <v>0</v>
      </c>
      <c r="U53" s="784">
        <v>0</v>
      </c>
    </row>
    <row r="54" spans="1:21" ht="15" x14ac:dyDescent="0.25">
      <c r="A54" s="783" t="s">
        <v>1654</v>
      </c>
      <c r="B54" s="775" t="s">
        <v>1776</v>
      </c>
      <c r="C54" s="774" t="s">
        <v>1777</v>
      </c>
      <c r="D54" s="802" t="s">
        <v>1783</v>
      </c>
      <c r="E54" s="776"/>
      <c r="F54" s="774" t="s">
        <v>1393</v>
      </c>
      <c r="G54" s="775" t="s">
        <v>1393</v>
      </c>
      <c r="H54" s="777">
        <v>41091</v>
      </c>
      <c r="I54" s="778">
        <v>43252</v>
      </c>
      <c r="J54" s="779" t="s">
        <v>1779</v>
      </c>
      <c r="K54" s="779" t="s">
        <v>1780</v>
      </c>
      <c r="L54" s="779" t="s">
        <v>1679</v>
      </c>
      <c r="M54" s="779" t="s">
        <v>1781</v>
      </c>
      <c r="N54" s="780">
        <v>7805.3868000000002</v>
      </c>
      <c r="O54" s="781">
        <v>5157.4933199999996</v>
      </c>
      <c r="P54" s="781">
        <v>1738.4369999999999</v>
      </c>
      <c r="Q54" s="781">
        <v>0</v>
      </c>
      <c r="R54" s="781">
        <v>0</v>
      </c>
      <c r="S54" s="781">
        <v>0</v>
      </c>
      <c r="T54" s="781">
        <v>0</v>
      </c>
      <c r="U54" s="784">
        <v>0</v>
      </c>
    </row>
    <row r="55" spans="1:21" ht="15" x14ac:dyDescent="0.25">
      <c r="A55" s="783" t="s">
        <v>1654</v>
      </c>
      <c r="B55" s="775" t="s">
        <v>1776</v>
      </c>
      <c r="C55" s="774" t="s">
        <v>1777</v>
      </c>
      <c r="D55" s="802" t="s">
        <v>1784</v>
      </c>
      <c r="E55" s="776"/>
      <c r="F55" s="774" t="s">
        <v>1393</v>
      </c>
      <c r="G55" s="775" t="s">
        <v>1393</v>
      </c>
      <c r="H55" s="777">
        <v>41091</v>
      </c>
      <c r="I55" s="778">
        <v>43252</v>
      </c>
      <c r="J55" s="779" t="s">
        <v>1779</v>
      </c>
      <c r="K55" s="779" t="s">
        <v>1780</v>
      </c>
      <c r="L55" s="779" t="s">
        <v>1679</v>
      </c>
      <c r="M55" s="779" t="s">
        <v>1781</v>
      </c>
      <c r="N55" s="780">
        <v>2692.8346700000002</v>
      </c>
      <c r="O55" s="781">
        <v>1779.319487</v>
      </c>
      <c r="P55" s="781">
        <v>599.75546899999995</v>
      </c>
      <c r="Q55" s="781">
        <v>0</v>
      </c>
      <c r="R55" s="781">
        <v>0</v>
      </c>
      <c r="S55" s="781">
        <v>0</v>
      </c>
      <c r="T55" s="781">
        <v>0</v>
      </c>
      <c r="U55" s="784">
        <v>0</v>
      </c>
    </row>
    <row r="56" spans="1:21" ht="15" x14ac:dyDescent="0.25">
      <c r="A56" s="783" t="s">
        <v>1654</v>
      </c>
      <c r="B56" s="775" t="s">
        <v>1776</v>
      </c>
      <c r="C56" s="774" t="s">
        <v>1777</v>
      </c>
      <c r="D56" s="802" t="s">
        <v>1785</v>
      </c>
      <c r="E56" s="776"/>
      <c r="F56" s="774" t="s">
        <v>1393</v>
      </c>
      <c r="G56" s="775" t="s">
        <v>1393</v>
      </c>
      <c r="H56" s="777">
        <v>41091</v>
      </c>
      <c r="I56" s="778">
        <v>43252</v>
      </c>
      <c r="J56" s="779" t="s">
        <v>1779</v>
      </c>
      <c r="K56" s="779" t="s">
        <v>1780</v>
      </c>
      <c r="L56" s="779" t="s">
        <v>1679</v>
      </c>
      <c r="M56" s="779" t="s">
        <v>1781</v>
      </c>
      <c r="N56" s="780">
        <v>47427.072</v>
      </c>
      <c r="O56" s="781">
        <v>0</v>
      </c>
      <c r="P56" s="781">
        <v>23923.200000000001</v>
      </c>
      <c r="Q56" s="781">
        <v>0</v>
      </c>
      <c r="R56" s="781">
        <v>0</v>
      </c>
      <c r="S56" s="781">
        <v>0</v>
      </c>
      <c r="T56" s="781">
        <v>0</v>
      </c>
      <c r="U56" s="784">
        <v>0</v>
      </c>
    </row>
    <row r="57" spans="1:21" ht="15" x14ac:dyDescent="0.25">
      <c r="A57" s="783" t="s">
        <v>1654</v>
      </c>
      <c r="B57" s="775" t="s">
        <v>1776</v>
      </c>
      <c r="C57" s="774" t="s">
        <v>1777</v>
      </c>
      <c r="D57" s="802" t="s">
        <v>1790</v>
      </c>
      <c r="E57" s="776"/>
      <c r="F57" s="774" t="s">
        <v>1393</v>
      </c>
      <c r="G57" s="778">
        <v>41364</v>
      </c>
      <c r="H57" s="777">
        <v>41091</v>
      </c>
      <c r="I57" s="778">
        <v>43252</v>
      </c>
      <c r="J57" s="779" t="s">
        <v>1779</v>
      </c>
      <c r="K57" s="779" t="s">
        <v>1780</v>
      </c>
      <c r="L57" s="779" t="s">
        <v>1679</v>
      </c>
      <c r="M57" s="779" t="s">
        <v>1781</v>
      </c>
      <c r="N57" s="780">
        <v>21280.455000000002</v>
      </c>
      <c r="O57" s="781">
        <v>0</v>
      </c>
      <c r="P57" s="781">
        <v>0</v>
      </c>
      <c r="Q57" s="781">
        <v>0</v>
      </c>
      <c r="R57" s="781">
        <v>0</v>
      </c>
      <c r="S57" s="781">
        <v>0</v>
      </c>
      <c r="T57" s="781">
        <v>0</v>
      </c>
      <c r="U57" s="784">
        <v>0</v>
      </c>
    </row>
    <row r="58" spans="1:21" ht="15" x14ac:dyDescent="0.25">
      <c r="A58" s="783" t="s">
        <v>1654</v>
      </c>
      <c r="B58" s="775" t="s">
        <v>1776</v>
      </c>
      <c r="C58" s="774" t="s">
        <v>1777</v>
      </c>
      <c r="D58" s="802" t="s">
        <v>1786</v>
      </c>
      <c r="E58" s="776"/>
      <c r="F58" s="774" t="s">
        <v>1393</v>
      </c>
      <c r="G58" s="775" t="s">
        <v>1393</v>
      </c>
      <c r="H58" s="777">
        <v>41091</v>
      </c>
      <c r="I58" s="778">
        <v>43252</v>
      </c>
      <c r="J58" s="779" t="s">
        <v>1779</v>
      </c>
      <c r="K58" s="779" t="s">
        <v>1780</v>
      </c>
      <c r="L58" s="779" t="s">
        <v>1679</v>
      </c>
      <c r="M58" s="779" t="s">
        <v>1781</v>
      </c>
      <c r="N58" s="780">
        <v>7815.5766000000003</v>
      </c>
      <c r="O58" s="781">
        <v>5164.2263400000002</v>
      </c>
      <c r="P58" s="781">
        <v>1740.7065</v>
      </c>
      <c r="Q58" s="781">
        <v>0</v>
      </c>
      <c r="R58" s="781">
        <v>0</v>
      </c>
      <c r="S58" s="781">
        <v>0</v>
      </c>
      <c r="T58" s="781">
        <v>0</v>
      </c>
      <c r="U58" s="784">
        <v>0</v>
      </c>
    </row>
    <row r="59" spans="1:21" ht="15" x14ac:dyDescent="0.25">
      <c r="A59" s="783" t="s">
        <v>1654</v>
      </c>
      <c r="B59" s="775" t="s">
        <v>1776</v>
      </c>
      <c r="C59" s="774" t="s">
        <v>1777</v>
      </c>
      <c r="D59" s="802" t="s">
        <v>1787</v>
      </c>
      <c r="E59" s="776"/>
      <c r="F59" s="774" t="s">
        <v>1393</v>
      </c>
      <c r="G59" s="775" t="s">
        <v>1393</v>
      </c>
      <c r="H59" s="777">
        <v>41091</v>
      </c>
      <c r="I59" s="778">
        <v>43252</v>
      </c>
      <c r="J59" s="779" t="s">
        <v>1779</v>
      </c>
      <c r="K59" s="779" t="s">
        <v>1780</v>
      </c>
      <c r="L59" s="779" t="s">
        <v>1679</v>
      </c>
      <c r="M59" s="779" t="s">
        <v>1781</v>
      </c>
      <c r="N59" s="780">
        <v>2451.2243229999999</v>
      </c>
      <c r="O59" s="781">
        <v>1619.672849</v>
      </c>
      <c r="P59" s="781">
        <v>545.943355</v>
      </c>
      <c r="Q59" s="781">
        <v>0</v>
      </c>
      <c r="R59" s="781">
        <v>0</v>
      </c>
      <c r="S59" s="781">
        <v>0</v>
      </c>
      <c r="T59" s="781">
        <v>0</v>
      </c>
      <c r="U59" s="784">
        <v>0</v>
      </c>
    </row>
    <row r="60" spans="1:21" ht="14.45" customHeight="1" x14ac:dyDescent="0.25">
      <c r="A60" s="783" t="s">
        <v>1654</v>
      </c>
      <c r="B60" s="775" t="s">
        <v>1776</v>
      </c>
      <c r="C60" s="774" t="s">
        <v>1777</v>
      </c>
      <c r="D60" s="802" t="s">
        <v>1791</v>
      </c>
      <c r="E60" s="776"/>
      <c r="F60" s="774" t="s">
        <v>1393</v>
      </c>
      <c r="G60" s="778">
        <v>41306</v>
      </c>
      <c r="H60" s="777">
        <v>41091</v>
      </c>
      <c r="I60" s="778">
        <v>43252</v>
      </c>
      <c r="J60" s="779" t="s">
        <v>1779</v>
      </c>
      <c r="K60" s="779" t="s">
        <v>1780</v>
      </c>
      <c r="L60" s="779" t="s">
        <v>1679</v>
      </c>
      <c r="M60" s="779" t="s">
        <v>1781</v>
      </c>
      <c r="N60" s="780">
        <v>0</v>
      </c>
      <c r="O60" s="781">
        <v>0</v>
      </c>
      <c r="P60" s="781">
        <v>0</v>
      </c>
      <c r="Q60" s="781">
        <v>0</v>
      </c>
      <c r="R60" s="781">
        <v>0</v>
      </c>
      <c r="S60" s="781">
        <v>0</v>
      </c>
      <c r="T60" s="781">
        <v>0</v>
      </c>
      <c r="U60" s="784">
        <v>0</v>
      </c>
    </row>
    <row r="61" spans="1:21" ht="14.45" customHeight="1" x14ac:dyDescent="0.25">
      <c r="A61" s="783" t="s">
        <v>1654</v>
      </c>
      <c r="B61" s="775" t="s">
        <v>1776</v>
      </c>
      <c r="C61" s="774" t="s">
        <v>1777</v>
      </c>
      <c r="D61" s="802" t="s">
        <v>1788</v>
      </c>
      <c r="E61" s="776"/>
      <c r="F61" s="774" t="s">
        <v>1393</v>
      </c>
      <c r="G61" s="775" t="s">
        <v>1393</v>
      </c>
      <c r="H61" s="777">
        <v>41091</v>
      </c>
      <c r="I61" s="778">
        <v>43252</v>
      </c>
      <c r="J61" s="779" t="s">
        <v>1779</v>
      </c>
      <c r="K61" s="779" t="s">
        <v>1780</v>
      </c>
      <c r="L61" s="779" t="s">
        <v>1679</v>
      </c>
      <c r="M61" s="779" t="s">
        <v>1781</v>
      </c>
      <c r="N61" s="780">
        <v>5502.4920000000002</v>
      </c>
      <c r="O61" s="781">
        <v>3635.8308000000002</v>
      </c>
      <c r="P61" s="781">
        <v>1225.53</v>
      </c>
      <c r="Q61" s="781">
        <v>0</v>
      </c>
      <c r="R61" s="781">
        <v>0</v>
      </c>
      <c r="S61" s="781">
        <v>0</v>
      </c>
      <c r="T61" s="781">
        <v>0</v>
      </c>
      <c r="U61" s="784">
        <v>0</v>
      </c>
    </row>
    <row r="62" spans="1:21" ht="14.45" customHeight="1" x14ac:dyDescent="0.25">
      <c r="A62" s="783" t="s">
        <v>1654</v>
      </c>
      <c r="B62" s="775" t="s">
        <v>1418</v>
      </c>
      <c r="C62" s="774" t="s">
        <v>423</v>
      </c>
      <c r="D62" s="802" t="s">
        <v>1480</v>
      </c>
      <c r="E62" s="776">
        <v>43282</v>
      </c>
      <c r="F62" s="774" t="s">
        <v>1393</v>
      </c>
      <c r="G62" s="775" t="s">
        <v>1393</v>
      </c>
      <c r="H62" s="777">
        <v>42309</v>
      </c>
      <c r="I62" s="778">
        <v>44317</v>
      </c>
      <c r="J62" s="779"/>
      <c r="K62" s="779" t="s">
        <v>1173</v>
      </c>
      <c r="L62" s="779" t="s">
        <v>1173</v>
      </c>
      <c r="M62" s="779" t="s">
        <v>1173</v>
      </c>
      <c r="N62" s="780">
        <v>764804.73860000004</v>
      </c>
      <c r="O62" s="781">
        <v>412078.29370400001</v>
      </c>
      <c r="P62" s="781">
        <v>371517.08119400003</v>
      </c>
      <c r="Q62" s="781">
        <v>454067.169612</v>
      </c>
      <c r="R62" s="781">
        <v>441378.92268399999</v>
      </c>
      <c r="S62" s="781">
        <v>235923.05100000001</v>
      </c>
      <c r="T62" s="781">
        <v>0</v>
      </c>
      <c r="U62" s="784">
        <v>0</v>
      </c>
    </row>
    <row r="63" spans="1:21" ht="14.45" customHeight="1" x14ac:dyDescent="0.25">
      <c r="A63" s="783" t="s">
        <v>1654</v>
      </c>
      <c r="B63" s="775" t="s">
        <v>1418</v>
      </c>
      <c r="C63" s="774" t="s">
        <v>423</v>
      </c>
      <c r="D63" s="802" t="s">
        <v>1481</v>
      </c>
      <c r="E63" s="776">
        <v>43282</v>
      </c>
      <c r="F63" s="774" t="s">
        <v>1393</v>
      </c>
      <c r="G63" s="775" t="s">
        <v>1393</v>
      </c>
      <c r="H63" s="777">
        <v>42309</v>
      </c>
      <c r="I63" s="778">
        <v>44317</v>
      </c>
      <c r="J63" s="779"/>
      <c r="K63" s="779" t="s">
        <v>1173</v>
      </c>
      <c r="L63" s="779" t="s">
        <v>1173</v>
      </c>
      <c r="M63" s="779" t="s">
        <v>1173</v>
      </c>
      <c r="N63" s="780">
        <v>168310.448</v>
      </c>
      <c r="O63" s="781">
        <v>98373.302720000007</v>
      </c>
      <c r="P63" s="781">
        <v>88690.335919999998</v>
      </c>
      <c r="Q63" s="781">
        <v>108397.08816</v>
      </c>
      <c r="R63" s="781">
        <v>0</v>
      </c>
      <c r="S63" s="781">
        <v>56320.68</v>
      </c>
      <c r="T63" s="781">
        <v>0</v>
      </c>
      <c r="U63" s="784">
        <v>0</v>
      </c>
    </row>
    <row r="64" spans="1:21" ht="14.45" customHeight="1" x14ac:dyDescent="0.25">
      <c r="A64" s="783" t="s">
        <v>1654</v>
      </c>
      <c r="B64" s="775" t="s">
        <v>1418</v>
      </c>
      <c r="C64" s="774" t="s">
        <v>423</v>
      </c>
      <c r="D64" s="802" t="s">
        <v>1482</v>
      </c>
      <c r="E64" s="776">
        <v>43282</v>
      </c>
      <c r="F64" s="774" t="s">
        <v>1393</v>
      </c>
      <c r="G64" s="775" t="s">
        <v>1393</v>
      </c>
      <c r="H64" s="777">
        <v>42309</v>
      </c>
      <c r="I64" s="778">
        <v>44317</v>
      </c>
      <c r="J64" s="779"/>
      <c r="K64" s="779" t="s">
        <v>1173</v>
      </c>
      <c r="L64" s="779" t="s">
        <v>1173</v>
      </c>
      <c r="M64" s="779" t="s">
        <v>1173</v>
      </c>
      <c r="N64" s="780">
        <v>6909.1224000000002</v>
      </c>
      <c r="O64" s="781">
        <v>54167.578079999999</v>
      </c>
      <c r="P64" s="781">
        <v>48835.817880000002</v>
      </c>
      <c r="Q64" s="781">
        <v>59687.004240000002</v>
      </c>
      <c r="R64" s="781">
        <v>58019.13768</v>
      </c>
      <c r="S64" s="781">
        <v>31012.02</v>
      </c>
      <c r="T64" s="781">
        <v>0</v>
      </c>
      <c r="U64" s="784">
        <v>0</v>
      </c>
    </row>
    <row r="65" spans="1:21" ht="14.45" customHeight="1" x14ac:dyDescent="0.25">
      <c r="A65" s="783" t="s">
        <v>1654</v>
      </c>
      <c r="B65" s="775" t="s">
        <v>1418</v>
      </c>
      <c r="C65" s="774" t="s">
        <v>423</v>
      </c>
      <c r="D65" s="802" t="s">
        <v>1483</v>
      </c>
      <c r="E65" s="776">
        <v>43282</v>
      </c>
      <c r="F65" s="774" t="s">
        <v>1393</v>
      </c>
      <c r="G65" s="775" t="s">
        <v>1393</v>
      </c>
      <c r="H65" s="777">
        <v>42309</v>
      </c>
      <c r="I65" s="778">
        <v>44317</v>
      </c>
      <c r="J65" s="779"/>
      <c r="K65" s="779" t="s">
        <v>1173</v>
      </c>
      <c r="L65" s="779" t="s">
        <v>1173</v>
      </c>
      <c r="M65" s="779" t="s">
        <v>1173</v>
      </c>
      <c r="N65" s="780">
        <v>2332910.64</v>
      </c>
      <c r="O65" s="781">
        <v>1363528.6895999999</v>
      </c>
      <c r="P65" s="781">
        <v>918861.71640000003</v>
      </c>
      <c r="Q65" s="781">
        <v>0</v>
      </c>
      <c r="R65" s="781">
        <v>0</v>
      </c>
      <c r="S65" s="781">
        <v>0</v>
      </c>
      <c r="T65" s="781">
        <v>0</v>
      </c>
      <c r="U65" s="784">
        <v>0</v>
      </c>
    </row>
    <row r="66" spans="1:21" ht="14.45" customHeight="1" x14ac:dyDescent="0.25">
      <c r="A66" s="783" t="s">
        <v>1657</v>
      </c>
      <c r="B66" s="775" t="s">
        <v>1399</v>
      </c>
      <c r="C66" s="774" t="s">
        <v>1400</v>
      </c>
      <c r="D66" s="802" t="s">
        <v>1682</v>
      </c>
      <c r="E66" s="776">
        <v>43313</v>
      </c>
      <c r="F66" s="774" t="s">
        <v>1393</v>
      </c>
      <c r="G66" s="778">
        <v>44013</v>
      </c>
      <c r="H66" s="777">
        <v>42278</v>
      </c>
      <c r="I66" s="778">
        <v>44166</v>
      </c>
      <c r="J66" s="779"/>
      <c r="K66" s="779" t="s">
        <v>1173</v>
      </c>
      <c r="L66" s="779" t="s">
        <v>1173</v>
      </c>
      <c r="M66" s="779" t="s">
        <v>1173</v>
      </c>
      <c r="N66" s="780">
        <v>516730.11060000001</v>
      </c>
      <c r="O66" s="781">
        <v>505742.15669999999</v>
      </c>
      <c r="P66" s="781">
        <v>567610.99164000002</v>
      </c>
      <c r="Q66" s="781">
        <v>553652.53151999996</v>
      </c>
      <c r="R66" s="781">
        <v>436498.78139999998</v>
      </c>
      <c r="S66" s="781">
        <v>0</v>
      </c>
      <c r="T66" s="781">
        <v>0</v>
      </c>
      <c r="U66" s="784">
        <v>0</v>
      </c>
    </row>
    <row r="67" spans="1:21" ht="14.45" customHeight="1" x14ac:dyDescent="0.25">
      <c r="A67" s="783" t="s">
        <v>1657</v>
      </c>
      <c r="B67" s="775" t="s">
        <v>1399</v>
      </c>
      <c r="C67" s="774" t="s">
        <v>1400</v>
      </c>
      <c r="D67" s="802" t="s">
        <v>1462</v>
      </c>
      <c r="E67" s="776">
        <v>43313</v>
      </c>
      <c r="F67" s="777">
        <v>42370</v>
      </c>
      <c r="G67" s="778">
        <v>43709</v>
      </c>
      <c r="H67" s="777">
        <v>42278</v>
      </c>
      <c r="I67" s="778">
        <v>44166</v>
      </c>
      <c r="J67" s="779"/>
      <c r="K67" s="779" t="s">
        <v>1173</v>
      </c>
      <c r="L67" s="779" t="s">
        <v>1173</v>
      </c>
      <c r="M67" s="779" t="s">
        <v>1173</v>
      </c>
      <c r="N67" s="780">
        <v>131655.99265199999</v>
      </c>
      <c r="O67" s="781">
        <v>96288.087780000002</v>
      </c>
      <c r="P67" s="781">
        <v>151010.457192</v>
      </c>
      <c r="Q67" s="781">
        <v>147296.869056</v>
      </c>
      <c r="R67" s="781">
        <v>116128.61891999999</v>
      </c>
      <c r="S67" s="781">
        <v>0</v>
      </c>
      <c r="T67" s="781">
        <v>0</v>
      </c>
      <c r="U67" s="784">
        <v>0</v>
      </c>
    </row>
    <row r="68" spans="1:21" ht="14.45" customHeight="1" x14ac:dyDescent="0.25">
      <c r="A68" s="783" t="s">
        <v>8</v>
      </c>
      <c r="B68" s="775" t="s">
        <v>1414</v>
      </c>
      <c r="C68" s="774" t="s">
        <v>1415</v>
      </c>
      <c r="D68" s="802" t="s">
        <v>1681</v>
      </c>
      <c r="E68" s="776">
        <v>43282</v>
      </c>
      <c r="F68" s="777">
        <v>41791</v>
      </c>
      <c r="G68" s="778">
        <v>43922</v>
      </c>
      <c r="H68" s="777">
        <v>42217</v>
      </c>
      <c r="I68" s="778">
        <v>44013</v>
      </c>
      <c r="J68" s="779"/>
      <c r="K68" s="779" t="s">
        <v>1173</v>
      </c>
      <c r="L68" s="779" t="s">
        <v>1173</v>
      </c>
      <c r="M68" s="779" t="s">
        <v>1173</v>
      </c>
      <c r="N68" s="780">
        <v>527067.78951599996</v>
      </c>
      <c r="O68" s="781">
        <v>137270</v>
      </c>
      <c r="P68" s="781">
        <v>111355</v>
      </c>
      <c r="Q68" s="781">
        <v>121765.5488</v>
      </c>
      <c r="R68" s="781">
        <v>64360</v>
      </c>
      <c r="S68" s="781">
        <v>0</v>
      </c>
      <c r="T68" s="781">
        <v>0</v>
      </c>
      <c r="U68" s="784">
        <v>0</v>
      </c>
    </row>
    <row r="69" spans="1:21" ht="14.45" customHeight="1" x14ac:dyDescent="0.25">
      <c r="A69" s="783" t="s">
        <v>1633</v>
      </c>
      <c r="B69" s="775" t="s">
        <v>1426</v>
      </c>
      <c r="C69" s="774" t="s">
        <v>1427</v>
      </c>
      <c r="D69" s="802" t="s">
        <v>1635</v>
      </c>
      <c r="E69" s="776">
        <v>43101</v>
      </c>
      <c r="F69" s="777">
        <v>43070</v>
      </c>
      <c r="G69" s="775" t="s">
        <v>1393</v>
      </c>
      <c r="H69" s="777">
        <v>42856</v>
      </c>
      <c r="I69" s="778">
        <v>43891</v>
      </c>
      <c r="J69" s="779"/>
      <c r="K69" s="779" t="s">
        <v>1173</v>
      </c>
      <c r="L69" s="779" t="s">
        <v>1173</v>
      </c>
      <c r="M69" s="779" t="s">
        <v>1173</v>
      </c>
      <c r="N69" s="780">
        <v>0</v>
      </c>
      <c r="O69" s="781">
        <v>7722.4319999999998</v>
      </c>
      <c r="P69" s="781">
        <v>91508.679000000004</v>
      </c>
      <c r="Q69" s="781">
        <v>72279.72</v>
      </c>
      <c r="R69" s="781">
        <v>16074.378000000001</v>
      </c>
      <c r="S69" s="781">
        <v>0</v>
      </c>
      <c r="T69" s="781">
        <v>0</v>
      </c>
      <c r="U69" s="784">
        <v>0</v>
      </c>
    </row>
    <row r="70" spans="1:21" ht="14.45" customHeight="1" x14ac:dyDescent="0.25">
      <c r="A70" s="792" t="s">
        <v>1633</v>
      </c>
      <c r="B70" s="793" t="s">
        <v>1426</v>
      </c>
      <c r="C70" s="794" t="s">
        <v>1427</v>
      </c>
      <c r="D70" s="803" t="s">
        <v>1636</v>
      </c>
      <c r="E70" s="795">
        <v>43101</v>
      </c>
      <c r="F70" s="796">
        <v>43070</v>
      </c>
      <c r="G70" s="793" t="s">
        <v>1393</v>
      </c>
      <c r="H70" s="796">
        <v>42856</v>
      </c>
      <c r="I70" s="797">
        <v>43891</v>
      </c>
      <c r="J70" s="798"/>
      <c r="K70" s="798" t="s">
        <v>1173</v>
      </c>
      <c r="L70" s="798" t="s">
        <v>1173</v>
      </c>
      <c r="M70" s="798" t="s">
        <v>1173</v>
      </c>
      <c r="N70" s="799">
        <v>0</v>
      </c>
      <c r="O70" s="800">
        <v>81493.631999999998</v>
      </c>
      <c r="P70" s="800">
        <v>965676.95400000003</v>
      </c>
      <c r="Q70" s="800">
        <v>762756.72</v>
      </c>
      <c r="R70" s="800">
        <v>169630.42800000001</v>
      </c>
      <c r="S70" s="800">
        <v>0</v>
      </c>
      <c r="T70" s="800">
        <v>0</v>
      </c>
      <c r="U70" s="801">
        <v>0</v>
      </c>
    </row>
    <row r="71" spans="1:21" ht="15" x14ac:dyDescent="0.25">
      <c r="A71" s="1043" t="s">
        <v>881</v>
      </c>
      <c r="B71" s="1035" t="str">
        <f>MID(A71,1,3)</f>
        <v>VSL</v>
      </c>
      <c r="C71" s="1037">
        <v>43800</v>
      </c>
      <c r="D71" s="1089" t="s">
        <v>881</v>
      </c>
      <c r="E71" s="1047">
        <v>43252</v>
      </c>
      <c r="F71" s="1036" t="s">
        <v>1432</v>
      </c>
      <c r="G71" s="1038" t="s">
        <v>884</v>
      </c>
      <c r="H71" s="1037"/>
      <c r="I71" s="1038"/>
      <c r="J71" s="1039"/>
      <c r="K71" s="1039"/>
      <c r="L71" s="1039"/>
      <c r="M71" s="1039"/>
      <c r="N71" s="1040"/>
      <c r="O71" s="1041"/>
      <c r="P71" s="1041"/>
      <c r="Q71" s="1041">
        <f>+C71-180</f>
        <v>43620</v>
      </c>
      <c r="R71" s="1041"/>
      <c r="S71" s="1041"/>
      <c r="T71" s="1041"/>
      <c r="U71" s="1042"/>
    </row>
    <row r="72" spans="1:21" ht="15" x14ac:dyDescent="0.25">
      <c r="A72" s="1034" t="s">
        <v>1221</v>
      </c>
      <c r="B72" s="1035" t="s">
        <v>1021</v>
      </c>
      <c r="C72" s="1036" t="s">
        <v>1554</v>
      </c>
      <c r="D72" s="1090" t="s">
        <v>1095</v>
      </c>
      <c r="E72" s="1047"/>
      <c r="F72" s="1037">
        <v>40648</v>
      </c>
      <c r="G72" s="1038">
        <v>43922</v>
      </c>
      <c r="H72" s="1037"/>
      <c r="I72" s="1038">
        <v>43922</v>
      </c>
      <c r="J72" s="1039"/>
      <c r="K72" s="1039"/>
      <c r="L72" s="1039"/>
      <c r="M72" s="1039"/>
      <c r="N72" s="1040"/>
      <c r="O72" s="1041"/>
      <c r="P72" s="1041"/>
      <c r="Q72" s="1041" t="e">
        <f>+C72-180</f>
        <v>#VALUE!</v>
      </c>
      <c r="R72" s="1041"/>
      <c r="S72" s="1041"/>
      <c r="T72" s="1041"/>
      <c r="U72" s="1042"/>
    </row>
    <row r="73" spans="1:21" ht="15" x14ac:dyDescent="0.25">
      <c r="A73" s="1044"/>
      <c r="B73" s="1045" t="s">
        <v>1396</v>
      </c>
      <c r="C73" s="1046" t="s">
        <v>1397</v>
      </c>
      <c r="D73" s="1088" t="s">
        <v>1593</v>
      </c>
      <c r="E73" s="1047">
        <v>43313</v>
      </c>
      <c r="F73" s="1037">
        <v>43101</v>
      </c>
      <c r="G73" s="1048">
        <v>44256</v>
      </c>
      <c r="H73" s="1037"/>
      <c r="I73" s="1049"/>
      <c r="J73" s="1039"/>
      <c r="K73" s="1039"/>
      <c r="L73" s="1039"/>
      <c r="M73" s="1039"/>
      <c r="N73" s="1040"/>
      <c r="O73" s="1041"/>
      <c r="P73" s="1041"/>
      <c r="Q73" s="1041"/>
      <c r="R73" s="1041"/>
      <c r="S73" s="1041"/>
      <c r="T73" s="1041"/>
      <c r="U73" s="1042"/>
    </row>
    <row r="74" spans="1:21" ht="15" x14ac:dyDescent="0.25">
      <c r="A74" s="1044"/>
      <c r="B74" s="1045" t="s">
        <v>1396</v>
      </c>
      <c r="C74" s="1046" t="s">
        <v>1397</v>
      </c>
      <c r="D74" s="1088" t="s">
        <v>1594</v>
      </c>
      <c r="E74" s="1047">
        <v>43313</v>
      </c>
      <c r="F74" s="1037">
        <v>43101</v>
      </c>
      <c r="G74" s="1048">
        <v>44256</v>
      </c>
      <c r="H74" s="1037"/>
      <c r="I74" s="1049"/>
      <c r="J74" s="1039"/>
      <c r="K74" s="1039"/>
      <c r="L74" s="1039"/>
      <c r="M74" s="1039"/>
      <c r="N74" s="1040"/>
      <c r="O74" s="1041"/>
      <c r="P74" s="1041"/>
      <c r="Q74" s="1041"/>
      <c r="R74" s="1041"/>
      <c r="S74" s="1041"/>
      <c r="T74" s="1041"/>
      <c r="U74" s="1042"/>
    </row>
    <row r="75" spans="1:21" ht="15" x14ac:dyDescent="0.25">
      <c r="A75" s="1044"/>
      <c r="B75" s="1045" t="s">
        <v>1396</v>
      </c>
      <c r="C75" s="1046" t="s">
        <v>1397</v>
      </c>
      <c r="D75" s="1088" t="s">
        <v>1595</v>
      </c>
      <c r="E75" s="1047">
        <v>43313</v>
      </c>
      <c r="F75" s="1037">
        <v>43101</v>
      </c>
      <c r="G75" s="1048">
        <v>44256</v>
      </c>
      <c r="H75" s="1037"/>
      <c r="I75" s="1049"/>
      <c r="J75" s="1039"/>
      <c r="K75" s="1039"/>
      <c r="L75" s="1039"/>
      <c r="M75" s="1039"/>
      <c r="N75" s="1040"/>
      <c r="O75" s="1041"/>
      <c r="P75" s="1041"/>
      <c r="Q75" s="1041"/>
      <c r="R75" s="1041"/>
      <c r="S75" s="1041"/>
      <c r="T75" s="1041"/>
      <c r="U75" s="1042"/>
    </row>
    <row r="76" spans="1:21" ht="15" x14ac:dyDescent="0.25">
      <c r="A76" s="1044"/>
      <c r="B76" s="1045" t="s">
        <v>1398</v>
      </c>
      <c r="C76" s="1046" t="s">
        <v>648</v>
      </c>
      <c r="D76" s="1088" t="s">
        <v>1593</v>
      </c>
      <c r="E76" s="1047">
        <v>43132</v>
      </c>
      <c r="F76" s="1037">
        <v>43101</v>
      </c>
      <c r="G76" s="1048">
        <v>42948</v>
      </c>
      <c r="H76" s="1037"/>
      <c r="I76" s="1049"/>
      <c r="J76" s="1039"/>
      <c r="K76" s="1039"/>
      <c r="L76" s="1039"/>
      <c r="M76" s="1039"/>
      <c r="N76" s="1040"/>
      <c r="O76" s="1041"/>
      <c r="P76" s="1041"/>
      <c r="Q76" s="1041"/>
      <c r="R76" s="1041"/>
      <c r="S76" s="1041"/>
      <c r="T76" s="1041"/>
      <c r="U76" s="1042"/>
    </row>
    <row r="77" spans="1:21" ht="15" x14ac:dyDescent="0.25">
      <c r="A77" s="1044"/>
      <c r="B77" s="1045" t="s">
        <v>1399</v>
      </c>
      <c r="C77" s="1046" t="s">
        <v>1400</v>
      </c>
      <c r="D77" s="1088" t="s">
        <v>1587</v>
      </c>
      <c r="E77" s="1047">
        <v>43313</v>
      </c>
      <c r="F77" s="1037">
        <v>43051</v>
      </c>
      <c r="G77" s="1048">
        <v>44105</v>
      </c>
      <c r="H77" s="1037"/>
      <c r="I77" s="1049"/>
      <c r="J77" s="1039"/>
      <c r="K77" s="1039"/>
      <c r="L77" s="1039"/>
      <c r="M77" s="1039"/>
      <c r="N77" s="1040"/>
      <c r="O77" s="1041"/>
      <c r="P77" s="1041"/>
      <c r="Q77" s="1041"/>
      <c r="R77" s="1041"/>
      <c r="S77" s="1041"/>
      <c r="T77" s="1041"/>
      <c r="U77" s="1042"/>
    </row>
    <row r="78" spans="1:21" ht="15" x14ac:dyDescent="0.25">
      <c r="A78" s="1044"/>
      <c r="B78" s="1045" t="s">
        <v>1426</v>
      </c>
      <c r="C78" s="1046" t="s">
        <v>1427</v>
      </c>
      <c r="D78" s="1088" t="s">
        <v>1080</v>
      </c>
      <c r="E78" s="1047">
        <v>43101</v>
      </c>
      <c r="F78" s="1037">
        <v>43070</v>
      </c>
      <c r="G78" s="1048">
        <v>42826</v>
      </c>
      <c r="H78" s="1037"/>
      <c r="I78" s="1049"/>
      <c r="J78" s="1039"/>
      <c r="K78" s="1039"/>
      <c r="L78" s="1039"/>
      <c r="M78" s="1039"/>
      <c r="N78" s="1040"/>
      <c r="O78" s="1041"/>
      <c r="P78" s="1041"/>
      <c r="Q78" s="1041"/>
      <c r="R78" s="1041"/>
      <c r="S78" s="1041"/>
      <c r="T78" s="1041"/>
      <c r="U78" s="1042"/>
    </row>
    <row r="79" spans="1:21" ht="15" x14ac:dyDescent="0.25">
      <c r="A79" s="1044"/>
      <c r="B79" s="1045" t="s">
        <v>1437</v>
      </c>
      <c r="C79" s="1046" t="s">
        <v>1438</v>
      </c>
      <c r="D79" s="1088" t="s">
        <v>1990</v>
      </c>
      <c r="E79" s="1047">
        <v>43282</v>
      </c>
      <c r="F79" s="1037">
        <v>44835</v>
      </c>
      <c r="G79" s="1048">
        <v>44105</v>
      </c>
      <c r="H79" s="1037"/>
      <c r="I79" s="1049"/>
      <c r="J79" s="1039"/>
      <c r="K79" s="1039"/>
      <c r="L79" s="1039"/>
      <c r="M79" s="1039"/>
      <c r="N79" s="1040"/>
      <c r="O79" s="1041"/>
      <c r="P79" s="1041"/>
      <c r="Q79" s="1041"/>
      <c r="R79" s="1041"/>
      <c r="S79" s="1041"/>
      <c r="T79" s="1041"/>
      <c r="U79" s="1042"/>
    </row>
    <row r="80" spans="1:21" ht="15" x14ac:dyDescent="0.25">
      <c r="A80" s="1044"/>
      <c r="B80" s="1045" t="s">
        <v>1437</v>
      </c>
      <c r="C80" s="1046" t="s">
        <v>1438</v>
      </c>
      <c r="D80" s="1088" t="s">
        <v>1991</v>
      </c>
      <c r="E80" s="1047">
        <v>43282</v>
      </c>
      <c r="F80" s="1037">
        <v>44835</v>
      </c>
      <c r="G80" s="1048">
        <v>44105</v>
      </c>
      <c r="H80" s="1037"/>
      <c r="I80" s="1049"/>
      <c r="J80" s="1039"/>
      <c r="K80" s="1039"/>
      <c r="L80" s="1039"/>
      <c r="M80" s="1039"/>
      <c r="N80" s="1040"/>
      <c r="O80" s="1041"/>
      <c r="P80" s="1041"/>
      <c r="Q80" s="1041"/>
      <c r="R80" s="1041"/>
      <c r="S80" s="1041"/>
      <c r="T80" s="1041"/>
      <c r="U80" s="1042"/>
    </row>
    <row r="81" spans="1:21" ht="15" x14ac:dyDescent="0.25">
      <c r="A81" s="1044"/>
      <c r="B81" s="1045" t="s">
        <v>1437</v>
      </c>
      <c r="C81" s="1046" t="s">
        <v>1438</v>
      </c>
      <c r="D81" s="1088" t="s">
        <v>1992</v>
      </c>
      <c r="E81" s="1047">
        <v>43282</v>
      </c>
      <c r="F81" s="1037">
        <v>44835</v>
      </c>
      <c r="G81" s="1048">
        <v>44105</v>
      </c>
      <c r="H81" s="1037"/>
      <c r="I81" s="1049"/>
      <c r="J81" s="1039"/>
      <c r="K81" s="1039"/>
      <c r="L81" s="1039"/>
      <c r="M81" s="1039"/>
      <c r="N81" s="1040"/>
      <c r="O81" s="1041"/>
      <c r="P81" s="1041"/>
      <c r="Q81" s="1041"/>
      <c r="R81" s="1041"/>
      <c r="S81" s="1041"/>
      <c r="T81" s="1041"/>
      <c r="U81" s="1042"/>
    </row>
    <row r="82" spans="1:21" ht="15" x14ac:dyDescent="0.25">
      <c r="A82" s="1044"/>
      <c r="B82" s="1045" t="s">
        <v>1437</v>
      </c>
      <c r="C82" s="1046" t="s">
        <v>1438</v>
      </c>
      <c r="D82" s="1088" t="s">
        <v>1993</v>
      </c>
      <c r="E82" s="1047">
        <v>43282</v>
      </c>
      <c r="F82" s="1037">
        <v>44835</v>
      </c>
      <c r="G82" s="1048">
        <v>44105</v>
      </c>
      <c r="H82" s="1037"/>
      <c r="I82" s="1049"/>
      <c r="J82" s="1039"/>
      <c r="K82" s="1039"/>
      <c r="L82" s="1039"/>
      <c r="M82" s="1039"/>
      <c r="N82" s="1040"/>
      <c r="O82" s="1041"/>
      <c r="P82" s="1041"/>
      <c r="Q82" s="1041"/>
      <c r="R82" s="1041"/>
      <c r="S82" s="1041"/>
      <c r="T82" s="1041"/>
      <c r="U82" s="1042"/>
    </row>
    <row r="83" spans="1:21" ht="15" x14ac:dyDescent="0.25">
      <c r="A83" s="1044"/>
      <c r="B83" s="1045" t="s">
        <v>1437</v>
      </c>
      <c r="C83" s="1046" t="s">
        <v>1438</v>
      </c>
      <c r="D83" s="1088" t="s">
        <v>1994</v>
      </c>
      <c r="E83" s="1047">
        <v>43282</v>
      </c>
      <c r="F83" s="1037">
        <v>44835</v>
      </c>
      <c r="G83" s="1048">
        <v>44105</v>
      </c>
      <c r="H83" s="1037"/>
      <c r="I83" s="1049"/>
      <c r="J83" s="1039"/>
      <c r="K83" s="1039"/>
      <c r="L83" s="1039"/>
      <c r="M83" s="1039"/>
      <c r="N83" s="1040"/>
      <c r="O83" s="1041"/>
      <c r="P83" s="1041"/>
      <c r="Q83" s="1041"/>
      <c r="R83" s="1041"/>
      <c r="S83" s="1041"/>
      <c r="T83" s="1041"/>
      <c r="U83" s="1042"/>
    </row>
    <row r="84" spans="1:21" ht="15" x14ac:dyDescent="0.25">
      <c r="A84" s="1044"/>
      <c r="B84" s="1045" t="s">
        <v>1437</v>
      </c>
      <c r="C84" s="1046" t="s">
        <v>1438</v>
      </c>
      <c r="D84" s="1088" t="s">
        <v>1995</v>
      </c>
      <c r="E84" s="1047">
        <v>43282</v>
      </c>
      <c r="F84" s="1037">
        <v>44835</v>
      </c>
      <c r="G84" s="1048">
        <v>44105</v>
      </c>
      <c r="H84" s="1037"/>
      <c r="I84" s="1049"/>
      <c r="J84" s="1039"/>
      <c r="K84" s="1039"/>
      <c r="L84" s="1039"/>
      <c r="M84" s="1039"/>
      <c r="N84" s="1040"/>
      <c r="O84" s="1041"/>
      <c r="P84" s="1041"/>
      <c r="Q84" s="1041"/>
      <c r="R84" s="1041"/>
      <c r="S84" s="1041"/>
      <c r="T84" s="1041"/>
      <c r="U84" s="1042"/>
    </row>
    <row r="85" spans="1:21" ht="15" x14ac:dyDescent="0.25">
      <c r="A85" s="1044"/>
      <c r="B85" s="1045" t="s">
        <v>1437</v>
      </c>
      <c r="C85" s="1046" t="s">
        <v>1438</v>
      </c>
      <c r="D85" s="1088" t="s">
        <v>1996</v>
      </c>
      <c r="E85" s="1047">
        <v>43282</v>
      </c>
      <c r="F85" s="1037">
        <v>44835</v>
      </c>
      <c r="G85" s="1048">
        <v>44105</v>
      </c>
      <c r="H85" s="1037"/>
      <c r="I85" s="1049"/>
      <c r="J85" s="1039"/>
      <c r="K85" s="1039"/>
      <c r="L85" s="1039"/>
      <c r="M85" s="1039"/>
      <c r="N85" s="1040"/>
      <c r="O85" s="1041"/>
      <c r="P85" s="1041"/>
      <c r="Q85" s="1041"/>
      <c r="R85" s="1041"/>
      <c r="S85" s="1041"/>
      <c r="T85" s="1041"/>
      <c r="U85" s="1042"/>
    </row>
    <row r="86" spans="1:21" ht="15" x14ac:dyDescent="0.25">
      <c r="A86" s="1044"/>
      <c r="B86" s="1045" t="s">
        <v>1418</v>
      </c>
      <c r="C86" s="1046" t="s">
        <v>423</v>
      </c>
      <c r="D86" s="1088" t="s">
        <v>1997</v>
      </c>
      <c r="E86" s="1047">
        <v>43282</v>
      </c>
      <c r="F86" s="1037">
        <v>44543</v>
      </c>
      <c r="G86" s="1048">
        <v>44317</v>
      </c>
      <c r="H86" s="1037"/>
      <c r="I86" s="1049"/>
      <c r="J86" s="1039"/>
      <c r="K86" s="1039"/>
      <c r="L86" s="1039"/>
      <c r="M86" s="1039"/>
      <c r="N86" s="1040"/>
      <c r="O86" s="1041"/>
      <c r="P86" s="1041"/>
      <c r="Q86" s="1041"/>
      <c r="R86" s="1041"/>
      <c r="S86" s="1041"/>
      <c r="T86" s="1041"/>
      <c r="U86" s="1042"/>
    </row>
    <row r="87" spans="1:21" ht="15" x14ac:dyDescent="0.25">
      <c r="A87" s="1044"/>
      <c r="B87" s="1045" t="s">
        <v>1418</v>
      </c>
      <c r="C87" s="1046" t="s">
        <v>423</v>
      </c>
      <c r="D87" s="1088" t="s">
        <v>1998</v>
      </c>
      <c r="E87" s="1047">
        <v>43282</v>
      </c>
      <c r="F87" s="1037">
        <v>44543</v>
      </c>
      <c r="G87" s="1048">
        <v>44317</v>
      </c>
      <c r="H87" s="1037"/>
      <c r="I87" s="1049"/>
      <c r="J87" s="1039"/>
      <c r="K87" s="1039"/>
      <c r="L87" s="1039"/>
      <c r="M87" s="1039"/>
      <c r="N87" s="1040"/>
      <c r="O87" s="1041"/>
      <c r="P87" s="1041"/>
      <c r="Q87" s="1041"/>
      <c r="R87" s="1041"/>
      <c r="S87" s="1041"/>
      <c r="T87" s="1041"/>
      <c r="U87" s="1042"/>
    </row>
    <row r="88" spans="1:21" ht="15" x14ac:dyDescent="0.25">
      <c r="A88" s="1044"/>
      <c r="B88" s="1045" t="s">
        <v>1416</v>
      </c>
      <c r="C88" s="1046" t="s">
        <v>1417</v>
      </c>
      <c r="D88" s="1088" t="s">
        <v>1999</v>
      </c>
      <c r="E88" s="1047">
        <v>43405</v>
      </c>
      <c r="F88" s="1037">
        <v>45639</v>
      </c>
      <c r="G88" s="1048">
        <v>45566</v>
      </c>
      <c r="H88" s="1037"/>
      <c r="I88" s="1049"/>
      <c r="J88" s="1039"/>
      <c r="K88" s="1039"/>
      <c r="L88" s="1039"/>
      <c r="M88" s="1039"/>
      <c r="N88" s="1040"/>
      <c r="O88" s="1041"/>
      <c r="P88" s="1041"/>
      <c r="Q88" s="1041"/>
      <c r="R88" s="1041"/>
      <c r="S88" s="1041"/>
      <c r="T88" s="1041"/>
      <c r="U88" s="1042"/>
    </row>
    <row r="89" spans="1:21" ht="15" x14ac:dyDescent="0.25">
      <c r="A89" s="1044"/>
      <c r="B89" s="1045" t="s">
        <v>1430</v>
      </c>
      <c r="C89" s="1046" t="s">
        <v>1431</v>
      </c>
      <c r="D89" s="1088" t="s">
        <v>2000</v>
      </c>
      <c r="E89" s="1047">
        <v>43282</v>
      </c>
      <c r="F89" s="1037">
        <v>44792</v>
      </c>
      <c r="G89" s="1048">
        <v>44166</v>
      </c>
      <c r="H89" s="1037"/>
      <c r="I89" s="1049"/>
      <c r="J89" s="1039"/>
      <c r="K89" s="1039"/>
      <c r="L89" s="1039"/>
      <c r="M89" s="1039"/>
      <c r="N89" s="1040"/>
      <c r="O89" s="1041"/>
      <c r="P89" s="1041"/>
      <c r="Q89" s="1041"/>
      <c r="R89" s="1041"/>
      <c r="S89" s="1041"/>
      <c r="T89" s="1041"/>
      <c r="U89" s="1042"/>
    </row>
    <row r="90" spans="1:21" ht="15" x14ac:dyDescent="0.25">
      <c r="A90" s="1044"/>
      <c r="B90" s="1045" t="s">
        <v>1430</v>
      </c>
      <c r="C90" s="1046" t="s">
        <v>1431</v>
      </c>
      <c r="D90" s="1088" t="s">
        <v>2001</v>
      </c>
      <c r="E90" s="1047">
        <v>43282</v>
      </c>
      <c r="F90" s="1037">
        <v>44792</v>
      </c>
      <c r="G90" s="1048">
        <v>44166</v>
      </c>
      <c r="H90" s="1037"/>
      <c r="I90" s="1049"/>
      <c r="J90" s="1039"/>
      <c r="K90" s="1039"/>
      <c r="L90" s="1039"/>
      <c r="M90" s="1039"/>
      <c r="N90" s="1040"/>
      <c r="O90" s="1041"/>
      <c r="P90" s="1041"/>
      <c r="Q90" s="1041"/>
      <c r="R90" s="1041"/>
      <c r="S90" s="1041"/>
      <c r="T90" s="1041"/>
      <c r="U90" s="1042"/>
    </row>
    <row r="91" spans="1:21" ht="15" x14ac:dyDescent="0.25">
      <c r="A91" s="1044"/>
      <c r="B91" s="1045" t="s">
        <v>1430</v>
      </c>
      <c r="C91" s="1046" t="s">
        <v>1431</v>
      </c>
      <c r="D91" s="1088" t="s">
        <v>2002</v>
      </c>
      <c r="E91" s="1047">
        <v>43282</v>
      </c>
      <c r="F91" s="1037">
        <v>44792</v>
      </c>
      <c r="G91" s="1048">
        <v>44166</v>
      </c>
      <c r="H91" s="1037"/>
      <c r="I91" s="1049"/>
      <c r="J91" s="1039"/>
      <c r="K91" s="1039"/>
      <c r="L91" s="1039"/>
      <c r="M91" s="1039"/>
      <c r="N91" s="1040"/>
      <c r="O91" s="1041"/>
      <c r="P91" s="1041"/>
      <c r="Q91" s="1041"/>
      <c r="R91" s="1041"/>
      <c r="S91" s="1041"/>
      <c r="T91" s="1041"/>
      <c r="U91" s="1042"/>
    </row>
    <row r="92" spans="1:21" ht="15" x14ac:dyDescent="0.25">
      <c r="A92" s="1044"/>
      <c r="B92" s="1045" t="s">
        <v>1430</v>
      </c>
      <c r="C92" s="1046" t="s">
        <v>1431</v>
      </c>
      <c r="D92" s="1088" t="s">
        <v>2003</v>
      </c>
      <c r="E92" s="1047">
        <v>43282</v>
      </c>
      <c r="F92" s="1037">
        <v>44792</v>
      </c>
      <c r="G92" s="1048">
        <v>44166</v>
      </c>
      <c r="H92" s="1037"/>
      <c r="I92" s="1049"/>
      <c r="J92" s="1039"/>
      <c r="K92" s="1039"/>
      <c r="L92" s="1039"/>
      <c r="M92" s="1039"/>
      <c r="N92" s="1040"/>
      <c r="O92" s="1041"/>
      <c r="P92" s="1041"/>
      <c r="Q92" s="1041"/>
      <c r="R92" s="1041"/>
      <c r="S92" s="1041"/>
      <c r="T92" s="1041"/>
      <c r="U92" s="1042"/>
    </row>
    <row r="93" spans="1:21" ht="15" x14ac:dyDescent="0.25">
      <c r="A93" s="1044"/>
      <c r="B93" s="1045" t="s">
        <v>1430</v>
      </c>
      <c r="C93" s="1046" t="s">
        <v>1431</v>
      </c>
      <c r="D93" s="1088" t="s">
        <v>2004</v>
      </c>
      <c r="E93" s="1047">
        <v>43282</v>
      </c>
      <c r="F93" s="1037">
        <v>44792</v>
      </c>
      <c r="G93" s="1048">
        <v>44166</v>
      </c>
      <c r="H93" s="1037"/>
      <c r="I93" s="1049"/>
      <c r="J93" s="1039"/>
      <c r="K93" s="1039"/>
      <c r="L93" s="1039"/>
      <c r="M93" s="1039"/>
      <c r="N93" s="1040"/>
      <c r="O93" s="1041"/>
      <c r="P93" s="1041"/>
      <c r="Q93" s="1041"/>
      <c r="R93" s="1041"/>
      <c r="S93" s="1041"/>
      <c r="T93" s="1041"/>
      <c r="U93" s="1042"/>
    </row>
    <row r="94" spans="1:21" ht="15" x14ac:dyDescent="0.25">
      <c r="A94" s="1044"/>
      <c r="B94" s="1045" t="s">
        <v>1430</v>
      </c>
      <c r="C94" s="1046" t="s">
        <v>1431</v>
      </c>
      <c r="D94" s="1088" t="s">
        <v>2005</v>
      </c>
      <c r="E94" s="1047">
        <v>43282</v>
      </c>
      <c r="F94" s="1037">
        <v>44792</v>
      </c>
      <c r="G94" s="1048">
        <v>44166</v>
      </c>
      <c r="H94" s="1037"/>
      <c r="I94" s="1049"/>
      <c r="J94" s="1039"/>
      <c r="K94" s="1039"/>
      <c r="L94" s="1039"/>
      <c r="M94" s="1039"/>
      <c r="N94" s="1040"/>
      <c r="O94" s="1041"/>
      <c r="P94" s="1041"/>
      <c r="Q94" s="1041"/>
      <c r="R94" s="1041"/>
      <c r="S94" s="1041"/>
      <c r="T94" s="1041"/>
      <c r="U94" s="1042"/>
    </row>
    <row r="95" spans="1:21" ht="15" x14ac:dyDescent="0.25">
      <c r="A95" s="1044"/>
      <c r="B95" s="1045" t="s">
        <v>1416</v>
      </c>
      <c r="C95" s="1046" t="s">
        <v>1417</v>
      </c>
      <c r="D95" s="1088" t="s">
        <v>2006</v>
      </c>
      <c r="E95" s="1047">
        <v>43405</v>
      </c>
      <c r="F95" s="1037">
        <v>45615</v>
      </c>
      <c r="G95" s="1048">
        <v>45566</v>
      </c>
      <c r="H95" s="1037"/>
      <c r="I95" s="1049"/>
      <c r="J95" s="1039"/>
      <c r="K95" s="1039"/>
      <c r="L95" s="1039"/>
      <c r="M95" s="1039"/>
      <c r="N95" s="1040"/>
      <c r="O95" s="1041"/>
      <c r="P95" s="1041"/>
      <c r="Q95" s="1041"/>
      <c r="R95" s="1041"/>
      <c r="S95" s="1041"/>
      <c r="T95" s="1041"/>
      <c r="U95" s="1042"/>
    </row>
    <row r="96" spans="1:21" ht="15" x14ac:dyDescent="0.25">
      <c r="A96" s="1044"/>
      <c r="B96" s="1045" t="s">
        <v>1437</v>
      </c>
      <c r="C96" s="1046" t="s">
        <v>1438</v>
      </c>
      <c r="D96" s="1088" t="s">
        <v>2008</v>
      </c>
      <c r="E96" s="1047">
        <v>43282</v>
      </c>
      <c r="F96" s="1037">
        <v>42400</v>
      </c>
      <c r="G96" s="1048">
        <v>44105</v>
      </c>
      <c r="H96" s="1037"/>
      <c r="I96" s="1049"/>
      <c r="J96" s="1039"/>
      <c r="K96" s="1039"/>
      <c r="L96" s="1039"/>
      <c r="M96" s="1039"/>
      <c r="N96" s="1040"/>
      <c r="O96" s="1041"/>
      <c r="P96" s="1041"/>
      <c r="Q96" s="1041"/>
      <c r="R96" s="1041"/>
      <c r="S96" s="1041"/>
      <c r="T96" s="1041"/>
      <c r="U96" s="1042"/>
    </row>
    <row r="97" spans="1:21" ht="15" x14ac:dyDescent="0.25">
      <c r="A97" s="1044"/>
      <c r="B97" s="1045" t="s">
        <v>1437</v>
      </c>
      <c r="C97" s="1046" t="s">
        <v>1438</v>
      </c>
      <c r="D97" s="1088" t="s">
        <v>2009</v>
      </c>
      <c r="E97" s="1047">
        <v>43282</v>
      </c>
      <c r="F97" s="1037">
        <v>42400</v>
      </c>
      <c r="G97" s="1048">
        <v>44105</v>
      </c>
      <c r="H97" s="1037"/>
      <c r="I97" s="1049"/>
      <c r="J97" s="1039"/>
      <c r="K97" s="1039"/>
      <c r="L97" s="1039"/>
      <c r="M97" s="1039"/>
      <c r="N97" s="1040"/>
      <c r="O97" s="1041"/>
      <c r="P97" s="1041"/>
      <c r="Q97" s="1041"/>
      <c r="R97" s="1041"/>
      <c r="S97" s="1041"/>
      <c r="T97" s="1041"/>
      <c r="U97" s="1042"/>
    </row>
    <row r="98" spans="1:21" s="836" customFormat="1" ht="15" x14ac:dyDescent="0.25">
      <c r="A98" s="1050"/>
      <c r="B98" s="1051" t="s">
        <v>1424</v>
      </c>
      <c r="C98" s="1052" t="s">
        <v>1425</v>
      </c>
      <c r="D98" s="1092" t="s">
        <v>1510</v>
      </c>
      <c r="E98" s="1067"/>
      <c r="F98" s="1053">
        <v>43160</v>
      </c>
      <c r="G98" s="1054">
        <v>43770</v>
      </c>
      <c r="H98" s="1053"/>
      <c r="I98" s="1054"/>
      <c r="J98" s="1055"/>
      <c r="K98" s="1055"/>
      <c r="L98" s="1055"/>
      <c r="M98" s="1055"/>
      <c r="N98" s="1056"/>
      <c r="O98" s="1057"/>
      <c r="P98" s="1057"/>
      <c r="Q98" s="1057" t="e">
        <f>+C98-180</f>
        <v>#VALUE!</v>
      </c>
      <c r="R98" s="1057"/>
      <c r="S98" s="1057"/>
      <c r="T98" s="1057"/>
      <c r="U98" s="1058"/>
    </row>
    <row r="99" spans="1:21" ht="15" x14ac:dyDescent="0.25">
      <c r="A99" s="1066" t="s">
        <v>924</v>
      </c>
      <c r="B99" t="s">
        <v>1416</v>
      </c>
      <c r="C99" s="1066" t="s">
        <v>1417</v>
      </c>
      <c r="D99" s="1090" t="s">
        <v>2023</v>
      </c>
      <c r="E99" s="1067">
        <v>43405</v>
      </c>
      <c r="F99" s="1065">
        <v>43261</v>
      </c>
      <c r="G99" s="3">
        <v>45544</v>
      </c>
      <c r="H99" s="1065">
        <v>40057</v>
      </c>
      <c r="I99" s="3">
        <v>45566</v>
      </c>
      <c r="J99" s="1039"/>
      <c r="K99" s="1039"/>
      <c r="L99" s="1039"/>
      <c r="M99" s="1039"/>
      <c r="N99" s="1040"/>
      <c r="O99" s="1041"/>
      <c r="P99" s="1041"/>
      <c r="Q99" s="1041"/>
      <c r="R99" s="1041"/>
      <c r="S99" s="1041"/>
      <c r="T99" s="1041"/>
      <c r="U99" s="1042"/>
    </row>
    <row r="100" spans="1:21" ht="15" x14ac:dyDescent="0.25">
      <c r="A100" s="1066" t="s">
        <v>924</v>
      </c>
      <c r="B100" t="s">
        <v>1416</v>
      </c>
      <c r="C100" s="1066" t="s">
        <v>1417</v>
      </c>
      <c r="D100" s="1091" t="s">
        <v>2024</v>
      </c>
      <c r="E100" s="1067">
        <v>43405</v>
      </c>
      <c r="F100" s="1065">
        <v>43261</v>
      </c>
      <c r="G100" s="3">
        <v>45544</v>
      </c>
      <c r="H100" s="1065">
        <v>40057</v>
      </c>
      <c r="I100" s="3">
        <v>45566</v>
      </c>
      <c r="J100" s="1062"/>
      <c r="K100" s="1062"/>
      <c r="L100" s="1062"/>
      <c r="M100" s="1062"/>
      <c r="N100" s="1056"/>
      <c r="O100" s="1063"/>
      <c r="P100" s="1063"/>
      <c r="Q100" s="1063"/>
      <c r="R100" s="1063"/>
      <c r="S100" s="1063"/>
      <c r="T100" s="1063"/>
      <c r="U100" s="1064"/>
    </row>
    <row r="101" spans="1:21" ht="15" x14ac:dyDescent="0.25">
      <c r="A101" s="1066" t="s">
        <v>1685</v>
      </c>
      <c r="B101" t="s">
        <v>2036</v>
      </c>
      <c r="C101" s="1066" t="s">
        <v>539</v>
      </c>
      <c r="D101" s="1090" t="s">
        <v>2025</v>
      </c>
      <c r="E101" s="1067">
        <v>43132</v>
      </c>
      <c r="F101" s="1065">
        <v>43040</v>
      </c>
      <c r="G101" s="3">
        <v>45931</v>
      </c>
      <c r="H101" s="1065">
        <v>43132</v>
      </c>
      <c r="I101" s="3">
        <v>45931</v>
      </c>
      <c r="J101" s="1039"/>
      <c r="K101" s="1039"/>
      <c r="L101" s="1039"/>
      <c r="M101" s="1039"/>
      <c r="N101" s="1040"/>
      <c r="O101" s="1041"/>
      <c r="P101" s="1041"/>
      <c r="Q101" s="1041"/>
      <c r="R101" s="1041"/>
      <c r="S101" s="1041"/>
      <c r="T101" s="1041"/>
      <c r="U101" s="1042"/>
    </row>
    <row r="102" spans="1:21" ht="15" x14ac:dyDescent="0.25">
      <c r="A102" s="1066" t="s">
        <v>1685</v>
      </c>
      <c r="B102" t="s">
        <v>2036</v>
      </c>
      <c r="C102" s="1066" t="s">
        <v>539</v>
      </c>
      <c r="D102" s="1090" t="s">
        <v>2026</v>
      </c>
      <c r="E102" s="1067">
        <v>43132</v>
      </c>
      <c r="F102" s="1065">
        <v>43040</v>
      </c>
      <c r="G102" s="3">
        <v>45931</v>
      </c>
      <c r="H102" s="1065">
        <v>43132</v>
      </c>
      <c r="I102" s="3">
        <v>45931</v>
      </c>
      <c r="J102" s="1039"/>
      <c r="K102" s="1039"/>
      <c r="L102" s="1039"/>
      <c r="M102" s="1039"/>
      <c r="N102" s="1040"/>
      <c r="O102" s="1041"/>
      <c r="P102" s="1041"/>
      <c r="Q102" s="1041"/>
      <c r="R102" s="1041"/>
      <c r="S102" s="1041"/>
      <c r="T102" s="1041"/>
      <c r="U102" s="1042"/>
    </row>
    <row r="103" spans="1:21" ht="15" x14ac:dyDescent="0.25">
      <c r="A103" s="1066" t="s">
        <v>1685</v>
      </c>
      <c r="B103" t="s">
        <v>2036</v>
      </c>
      <c r="C103" s="1066" t="s">
        <v>539</v>
      </c>
      <c r="D103" s="1091" t="s">
        <v>2027</v>
      </c>
      <c r="E103" s="1067">
        <v>43132</v>
      </c>
      <c r="F103" s="1065">
        <v>43040</v>
      </c>
      <c r="G103" s="3">
        <v>45931</v>
      </c>
      <c r="H103" s="1065">
        <v>43132</v>
      </c>
      <c r="I103" s="3">
        <v>45931</v>
      </c>
      <c r="J103" s="1062"/>
      <c r="K103" s="1062"/>
      <c r="L103" s="1062"/>
      <c r="M103" s="1062"/>
      <c r="N103" s="1056"/>
      <c r="O103" s="1063"/>
      <c r="P103" s="1063"/>
      <c r="Q103" s="1063"/>
      <c r="R103" s="1063"/>
      <c r="S103" s="1063"/>
      <c r="T103" s="1063"/>
      <c r="U103" s="1064"/>
    </row>
    <row r="104" spans="1:21" ht="15" x14ac:dyDescent="0.25">
      <c r="A104" s="1066" t="s">
        <v>1633</v>
      </c>
      <c r="B104" t="s">
        <v>2036</v>
      </c>
      <c r="C104" s="1066" t="s">
        <v>539</v>
      </c>
      <c r="D104" s="1090" t="s">
        <v>2028</v>
      </c>
      <c r="E104" s="1067">
        <v>43132</v>
      </c>
      <c r="F104" s="1065">
        <v>43052</v>
      </c>
      <c r="G104" s="3">
        <v>44459</v>
      </c>
      <c r="H104" s="1065">
        <v>43132</v>
      </c>
      <c r="I104" s="3">
        <v>45931</v>
      </c>
      <c r="J104" s="1039"/>
      <c r="K104" s="1039"/>
      <c r="L104" s="1039"/>
      <c r="M104" s="1039"/>
      <c r="N104" s="1040"/>
      <c r="O104" s="1041"/>
      <c r="P104" s="1041"/>
      <c r="Q104" s="1041"/>
      <c r="R104" s="1041"/>
      <c r="S104" s="1041"/>
      <c r="T104" s="1041"/>
      <c r="U104" s="1042"/>
    </row>
    <row r="105" spans="1:21" ht="15" x14ac:dyDescent="0.25">
      <c r="A105" s="1066" t="s">
        <v>1633</v>
      </c>
      <c r="B105" t="s">
        <v>2036</v>
      </c>
      <c r="C105" s="1066" t="s">
        <v>539</v>
      </c>
      <c r="D105" s="1090" t="s">
        <v>2029</v>
      </c>
      <c r="E105" s="1067">
        <v>43132</v>
      </c>
      <c r="F105" s="1065">
        <v>43052</v>
      </c>
      <c r="G105" s="3">
        <v>44459</v>
      </c>
      <c r="H105" s="1065">
        <v>43132</v>
      </c>
      <c r="I105" s="3">
        <v>45931</v>
      </c>
      <c r="J105" s="1039"/>
      <c r="K105" s="1039"/>
      <c r="L105" s="1039"/>
      <c r="M105" s="1039"/>
      <c r="N105" s="1040"/>
      <c r="O105" s="1041"/>
      <c r="P105" s="1041"/>
      <c r="Q105" s="1041"/>
      <c r="R105" s="1041"/>
      <c r="S105" s="1041"/>
      <c r="T105" s="1041"/>
      <c r="U105" s="1042"/>
    </row>
    <row r="106" spans="1:21" ht="15" x14ac:dyDescent="0.25">
      <c r="A106" s="1066" t="s">
        <v>1633</v>
      </c>
      <c r="B106" t="s">
        <v>2036</v>
      </c>
      <c r="C106" s="1066" t="s">
        <v>539</v>
      </c>
      <c r="D106" s="1090" t="s">
        <v>2030</v>
      </c>
      <c r="E106" s="1067">
        <v>43132</v>
      </c>
      <c r="F106" s="1065">
        <v>43052</v>
      </c>
      <c r="G106" s="3">
        <v>44459</v>
      </c>
      <c r="H106" s="1065">
        <v>43132</v>
      </c>
      <c r="I106" s="3">
        <v>45931</v>
      </c>
      <c r="J106" s="1039"/>
      <c r="K106" s="1039"/>
      <c r="L106" s="1039"/>
      <c r="M106" s="1039"/>
      <c r="N106" s="1040"/>
      <c r="O106" s="1041"/>
      <c r="P106" s="1041"/>
      <c r="Q106" s="1041"/>
      <c r="R106" s="1041"/>
      <c r="S106" s="1041"/>
      <c r="T106" s="1041"/>
      <c r="U106" s="1042"/>
    </row>
    <row r="107" spans="1:21" ht="15" x14ac:dyDescent="0.25">
      <c r="A107" s="1066" t="s">
        <v>1633</v>
      </c>
      <c r="B107" t="s">
        <v>2036</v>
      </c>
      <c r="C107" s="1066" t="s">
        <v>539</v>
      </c>
      <c r="D107" s="1091" t="s">
        <v>2031</v>
      </c>
      <c r="E107" s="1067">
        <v>43132</v>
      </c>
      <c r="F107" s="1065">
        <v>43052</v>
      </c>
      <c r="G107" s="3">
        <v>44459</v>
      </c>
      <c r="H107" s="1065">
        <v>43132</v>
      </c>
      <c r="I107" s="3">
        <v>45931</v>
      </c>
      <c r="J107" s="1062"/>
      <c r="K107" s="1062"/>
      <c r="L107" s="1062"/>
      <c r="M107" s="1062"/>
      <c r="N107" s="1056"/>
      <c r="O107" s="1063"/>
      <c r="P107" s="1063"/>
      <c r="Q107" s="1063"/>
      <c r="R107" s="1063"/>
      <c r="S107" s="1063"/>
      <c r="T107" s="1063"/>
      <c r="U107" s="1064"/>
    </row>
    <row r="108" spans="1:21" ht="15" x14ac:dyDescent="0.25">
      <c r="A108" s="1066" t="s">
        <v>1633</v>
      </c>
      <c r="B108" t="s">
        <v>860</v>
      </c>
      <c r="C108" s="1066" t="s">
        <v>1024</v>
      </c>
      <c r="D108" s="1090" t="s">
        <v>1536</v>
      </c>
      <c r="E108" s="1067">
        <v>43435</v>
      </c>
      <c r="F108" s="1065">
        <v>42339</v>
      </c>
      <c r="G108" s="3">
        <v>43282</v>
      </c>
      <c r="H108" s="1065">
        <v>40483</v>
      </c>
      <c r="I108" s="3">
        <v>43435</v>
      </c>
      <c r="J108" s="1039"/>
      <c r="K108" s="1039"/>
      <c r="L108" s="1039"/>
      <c r="M108" s="1039"/>
      <c r="N108" s="1040"/>
      <c r="O108" s="1041"/>
      <c r="P108" s="1041"/>
      <c r="Q108" s="1041"/>
      <c r="R108" s="1041"/>
      <c r="S108" s="1041"/>
      <c r="T108" s="1041"/>
      <c r="U108" s="1042"/>
    </row>
    <row r="109" spans="1:21" ht="15" x14ac:dyDescent="0.25">
      <c r="A109" s="1066" t="s">
        <v>1633</v>
      </c>
      <c r="B109" t="s">
        <v>860</v>
      </c>
      <c r="C109" s="1066" t="s">
        <v>1024</v>
      </c>
      <c r="D109" s="1091" t="s">
        <v>1537</v>
      </c>
      <c r="E109" s="1067">
        <v>43435</v>
      </c>
      <c r="F109" s="1065">
        <v>42461</v>
      </c>
      <c r="G109" s="3">
        <v>43493</v>
      </c>
      <c r="H109" s="1065">
        <v>40483</v>
      </c>
      <c r="I109" s="3">
        <v>43435</v>
      </c>
      <c r="J109" s="1062"/>
      <c r="K109" s="1062"/>
      <c r="L109" s="1062"/>
      <c r="M109" s="1062"/>
      <c r="N109" s="1056"/>
      <c r="O109" s="1063"/>
      <c r="P109" s="1063"/>
      <c r="Q109" s="1063"/>
      <c r="R109" s="1063"/>
      <c r="S109" s="1063"/>
      <c r="T109" s="1063"/>
      <c r="U109" s="1064"/>
    </row>
    <row r="110" spans="1:21" ht="15" x14ac:dyDescent="0.25">
      <c r="A110" s="1066" t="s">
        <v>1637</v>
      </c>
      <c r="B110" t="s">
        <v>1399</v>
      </c>
      <c r="C110" s="1066" t="s">
        <v>1400</v>
      </c>
      <c r="D110" s="1091" t="s">
        <v>1896</v>
      </c>
      <c r="E110" s="1067">
        <v>43313</v>
      </c>
      <c r="F110" s="1066" t="s">
        <v>1393</v>
      </c>
      <c r="G110" s="3">
        <v>44829</v>
      </c>
      <c r="H110" s="1065">
        <v>42278</v>
      </c>
      <c r="I110" s="3">
        <v>44166</v>
      </c>
      <c r="J110" s="1062"/>
      <c r="K110" s="1062"/>
      <c r="L110" s="1062"/>
      <c r="M110" s="1062"/>
      <c r="N110" s="1056"/>
      <c r="O110" s="1063"/>
      <c r="P110" s="1063"/>
      <c r="Q110" s="1063"/>
      <c r="R110" s="1063"/>
      <c r="S110" s="1063"/>
      <c r="T110" s="1063"/>
      <c r="U110" s="1064"/>
    </row>
    <row r="111" spans="1:21" ht="15" x14ac:dyDescent="0.25">
      <c r="A111" s="1066" t="s">
        <v>8</v>
      </c>
      <c r="B111" t="s">
        <v>1805</v>
      </c>
      <c r="C111" s="1066" t="s">
        <v>1806</v>
      </c>
      <c r="D111" s="1091" t="s">
        <v>1985</v>
      </c>
      <c r="E111" s="1067">
        <v>43282</v>
      </c>
      <c r="F111" s="1065">
        <v>42217</v>
      </c>
      <c r="G111" s="3">
        <v>43831</v>
      </c>
      <c r="H111" s="1065">
        <v>42278</v>
      </c>
      <c r="I111" s="3">
        <v>44713</v>
      </c>
      <c r="J111" s="1062"/>
      <c r="K111" s="1062"/>
      <c r="L111" s="1062"/>
      <c r="M111" s="1062"/>
      <c r="N111" s="1056"/>
      <c r="O111" s="1063"/>
      <c r="P111" s="1063"/>
      <c r="Q111" s="1063"/>
      <c r="R111" s="1063"/>
      <c r="S111" s="1063"/>
      <c r="T111" s="1063"/>
      <c r="U111" s="1064"/>
    </row>
    <row r="112" spans="1:21" ht="15" x14ac:dyDescent="0.25">
      <c r="A112" s="1066" t="s">
        <v>8</v>
      </c>
      <c r="B112" t="s">
        <v>2036</v>
      </c>
      <c r="C112" s="1066" t="s">
        <v>539</v>
      </c>
      <c r="D112" s="1090" t="s">
        <v>2032</v>
      </c>
      <c r="E112" s="1067">
        <v>43132</v>
      </c>
      <c r="F112" s="1065">
        <v>42826</v>
      </c>
      <c r="G112" s="3">
        <v>45689</v>
      </c>
      <c r="H112" s="1065">
        <v>43132</v>
      </c>
      <c r="I112" s="3">
        <v>45931</v>
      </c>
      <c r="J112" s="1039"/>
      <c r="K112" s="1039"/>
      <c r="L112" s="1039"/>
      <c r="M112" s="1039"/>
      <c r="N112" s="1040"/>
      <c r="O112" s="1041"/>
      <c r="P112" s="1041"/>
      <c r="Q112" s="1041"/>
      <c r="R112" s="1041"/>
      <c r="S112" s="1041"/>
      <c r="T112" s="1041"/>
      <c r="U112" s="1042"/>
    </row>
    <row r="113" spans="1:21" ht="15" x14ac:dyDescent="0.25">
      <c r="A113" s="1066" t="s">
        <v>8</v>
      </c>
      <c r="B113" t="s">
        <v>2036</v>
      </c>
      <c r="C113" s="1066" t="s">
        <v>539</v>
      </c>
      <c r="D113" s="1090" t="s">
        <v>2033</v>
      </c>
      <c r="E113" s="1067">
        <v>43132</v>
      </c>
      <c r="F113" s="1065">
        <v>42948</v>
      </c>
      <c r="G113" s="3">
        <v>47119</v>
      </c>
      <c r="H113" s="1065">
        <v>43132</v>
      </c>
      <c r="I113" s="3">
        <v>45931</v>
      </c>
      <c r="J113" s="1039"/>
      <c r="K113" s="1039"/>
      <c r="L113" s="1039"/>
      <c r="M113" s="1039"/>
      <c r="N113" s="1040"/>
      <c r="O113" s="1041"/>
      <c r="P113" s="1041"/>
      <c r="Q113" s="1041"/>
      <c r="R113" s="1041"/>
      <c r="S113" s="1041"/>
      <c r="T113" s="1041"/>
      <c r="U113" s="1042"/>
    </row>
    <row r="114" spans="1:21" ht="15" x14ac:dyDescent="0.25">
      <c r="A114" s="1066" t="s">
        <v>8</v>
      </c>
      <c r="B114" t="s">
        <v>2036</v>
      </c>
      <c r="C114" s="1066" t="s">
        <v>539</v>
      </c>
      <c r="D114" s="1091" t="s">
        <v>2034</v>
      </c>
      <c r="E114" s="1067">
        <v>43132</v>
      </c>
      <c r="F114" s="1065">
        <v>42826</v>
      </c>
      <c r="G114" s="3">
        <v>43831</v>
      </c>
      <c r="H114" s="1065">
        <v>43132</v>
      </c>
      <c r="I114" s="3">
        <v>45931</v>
      </c>
      <c r="J114" s="1062"/>
      <c r="K114" s="1062"/>
      <c r="L114" s="1062"/>
      <c r="M114" s="1062"/>
      <c r="N114" s="1056"/>
      <c r="O114" s="1063"/>
      <c r="P114" s="1063"/>
      <c r="Q114" s="1063"/>
      <c r="R114" s="1063"/>
      <c r="S114" s="1063"/>
      <c r="T114" s="1063"/>
      <c r="U114" s="1064"/>
    </row>
    <row r="115" spans="1:21" ht="15" x14ac:dyDescent="0.25">
      <c r="A115" s="1066" t="s">
        <v>8</v>
      </c>
      <c r="B115" t="s">
        <v>2037</v>
      </c>
      <c r="C115" s="1066" t="s">
        <v>527</v>
      </c>
      <c r="D115" s="1091" t="s">
        <v>2033</v>
      </c>
      <c r="E115" s="1067">
        <v>43101</v>
      </c>
      <c r="F115" s="1065">
        <v>42948</v>
      </c>
      <c r="G115" s="3">
        <v>47119</v>
      </c>
      <c r="H115" s="1065">
        <v>43101</v>
      </c>
      <c r="I115" s="3">
        <v>45261</v>
      </c>
      <c r="J115" s="1062"/>
      <c r="K115" s="1062"/>
      <c r="L115" s="1062"/>
      <c r="M115" s="1062"/>
      <c r="N115" s="1056"/>
      <c r="O115" s="1063"/>
      <c r="P115" s="1063"/>
      <c r="Q115" s="1063"/>
      <c r="R115" s="1063"/>
      <c r="S115" s="1063"/>
      <c r="T115" s="1063"/>
      <c r="U115" s="1064"/>
    </row>
    <row r="116" spans="1:21" ht="15" x14ac:dyDescent="0.25">
      <c r="A116" s="1066" t="s">
        <v>2038</v>
      </c>
      <c r="B116" t="s">
        <v>2036</v>
      </c>
      <c r="C116" s="1066" t="s">
        <v>539</v>
      </c>
      <c r="D116" s="1091" t="s">
        <v>2035</v>
      </c>
      <c r="E116" s="1067">
        <v>43132</v>
      </c>
      <c r="F116" s="1065">
        <v>42979</v>
      </c>
      <c r="G116" s="3">
        <v>45078</v>
      </c>
      <c r="H116" s="1065">
        <v>43132</v>
      </c>
      <c r="I116" s="3">
        <v>45931</v>
      </c>
      <c r="J116" s="1062"/>
      <c r="K116" s="1062"/>
      <c r="L116" s="1062"/>
      <c r="M116" s="1062"/>
      <c r="N116" s="1056"/>
      <c r="O116" s="1063"/>
      <c r="P116" s="1063"/>
      <c r="Q116" s="1063"/>
      <c r="R116" s="1063"/>
      <c r="S116" s="1063"/>
      <c r="T116" s="1063"/>
      <c r="U116" s="1064"/>
    </row>
    <row r="117" spans="1:21" ht="15" x14ac:dyDescent="0.25">
      <c r="A117" s="1066" t="s">
        <v>8</v>
      </c>
      <c r="B117" t="s">
        <v>860</v>
      </c>
      <c r="C117" s="1066" t="s">
        <v>1024</v>
      </c>
      <c r="D117" s="1090" t="s">
        <v>1022</v>
      </c>
      <c r="E117" s="1067">
        <v>43435</v>
      </c>
      <c r="F117" s="1065">
        <v>41091</v>
      </c>
      <c r="G117" s="3">
        <v>42124</v>
      </c>
      <c r="H117" s="1065">
        <v>40483</v>
      </c>
      <c r="I117" s="3">
        <v>43435</v>
      </c>
      <c r="J117" s="1039"/>
      <c r="K117" s="1039"/>
      <c r="L117" s="1039"/>
      <c r="M117" s="1039"/>
      <c r="N117" s="1040"/>
      <c r="O117" s="1041"/>
      <c r="P117" s="1041"/>
      <c r="Q117" s="1041"/>
      <c r="R117" s="1041"/>
      <c r="S117" s="1041"/>
      <c r="T117" s="1041"/>
      <c r="U117" s="1042"/>
    </row>
    <row r="118" spans="1:21" ht="15" x14ac:dyDescent="0.25">
      <c r="A118" s="1066" t="s">
        <v>8</v>
      </c>
      <c r="B118" t="s">
        <v>860</v>
      </c>
      <c r="C118" s="1066" t="s">
        <v>1024</v>
      </c>
      <c r="D118" s="1091" t="s">
        <v>1023</v>
      </c>
      <c r="E118" s="1067">
        <v>43435</v>
      </c>
      <c r="F118" s="1065">
        <v>42064</v>
      </c>
      <c r="G118" s="3">
        <v>42521</v>
      </c>
      <c r="H118" s="1065">
        <v>40483</v>
      </c>
      <c r="I118" s="3">
        <v>43435</v>
      </c>
      <c r="J118" s="1062"/>
      <c r="K118" s="1062"/>
      <c r="L118" s="1062"/>
      <c r="M118" s="1062"/>
      <c r="N118" s="1056"/>
      <c r="O118" s="1063"/>
      <c r="P118" s="1063"/>
      <c r="Q118" s="1063"/>
      <c r="R118" s="1063"/>
      <c r="S118" s="1063"/>
      <c r="T118" s="1063"/>
      <c r="U118" s="1064"/>
    </row>
    <row r="119" spans="1:21" ht="15" x14ac:dyDescent="0.25">
      <c r="A119" s="792"/>
      <c r="B119" s="793"/>
      <c r="C119" s="794"/>
      <c r="D119" s="803" t="s">
        <v>1083</v>
      </c>
      <c r="E119" s="795"/>
      <c r="F119" s="794"/>
      <c r="G119" s="797"/>
      <c r="H119" s="796"/>
      <c r="I119" s="797"/>
      <c r="J119" s="798"/>
      <c r="K119" s="798"/>
      <c r="L119" s="798"/>
      <c r="M119" s="798"/>
      <c r="N119" s="799"/>
      <c r="O119" s="800"/>
      <c r="P119" s="800"/>
      <c r="Q119" s="800"/>
      <c r="R119" s="800"/>
      <c r="S119" s="800"/>
      <c r="T119" s="800"/>
      <c r="U119" s="801"/>
    </row>
    <row r="120" spans="1:21" ht="15" x14ac:dyDescent="0.25">
      <c r="A120" s="783"/>
      <c r="B120" s="775"/>
      <c r="C120" s="774"/>
      <c r="D120" s="802" t="s">
        <v>2058</v>
      </c>
      <c r="E120" s="776"/>
      <c r="F120" s="774"/>
      <c r="G120" s="778"/>
      <c r="H120" s="777"/>
      <c r="I120" s="778"/>
      <c r="J120" s="779"/>
      <c r="K120" s="779"/>
      <c r="L120" s="779"/>
      <c r="M120" s="779"/>
      <c r="N120" s="780"/>
      <c r="O120" s="781"/>
      <c r="P120" s="781"/>
      <c r="Q120" s="781"/>
      <c r="R120" s="781"/>
      <c r="S120" s="781"/>
      <c r="T120" s="781"/>
      <c r="U120" s="784"/>
    </row>
    <row r="121" spans="1:21" ht="15" x14ac:dyDescent="0.25">
      <c r="A121" s="783"/>
      <c r="B121" s="775"/>
      <c r="C121" s="774"/>
      <c r="D121" s="802" t="s">
        <v>2059</v>
      </c>
      <c r="E121" s="776"/>
      <c r="F121" s="774"/>
      <c r="G121" s="778"/>
      <c r="H121" s="777"/>
      <c r="I121" s="778"/>
      <c r="J121" s="779"/>
      <c r="K121" s="779"/>
      <c r="L121" s="779"/>
      <c r="M121" s="779"/>
      <c r="N121" s="780"/>
      <c r="O121" s="781"/>
      <c r="P121" s="781"/>
      <c r="Q121" s="781"/>
      <c r="R121" s="781"/>
      <c r="S121" s="781"/>
      <c r="T121" s="781"/>
      <c r="U121" s="784"/>
    </row>
    <row r="122" spans="1:21" ht="15" x14ac:dyDescent="0.25">
      <c r="A122" s="783"/>
      <c r="B122" s="775"/>
      <c r="C122" s="774"/>
      <c r="D122" s="802" t="s">
        <v>2060</v>
      </c>
      <c r="E122" s="776"/>
      <c r="F122" s="774"/>
      <c r="G122" s="778"/>
      <c r="H122" s="777"/>
      <c r="I122" s="778"/>
      <c r="J122" s="779"/>
      <c r="K122" s="779"/>
      <c r="L122" s="779"/>
      <c r="M122" s="779"/>
      <c r="N122" s="780"/>
      <c r="O122" s="781"/>
      <c r="P122" s="781"/>
      <c r="Q122" s="781"/>
      <c r="R122" s="781"/>
      <c r="S122" s="781"/>
      <c r="T122" s="781"/>
      <c r="U122" s="784"/>
    </row>
    <row r="123" spans="1:21" ht="15" x14ac:dyDescent="0.25">
      <c r="A123" s="783"/>
      <c r="B123" s="775"/>
      <c r="C123" s="774"/>
      <c r="D123" s="802" t="s">
        <v>2061</v>
      </c>
      <c r="E123" s="776"/>
      <c r="F123" s="774"/>
      <c r="G123" s="778"/>
      <c r="H123" s="777"/>
      <c r="I123" s="778"/>
      <c r="J123" s="779"/>
      <c r="K123" s="779"/>
      <c r="L123" s="779"/>
      <c r="M123" s="779"/>
      <c r="N123" s="780"/>
      <c r="O123" s="781"/>
      <c r="P123" s="781"/>
      <c r="Q123" s="781"/>
      <c r="R123" s="781"/>
      <c r="S123" s="781"/>
      <c r="T123" s="781"/>
      <c r="U123" s="784"/>
    </row>
    <row r="124" spans="1:21" ht="15" x14ac:dyDescent="0.25">
      <c r="A124" s="792"/>
      <c r="B124" s="793"/>
      <c r="C124" s="794"/>
      <c r="D124" s="803" t="s">
        <v>2062</v>
      </c>
      <c r="E124" s="795"/>
      <c r="F124" s="794"/>
      <c r="G124" s="797"/>
      <c r="H124" s="796"/>
      <c r="I124" s="797"/>
      <c r="J124" s="798"/>
      <c r="K124" s="798"/>
      <c r="L124" s="798"/>
      <c r="M124" s="798"/>
      <c r="N124" s="799"/>
      <c r="O124" s="800"/>
      <c r="P124" s="800"/>
      <c r="Q124" s="800"/>
      <c r="R124" s="800"/>
      <c r="S124" s="800"/>
      <c r="T124" s="800"/>
      <c r="U124" s="801"/>
    </row>
    <row r="125" spans="1:21" ht="15" x14ac:dyDescent="0.25">
      <c r="A125" s="792"/>
      <c r="B125" s="793"/>
      <c r="C125" s="794"/>
      <c r="D125" s="793" t="s">
        <v>1957</v>
      </c>
      <c r="E125" s="795"/>
      <c r="F125" s="794"/>
      <c r="G125" s="797"/>
      <c r="H125" s="796"/>
      <c r="I125" s="797"/>
      <c r="J125" s="798"/>
      <c r="K125" s="798"/>
      <c r="L125" s="798"/>
      <c r="M125" s="798"/>
      <c r="N125" s="799"/>
      <c r="O125" s="800"/>
      <c r="P125" s="800"/>
      <c r="Q125" s="800"/>
      <c r="R125" s="800"/>
      <c r="S125" s="800"/>
      <c r="T125" s="800"/>
      <c r="U125" s="801"/>
    </row>
    <row r="126" spans="1:21" ht="15" x14ac:dyDescent="0.25">
      <c r="A126" s="792"/>
      <c r="B126" s="793"/>
      <c r="C126" s="794"/>
      <c r="D126" s="803" t="s">
        <v>2063</v>
      </c>
      <c r="E126" s="795"/>
      <c r="F126" s="794"/>
      <c r="G126" s="797"/>
      <c r="H126" s="796"/>
      <c r="I126" s="797"/>
      <c r="J126" s="798"/>
      <c r="K126" s="798"/>
      <c r="L126" s="798"/>
      <c r="M126" s="798"/>
      <c r="N126" s="799"/>
      <c r="O126" s="800"/>
      <c r="P126" s="800"/>
      <c r="Q126" s="800"/>
      <c r="R126" s="800"/>
      <c r="S126" s="800"/>
      <c r="T126" s="800"/>
      <c r="U126" s="801"/>
    </row>
    <row r="127" spans="1:21" ht="15" x14ac:dyDescent="0.25">
      <c r="A127" s="792"/>
      <c r="B127" s="793"/>
      <c r="C127" s="794"/>
      <c r="D127" s="803" t="s">
        <v>2064</v>
      </c>
      <c r="E127" s="795"/>
      <c r="F127" s="794"/>
      <c r="G127" s="797"/>
      <c r="H127" s="796"/>
      <c r="I127" s="797"/>
      <c r="J127" s="798"/>
      <c r="K127" s="798"/>
      <c r="L127" s="798"/>
      <c r="M127" s="798"/>
      <c r="N127" s="799"/>
      <c r="O127" s="800"/>
      <c r="P127" s="800"/>
      <c r="Q127" s="800"/>
      <c r="R127" s="800"/>
      <c r="S127" s="800"/>
      <c r="T127" s="800"/>
      <c r="U127" s="801"/>
    </row>
    <row r="128" spans="1:21" ht="15" x14ac:dyDescent="0.25">
      <c r="A128" s="792"/>
      <c r="B128" s="793"/>
      <c r="C128" s="794"/>
      <c r="D128" s="803" t="s">
        <v>2065</v>
      </c>
      <c r="E128" s="795"/>
      <c r="F128" s="794"/>
      <c r="G128" s="797"/>
      <c r="H128" s="796"/>
      <c r="I128" s="797"/>
      <c r="J128" s="798"/>
      <c r="K128" s="798"/>
      <c r="L128" s="798"/>
      <c r="M128" s="798"/>
      <c r="N128" s="799"/>
      <c r="O128" s="800"/>
      <c r="P128" s="800"/>
      <c r="Q128" s="800"/>
      <c r="R128" s="800"/>
      <c r="S128" s="800"/>
      <c r="T128" s="800"/>
      <c r="U128" s="801"/>
    </row>
    <row r="129" spans="1:21" ht="15" x14ac:dyDescent="0.25">
      <c r="A129" s="792"/>
      <c r="B129" s="793"/>
      <c r="C129" s="794"/>
      <c r="D129" s="803" t="s">
        <v>2066</v>
      </c>
      <c r="E129" s="795"/>
      <c r="F129" s="794"/>
      <c r="G129" s="797"/>
      <c r="H129" s="796"/>
      <c r="I129" s="797"/>
      <c r="J129" s="798"/>
      <c r="K129" s="798"/>
      <c r="L129" s="798"/>
      <c r="M129" s="798"/>
      <c r="N129" s="799"/>
      <c r="O129" s="800"/>
      <c r="P129" s="800"/>
      <c r="Q129" s="800"/>
      <c r="R129" s="800"/>
      <c r="S129" s="800"/>
      <c r="T129" s="800"/>
      <c r="U129" s="801"/>
    </row>
    <row r="130" spans="1:21" ht="15" x14ac:dyDescent="0.25">
      <c r="A130" s="792"/>
      <c r="B130" s="793"/>
      <c r="C130" s="794"/>
      <c r="D130" s="803" t="s">
        <v>2067</v>
      </c>
      <c r="E130" s="795"/>
      <c r="F130" s="794"/>
      <c r="G130" s="797"/>
      <c r="H130" s="796"/>
      <c r="I130" s="797"/>
      <c r="J130" s="798"/>
      <c r="K130" s="798"/>
      <c r="L130" s="798"/>
      <c r="M130" s="798"/>
      <c r="N130" s="799"/>
      <c r="O130" s="800"/>
      <c r="P130" s="800"/>
      <c r="Q130" s="800"/>
      <c r="R130" s="800"/>
      <c r="S130" s="800"/>
      <c r="T130" s="800"/>
      <c r="U130" s="801"/>
    </row>
    <row r="131" spans="1:21" ht="15" x14ac:dyDescent="0.25">
      <c r="A131" s="792"/>
      <c r="B131" s="793"/>
      <c r="C131" s="794"/>
      <c r="D131" s="803" t="s">
        <v>2068</v>
      </c>
      <c r="E131" s="795"/>
      <c r="F131" s="794"/>
      <c r="G131" s="797"/>
      <c r="H131" s="796"/>
      <c r="I131" s="797"/>
      <c r="J131" s="798"/>
      <c r="K131" s="798"/>
      <c r="L131" s="798"/>
      <c r="M131" s="798"/>
      <c r="N131" s="799"/>
      <c r="O131" s="800"/>
      <c r="P131" s="800"/>
      <c r="Q131" s="800"/>
      <c r="R131" s="800"/>
      <c r="S131" s="800"/>
      <c r="T131" s="800"/>
      <c r="U131" s="801"/>
    </row>
    <row r="132" spans="1:21" ht="15" x14ac:dyDescent="0.25">
      <c r="A132" s="792"/>
      <c r="B132" s="793"/>
      <c r="C132" s="794"/>
      <c r="D132" s="803" t="s">
        <v>2055</v>
      </c>
      <c r="E132" s="795"/>
      <c r="F132" s="794"/>
      <c r="G132" s="797"/>
      <c r="H132" s="796"/>
      <c r="I132" s="797"/>
      <c r="J132" s="798"/>
      <c r="K132" s="798"/>
      <c r="L132" s="798"/>
      <c r="M132" s="798"/>
      <c r="N132" s="799"/>
      <c r="O132" s="800"/>
      <c r="P132" s="800"/>
      <c r="Q132" s="800"/>
      <c r="R132" s="800"/>
      <c r="S132" s="800"/>
      <c r="T132" s="800"/>
      <c r="U132" s="801"/>
    </row>
    <row r="133" spans="1:21" ht="15" x14ac:dyDescent="0.25">
      <c r="A133" s="783"/>
      <c r="B133" s="775"/>
      <c r="C133" s="774"/>
      <c r="D133" s="802" t="s">
        <v>1279</v>
      </c>
      <c r="E133" s="776"/>
      <c r="F133" s="774"/>
      <c r="G133" s="778"/>
      <c r="H133" s="777"/>
      <c r="I133" s="778"/>
      <c r="J133" s="779"/>
      <c r="K133" s="779"/>
      <c r="L133" s="779"/>
      <c r="M133" s="779"/>
      <c r="N133" s="780"/>
      <c r="O133" s="781"/>
      <c r="P133" s="781"/>
      <c r="Q133" s="781"/>
      <c r="R133" s="781"/>
      <c r="S133" s="781"/>
      <c r="T133" s="781"/>
      <c r="U133" s="784"/>
    </row>
    <row r="134" spans="1:21" ht="15" x14ac:dyDescent="0.25">
      <c r="A134" s="792"/>
      <c r="B134" s="793"/>
      <c r="C134" s="794"/>
      <c r="D134" s="803" t="s">
        <v>1281</v>
      </c>
      <c r="E134" s="795"/>
      <c r="F134" s="794"/>
      <c r="G134" s="797"/>
      <c r="H134" s="796"/>
      <c r="I134" s="797"/>
      <c r="J134" s="798"/>
      <c r="K134" s="798"/>
      <c r="L134" s="798"/>
      <c r="M134" s="798"/>
      <c r="N134" s="799"/>
      <c r="O134" s="800"/>
      <c r="P134" s="800"/>
      <c r="Q134" s="800"/>
      <c r="R134" s="800"/>
      <c r="S134" s="800"/>
      <c r="T134" s="800"/>
      <c r="U134" s="801"/>
    </row>
    <row r="135" spans="1:21" ht="15" x14ac:dyDescent="0.25">
      <c r="A135" s="783"/>
      <c r="B135" s="775"/>
      <c r="C135" s="774"/>
      <c r="D135" s="802" t="s">
        <v>2069</v>
      </c>
      <c r="E135" s="776"/>
      <c r="F135" s="774"/>
      <c r="G135" s="778"/>
      <c r="H135" s="777"/>
      <c r="I135" s="778"/>
      <c r="J135" s="779"/>
      <c r="K135" s="779"/>
      <c r="L135" s="779"/>
      <c r="M135" s="779"/>
      <c r="N135" s="780"/>
      <c r="O135" s="781"/>
      <c r="P135" s="781"/>
      <c r="Q135" s="781"/>
      <c r="R135" s="781"/>
      <c r="S135" s="781"/>
      <c r="T135" s="781"/>
      <c r="U135" s="784"/>
    </row>
    <row r="136" spans="1:21" ht="15" x14ac:dyDescent="0.25">
      <c r="A136" s="783"/>
      <c r="B136" s="775"/>
      <c r="C136" s="774"/>
      <c r="D136" s="802" t="s">
        <v>2070</v>
      </c>
      <c r="E136" s="776"/>
      <c r="F136" s="774"/>
      <c r="G136" s="778"/>
      <c r="H136" s="777"/>
      <c r="I136" s="778"/>
      <c r="J136" s="779"/>
      <c r="K136" s="779"/>
      <c r="L136" s="779"/>
      <c r="M136" s="779"/>
      <c r="N136" s="780"/>
      <c r="O136" s="781"/>
      <c r="P136" s="781"/>
      <c r="Q136" s="781"/>
      <c r="R136" s="781"/>
      <c r="S136" s="781"/>
      <c r="T136" s="781"/>
      <c r="U136" s="784"/>
    </row>
    <row r="137" spans="1:21" ht="15" x14ac:dyDescent="0.25">
      <c r="A137" s="783"/>
      <c r="B137" s="775"/>
      <c r="C137" s="774"/>
      <c r="D137" s="802" t="s">
        <v>2071</v>
      </c>
      <c r="E137" s="776"/>
      <c r="F137" s="774"/>
      <c r="G137" s="778"/>
      <c r="H137" s="777"/>
      <c r="I137" s="778"/>
      <c r="J137" s="779"/>
      <c r="K137" s="779"/>
      <c r="L137" s="779"/>
      <c r="M137" s="779"/>
      <c r="N137" s="780"/>
      <c r="O137" s="781"/>
      <c r="P137" s="781"/>
      <c r="Q137" s="781"/>
      <c r="R137" s="781"/>
      <c r="S137" s="781"/>
      <c r="T137" s="781"/>
      <c r="U137" s="784"/>
    </row>
    <row r="138" spans="1:21" ht="15" x14ac:dyDescent="0.25">
      <c r="A138" s="792"/>
      <c r="B138" s="793"/>
      <c r="C138" s="794"/>
      <c r="D138" s="803" t="s">
        <v>2072</v>
      </c>
      <c r="E138" s="795"/>
      <c r="F138" s="794"/>
      <c r="G138" s="797"/>
      <c r="H138" s="796"/>
      <c r="I138" s="797"/>
      <c r="J138" s="798"/>
      <c r="K138" s="798"/>
      <c r="L138" s="798"/>
      <c r="M138" s="798"/>
      <c r="N138" s="799"/>
      <c r="O138" s="800"/>
      <c r="P138" s="800"/>
      <c r="Q138" s="800"/>
      <c r="R138" s="800"/>
      <c r="S138" s="800"/>
      <c r="T138" s="800"/>
      <c r="U138" s="801"/>
    </row>
    <row r="139" spans="1:21" ht="15" x14ac:dyDescent="0.25">
      <c r="A139" s="792"/>
      <c r="B139" s="793"/>
      <c r="C139" s="794"/>
      <c r="D139" s="803" t="s">
        <v>2073</v>
      </c>
      <c r="E139" s="795"/>
      <c r="F139" s="794"/>
      <c r="G139" s="797"/>
      <c r="H139" s="796"/>
      <c r="I139" s="797"/>
      <c r="J139" s="798"/>
      <c r="K139" s="798"/>
      <c r="L139" s="798"/>
      <c r="M139" s="798"/>
      <c r="N139" s="799"/>
      <c r="O139" s="800"/>
      <c r="P139" s="800"/>
      <c r="Q139" s="800"/>
      <c r="R139" s="800"/>
      <c r="S139" s="800"/>
      <c r="T139" s="800"/>
      <c r="U139" s="801"/>
    </row>
    <row r="140" spans="1:21" ht="15" x14ac:dyDescent="0.25">
      <c r="A140" s="792"/>
      <c r="B140" s="793"/>
      <c r="C140" s="794"/>
      <c r="D140" s="803" t="s">
        <v>958</v>
      </c>
      <c r="E140" s="795"/>
      <c r="F140" s="794"/>
      <c r="G140" s="797"/>
      <c r="H140" s="796"/>
      <c r="I140" s="797"/>
      <c r="J140" s="798"/>
      <c r="K140" s="798"/>
      <c r="L140" s="798"/>
      <c r="M140" s="798"/>
      <c r="N140" s="799"/>
      <c r="O140" s="800"/>
      <c r="P140" s="800"/>
      <c r="Q140" s="800"/>
      <c r="R140" s="800"/>
      <c r="S140" s="800"/>
      <c r="T140" s="800"/>
      <c r="U140" s="801"/>
    </row>
    <row r="141" spans="1:21" ht="15" x14ac:dyDescent="0.25">
      <c r="A141" s="783"/>
      <c r="B141" s="775"/>
      <c r="C141" s="774"/>
      <c r="D141" s="802" t="s">
        <v>2074</v>
      </c>
      <c r="E141" s="776"/>
      <c r="F141" s="774"/>
      <c r="G141" s="778"/>
      <c r="H141" s="777"/>
      <c r="I141" s="778"/>
      <c r="J141" s="779"/>
      <c r="K141" s="779"/>
      <c r="L141" s="779"/>
      <c r="M141" s="779"/>
      <c r="N141" s="780"/>
      <c r="O141" s="781"/>
      <c r="P141" s="781"/>
      <c r="Q141" s="781"/>
      <c r="R141" s="781"/>
      <c r="S141" s="781"/>
      <c r="T141" s="781"/>
      <c r="U141" s="784"/>
    </row>
    <row r="142" spans="1:21" ht="15" x14ac:dyDescent="0.25">
      <c r="A142" s="792"/>
      <c r="B142" s="793"/>
      <c r="C142" s="794"/>
      <c r="D142" s="803" t="s">
        <v>2075</v>
      </c>
      <c r="E142" s="795"/>
      <c r="F142" s="794"/>
      <c r="G142" s="797"/>
      <c r="H142" s="796"/>
      <c r="I142" s="797"/>
      <c r="J142" s="798"/>
      <c r="K142" s="798"/>
      <c r="L142" s="798"/>
      <c r="M142" s="798"/>
      <c r="N142" s="799"/>
      <c r="O142" s="800"/>
      <c r="P142" s="800"/>
      <c r="Q142" s="800"/>
      <c r="R142" s="800"/>
      <c r="S142" s="800"/>
      <c r="T142" s="800"/>
      <c r="U142" s="801"/>
    </row>
    <row r="143" spans="1:21" ht="15" x14ac:dyDescent="0.25">
      <c r="A143" s="783"/>
      <c r="B143" s="775"/>
      <c r="C143" s="774"/>
      <c r="D143" s="802" t="s">
        <v>702</v>
      </c>
      <c r="E143" s="776"/>
      <c r="F143" s="774"/>
      <c r="G143" s="778"/>
      <c r="H143" s="777"/>
      <c r="I143" s="778"/>
      <c r="J143" s="779"/>
      <c r="K143" s="779"/>
      <c r="L143" s="779"/>
      <c r="M143" s="779"/>
      <c r="N143" s="780"/>
      <c r="O143" s="781"/>
      <c r="P143" s="781"/>
      <c r="Q143" s="781"/>
      <c r="R143" s="781"/>
      <c r="S143" s="781"/>
      <c r="T143" s="781"/>
      <c r="U143" s="784"/>
    </row>
    <row r="144" spans="1:21" ht="15" x14ac:dyDescent="0.25">
      <c r="A144" s="783"/>
      <c r="B144" s="775"/>
      <c r="C144" s="774"/>
      <c r="D144" s="802" t="s">
        <v>704</v>
      </c>
      <c r="E144" s="776"/>
      <c r="F144" s="774"/>
      <c r="G144" s="778"/>
      <c r="H144" s="777"/>
      <c r="I144" s="778"/>
      <c r="J144" s="779"/>
      <c r="K144" s="779"/>
      <c r="L144" s="779"/>
      <c r="M144" s="779"/>
      <c r="N144" s="780"/>
      <c r="O144" s="781"/>
      <c r="P144" s="781"/>
      <c r="Q144" s="781"/>
      <c r="R144" s="781"/>
      <c r="S144" s="781"/>
      <c r="T144" s="781"/>
      <c r="U144" s="784"/>
    </row>
    <row r="145" spans="1:21" ht="15" x14ac:dyDescent="0.25">
      <c r="A145" s="792"/>
      <c r="B145" s="793"/>
      <c r="C145" s="794"/>
      <c r="D145" s="803" t="s">
        <v>706</v>
      </c>
      <c r="E145" s="795"/>
      <c r="F145" s="794"/>
      <c r="G145" s="797"/>
      <c r="H145" s="796"/>
      <c r="I145" s="797"/>
      <c r="J145" s="798"/>
      <c r="K145" s="798"/>
      <c r="L145" s="798"/>
      <c r="M145" s="798"/>
      <c r="N145" s="799"/>
      <c r="O145" s="800"/>
      <c r="P145" s="800"/>
      <c r="Q145" s="800"/>
      <c r="R145" s="800"/>
      <c r="S145" s="800"/>
      <c r="T145" s="800"/>
      <c r="U145" s="801"/>
    </row>
    <row r="146" spans="1:21" ht="15" x14ac:dyDescent="0.25">
      <c r="A146" s="783"/>
      <c r="B146" s="775"/>
      <c r="C146" s="774"/>
      <c r="D146" s="802" t="s">
        <v>529</v>
      </c>
      <c r="E146" s="776"/>
      <c r="F146" s="774"/>
      <c r="G146" s="778"/>
      <c r="H146" s="777"/>
      <c r="I146" s="778"/>
      <c r="J146" s="779"/>
      <c r="K146" s="779"/>
      <c r="L146" s="779"/>
      <c r="M146" s="779"/>
      <c r="N146" s="780"/>
      <c r="O146" s="781"/>
      <c r="P146" s="781"/>
      <c r="Q146" s="781"/>
      <c r="R146" s="781"/>
      <c r="S146" s="781"/>
      <c r="T146" s="781"/>
      <c r="U146" s="784"/>
    </row>
    <row r="147" spans="1:21" ht="15" x14ac:dyDescent="0.25">
      <c r="A147" s="783"/>
      <c r="B147" s="775"/>
      <c r="C147" s="774"/>
      <c r="D147" s="802" t="s">
        <v>531</v>
      </c>
      <c r="E147" s="776"/>
      <c r="F147" s="774"/>
      <c r="G147" s="778"/>
      <c r="H147" s="777"/>
      <c r="I147" s="778"/>
      <c r="J147" s="779"/>
      <c r="K147" s="779"/>
      <c r="L147" s="779"/>
      <c r="M147" s="779"/>
      <c r="N147" s="780"/>
      <c r="O147" s="781"/>
      <c r="P147" s="781"/>
      <c r="Q147" s="781"/>
      <c r="R147" s="781"/>
      <c r="S147" s="781"/>
      <c r="T147" s="781"/>
      <c r="U147" s="784"/>
    </row>
    <row r="148" spans="1:21" ht="15" x14ac:dyDescent="0.25">
      <c r="A148" s="783"/>
      <c r="B148" s="775"/>
      <c r="C148" s="774"/>
      <c r="D148" s="802" t="s">
        <v>532</v>
      </c>
      <c r="E148" s="776"/>
      <c r="F148" s="774"/>
      <c r="G148" s="778"/>
      <c r="H148" s="777"/>
      <c r="I148" s="778"/>
      <c r="J148" s="779"/>
      <c r="K148" s="779"/>
      <c r="L148" s="779"/>
      <c r="M148" s="779"/>
      <c r="N148" s="780"/>
      <c r="O148" s="781"/>
      <c r="P148" s="781"/>
      <c r="Q148" s="781"/>
      <c r="R148" s="781"/>
      <c r="S148" s="781"/>
      <c r="T148" s="781"/>
      <c r="U148" s="784"/>
    </row>
    <row r="149" spans="1:21" ht="15" x14ac:dyDescent="0.25">
      <c r="A149" s="783"/>
      <c r="B149" s="775"/>
      <c r="C149" s="774"/>
      <c r="D149" s="802" t="s">
        <v>690</v>
      </c>
      <c r="E149" s="776"/>
      <c r="F149" s="774"/>
      <c r="G149" s="778"/>
      <c r="H149" s="777"/>
      <c r="I149" s="778"/>
      <c r="J149" s="779"/>
      <c r="K149" s="779"/>
      <c r="L149" s="779"/>
      <c r="M149" s="779"/>
      <c r="N149" s="780"/>
      <c r="O149" s="781"/>
      <c r="P149" s="781"/>
      <c r="Q149" s="781"/>
      <c r="R149" s="781"/>
      <c r="S149" s="781"/>
      <c r="T149" s="781"/>
      <c r="U149" s="784"/>
    </row>
    <row r="150" spans="1:21" ht="15" x14ac:dyDescent="0.25">
      <c r="A150" s="783"/>
      <c r="B150" s="775"/>
      <c r="C150" s="774"/>
      <c r="D150" s="802" t="s">
        <v>693</v>
      </c>
      <c r="E150" s="776"/>
      <c r="F150" s="774"/>
      <c r="G150" s="778"/>
      <c r="H150" s="777"/>
      <c r="I150" s="778"/>
      <c r="J150" s="779"/>
      <c r="K150" s="779"/>
      <c r="L150" s="779"/>
      <c r="M150" s="779"/>
      <c r="N150" s="780"/>
      <c r="O150" s="781"/>
      <c r="P150" s="781"/>
      <c r="Q150" s="781"/>
      <c r="R150" s="781"/>
      <c r="S150" s="781"/>
      <c r="T150" s="781"/>
      <c r="U150" s="784"/>
    </row>
    <row r="151" spans="1:21" ht="15" x14ac:dyDescent="0.25">
      <c r="A151" s="783"/>
      <c r="B151" s="775"/>
      <c r="C151" s="774"/>
      <c r="D151" s="802" t="s">
        <v>2076</v>
      </c>
      <c r="E151" s="776"/>
      <c r="F151" s="774"/>
      <c r="G151" s="778"/>
      <c r="H151" s="777"/>
      <c r="I151" s="778"/>
      <c r="J151" s="779"/>
      <c r="K151" s="779"/>
      <c r="L151" s="779"/>
      <c r="M151" s="779"/>
      <c r="N151" s="780"/>
      <c r="O151" s="781"/>
      <c r="P151" s="781"/>
      <c r="Q151" s="781"/>
      <c r="R151" s="781"/>
      <c r="S151" s="781"/>
      <c r="T151" s="781"/>
      <c r="U151" s="784"/>
    </row>
    <row r="152" spans="1:21" ht="15" x14ac:dyDescent="0.25">
      <c r="A152" s="792"/>
      <c r="B152" s="793"/>
      <c r="C152" s="794"/>
      <c r="D152" s="803" t="s">
        <v>699</v>
      </c>
      <c r="E152" s="795"/>
      <c r="F152" s="794"/>
      <c r="G152" s="797"/>
      <c r="H152" s="796"/>
      <c r="I152" s="797"/>
      <c r="J152" s="798"/>
      <c r="K152" s="798"/>
      <c r="L152" s="798"/>
      <c r="M152" s="798"/>
      <c r="N152" s="799"/>
      <c r="O152" s="800"/>
      <c r="P152" s="800"/>
      <c r="Q152" s="800"/>
      <c r="R152" s="800"/>
      <c r="S152" s="800"/>
      <c r="T152" s="800"/>
      <c r="U152" s="801"/>
    </row>
  </sheetData>
  <mergeCells count="1">
    <mergeCell ref="A1:B1"/>
  </mergeCells>
  <pageMargins left="0.7" right="0.7" top="0.75" bottom="0.75" header="0.3" footer="0.3"/>
  <pageSetup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Z347"/>
  <sheetViews>
    <sheetView workbookViewId="0">
      <pane xSplit="1" topLeftCell="B1" activePane="topRight" state="frozen"/>
      <selection pane="topRight" activeCell="A215" sqref="A215:XFD215"/>
    </sheetView>
  </sheetViews>
  <sheetFormatPr defaultColWidth="9.7109375" defaultRowHeight="12.75" x14ac:dyDescent="0.2"/>
  <cols>
    <col min="1" max="1" width="10.140625" customWidth="1"/>
    <col min="2" max="2" width="9.85546875" customWidth="1"/>
    <col min="3" max="3" width="9.140625" customWidth="1"/>
    <col min="4" max="4" width="24.5703125" bestFit="1" customWidth="1"/>
    <col min="5" max="5" width="13.7109375" customWidth="1"/>
    <col min="6" max="6" width="14" customWidth="1"/>
    <col min="7" max="7" width="13" customWidth="1"/>
    <col min="8" max="8" width="11.28515625" customWidth="1"/>
    <col min="9" max="9" width="11.5703125" customWidth="1"/>
    <col min="10" max="17" width="12.140625" customWidth="1"/>
    <col min="18" max="18" width="24" customWidth="1"/>
    <col min="19" max="19" width="29.28515625" customWidth="1"/>
    <col min="20" max="20" width="21.5703125" customWidth="1"/>
    <col min="21" max="21" width="17.42578125" customWidth="1"/>
    <col min="22" max="22" width="28" customWidth="1"/>
    <col min="23" max="23" width="9.85546875" customWidth="1"/>
    <col min="24" max="24" width="26.28515625" customWidth="1"/>
    <col min="25" max="25" width="14.5703125" customWidth="1"/>
    <col min="26" max="26" width="20" customWidth="1"/>
  </cols>
  <sheetData>
    <row r="1" spans="1:26" ht="15" x14ac:dyDescent="0.25">
      <c r="A1" s="1068" t="s">
        <v>2</v>
      </c>
      <c r="B1" s="1068" t="s">
        <v>1</v>
      </c>
      <c r="C1" s="1068" t="s">
        <v>1614</v>
      </c>
      <c r="D1" s="1068" t="s">
        <v>1615</v>
      </c>
      <c r="E1" s="1069" t="s">
        <v>1617</v>
      </c>
      <c r="F1" s="1069" t="s">
        <v>1618</v>
      </c>
      <c r="G1" s="1069" t="s">
        <v>1580</v>
      </c>
      <c r="H1" s="1069" t="s">
        <v>1619</v>
      </c>
      <c r="I1" s="1069" t="s">
        <v>1620</v>
      </c>
      <c r="J1" s="1070" t="s">
        <v>1212</v>
      </c>
      <c r="K1" s="1070" t="s">
        <v>1213</v>
      </c>
      <c r="L1" s="1070" t="s">
        <v>1625</v>
      </c>
      <c r="M1" s="1070" t="s">
        <v>1626</v>
      </c>
      <c r="N1" s="1070" t="s">
        <v>1627</v>
      </c>
      <c r="O1" s="1070" t="s">
        <v>1628</v>
      </c>
      <c r="P1" s="1070" t="s">
        <v>1629</v>
      </c>
      <c r="Q1" s="1070" t="s">
        <v>1630</v>
      </c>
      <c r="R1" s="1073" t="s">
        <v>952</v>
      </c>
      <c r="S1" s="1073" t="s">
        <v>52</v>
      </c>
      <c r="T1" s="1073" t="s">
        <v>1389</v>
      </c>
      <c r="U1" s="1073" t="s">
        <v>1065</v>
      </c>
      <c r="V1" s="1073" t="s">
        <v>955</v>
      </c>
      <c r="W1" s="1073" t="s">
        <v>954</v>
      </c>
      <c r="X1" s="1073" t="s">
        <v>953</v>
      </c>
      <c r="Y1" s="1073" t="s">
        <v>106</v>
      </c>
      <c r="Z1" s="1074" t="s">
        <v>1376</v>
      </c>
    </row>
    <row r="2" spans="1:26" ht="15" x14ac:dyDescent="0.25">
      <c r="A2" s="1066" t="s">
        <v>1468</v>
      </c>
      <c r="B2" s="1066" t="str">
        <f t="shared" ref="B2:B33" si="0">MID(A2,1,3)</f>
        <v>TRW</v>
      </c>
      <c r="C2" t="s">
        <v>602</v>
      </c>
      <c r="D2" s="1066" t="s">
        <v>603</v>
      </c>
      <c r="E2" s="3">
        <v>40940</v>
      </c>
      <c r="F2" s="1065">
        <v>43221</v>
      </c>
      <c r="G2" s="1065"/>
      <c r="H2" s="3">
        <v>41730</v>
      </c>
      <c r="I2" s="1065">
        <v>43617</v>
      </c>
      <c r="J2" s="1071">
        <v>131075.35320000001</v>
      </c>
      <c r="K2" s="1072">
        <v>168597.45</v>
      </c>
      <c r="L2" s="828">
        <v>219858.25049999999</v>
      </c>
      <c r="M2" s="828">
        <v>124378.877282</v>
      </c>
      <c r="N2" s="828">
        <v>0</v>
      </c>
      <c r="O2" s="828">
        <v>0</v>
      </c>
      <c r="P2" s="828">
        <v>0</v>
      </c>
      <c r="Q2" s="828">
        <v>0</v>
      </c>
    </row>
    <row r="3" spans="1:26" ht="15" x14ac:dyDescent="0.25">
      <c r="A3" s="1066" t="s">
        <v>1468</v>
      </c>
      <c r="B3" s="1066" t="str">
        <f t="shared" si="0"/>
        <v>TRW</v>
      </c>
      <c r="C3" t="s">
        <v>1410</v>
      </c>
      <c r="D3" s="1066" t="s">
        <v>1411</v>
      </c>
      <c r="E3" s="3">
        <v>40940</v>
      </c>
      <c r="F3" s="1065">
        <v>43221</v>
      </c>
      <c r="G3" s="1065"/>
      <c r="H3" s="3">
        <v>41000</v>
      </c>
      <c r="I3" s="1065">
        <v>43617</v>
      </c>
      <c r="J3" s="1071">
        <v>978779.10635999998</v>
      </c>
      <c r="K3" s="1072">
        <v>1038797.865</v>
      </c>
      <c r="L3" s="828">
        <v>1593799.578</v>
      </c>
      <c r="M3" s="828">
        <v>1030298.142619</v>
      </c>
      <c r="N3" s="828">
        <v>0</v>
      </c>
      <c r="O3" s="828">
        <v>0</v>
      </c>
      <c r="P3" s="828">
        <v>0</v>
      </c>
      <c r="Q3" s="828">
        <v>0</v>
      </c>
    </row>
    <row r="4" spans="1:26" ht="15" x14ac:dyDescent="0.25">
      <c r="A4" s="1066" t="s">
        <v>1315</v>
      </c>
      <c r="B4" s="1066" t="str">
        <f t="shared" si="0"/>
        <v>FNG</v>
      </c>
      <c r="C4" t="s">
        <v>410</v>
      </c>
      <c r="D4" s="1066" t="s">
        <v>527</v>
      </c>
      <c r="E4" s="3">
        <v>41426</v>
      </c>
      <c r="F4" s="1065">
        <v>43191</v>
      </c>
      <c r="G4" s="1065"/>
      <c r="H4" s="3">
        <v>39661</v>
      </c>
      <c r="I4" s="1065">
        <v>43800</v>
      </c>
      <c r="J4" s="1071">
        <v>267925.67690000002</v>
      </c>
      <c r="K4" s="1072">
        <v>268475.16080000001</v>
      </c>
      <c r="L4" s="828">
        <v>148934.50599999999</v>
      </c>
      <c r="M4" s="828">
        <v>0</v>
      </c>
      <c r="N4" s="828">
        <v>0</v>
      </c>
      <c r="O4" s="828">
        <v>0</v>
      </c>
      <c r="P4" s="828">
        <v>0</v>
      </c>
      <c r="Q4" s="828">
        <v>0</v>
      </c>
    </row>
    <row r="5" spans="1:26" ht="15" x14ac:dyDescent="0.25">
      <c r="A5" s="1066" t="s">
        <v>1449</v>
      </c>
      <c r="B5" s="1066" t="str">
        <f t="shared" si="0"/>
        <v>NAL</v>
      </c>
      <c r="C5" t="s">
        <v>1166</v>
      </c>
      <c r="D5" s="1066" t="s">
        <v>1167</v>
      </c>
      <c r="E5" t="s">
        <v>1393</v>
      </c>
      <c r="F5" s="1065">
        <v>43221</v>
      </c>
      <c r="G5" s="1065"/>
      <c r="H5" s="3">
        <v>41456</v>
      </c>
      <c r="I5" s="1065">
        <v>43525</v>
      </c>
      <c r="J5" s="1071">
        <v>139156.038</v>
      </c>
      <c r="K5" s="1072">
        <v>82385.337599999999</v>
      </c>
      <c r="L5" s="828">
        <v>57334.932000000001</v>
      </c>
      <c r="M5" s="828">
        <v>26647.168752000001</v>
      </c>
      <c r="N5" s="828">
        <v>16371.92</v>
      </c>
      <c r="O5" s="828">
        <v>0</v>
      </c>
      <c r="P5" s="828">
        <v>0</v>
      </c>
      <c r="Q5" s="828">
        <v>0</v>
      </c>
    </row>
    <row r="6" spans="1:26" ht="15" x14ac:dyDescent="0.25">
      <c r="A6" s="1066" t="s">
        <v>1449</v>
      </c>
      <c r="B6" s="1066" t="str">
        <f t="shared" si="0"/>
        <v>NAL</v>
      </c>
      <c r="C6" t="s">
        <v>1166</v>
      </c>
      <c r="D6" s="1066" t="s">
        <v>1167</v>
      </c>
      <c r="E6" t="s">
        <v>1393</v>
      </c>
      <c r="F6" s="1065">
        <v>43221</v>
      </c>
      <c r="G6" s="1065"/>
      <c r="H6" s="3">
        <v>41456</v>
      </c>
      <c r="I6" s="1065">
        <v>43497</v>
      </c>
      <c r="J6" s="1071">
        <v>125896.85</v>
      </c>
      <c r="K6" s="1072">
        <v>72078.376250000001</v>
      </c>
      <c r="L6" s="828">
        <v>51190.987500000003</v>
      </c>
      <c r="M6" s="828">
        <v>20111.571899999999</v>
      </c>
      <c r="N6" s="828">
        <v>16371.92</v>
      </c>
      <c r="O6" s="828">
        <v>0</v>
      </c>
      <c r="P6" s="828">
        <v>0</v>
      </c>
      <c r="Q6" s="828">
        <v>0</v>
      </c>
    </row>
    <row r="7" spans="1:26" ht="15" x14ac:dyDescent="0.25">
      <c r="A7" s="1066" t="s">
        <v>1449</v>
      </c>
      <c r="B7" s="1066" t="str">
        <f t="shared" si="0"/>
        <v>NAL</v>
      </c>
      <c r="C7" t="s">
        <v>1340</v>
      </c>
      <c r="D7" s="1066" t="s">
        <v>1736</v>
      </c>
      <c r="E7" t="s">
        <v>1393</v>
      </c>
      <c r="F7" s="1065">
        <v>43221</v>
      </c>
      <c r="G7" s="1065"/>
      <c r="H7" s="3">
        <v>41760</v>
      </c>
      <c r="I7" s="1065">
        <v>43586</v>
      </c>
      <c r="J7" s="1071">
        <v>44971.976280000003</v>
      </c>
      <c r="K7" s="1072">
        <v>25967.44326</v>
      </c>
      <c r="L7" s="828">
        <v>14084.551799999999</v>
      </c>
      <c r="M7" s="828">
        <v>11869.954034</v>
      </c>
      <c r="N7" s="828">
        <v>16371.92</v>
      </c>
      <c r="O7" s="828">
        <v>0</v>
      </c>
      <c r="P7" s="828">
        <v>0</v>
      </c>
      <c r="Q7" s="828">
        <v>0</v>
      </c>
    </row>
    <row r="8" spans="1:26" ht="15" x14ac:dyDescent="0.25">
      <c r="A8" s="1066" t="s">
        <v>1449</v>
      </c>
      <c r="B8" s="1066" t="str">
        <f t="shared" si="0"/>
        <v>NAL</v>
      </c>
      <c r="C8" t="s">
        <v>1340</v>
      </c>
      <c r="D8" s="1066" t="s">
        <v>1737</v>
      </c>
      <c r="E8" t="s">
        <v>1393</v>
      </c>
      <c r="F8" s="1065">
        <v>43221</v>
      </c>
      <c r="G8" s="1065"/>
      <c r="H8" s="3">
        <v>41791</v>
      </c>
      <c r="I8" s="1065">
        <v>43586</v>
      </c>
      <c r="J8" s="1071">
        <v>20918.681256</v>
      </c>
      <c r="K8" s="1072">
        <v>9193.3452410000009</v>
      </c>
      <c r="L8" s="828">
        <v>6352.9646400000001</v>
      </c>
      <c r="M8" s="828">
        <v>6293.5896970000003</v>
      </c>
      <c r="N8" s="828">
        <v>16371.92</v>
      </c>
      <c r="O8" s="828">
        <v>0</v>
      </c>
      <c r="P8" s="828">
        <v>0</v>
      </c>
      <c r="Q8" s="828">
        <v>0</v>
      </c>
    </row>
    <row r="9" spans="1:26" ht="15" x14ac:dyDescent="0.25">
      <c r="A9" s="1066" t="s">
        <v>1450</v>
      </c>
      <c r="B9" s="1066" t="str">
        <f t="shared" si="0"/>
        <v>NAL</v>
      </c>
      <c r="C9" t="s">
        <v>1166</v>
      </c>
      <c r="D9" s="1066" t="s">
        <v>1167</v>
      </c>
      <c r="E9" s="3">
        <v>40630</v>
      </c>
      <c r="F9" s="1065">
        <v>43220</v>
      </c>
      <c r="G9" s="1065"/>
      <c r="H9" s="3">
        <v>41456</v>
      </c>
      <c r="I9" s="1065">
        <v>43525</v>
      </c>
      <c r="J9" s="1071">
        <v>179739.49950000001</v>
      </c>
      <c r="K9" s="1072">
        <v>153249.53760000001</v>
      </c>
      <c r="L9" s="828">
        <v>172910.08439999999</v>
      </c>
      <c r="M9" s="828">
        <v>35354.3292</v>
      </c>
      <c r="N9" s="828">
        <v>0</v>
      </c>
      <c r="O9" s="828">
        <v>0</v>
      </c>
      <c r="P9" s="828">
        <v>0</v>
      </c>
      <c r="Q9" s="828">
        <v>0</v>
      </c>
    </row>
    <row r="10" spans="1:26" ht="15" x14ac:dyDescent="0.25">
      <c r="A10" s="1066" t="s">
        <v>1450</v>
      </c>
      <c r="B10" s="1066" t="str">
        <f t="shared" si="0"/>
        <v>NAL</v>
      </c>
      <c r="C10" t="s">
        <v>1166</v>
      </c>
      <c r="D10" s="1066" t="s">
        <v>1167</v>
      </c>
      <c r="E10" s="3">
        <v>40630</v>
      </c>
      <c r="F10" s="1065">
        <v>43220</v>
      </c>
      <c r="G10" s="1065"/>
      <c r="H10" s="3">
        <v>41456</v>
      </c>
      <c r="I10" s="1065">
        <v>43497</v>
      </c>
      <c r="J10" s="1071">
        <v>93823.363800000006</v>
      </c>
      <c r="K10" s="1072">
        <v>77205.900815999994</v>
      </c>
      <c r="L10" s="828">
        <v>88923.594960000002</v>
      </c>
      <c r="M10" s="828">
        <v>15369.51024</v>
      </c>
      <c r="N10" s="828">
        <v>0</v>
      </c>
      <c r="O10" s="828">
        <v>0</v>
      </c>
      <c r="P10" s="828">
        <v>0</v>
      </c>
      <c r="Q10" s="828">
        <v>0</v>
      </c>
    </row>
    <row r="11" spans="1:26" ht="15" x14ac:dyDescent="0.25">
      <c r="A11" s="1066" t="s">
        <v>1778</v>
      </c>
      <c r="B11" s="1066" t="str">
        <f t="shared" si="0"/>
        <v>SLA</v>
      </c>
      <c r="C11" t="s">
        <v>1793</v>
      </c>
      <c r="D11" s="1066" t="s">
        <v>1777</v>
      </c>
      <c r="E11" t="s">
        <v>1393</v>
      </c>
      <c r="F11" s="1065">
        <v>43252</v>
      </c>
      <c r="G11" s="1065"/>
      <c r="H11" s="3">
        <v>41821</v>
      </c>
      <c r="I11" s="1065">
        <v>43617</v>
      </c>
      <c r="J11" s="1071">
        <v>24404.252039999999</v>
      </c>
      <c r="K11" s="1072">
        <v>7736.7785999999996</v>
      </c>
      <c r="L11" s="828">
        <v>8352.8129000000008</v>
      </c>
      <c r="M11" s="828">
        <v>4067.3569000000002</v>
      </c>
      <c r="N11" s="828">
        <v>0</v>
      </c>
      <c r="O11" s="828">
        <v>0</v>
      </c>
      <c r="P11" s="828">
        <v>0</v>
      </c>
      <c r="Q11" s="828">
        <v>0</v>
      </c>
    </row>
    <row r="12" spans="1:26" ht="15" x14ac:dyDescent="0.25">
      <c r="A12" s="1066" t="s">
        <v>1782</v>
      </c>
      <c r="B12" s="1066" t="str">
        <f t="shared" si="0"/>
        <v>SLA</v>
      </c>
      <c r="C12" t="s">
        <v>1793</v>
      </c>
      <c r="D12" s="1066" t="s">
        <v>1777</v>
      </c>
      <c r="E12" t="s">
        <v>1393</v>
      </c>
      <c r="F12" s="1065">
        <v>43252</v>
      </c>
      <c r="G12" s="1065"/>
      <c r="H12" s="3">
        <v>41821</v>
      </c>
      <c r="I12" s="1065">
        <v>43617</v>
      </c>
      <c r="J12" s="1071">
        <v>7393.25101</v>
      </c>
      <c r="K12" s="1072">
        <v>3711.309221</v>
      </c>
      <c r="L12" s="828">
        <v>4006.8190060000002</v>
      </c>
      <c r="M12" s="828">
        <v>1951.098765</v>
      </c>
      <c r="N12" s="828">
        <v>0</v>
      </c>
      <c r="O12" s="828">
        <v>0</v>
      </c>
      <c r="P12" s="828">
        <v>0</v>
      </c>
      <c r="Q12" s="828">
        <v>0</v>
      </c>
    </row>
    <row r="13" spans="1:26" ht="15" x14ac:dyDescent="0.25">
      <c r="A13" s="1066" t="s">
        <v>1783</v>
      </c>
      <c r="B13" s="1066" t="str">
        <f t="shared" si="0"/>
        <v>SLA</v>
      </c>
      <c r="C13" t="s">
        <v>1793</v>
      </c>
      <c r="D13" s="1066" t="s">
        <v>1777</v>
      </c>
      <c r="E13" t="s">
        <v>1393</v>
      </c>
      <c r="F13" s="1065">
        <v>43252</v>
      </c>
      <c r="G13" s="1065"/>
      <c r="H13" s="3">
        <v>41821</v>
      </c>
      <c r="I13" s="1065">
        <v>43617</v>
      </c>
      <c r="J13" s="1071">
        <v>1573.5784799999999</v>
      </c>
      <c r="K13" s="1072">
        <v>789.91452000000004</v>
      </c>
      <c r="L13" s="828">
        <v>852.81078000000002</v>
      </c>
      <c r="M13" s="828">
        <v>415.27157999999997</v>
      </c>
      <c r="N13" s="828">
        <v>0</v>
      </c>
      <c r="O13" s="828">
        <v>0</v>
      </c>
      <c r="P13" s="828">
        <v>0</v>
      </c>
      <c r="Q13" s="828">
        <v>0</v>
      </c>
    </row>
    <row r="14" spans="1:26" ht="15" x14ac:dyDescent="0.25">
      <c r="A14" s="1066" t="s">
        <v>1784</v>
      </c>
      <c r="B14" s="1066" t="str">
        <f t="shared" si="0"/>
        <v>SLA</v>
      </c>
      <c r="C14" t="s">
        <v>1793</v>
      </c>
      <c r="D14" s="1066" t="s">
        <v>1777</v>
      </c>
      <c r="E14" t="s">
        <v>1393</v>
      </c>
      <c r="F14" s="1065">
        <v>43252</v>
      </c>
      <c r="G14" s="1065"/>
      <c r="H14" s="3">
        <v>41821</v>
      </c>
      <c r="I14" s="1065">
        <v>43617</v>
      </c>
      <c r="J14" s="1071">
        <v>542.87978299999997</v>
      </c>
      <c r="K14" s="1072">
        <v>272.518102</v>
      </c>
      <c r="L14" s="828">
        <v>294.21712200000002</v>
      </c>
      <c r="M14" s="828">
        <v>143.26743099999999</v>
      </c>
      <c r="N14" s="828">
        <v>0</v>
      </c>
      <c r="O14" s="828">
        <v>0</v>
      </c>
      <c r="P14" s="828">
        <v>0</v>
      </c>
      <c r="Q14" s="828">
        <v>0</v>
      </c>
    </row>
    <row r="15" spans="1:26" ht="15" x14ac:dyDescent="0.25">
      <c r="A15" s="1066" t="s">
        <v>1785</v>
      </c>
      <c r="B15" s="1066" t="str">
        <f t="shared" si="0"/>
        <v>SLA</v>
      </c>
      <c r="C15" t="s">
        <v>1793</v>
      </c>
      <c r="D15" s="1066" t="s">
        <v>1777</v>
      </c>
      <c r="E15" t="s">
        <v>1393</v>
      </c>
      <c r="F15" s="1065">
        <v>43252</v>
      </c>
      <c r="G15" s="1065"/>
      <c r="H15" s="3">
        <v>41821</v>
      </c>
      <c r="I15" s="1065">
        <v>43617</v>
      </c>
      <c r="J15" s="1071">
        <v>13681.92</v>
      </c>
      <c r="K15" s="1072">
        <v>0</v>
      </c>
      <c r="L15" s="828">
        <v>11735.808000000001</v>
      </c>
      <c r="M15" s="828">
        <v>5714.6880000000001</v>
      </c>
      <c r="N15" s="828">
        <v>0</v>
      </c>
      <c r="O15" s="828">
        <v>0</v>
      </c>
      <c r="P15" s="828">
        <v>0</v>
      </c>
      <c r="Q15" s="828">
        <v>0</v>
      </c>
    </row>
    <row r="16" spans="1:26" ht="15" x14ac:dyDescent="0.25">
      <c r="A16" s="1066" t="s">
        <v>1786</v>
      </c>
      <c r="B16" s="1066" t="str">
        <f t="shared" si="0"/>
        <v>SLA</v>
      </c>
      <c r="C16" t="s">
        <v>1793</v>
      </c>
      <c r="D16" s="1066" t="s">
        <v>1777</v>
      </c>
      <c r="E16" t="s">
        <v>1393</v>
      </c>
      <c r="F16" s="1065">
        <v>43252</v>
      </c>
      <c r="G16" s="1065"/>
      <c r="H16" s="3">
        <v>41821</v>
      </c>
      <c r="I16" s="1065">
        <v>43617</v>
      </c>
      <c r="J16" s="1071">
        <v>1575.63276</v>
      </c>
      <c r="K16" s="1072">
        <v>790.94574</v>
      </c>
      <c r="L16" s="828">
        <v>853.92411000000004</v>
      </c>
      <c r="M16" s="828">
        <v>415.81371000000001</v>
      </c>
      <c r="N16" s="828">
        <v>0</v>
      </c>
      <c r="O16" s="828">
        <v>0</v>
      </c>
      <c r="P16" s="828">
        <v>0</v>
      </c>
      <c r="Q16" s="828">
        <v>0</v>
      </c>
    </row>
    <row r="17" spans="1:17" ht="15" x14ac:dyDescent="0.25">
      <c r="A17" s="1066" t="s">
        <v>1787</v>
      </c>
      <c r="B17" s="1066" t="str">
        <f t="shared" si="0"/>
        <v>SLA</v>
      </c>
      <c r="C17" t="s">
        <v>1793</v>
      </c>
      <c r="D17" s="1066" t="s">
        <v>1777</v>
      </c>
      <c r="E17" t="s">
        <v>1393</v>
      </c>
      <c r="F17" s="1065">
        <v>43252</v>
      </c>
      <c r="G17" s="1065"/>
      <c r="H17" s="3">
        <v>41821</v>
      </c>
      <c r="I17" s="1065">
        <v>43617</v>
      </c>
      <c r="J17" s="1071">
        <v>494.170749</v>
      </c>
      <c r="K17" s="1072">
        <v>248.066847</v>
      </c>
      <c r="L17" s="828">
        <v>267.81895400000002</v>
      </c>
      <c r="M17" s="828">
        <v>130.41298499999999</v>
      </c>
      <c r="N17" s="828">
        <v>0</v>
      </c>
      <c r="O17" s="828">
        <v>0</v>
      </c>
      <c r="P17" s="828">
        <v>0</v>
      </c>
      <c r="Q17" s="828">
        <v>0</v>
      </c>
    </row>
    <row r="18" spans="1:17" ht="15" x14ac:dyDescent="0.25">
      <c r="A18" s="1066" t="s">
        <v>1788</v>
      </c>
      <c r="B18" s="1066" t="str">
        <f t="shared" si="0"/>
        <v>SLA</v>
      </c>
      <c r="C18" t="s">
        <v>1793</v>
      </c>
      <c r="D18" s="1066" t="s">
        <v>1777</v>
      </c>
      <c r="E18" t="s">
        <v>1393</v>
      </c>
      <c r="F18" s="1065">
        <v>43252</v>
      </c>
      <c r="G18" s="1065"/>
      <c r="H18" s="3">
        <v>41821</v>
      </c>
      <c r="I18" s="1065">
        <v>43617</v>
      </c>
      <c r="J18" s="1071">
        <v>1109.3112000000001</v>
      </c>
      <c r="K18" s="1072">
        <v>556.85879999999997</v>
      </c>
      <c r="L18" s="828">
        <v>601.19820000000004</v>
      </c>
      <c r="M18" s="828">
        <v>292.75020000000001</v>
      </c>
      <c r="N18" s="828">
        <v>0</v>
      </c>
      <c r="O18" s="828">
        <v>0</v>
      </c>
      <c r="P18" s="828">
        <v>0</v>
      </c>
      <c r="Q18" s="828">
        <v>0</v>
      </c>
    </row>
    <row r="19" spans="1:17" ht="15" x14ac:dyDescent="0.25">
      <c r="A19" s="1066" t="s">
        <v>224</v>
      </c>
      <c r="B19" s="1066" t="str">
        <f t="shared" si="0"/>
        <v>TRW</v>
      </c>
      <c r="C19" t="s">
        <v>551</v>
      </c>
      <c r="D19" s="1066" t="s">
        <v>552</v>
      </c>
      <c r="E19" t="s">
        <v>1393</v>
      </c>
      <c r="F19" s="1065">
        <v>43160</v>
      </c>
      <c r="G19" s="1065"/>
      <c r="H19" s="3">
        <v>39448</v>
      </c>
      <c r="I19" s="1065">
        <v>43800</v>
      </c>
      <c r="J19" s="1071">
        <v>87701.593200000003</v>
      </c>
      <c r="K19" s="1072">
        <v>76280.876099999994</v>
      </c>
      <c r="L19" s="828">
        <v>23646.823199999999</v>
      </c>
      <c r="M19" s="828">
        <v>0</v>
      </c>
      <c r="N19" s="828">
        <v>0</v>
      </c>
      <c r="O19" s="828">
        <v>0</v>
      </c>
      <c r="P19" s="828">
        <v>0</v>
      </c>
      <c r="Q19" s="828">
        <v>0</v>
      </c>
    </row>
    <row r="20" spans="1:17" ht="15" x14ac:dyDescent="0.25">
      <c r="A20" s="1066" t="s">
        <v>1318</v>
      </c>
      <c r="B20" s="1066" t="str">
        <f t="shared" si="0"/>
        <v>FNG</v>
      </c>
      <c r="C20" t="s">
        <v>410</v>
      </c>
      <c r="D20" s="1066" t="s">
        <v>527</v>
      </c>
      <c r="E20" t="s">
        <v>1393</v>
      </c>
      <c r="F20" s="1065">
        <v>43070</v>
      </c>
      <c r="G20" s="1065"/>
      <c r="H20" s="3">
        <v>39661</v>
      </c>
      <c r="I20" s="1065">
        <v>43800</v>
      </c>
      <c r="J20" s="1071">
        <v>134150.29440000001</v>
      </c>
      <c r="K20" s="1072">
        <v>134425.42079999999</v>
      </c>
      <c r="L20" s="828">
        <v>0</v>
      </c>
      <c r="M20" s="828">
        <v>0</v>
      </c>
      <c r="N20" s="828">
        <v>0</v>
      </c>
      <c r="O20" s="828">
        <v>0</v>
      </c>
      <c r="P20" s="828">
        <v>0</v>
      </c>
      <c r="Q20" s="828">
        <v>0</v>
      </c>
    </row>
    <row r="21" spans="1:17" ht="15" x14ac:dyDescent="0.25">
      <c r="A21" s="1066" t="s">
        <v>1816</v>
      </c>
      <c r="B21" s="1066" t="str">
        <f t="shared" si="0"/>
        <v>YAN</v>
      </c>
      <c r="C21" t="s">
        <v>1726</v>
      </c>
      <c r="D21" s="1066" t="s">
        <v>1727</v>
      </c>
      <c r="E21" s="3">
        <v>43062</v>
      </c>
      <c r="F21" s="1065">
        <v>43556</v>
      </c>
      <c r="G21" s="1065"/>
      <c r="H21" s="3">
        <v>40179</v>
      </c>
      <c r="I21" s="1065">
        <v>43922</v>
      </c>
      <c r="J21" s="1071">
        <v>0</v>
      </c>
      <c r="K21" s="1072">
        <v>11362.65</v>
      </c>
      <c r="L21" s="828">
        <v>48640.800000000003</v>
      </c>
      <c r="M21" s="828">
        <v>48537.84</v>
      </c>
      <c r="N21" s="828">
        <v>18159.57</v>
      </c>
      <c r="O21" s="828">
        <v>0</v>
      </c>
      <c r="P21" s="828">
        <v>0</v>
      </c>
      <c r="Q21" s="828">
        <v>0</v>
      </c>
    </row>
    <row r="22" spans="1:17" ht="15" x14ac:dyDescent="0.25">
      <c r="A22" s="1066" t="s">
        <v>1810</v>
      </c>
      <c r="B22" s="1066" t="str">
        <f t="shared" si="0"/>
        <v>NAL</v>
      </c>
      <c r="C22" t="s">
        <v>602</v>
      </c>
      <c r="D22" s="1066" t="s">
        <v>603</v>
      </c>
      <c r="E22" s="3">
        <v>43191</v>
      </c>
      <c r="F22" s="1065">
        <v>43646</v>
      </c>
      <c r="G22" s="1065"/>
      <c r="H22" s="3">
        <v>41730</v>
      </c>
      <c r="I22" s="1065">
        <v>43617</v>
      </c>
      <c r="J22" s="1071">
        <v>0</v>
      </c>
      <c r="K22" s="1072">
        <v>0</v>
      </c>
      <c r="L22" s="828">
        <v>37426.239999999998</v>
      </c>
      <c r="M22" s="828">
        <v>21273.24</v>
      </c>
      <c r="N22" s="828">
        <v>0</v>
      </c>
      <c r="O22" s="828">
        <v>0</v>
      </c>
      <c r="P22" s="828">
        <v>0</v>
      </c>
      <c r="Q22" s="828">
        <v>0</v>
      </c>
    </row>
    <row r="23" spans="1:17" ht="15" x14ac:dyDescent="0.25">
      <c r="A23" s="1066" t="s">
        <v>1814</v>
      </c>
      <c r="B23" s="1066" t="str">
        <f t="shared" si="0"/>
        <v>NAL</v>
      </c>
      <c r="C23" t="s">
        <v>602</v>
      </c>
      <c r="D23" s="1066" t="s">
        <v>603</v>
      </c>
      <c r="E23" s="3">
        <v>43191</v>
      </c>
      <c r="F23" s="1065">
        <v>43646</v>
      </c>
      <c r="G23" s="1065"/>
      <c r="H23" s="3">
        <v>41730</v>
      </c>
      <c r="I23" s="1065">
        <v>43617</v>
      </c>
      <c r="J23" s="1071">
        <v>0</v>
      </c>
      <c r="K23" s="1072">
        <v>0</v>
      </c>
      <c r="L23" s="828">
        <v>137444.64000000001</v>
      </c>
      <c r="M23" s="828">
        <v>78124.14</v>
      </c>
      <c r="N23" s="828">
        <v>0</v>
      </c>
      <c r="O23" s="828">
        <v>0</v>
      </c>
      <c r="P23" s="828">
        <v>0</v>
      </c>
      <c r="Q23" s="828">
        <v>0</v>
      </c>
    </row>
    <row r="24" spans="1:17" ht="15" x14ac:dyDescent="0.25">
      <c r="A24" s="1066" t="s">
        <v>1811</v>
      </c>
      <c r="B24" s="1066" t="str">
        <f t="shared" si="0"/>
        <v>STE</v>
      </c>
      <c r="C24" t="s">
        <v>1812</v>
      </c>
      <c r="D24" s="1066" t="s">
        <v>1813</v>
      </c>
      <c r="E24" s="3">
        <v>42995</v>
      </c>
      <c r="F24" s="1065">
        <v>43755</v>
      </c>
      <c r="G24" s="1065"/>
      <c r="H24" s="3">
        <v>42675</v>
      </c>
      <c r="I24" s="1065">
        <v>44470</v>
      </c>
      <c r="J24" s="1071">
        <v>0</v>
      </c>
      <c r="K24" s="1072">
        <v>0</v>
      </c>
      <c r="L24" s="828">
        <v>0</v>
      </c>
      <c r="M24" s="828">
        <v>0</v>
      </c>
      <c r="N24" s="828">
        <v>0</v>
      </c>
      <c r="O24" s="828">
        <v>0</v>
      </c>
      <c r="P24" s="828">
        <v>0</v>
      </c>
      <c r="Q24" s="828">
        <v>0</v>
      </c>
    </row>
    <row r="25" spans="1:17" ht="15" x14ac:dyDescent="0.25">
      <c r="A25" s="1066" t="s">
        <v>1811</v>
      </c>
      <c r="B25" s="1066" t="str">
        <f t="shared" si="0"/>
        <v>STE</v>
      </c>
      <c r="C25" t="s">
        <v>1812</v>
      </c>
      <c r="D25" s="1066" t="s">
        <v>1813</v>
      </c>
      <c r="E25" s="3">
        <v>42995</v>
      </c>
      <c r="F25" s="1065">
        <v>43755</v>
      </c>
      <c r="G25" s="1065"/>
      <c r="H25" s="3">
        <v>42705</v>
      </c>
      <c r="I25" s="1065">
        <v>44501</v>
      </c>
      <c r="J25" s="1071">
        <v>41295.828000000001</v>
      </c>
      <c r="K25" s="1072">
        <v>317909.95600000001</v>
      </c>
      <c r="L25" s="828">
        <v>791007.30799999996</v>
      </c>
      <c r="M25" s="828">
        <v>807855.63600000006</v>
      </c>
      <c r="N25" s="828">
        <v>746407.95600000001</v>
      </c>
      <c r="O25" s="828">
        <v>650644.87600000005</v>
      </c>
      <c r="P25" s="828">
        <v>0</v>
      </c>
      <c r="Q25" s="828">
        <v>0</v>
      </c>
    </row>
    <row r="26" spans="1:17" ht="15" x14ac:dyDescent="0.25">
      <c r="A26" s="1066" t="s">
        <v>1811</v>
      </c>
      <c r="B26" s="1066" t="str">
        <f t="shared" si="0"/>
        <v>STE</v>
      </c>
      <c r="C26" t="s">
        <v>1812</v>
      </c>
      <c r="D26" s="1066" t="s">
        <v>1813</v>
      </c>
      <c r="E26" s="3">
        <v>42995</v>
      </c>
      <c r="F26" s="1065">
        <v>43755</v>
      </c>
      <c r="G26" s="1065"/>
      <c r="H26" s="3">
        <v>42736</v>
      </c>
      <c r="I26" s="1065">
        <v>44440</v>
      </c>
      <c r="J26" s="1071">
        <v>0</v>
      </c>
      <c r="K26" s="1072">
        <v>290798.96120000002</v>
      </c>
      <c r="L26" s="828">
        <v>631897.18680000002</v>
      </c>
      <c r="M26" s="828">
        <v>621257.076</v>
      </c>
      <c r="N26" s="828">
        <v>451248.88160000002</v>
      </c>
      <c r="O26" s="828">
        <v>305323.84960000002</v>
      </c>
      <c r="P26" s="828">
        <v>0</v>
      </c>
      <c r="Q26" s="828">
        <v>0</v>
      </c>
    </row>
    <row r="27" spans="1:17" ht="15" x14ac:dyDescent="0.25">
      <c r="A27" s="1066" t="s">
        <v>1821</v>
      </c>
      <c r="B27" s="1066" t="str">
        <f t="shared" si="0"/>
        <v>TRW</v>
      </c>
      <c r="C27" t="s">
        <v>1822</v>
      </c>
      <c r="D27" s="1066" t="s">
        <v>1823</v>
      </c>
      <c r="E27" s="3">
        <v>43264</v>
      </c>
      <c r="F27" s="1065">
        <v>44755</v>
      </c>
      <c r="G27" s="1065"/>
      <c r="H27" s="3">
        <v>43313</v>
      </c>
      <c r="I27" s="1065">
        <v>43709</v>
      </c>
      <c r="J27" s="1071">
        <v>0</v>
      </c>
      <c r="K27" s="1072">
        <v>0</v>
      </c>
      <c r="L27" s="828">
        <v>92292.4</v>
      </c>
      <c r="M27" s="828">
        <v>125856.69</v>
      </c>
      <c r="N27" s="828">
        <v>0</v>
      </c>
      <c r="O27" s="828">
        <v>0</v>
      </c>
      <c r="P27" s="828">
        <v>0</v>
      </c>
      <c r="Q27" s="828">
        <v>0</v>
      </c>
    </row>
    <row r="28" spans="1:17" ht="15" x14ac:dyDescent="0.25">
      <c r="A28" s="1066" t="s">
        <v>1817</v>
      </c>
      <c r="B28" s="1066" t="str">
        <f t="shared" si="0"/>
        <v>DFN</v>
      </c>
      <c r="C28" t="s">
        <v>1818</v>
      </c>
      <c r="D28" s="1066" t="s">
        <v>1819</v>
      </c>
      <c r="E28" s="3">
        <v>43276</v>
      </c>
      <c r="F28" s="1065">
        <v>43800</v>
      </c>
      <c r="G28" s="1065"/>
      <c r="H28" s="3">
        <v>43313</v>
      </c>
      <c r="I28" s="1065">
        <v>44743</v>
      </c>
      <c r="J28" s="1071">
        <v>0</v>
      </c>
      <c r="K28" s="1072">
        <v>0</v>
      </c>
      <c r="L28" s="828">
        <v>18746</v>
      </c>
      <c r="M28" s="828">
        <v>45245.2</v>
      </c>
      <c r="N28" s="828">
        <v>52312</v>
      </c>
      <c r="O28" s="828">
        <v>45988.800000000003</v>
      </c>
      <c r="P28" s="828">
        <v>26447.200000000001</v>
      </c>
      <c r="Q28" s="828">
        <v>0</v>
      </c>
    </row>
    <row r="29" spans="1:17" ht="15" x14ac:dyDescent="0.25">
      <c r="A29" s="1066" t="s">
        <v>1820</v>
      </c>
      <c r="B29" s="1066" t="str">
        <f t="shared" si="0"/>
        <v>DFN</v>
      </c>
      <c r="C29" t="s">
        <v>1818</v>
      </c>
      <c r="D29" s="1066" t="s">
        <v>1819</v>
      </c>
      <c r="E29" s="3">
        <v>43276</v>
      </c>
      <c r="F29" s="1065">
        <v>43800</v>
      </c>
      <c r="G29" s="1065"/>
      <c r="H29" s="3">
        <v>43313</v>
      </c>
      <c r="I29" s="1065">
        <v>44743</v>
      </c>
      <c r="J29" s="1071">
        <v>0</v>
      </c>
      <c r="K29" s="1072">
        <v>0</v>
      </c>
      <c r="L29" s="828">
        <v>11752.3</v>
      </c>
      <c r="M29" s="828">
        <v>27495.16</v>
      </c>
      <c r="N29" s="828">
        <v>30783.599999999999</v>
      </c>
      <c r="O29" s="828">
        <v>26355.119999999999</v>
      </c>
      <c r="P29" s="828">
        <v>15156.28</v>
      </c>
      <c r="Q29" s="828">
        <v>0</v>
      </c>
    </row>
    <row r="30" spans="1:17" ht="15" x14ac:dyDescent="0.25">
      <c r="A30" s="1066" t="s">
        <v>1930</v>
      </c>
      <c r="B30" s="1066" t="str">
        <f t="shared" si="0"/>
        <v>NAL</v>
      </c>
      <c r="C30" t="s">
        <v>1166</v>
      </c>
      <c r="D30" s="1066" t="s">
        <v>1167</v>
      </c>
      <c r="E30" s="3">
        <v>42583</v>
      </c>
      <c r="F30" s="1065">
        <v>43555</v>
      </c>
      <c r="G30" s="1065"/>
      <c r="H30" s="3">
        <v>41456</v>
      </c>
      <c r="I30" s="1065">
        <v>43497</v>
      </c>
      <c r="J30" s="1071">
        <v>491350.57919999998</v>
      </c>
      <c r="K30" s="1072">
        <v>927117.63302399998</v>
      </c>
      <c r="L30" s="828">
        <v>934116.75878399995</v>
      </c>
      <c r="M30" s="828">
        <v>151191.6336</v>
      </c>
      <c r="N30" s="828">
        <v>0</v>
      </c>
      <c r="O30" s="828">
        <v>0</v>
      </c>
      <c r="P30" s="828">
        <v>0</v>
      </c>
      <c r="Q30" s="828">
        <v>0</v>
      </c>
    </row>
    <row r="31" spans="1:17" ht="15" x14ac:dyDescent="0.25">
      <c r="A31" s="1066" t="s">
        <v>1765</v>
      </c>
      <c r="B31" s="1066" t="str">
        <f t="shared" si="0"/>
        <v>IIS</v>
      </c>
      <c r="C31" t="s">
        <v>1340</v>
      </c>
      <c r="D31" s="1066" t="s">
        <v>1736</v>
      </c>
      <c r="E31" s="3">
        <v>42826</v>
      </c>
      <c r="F31" s="1066" t="s">
        <v>1393</v>
      </c>
      <c r="G31" s="1066"/>
      <c r="H31" s="3">
        <v>42522</v>
      </c>
      <c r="I31" s="1065">
        <v>43586</v>
      </c>
      <c r="J31" s="1071">
        <v>0</v>
      </c>
      <c r="K31" s="1072">
        <v>1501676.1440000001</v>
      </c>
      <c r="L31" s="828">
        <v>3369146.92</v>
      </c>
      <c r="M31" s="828">
        <v>748405.9</v>
      </c>
      <c r="N31" s="828">
        <v>444048</v>
      </c>
      <c r="O31" s="828">
        <v>444048</v>
      </c>
      <c r="P31" s="828">
        <v>444048</v>
      </c>
      <c r="Q31" s="828">
        <v>0</v>
      </c>
    </row>
    <row r="32" spans="1:17" ht="15" x14ac:dyDescent="0.25">
      <c r="A32" s="1066" t="s">
        <v>1760</v>
      </c>
      <c r="B32" s="1066" t="str">
        <f t="shared" si="0"/>
        <v>ADC</v>
      </c>
      <c r="C32" t="s">
        <v>551</v>
      </c>
      <c r="D32" s="1066" t="s">
        <v>552</v>
      </c>
      <c r="E32" s="3">
        <v>40817</v>
      </c>
      <c r="F32" s="1065">
        <v>43800</v>
      </c>
      <c r="G32" s="1065"/>
      <c r="H32" s="3">
        <v>39448</v>
      </c>
      <c r="I32" s="1065">
        <v>43800</v>
      </c>
      <c r="J32" s="1071">
        <v>117124.8</v>
      </c>
      <c r="K32" s="1072">
        <v>98809.425000000003</v>
      </c>
      <c r="L32" s="828">
        <v>81377.399999999994</v>
      </c>
      <c r="M32" s="828">
        <v>68870.100000000006</v>
      </c>
      <c r="N32" s="828">
        <v>0</v>
      </c>
      <c r="O32" s="828">
        <v>0</v>
      </c>
      <c r="P32" s="828">
        <v>0</v>
      </c>
      <c r="Q32" s="828">
        <v>0</v>
      </c>
    </row>
    <row r="33" spans="1:17" ht="15" x14ac:dyDescent="0.25">
      <c r="A33" s="1066" t="s">
        <v>1923</v>
      </c>
      <c r="B33" s="1066" t="str">
        <f t="shared" si="0"/>
        <v>VAR</v>
      </c>
      <c r="C33" t="s">
        <v>1825</v>
      </c>
      <c r="D33" s="1066" t="s">
        <v>1826</v>
      </c>
      <c r="E33" t="s">
        <v>1393</v>
      </c>
      <c r="F33" s="1065">
        <v>43709</v>
      </c>
      <c r="G33" s="1065"/>
      <c r="H33" s="3">
        <v>42552</v>
      </c>
      <c r="I33" s="1065">
        <v>44621</v>
      </c>
      <c r="J33" s="1071">
        <v>36465</v>
      </c>
      <c r="K33" s="1072">
        <v>73205.664999999994</v>
      </c>
      <c r="L33" s="828">
        <v>62938.5625</v>
      </c>
      <c r="M33" s="828">
        <v>47164.302499999998</v>
      </c>
      <c r="N33" s="828">
        <v>0</v>
      </c>
      <c r="O33" s="828">
        <v>0</v>
      </c>
      <c r="P33" s="828">
        <v>0</v>
      </c>
      <c r="Q33" s="828">
        <v>0</v>
      </c>
    </row>
    <row r="34" spans="1:17" ht="15" x14ac:dyDescent="0.25">
      <c r="A34" s="1066" t="s">
        <v>1135</v>
      </c>
      <c r="B34" s="1066" t="str">
        <f t="shared" ref="B34:B55" si="1">MID(A34,1,3)</f>
        <v>ALC</v>
      </c>
      <c r="C34" t="s">
        <v>1136</v>
      </c>
      <c r="D34" s="1066" t="s">
        <v>1137</v>
      </c>
      <c r="E34" t="s">
        <v>1393</v>
      </c>
      <c r="F34" s="1065">
        <v>43647</v>
      </c>
      <c r="G34" s="1065"/>
      <c r="H34" s="3">
        <v>40575</v>
      </c>
      <c r="I34" s="1065">
        <v>43647</v>
      </c>
      <c r="J34" s="1071">
        <v>15896.64076</v>
      </c>
      <c r="K34" s="1072">
        <v>15915.704895999999</v>
      </c>
      <c r="L34" s="828">
        <v>13557.449360000001</v>
      </c>
      <c r="M34" s="828">
        <v>6811.8130080000001</v>
      </c>
      <c r="N34" s="828">
        <v>0</v>
      </c>
      <c r="O34" s="828">
        <v>0</v>
      </c>
      <c r="P34" s="828">
        <v>0</v>
      </c>
      <c r="Q34" s="828">
        <v>0</v>
      </c>
    </row>
    <row r="35" spans="1:17" ht="15" x14ac:dyDescent="0.25">
      <c r="A35" s="1066" t="s">
        <v>1940</v>
      </c>
      <c r="B35" s="1066" t="str">
        <f t="shared" si="1"/>
        <v>NAL</v>
      </c>
      <c r="C35" t="s">
        <v>1435</v>
      </c>
      <c r="D35" s="1066" t="s">
        <v>1436</v>
      </c>
      <c r="E35" s="3">
        <v>42005</v>
      </c>
      <c r="F35" s="1065">
        <v>43497</v>
      </c>
      <c r="G35" s="1065"/>
      <c r="H35" s="3">
        <v>41153</v>
      </c>
      <c r="I35" s="1065">
        <v>44044</v>
      </c>
      <c r="J35" s="1071">
        <v>171507.19248</v>
      </c>
      <c r="K35" s="1072">
        <v>170020.36944000001</v>
      </c>
      <c r="L35" s="828">
        <v>175288.89455999999</v>
      </c>
      <c r="M35" s="828">
        <v>173798.48016000001</v>
      </c>
      <c r="N35" s="828">
        <v>110071.59264</v>
      </c>
      <c r="O35" s="828">
        <v>0</v>
      </c>
      <c r="P35" s="828">
        <v>0</v>
      </c>
      <c r="Q35" s="828">
        <v>0</v>
      </c>
    </row>
    <row r="36" spans="1:17" ht="15" x14ac:dyDescent="0.25">
      <c r="A36" s="1066" t="s">
        <v>1686</v>
      </c>
      <c r="B36" s="1066" t="str">
        <f t="shared" si="1"/>
        <v>NOR</v>
      </c>
      <c r="C36" t="s">
        <v>598</v>
      </c>
      <c r="D36" s="1066" t="s">
        <v>599</v>
      </c>
      <c r="E36" s="3">
        <v>42919</v>
      </c>
      <c r="F36" s="1065">
        <v>43952</v>
      </c>
      <c r="G36" s="1065"/>
      <c r="H36" s="3">
        <v>40483</v>
      </c>
      <c r="I36" s="1065">
        <v>43800</v>
      </c>
      <c r="J36" s="1071">
        <v>0</v>
      </c>
      <c r="K36" s="1072">
        <v>89507.292000000001</v>
      </c>
      <c r="L36" s="828">
        <v>190209.18</v>
      </c>
      <c r="M36" s="828">
        <v>186115.69200000001</v>
      </c>
      <c r="N36" s="828">
        <v>0</v>
      </c>
      <c r="O36" s="828">
        <v>0</v>
      </c>
      <c r="P36" s="828">
        <v>0</v>
      </c>
      <c r="Q36" s="828">
        <v>0</v>
      </c>
    </row>
    <row r="37" spans="1:17" ht="15" x14ac:dyDescent="0.25">
      <c r="A37" s="1066" t="s">
        <v>1915</v>
      </c>
      <c r="B37" s="1066" t="str">
        <f t="shared" si="1"/>
        <v>VAR</v>
      </c>
      <c r="C37" t="s">
        <v>1825</v>
      </c>
      <c r="D37" s="1066" t="s">
        <v>1826</v>
      </c>
      <c r="E37" t="s">
        <v>1393</v>
      </c>
      <c r="F37" s="1065">
        <v>43709</v>
      </c>
      <c r="G37" s="1065"/>
      <c r="H37" s="3">
        <v>42552</v>
      </c>
      <c r="I37" s="1065">
        <v>44621</v>
      </c>
      <c r="J37" s="1071">
        <v>49475.712</v>
      </c>
      <c r="K37" s="1072">
        <v>90591.546239999996</v>
      </c>
      <c r="L37" s="828">
        <v>77886.072</v>
      </c>
      <c r="M37" s="828">
        <v>63580.405440000002</v>
      </c>
      <c r="N37" s="828">
        <v>0</v>
      </c>
      <c r="O37" s="828">
        <v>0</v>
      </c>
      <c r="P37" s="828">
        <v>0</v>
      </c>
      <c r="Q37" s="828">
        <v>0</v>
      </c>
    </row>
    <row r="38" spans="1:17" ht="15" x14ac:dyDescent="0.25">
      <c r="A38" s="1066" t="s">
        <v>1577</v>
      </c>
      <c r="B38" s="1066" t="str">
        <f t="shared" si="1"/>
        <v>ALC</v>
      </c>
      <c r="C38" t="s">
        <v>606</v>
      </c>
      <c r="D38" s="1066" t="s">
        <v>524</v>
      </c>
      <c r="E38" s="3">
        <v>41275</v>
      </c>
      <c r="F38" s="1065">
        <v>43435</v>
      </c>
      <c r="G38" s="1065"/>
      <c r="H38" s="3">
        <v>40299</v>
      </c>
      <c r="I38" s="1065">
        <v>43800</v>
      </c>
      <c r="J38" s="1071">
        <v>328173.14691000001</v>
      </c>
      <c r="K38" s="1072">
        <v>340273.02140999999</v>
      </c>
      <c r="L38" s="828">
        <v>331179.99495000002</v>
      </c>
      <c r="M38" s="828">
        <v>324036.97725</v>
      </c>
      <c r="N38" s="828">
        <v>134999.75</v>
      </c>
      <c r="O38" s="828">
        <v>0</v>
      </c>
      <c r="P38" s="828">
        <v>0</v>
      </c>
      <c r="Q38" s="828">
        <v>0</v>
      </c>
    </row>
    <row r="39" spans="1:17" ht="15" x14ac:dyDescent="0.25">
      <c r="A39" s="1066" t="s">
        <v>1842</v>
      </c>
      <c r="B39" s="1066" t="str">
        <f t="shared" si="1"/>
        <v>AUT</v>
      </c>
      <c r="C39" t="s">
        <v>1005</v>
      </c>
      <c r="D39" s="1066" t="s">
        <v>917</v>
      </c>
      <c r="E39" s="3">
        <v>42125</v>
      </c>
      <c r="F39" s="1065">
        <v>43647</v>
      </c>
      <c r="G39" s="1065"/>
      <c r="H39" s="3">
        <v>39052</v>
      </c>
      <c r="I39" s="1065">
        <v>42705</v>
      </c>
      <c r="J39" s="1071">
        <v>161815.96599999999</v>
      </c>
      <c r="K39" s="1072">
        <v>170280</v>
      </c>
      <c r="L39" s="828">
        <v>170280</v>
      </c>
      <c r="M39" s="828">
        <v>88150</v>
      </c>
      <c r="N39" s="828">
        <v>0</v>
      </c>
      <c r="O39" s="828">
        <v>0</v>
      </c>
      <c r="P39" s="828">
        <v>0</v>
      </c>
      <c r="Q39" s="828">
        <v>0</v>
      </c>
    </row>
    <row r="40" spans="1:17" ht="15" x14ac:dyDescent="0.25">
      <c r="A40" s="1066" t="s">
        <v>1578</v>
      </c>
      <c r="B40" s="1066" t="str">
        <f t="shared" si="1"/>
        <v>ALC</v>
      </c>
      <c r="C40" t="s">
        <v>606</v>
      </c>
      <c r="D40" s="1066" t="s">
        <v>524</v>
      </c>
      <c r="E40" s="3">
        <v>41275</v>
      </c>
      <c r="F40" s="1065">
        <v>43435</v>
      </c>
      <c r="G40" s="1065"/>
      <c r="H40" s="3">
        <v>40299</v>
      </c>
      <c r="I40" s="1065">
        <v>43800</v>
      </c>
      <c r="J40" s="1071">
        <v>239484.120264</v>
      </c>
      <c r="K40" s="1072">
        <v>248313.99506399999</v>
      </c>
      <c r="L40" s="828">
        <v>241678.36548000001</v>
      </c>
      <c r="M40" s="828">
        <v>236465.75339999999</v>
      </c>
      <c r="N40" s="828">
        <v>98317.8</v>
      </c>
      <c r="O40" s="828">
        <v>0</v>
      </c>
      <c r="P40" s="828">
        <v>0</v>
      </c>
      <c r="Q40" s="828">
        <v>0</v>
      </c>
    </row>
    <row r="41" spans="1:17" ht="15" x14ac:dyDescent="0.25">
      <c r="A41" s="1066" t="s">
        <v>1934</v>
      </c>
      <c r="B41" s="1066" t="str">
        <f t="shared" si="1"/>
        <v>NAL</v>
      </c>
      <c r="C41" t="s">
        <v>1188</v>
      </c>
      <c r="D41" s="1066" t="s">
        <v>1189</v>
      </c>
      <c r="E41" s="3">
        <v>42644</v>
      </c>
      <c r="F41" s="1065">
        <v>43799</v>
      </c>
      <c r="G41" s="1065"/>
      <c r="H41" s="3">
        <v>41548</v>
      </c>
      <c r="I41" s="1065">
        <v>43831</v>
      </c>
      <c r="J41" s="1071">
        <v>284255.58</v>
      </c>
      <c r="K41" s="1072">
        <v>1393680.79641</v>
      </c>
      <c r="L41" s="828">
        <v>1384006.5067499999</v>
      </c>
      <c r="M41" s="828">
        <v>1354605.98217</v>
      </c>
      <c r="N41" s="828">
        <v>94180.605960000001</v>
      </c>
      <c r="O41" s="828">
        <v>0</v>
      </c>
      <c r="P41" s="828">
        <v>0</v>
      </c>
      <c r="Q41" s="828">
        <v>0</v>
      </c>
    </row>
    <row r="42" spans="1:17" ht="15" x14ac:dyDescent="0.25">
      <c r="A42" s="1066" t="s">
        <v>1579</v>
      </c>
      <c r="B42" s="1066" t="str">
        <f t="shared" si="1"/>
        <v>ALC</v>
      </c>
      <c r="C42" t="s">
        <v>606</v>
      </c>
      <c r="D42" s="1066" t="s">
        <v>524</v>
      </c>
      <c r="E42" s="3">
        <v>41275</v>
      </c>
      <c r="F42" s="1065">
        <v>43435</v>
      </c>
      <c r="G42" s="1065"/>
      <c r="H42" s="3">
        <v>40299</v>
      </c>
      <c r="I42" s="1065">
        <v>43800</v>
      </c>
      <c r="J42" s="1071">
        <v>77262.323267999993</v>
      </c>
      <c r="K42" s="1072">
        <v>80111.015868000002</v>
      </c>
      <c r="L42" s="828">
        <v>77970.230259999997</v>
      </c>
      <c r="M42" s="828">
        <v>76288.5383</v>
      </c>
      <c r="N42" s="828">
        <v>31758</v>
      </c>
      <c r="O42" s="828">
        <v>0</v>
      </c>
      <c r="P42" s="828">
        <v>0</v>
      </c>
      <c r="Q42" s="828">
        <v>0</v>
      </c>
    </row>
    <row r="43" spans="1:17" ht="15" x14ac:dyDescent="0.25">
      <c r="A43" s="1066" t="s">
        <v>1948</v>
      </c>
      <c r="B43" s="1066" t="str">
        <f t="shared" si="1"/>
        <v>STE</v>
      </c>
      <c r="C43" t="s">
        <v>1812</v>
      </c>
      <c r="D43" s="1066" t="s">
        <v>1813</v>
      </c>
      <c r="E43" s="3">
        <v>42644</v>
      </c>
      <c r="F43" s="1065">
        <v>43739</v>
      </c>
      <c r="G43" s="1065"/>
      <c r="H43" s="3">
        <v>42705</v>
      </c>
      <c r="I43" s="1065">
        <v>44501</v>
      </c>
      <c r="J43" s="1071">
        <v>98431.788</v>
      </c>
      <c r="K43" s="1072">
        <v>1806718.7977799999</v>
      </c>
      <c r="L43" s="828">
        <v>1793295.4262600001</v>
      </c>
      <c r="M43" s="828">
        <v>1831492.3294200001</v>
      </c>
      <c r="N43" s="828">
        <v>0</v>
      </c>
      <c r="O43" s="828">
        <v>0</v>
      </c>
      <c r="P43" s="828">
        <v>0</v>
      </c>
      <c r="Q43" s="828">
        <v>0</v>
      </c>
    </row>
    <row r="44" spans="1:17" ht="15" x14ac:dyDescent="0.25">
      <c r="A44" s="1066" t="s">
        <v>1948</v>
      </c>
      <c r="B44" s="1066" t="str">
        <f t="shared" si="1"/>
        <v>STE</v>
      </c>
      <c r="C44" t="s">
        <v>1812</v>
      </c>
      <c r="D44" s="1066" t="s">
        <v>1813</v>
      </c>
      <c r="E44" s="3">
        <v>42644</v>
      </c>
      <c r="F44" s="1065">
        <v>43739</v>
      </c>
      <c r="G44" s="1065"/>
      <c r="H44" s="3">
        <v>42736</v>
      </c>
      <c r="I44" s="1065">
        <v>44440</v>
      </c>
      <c r="J44" s="1071">
        <v>0</v>
      </c>
      <c r="K44" s="1072">
        <v>701763.46291999996</v>
      </c>
      <c r="L44" s="828">
        <v>828763.15781999996</v>
      </c>
      <c r="M44" s="828">
        <v>814808.14740000002</v>
      </c>
      <c r="N44" s="828">
        <v>0</v>
      </c>
      <c r="O44" s="828">
        <v>0</v>
      </c>
      <c r="P44" s="828">
        <v>0</v>
      </c>
      <c r="Q44" s="828">
        <v>0</v>
      </c>
    </row>
    <row r="45" spans="1:17" ht="15" x14ac:dyDescent="0.25">
      <c r="A45" s="1066" t="s">
        <v>1745</v>
      </c>
      <c r="B45" s="1066" t="str">
        <f t="shared" si="1"/>
        <v>ALI</v>
      </c>
      <c r="C45" t="s">
        <v>551</v>
      </c>
      <c r="D45" s="1066" t="s">
        <v>552</v>
      </c>
      <c r="E45" s="3">
        <v>40575</v>
      </c>
      <c r="F45" s="1065">
        <v>44348</v>
      </c>
      <c r="G45" s="1065"/>
      <c r="H45" s="3">
        <v>39448</v>
      </c>
      <c r="I45" s="1065">
        <v>43800</v>
      </c>
      <c r="J45" s="1071">
        <v>195227.22047999999</v>
      </c>
      <c r="K45" s="1072">
        <v>152977.12338</v>
      </c>
      <c r="L45" s="828">
        <v>135642.35423999999</v>
      </c>
      <c r="M45" s="828">
        <v>114794.80176</v>
      </c>
      <c r="N45" s="828">
        <v>0</v>
      </c>
      <c r="O45" s="828">
        <v>0</v>
      </c>
      <c r="P45" s="828">
        <v>0</v>
      </c>
      <c r="Q45" s="828">
        <v>0</v>
      </c>
    </row>
    <row r="46" spans="1:17" ht="15" x14ac:dyDescent="0.25">
      <c r="A46" s="1066" t="s">
        <v>1745</v>
      </c>
      <c r="B46" s="1066" t="str">
        <f t="shared" si="1"/>
        <v>ALI</v>
      </c>
      <c r="C46" t="s">
        <v>175</v>
      </c>
      <c r="D46" s="1066" t="s">
        <v>1838</v>
      </c>
      <c r="E46" s="3">
        <v>40575</v>
      </c>
      <c r="F46" s="1065">
        <v>44348</v>
      </c>
      <c r="G46" s="1065"/>
      <c r="H46" s="3">
        <v>39264</v>
      </c>
      <c r="I46" s="1065">
        <v>43647</v>
      </c>
      <c r="J46" s="1071">
        <v>213152.6232</v>
      </c>
      <c r="K46" s="1072">
        <v>162624.7176</v>
      </c>
      <c r="L46" s="828">
        <v>145567.26240000001</v>
      </c>
      <c r="M46" s="828">
        <v>49030.516799999998</v>
      </c>
      <c r="N46" s="828">
        <v>0</v>
      </c>
      <c r="O46" s="828">
        <v>0</v>
      </c>
      <c r="P46" s="828">
        <v>0</v>
      </c>
      <c r="Q46" s="828">
        <v>0</v>
      </c>
    </row>
    <row r="47" spans="1:17" ht="15" x14ac:dyDescent="0.25">
      <c r="A47" s="1066" t="s">
        <v>1745</v>
      </c>
      <c r="B47" s="1066" t="str">
        <f t="shared" si="1"/>
        <v>ALI</v>
      </c>
      <c r="C47" t="s">
        <v>598</v>
      </c>
      <c r="D47" s="1066" t="s">
        <v>599</v>
      </c>
      <c r="E47" s="3">
        <v>40575</v>
      </c>
      <c r="F47" s="1065">
        <v>44348</v>
      </c>
      <c r="G47" s="1065"/>
      <c r="H47" s="3">
        <v>40483</v>
      </c>
      <c r="I47" s="1065">
        <v>43800</v>
      </c>
      <c r="J47" s="1071">
        <v>128728.92359999999</v>
      </c>
      <c r="K47" s="1072">
        <v>115954.35342</v>
      </c>
      <c r="L47" s="828">
        <v>118709.8122</v>
      </c>
      <c r="M47" s="828">
        <v>116155.06068</v>
      </c>
      <c r="N47" s="828">
        <v>0</v>
      </c>
      <c r="O47" s="828">
        <v>0</v>
      </c>
      <c r="P47" s="828">
        <v>0</v>
      </c>
      <c r="Q47" s="828">
        <v>0</v>
      </c>
    </row>
    <row r="48" spans="1:17" ht="15" x14ac:dyDescent="0.25">
      <c r="A48" s="1066" t="s">
        <v>1746</v>
      </c>
      <c r="B48" s="1066" t="str">
        <f t="shared" si="1"/>
        <v>ALI</v>
      </c>
      <c r="C48" t="s">
        <v>551</v>
      </c>
      <c r="D48" s="1066" t="s">
        <v>552</v>
      </c>
      <c r="E48" s="3">
        <v>40575</v>
      </c>
      <c r="F48" s="1065">
        <v>44348</v>
      </c>
      <c r="G48" s="1065"/>
      <c r="H48" s="3">
        <v>39448</v>
      </c>
      <c r="I48" s="1065">
        <v>43800</v>
      </c>
      <c r="J48" s="1071">
        <v>32550.381696</v>
      </c>
      <c r="K48" s="1072">
        <v>31701.711888000002</v>
      </c>
      <c r="L48" s="828">
        <v>26108.874624</v>
      </c>
      <c r="M48" s="828">
        <v>22096.070975999999</v>
      </c>
      <c r="N48" s="828">
        <v>0</v>
      </c>
      <c r="O48" s="828">
        <v>0</v>
      </c>
      <c r="P48" s="828">
        <v>0</v>
      </c>
      <c r="Q48" s="828">
        <v>0</v>
      </c>
    </row>
    <row r="49" spans="1:19" ht="15" x14ac:dyDescent="0.25">
      <c r="A49" s="1066" t="s">
        <v>1746</v>
      </c>
      <c r="B49" s="1066" t="str">
        <f t="shared" si="1"/>
        <v>ALI</v>
      </c>
      <c r="C49" t="s">
        <v>175</v>
      </c>
      <c r="D49" s="1066" t="s">
        <v>1838</v>
      </c>
      <c r="E49" s="3">
        <v>40575</v>
      </c>
      <c r="F49" s="1065">
        <v>44348</v>
      </c>
      <c r="G49" s="1065"/>
      <c r="H49" s="3">
        <v>39264</v>
      </c>
      <c r="I49" s="1065">
        <v>43647</v>
      </c>
      <c r="J49" s="1071">
        <v>134526.29736</v>
      </c>
      <c r="K49" s="1072">
        <v>148072.94320000001</v>
      </c>
      <c r="L49" s="828">
        <v>125753.07472</v>
      </c>
      <c r="M49" s="828">
        <v>42356.627039999999</v>
      </c>
      <c r="N49" s="828">
        <v>0</v>
      </c>
      <c r="O49" s="828">
        <v>0</v>
      </c>
      <c r="P49" s="828">
        <v>0</v>
      </c>
      <c r="Q49" s="828">
        <v>0</v>
      </c>
    </row>
    <row r="50" spans="1:19" ht="15" x14ac:dyDescent="0.25">
      <c r="A50" s="1066" t="s">
        <v>1746</v>
      </c>
      <c r="B50" s="1066" t="str">
        <f t="shared" si="1"/>
        <v>ALI</v>
      </c>
      <c r="C50" t="s">
        <v>598</v>
      </c>
      <c r="D50" s="1066" t="s">
        <v>599</v>
      </c>
      <c r="E50" s="3">
        <v>40575</v>
      </c>
      <c r="F50" s="1065">
        <v>44348</v>
      </c>
      <c r="G50" s="1065"/>
      <c r="H50" s="3">
        <v>40483</v>
      </c>
      <c r="I50" s="1065">
        <v>43800</v>
      </c>
      <c r="J50" s="1071">
        <v>18884.70192</v>
      </c>
      <c r="K50" s="1072">
        <v>23342.017103999999</v>
      </c>
      <c r="L50" s="828">
        <v>22849.64472</v>
      </c>
      <c r="M50" s="828">
        <v>22357.897968000001</v>
      </c>
      <c r="N50" s="828">
        <v>0</v>
      </c>
      <c r="O50" s="828">
        <v>0</v>
      </c>
      <c r="P50" s="828">
        <v>0</v>
      </c>
      <c r="Q50" s="828">
        <v>0</v>
      </c>
    </row>
    <row r="51" spans="1:19" ht="15" x14ac:dyDescent="0.25">
      <c r="A51" s="1066" t="s">
        <v>1894</v>
      </c>
      <c r="B51" s="1066" t="str">
        <f t="shared" si="1"/>
        <v>NOR</v>
      </c>
      <c r="C51" t="s">
        <v>606</v>
      </c>
      <c r="D51" s="1066" t="s">
        <v>524</v>
      </c>
      <c r="E51" t="s">
        <v>1393</v>
      </c>
      <c r="F51" s="1065">
        <v>43678</v>
      </c>
      <c r="G51" s="1065"/>
      <c r="H51" s="3">
        <v>40299</v>
      </c>
      <c r="I51" s="1065">
        <v>43800</v>
      </c>
      <c r="J51" s="1071">
        <v>466701.75</v>
      </c>
      <c r="K51" s="1072">
        <v>736601.31</v>
      </c>
      <c r="L51" s="828">
        <v>807362.25</v>
      </c>
      <c r="M51" s="828">
        <v>789948.75</v>
      </c>
      <c r="N51" s="828">
        <v>0</v>
      </c>
      <c r="O51" s="828">
        <v>0</v>
      </c>
      <c r="P51" s="828">
        <v>0</v>
      </c>
      <c r="Q51" s="828">
        <v>0</v>
      </c>
    </row>
    <row r="52" spans="1:19" ht="15" x14ac:dyDescent="0.25">
      <c r="A52" s="1066" t="s">
        <v>1759</v>
      </c>
      <c r="B52" s="1066" t="str">
        <f t="shared" si="1"/>
        <v>ADC</v>
      </c>
      <c r="C52" t="s">
        <v>551</v>
      </c>
      <c r="D52" s="1066" t="s">
        <v>552</v>
      </c>
      <c r="E52" s="3">
        <v>39448</v>
      </c>
      <c r="F52" s="1065">
        <v>43800</v>
      </c>
      <c r="G52" s="1065"/>
      <c r="H52" s="3">
        <v>39448</v>
      </c>
      <c r="I52" s="1065">
        <v>43800</v>
      </c>
      <c r="J52" s="1071">
        <v>77160.616959999999</v>
      </c>
      <c r="K52" s="1072">
        <v>65094.635759999997</v>
      </c>
      <c r="L52" s="828">
        <v>53610.59648</v>
      </c>
      <c r="M52" s="828">
        <v>45370.915520000002</v>
      </c>
      <c r="N52" s="828">
        <v>0</v>
      </c>
      <c r="O52" s="828">
        <v>0</v>
      </c>
      <c r="P52" s="828">
        <v>0</v>
      </c>
      <c r="Q52" s="828">
        <v>0</v>
      </c>
    </row>
    <row r="53" spans="1:19" ht="15" x14ac:dyDescent="0.25">
      <c r="A53" s="1066" t="s">
        <v>1919</v>
      </c>
      <c r="B53" s="1066" t="str">
        <f t="shared" si="1"/>
        <v>VAR</v>
      </c>
      <c r="C53" t="s">
        <v>1825</v>
      </c>
      <c r="D53" s="1066" t="s">
        <v>1826</v>
      </c>
      <c r="E53" t="s">
        <v>1393</v>
      </c>
      <c r="F53" s="1065">
        <v>43709</v>
      </c>
      <c r="G53" s="1065"/>
      <c r="H53" s="3">
        <v>42552</v>
      </c>
      <c r="I53" s="1065">
        <v>44621</v>
      </c>
      <c r="J53" s="1071">
        <v>17503.2</v>
      </c>
      <c r="K53" s="1072">
        <v>31846.011600000002</v>
      </c>
      <c r="L53" s="828">
        <v>27379.605</v>
      </c>
      <c r="M53" s="828">
        <v>22483.494600000002</v>
      </c>
      <c r="N53" s="828">
        <v>0</v>
      </c>
      <c r="O53" s="828">
        <v>0</v>
      </c>
      <c r="P53" s="828">
        <v>0</v>
      </c>
      <c r="Q53" s="828">
        <v>0</v>
      </c>
    </row>
    <row r="54" spans="1:19" ht="15" x14ac:dyDescent="0.25">
      <c r="A54" s="1066" t="s">
        <v>1751</v>
      </c>
      <c r="B54" s="1066" t="str">
        <f t="shared" si="1"/>
        <v>STE</v>
      </c>
      <c r="C54" t="s">
        <v>1684</v>
      </c>
      <c r="D54" s="1066" t="s">
        <v>644</v>
      </c>
      <c r="E54" s="3">
        <v>42309</v>
      </c>
      <c r="F54" s="1065">
        <v>43739</v>
      </c>
      <c r="G54" s="1065"/>
      <c r="H54" s="3">
        <v>41821</v>
      </c>
      <c r="I54" s="1065">
        <v>43831</v>
      </c>
      <c r="J54" s="1071">
        <v>128604.88</v>
      </c>
      <c r="K54" s="1072">
        <v>126477.16</v>
      </c>
      <c r="L54" s="828">
        <v>108626.96</v>
      </c>
      <c r="M54" s="828">
        <v>112608.24</v>
      </c>
      <c r="N54" s="828">
        <v>0</v>
      </c>
      <c r="O54" s="828">
        <v>0</v>
      </c>
      <c r="P54" s="828">
        <v>0</v>
      </c>
      <c r="Q54" s="828">
        <v>0</v>
      </c>
    </row>
    <row r="55" spans="1:19" ht="15" x14ac:dyDescent="0.25">
      <c r="A55" s="1066" t="s">
        <v>1751</v>
      </c>
      <c r="B55" s="1066" t="str">
        <f t="shared" si="1"/>
        <v>STE</v>
      </c>
      <c r="C55" t="s">
        <v>1828</v>
      </c>
      <c r="D55" s="1066" t="s">
        <v>1829</v>
      </c>
      <c r="E55" s="3">
        <v>42309</v>
      </c>
      <c r="F55" s="1065">
        <v>43739</v>
      </c>
      <c r="G55" s="1065"/>
      <c r="H55" s="3">
        <v>42491</v>
      </c>
      <c r="I55" s="1065">
        <v>45352</v>
      </c>
      <c r="J55" s="1071">
        <v>0</v>
      </c>
      <c r="K55" s="1072">
        <v>0</v>
      </c>
      <c r="L55" s="828">
        <v>0</v>
      </c>
      <c r="M55" s="828">
        <v>0</v>
      </c>
      <c r="N55" s="828">
        <v>0</v>
      </c>
      <c r="O55" s="828">
        <v>0</v>
      </c>
      <c r="P55" s="828">
        <v>0</v>
      </c>
      <c r="Q55" s="828">
        <v>0</v>
      </c>
    </row>
    <row r="56" spans="1:19" ht="15" x14ac:dyDescent="0.25">
      <c r="A56" s="1066" t="s">
        <v>1971</v>
      </c>
      <c r="B56" s="1066" t="str">
        <f t="shared" ref="B56:B119" si="2">MID(A56,1,3)</f>
        <v>ALC</v>
      </c>
      <c r="C56" t="s">
        <v>1972</v>
      </c>
      <c r="D56" s="1066" t="s">
        <v>1973</v>
      </c>
      <c r="E56" s="3">
        <v>39142</v>
      </c>
      <c r="F56" s="1065">
        <v>41640</v>
      </c>
      <c r="G56" s="1065"/>
      <c r="H56" s="3">
        <v>39569</v>
      </c>
      <c r="I56" s="1065">
        <v>43800</v>
      </c>
      <c r="J56" s="1071">
        <v>109183.2833</v>
      </c>
      <c r="K56" s="1072">
        <v>98808.637900000002</v>
      </c>
      <c r="L56" s="828">
        <v>90937.107099999994</v>
      </c>
      <c r="M56" s="828">
        <v>77717.281600000002</v>
      </c>
      <c r="N56" s="828">
        <v>0</v>
      </c>
      <c r="O56" s="828">
        <v>0</v>
      </c>
      <c r="P56" s="828">
        <v>0</v>
      </c>
      <c r="Q56" s="828">
        <v>0</v>
      </c>
      <c r="S56" t="s">
        <v>2011</v>
      </c>
    </row>
    <row r="57" spans="1:19" ht="15" x14ac:dyDescent="0.25">
      <c r="A57" s="1066" t="s">
        <v>1603</v>
      </c>
      <c r="B57" s="1066" t="str">
        <f t="shared" si="2"/>
        <v>ALI</v>
      </c>
      <c r="C57" t="s">
        <v>598</v>
      </c>
      <c r="D57" s="1066" t="s">
        <v>599</v>
      </c>
      <c r="E57" s="3">
        <v>41426</v>
      </c>
      <c r="F57" s="1065">
        <v>45078</v>
      </c>
      <c r="G57" s="1065"/>
      <c r="H57" s="3">
        <v>40483</v>
      </c>
      <c r="I57" s="1065">
        <v>43800</v>
      </c>
      <c r="J57" s="1071">
        <v>286201.75</v>
      </c>
      <c r="K57" s="1072">
        <v>252361.45800000001</v>
      </c>
      <c r="L57" s="828">
        <v>247038.19</v>
      </c>
      <c r="M57" s="828">
        <v>241721.68599999999</v>
      </c>
      <c r="N57" s="828">
        <v>0</v>
      </c>
      <c r="O57" s="828">
        <v>0</v>
      </c>
      <c r="P57" s="828">
        <v>0</v>
      </c>
      <c r="Q57" s="828">
        <v>0</v>
      </c>
    </row>
    <row r="58" spans="1:19" ht="15" x14ac:dyDescent="0.25">
      <c r="A58" s="1066" t="s">
        <v>1943</v>
      </c>
      <c r="B58" s="1066" t="str">
        <f t="shared" si="2"/>
        <v>VNA</v>
      </c>
      <c r="C58" t="s">
        <v>1884</v>
      </c>
      <c r="D58" s="1066" t="s">
        <v>1885</v>
      </c>
      <c r="E58" s="3">
        <v>42415</v>
      </c>
      <c r="F58" s="1065">
        <v>43647</v>
      </c>
      <c r="G58" s="1065"/>
      <c r="H58" s="3">
        <v>42552</v>
      </c>
      <c r="I58" s="1065">
        <v>44713</v>
      </c>
      <c r="J58" s="1071">
        <v>106724.232</v>
      </c>
      <c r="K58" s="1072">
        <v>284465.196</v>
      </c>
      <c r="L58" s="828">
        <v>274521.74400000001</v>
      </c>
      <c r="M58" s="828">
        <v>165104.02799999999</v>
      </c>
      <c r="N58" s="828">
        <v>0</v>
      </c>
      <c r="O58" s="828">
        <v>0</v>
      </c>
      <c r="P58" s="828">
        <v>0</v>
      </c>
      <c r="Q58" s="828">
        <v>0</v>
      </c>
    </row>
    <row r="59" spans="1:19" ht="15" x14ac:dyDescent="0.25">
      <c r="A59" s="1066" t="s">
        <v>1747</v>
      </c>
      <c r="B59" s="1066" t="str">
        <f t="shared" si="2"/>
        <v>ALI</v>
      </c>
      <c r="C59" t="s">
        <v>598</v>
      </c>
      <c r="D59" s="1066" t="s">
        <v>599</v>
      </c>
      <c r="E59" s="3">
        <v>41426</v>
      </c>
      <c r="F59" s="1065">
        <v>43678</v>
      </c>
      <c r="G59" s="1065"/>
      <c r="H59" s="3">
        <v>40483</v>
      </c>
      <c r="I59" s="1065">
        <v>43800</v>
      </c>
      <c r="J59" s="1071">
        <v>304508.58720000001</v>
      </c>
      <c r="K59" s="1072">
        <v>286859.31407999998</v>
      </c>
      <c r="L59" s="828">
        <v>280808.35440000001</v>
      </c>
      <c r="M59" s="828">
        <v>274765.08335999999</v>
      </c>
      <c r="N59" s="828">
        <v>0</v>
      </c>
      <c r="O59" s="828">
        <v>0</v>
      </c>
      <c r="P59" s="828">
        <v>0</v>
      </c>
      <c r="Q59" s="828">
        <v>0</v>
      </c>
    </row>
    <row r="60" spans="1:19" ht="15" x14ac:dyDescent="0.25">
      <c r="A60" s="1066" t="s">
        <v>1545</v>
      </c>
      <c r="B60" s="1066" t="str">
        <f t="shared" si="2"/>
        <v>ALI</v>
      </c>
      <c r="C60" t="s">
        <v>598</v>
      </c>
      <c r="D60" s="1066" t="s">
        <v>599</v>
      </c>
      <c r="E60" s="3">
        <v>41426</v>
      </c>
      <c r="F60" s="1065">
        <v>43435</v>
      </c>
      <c r="G60" s="1065"/>
      <c r="H60" s="3">
        <v>40483</v>
      </c>
      <c r="I60" s="1065">
        <v>43800</v>
      </c>
      <c r="J60" s="1071">
        <v>476233.88695000001</v>
      </c>
      <c r="K60" s="1072">
        <v>448631.44060500001</v>
      </c>
      <c r="L60" s="828">
        <v>439168.08827499999</v>
      </c>
      <c r="M60" s="828">
        <v>429716.76053500001</v>
      </c>
      <c r="N60" s="828">
        <v>0</v>
      </c>
      <c r="O60" s="828">
        <v>0</v>
      </c>
      <c r="P60" s="828">
        <v>0</v>
      </c>
      <c r="Q60" s="828">
        <v>0</v>
      </c>
    </row>
    <row r="61" spans="1:19" ht="15" x14ac:dyDescent="0.25">
      <c r="A61" s="1066" t="s">
        <v>1201</v>
      </c>
      <c r="B61" s="1066" t="str">
        <f t="shared" si="2"/>
        <v>NOR</v>
      </c>
      <c r="C61" t="s">
        <v>606</v>
      </c>
      <c r="D61" s="1066" t="s">
        <v>524</v>
      </c>
      <c r="E61" s="3">
        <v>42569</v>
      </c>
      <c r="F61" s="1065">
        <v>43647</v>
      </c>
      <c r="G61" s="1065"/>
      <c r="H61" s="3">
        <v>40299</v>
      </c>
      <c r="I61" s="1065">
        <v>43800</v>
      </c>
      <c r="J61" s="1071">
        <v>0</v>
      </c>
      <c r="K61" s="1072">
        <v>10356.423419999999</v>
      </c>
      <c r="L61" s="828">
        <v>226259.72949999999</v>
      </c>
      <c r="M61" s="828">
        <v>221379.67249999999</v>
      </c>
      <c r="N61" s="828">
        <v>0</v>
      </c>
      <c r="O61" s="828">
        <v>0</v>
      </c>
      <c r="P61" s="828">
        <v>0</v>
      </c>
      <c r="Q61" s="828">
        <v>0</v>
      </c>
    </row>
    <row r="62" spans="1:19" ht="15" x14ac:dyDescent="0.25">
      <c r="A62" s="1066" t="s">
        <v>1974</v>
      </c>
      <c r="B62" s="1066" t="str">
        <f t="shared" si="2"/>
        <v>ALC</v>
      </c>
      <c r="C62" t="s">
        <v>1972</v>
      </c>
      <c r="D62" s="1066" t="s">
        <v>1973</v>
      </c>
      <c r="E62" s="3">
        <v>39417</v>
      </c>
      <c r="F62" s="1065">
        <v>41640</v>
      </c>
      <c r="G62" s="1065"/>
      <c r="H62" s="3">
        <v>39569</v>
      </c>
      <c r="I62" s="1065">
        <v>43800</v>
      </c>
      <c r="J62" s="1071">
        <v>34429.239000000001</v>
      </c>
      <c r="K62" s="1072">
        <v>31157.757000000001</v>
      </c>
      <c r="L62" s="828">
        <v>28675.593000000001</v>
      </c>
      <c r="M62" s="828">
        <v>24506.928</v>
      </c>
      <c r="N62" s="828">
        <v>0</v>
      </c>
      <c r="O62" s="828">
        <v>0</v>
      </c>
      <c r="P62" s="828">
        <v>0</v>
      </c>
      <c r="Q62" s="828">
        <v>0</v>
      </c>
      <c r="S62" t="s">
        <v>2011</v>
      </c>
    </row>
    <row r="63" spans="1:19" ht="15" x14ac:dyDescent="0.25">
      <c r="A63" s="1066" t="s">
        <v>1712</v>
      </c>
      <c r="B63" s="1066" t="str">
        <f t="shared" si="2"/>
        <v>AUT</v>
      </c>
      <c r="C63" t="s">
        <v>549</v>
      </c>
      <c r="D63" s="1066" t="s">
        <v>463</v>
      </c>
      <c r="E63" t="s">
        <v>1393</v>
      </c>
      <c r="F63" s="1065">
        <v>43800</v>
      </c>
      <c r="G63" s="1065"/>
      <c r="H63" s="3">
        <v>41334</v>
      </c>
      <c r="I63" s="1065">
        <v>44348</v>
      </c>
      <c r="J63" s="1071">
        <v>279404.37119999999</v>
      </c>
      <c r="K63" s="1072">
        <v>313425.96480000002</v>
      </c>
      <c r="L63" s="828">
        <v>148087.6992</v>
      </c>
      <c r="M63" s="828">
        <v>138595.39199999999</v>
      </c>
      <c r="N63" s="828">
        <v>143472.13440000001</v>
      </c>
      <c r="O63" s="828">
        <v>73253.894400000005</v>
      </c>
      <c r="P63" s="828">
        <v>0</v>
      </c>
      <c r="Q63" s="828">
        <v>0</v>
      </c>
    </row>
    <row r="64" spans="1:19" ht="15" x14ac:dyDescent="0.25">
      <c r="A64" s="1066" t="s">
        <v>1712</v>
      </c>
      <c r="B64" s="1066" t="str">
        <f t="shared" si="2"/>
        <v>AUT</v>
      </c>
      <c r="C64" t="s">
        <v>549</v>
      </c>
      <c r="D64" s="1066" t="s">
        <v>463</v>
      </c>
      <c r="E64" t="s">
        <v>1393</v>
      </c>
      <c r="F64" s="1065">
        <v>43800</v>
      </c>
      <c r="G64" s="1065"/>
      <c r="H64" s="3">
        <v>41365</v>
      </c>
      <c r="I64" s="1065">
        <v>44348</v>
      </c>
      <c r="J64" s="1071">
        <v>129090.24000000001</v>
      </c>
      <c r="K64" s="1072">
        <v>61980.441599999998</v>
      </c>
      <c r="L64" s="828">
        <v>45076.684800000003</v>
      </c>
      <c r="M64" s="828">
        <v>39634.771200000003</v>
      </c>
      <c r="N64" s="828">
        <v>38919.743999999999</v>
      </c>
      <c r="O64" s="828">
        <v>21819.033599999999</v>
      </c>
      <c r="P64" s="828">
        <v>0</v>
      </c>
      <c r="Q64" s="828">
        <v>0</v>
      </c>
    </row>
    <row r="65" spans="1:17" ht="15" x14ac:dyDescent="0.25">
      <c r="A65" s="1066" t="s">
        <v>1863</v>
      </c>
      <c r="B65" s="1066" t="str">
        <f t="shared" si="2"/>
        <v>STK</v>
      </c>
      <c r="C65" t="s">
        <v>1828</v>
      </c>
      <c r="D65" s="1066" t="s">
        <v>1829</v>
      </c>
      <c r="E65" s="3">
        <v>42370</v>
      </c>
      <c r="F65" s="1065">
        <v>43556</v>
      </c>
      <c r="G65" s="1065"/>
      <c r="H65" s="3">
        <v>42491</v>
      </c>
      <c r="I65" s="1065">
        <v>45352</v>
      </c>
      <c r="J65" s="1071">
        <v>74019.520000000004</v>
      </c>
      <c r="K65" s="1072">
        <v>95068.351800000004</v>
      </c>
      <c r="L65" s="828">
        <v>43923.250399999997</v>
      </c>
      <c r="M65" s="828">
        <v>28912.781800000001</v>
      </c>
      <c r="N65" s="828">
        <v>0</v>
      </c>
      <c r="O65" s="828">
        <v>31532.058199999999</v>
      </c>
      <c r="P65" s="828">
        <v>30772.16</v>
      </c>
      <c r="Q65" s="828">
        <v>27445.439999999999</v>
      </c>
    </row>
    <row r="66" spans="1:17" ht="15" x14ac:dyDescent="0.25">
      <c r="A66" s="1066" t="s">
        <v>1713</v>
      </c>
      <c r="B66" s="1066" t="str">
        <f t="shared" si="2"/>
        <v>AUT</v>
      </c>
      <c r="C66" t="s">
        <v>549</v>
      </c>
      <c r="D66" s="1066" t="s">
        <v>463</v>
      </c>
      <c r="E66" t="s">
        <v>1393</v>
      </c>
      <c r="F66" s="1065">
        <v>43800</v>
      </c>
      <c r="G66" s="1065"/>
      <c r="H66" s="3">
        <v>41334</v>
      </c>
      <c r="I66" s="1065">
        <v>44348</v>
      </c>
      <c r="J66" s="1071">
        <v>97041.726989999996</v>
      </c>
      <c r="K66" s="1072">
        <v>108857.98521</v>
      </c>
      <c r="L66" s="828">
        <v>51433.290090000002</v>
      </c>
      <c r="M66" s="828">
        <v>48136.455900000001</v>
      </c>
      <c r="N66" s="828">
        <v>49830.228629999998</v>
      </c>
      <c r="O66" s="828">
        <v>25442.280630000001</v>
      </c>
      <c r="P66" s="828">
        <v>0</v>
      </c>
      <c r="Q66" s="828">
        <v>0</v>
      </c>
    </row>
    <row r="67" spans="1:17" ht="15" x14ac:dyDescent="0.25">
      <c r="A67" s="1066" t="s">
        <v>1713</v>
      </c>
      <c r="B67" s="1066" t="str">
        <f t="shared" si="2"/>
        <v>AUT</v>
      </c>
      <c r="C67" t="s">
        <v>549</v>
      </c>
      <c r="D67" s="1066" t="s">
        <v>463</v>
      </c>
      <c r="E67" t="s">
        <v>1393</v>
      </c>
      <c r="F67" s="1065">
        <v>43800</v>
      </c>
      <c r="G67" s="1065"/>
      <c r="H67" s="3">
        <v>41365</v>
      </c>
      <c r="I67" s="1065">
        <v>44348</v>
      </c>
      <c r="J67" s="1071">
        <v>44835.160499999998</v>
      </c>
      <c r="K67" s="1072">
        <v>21526.82532</v>
      </c>
      <c r="L67" s="828">
        <v>15655.872960000001</v>
      </c>
      <c r="M67" s="828">
        <v>13765.806989999999</v>
      </c>
      <c r="N67" s="828">
        <v>13517.4663</v>
      </c>
      <c r="O67" s="828">
        <v>7578.1087200000002</v>
      </c>
      <c r="P67" s="828">
        <v>0</v>
      </c>
      <c r="Q67" s="828">
        <v>0</v>
      </c>
    </row>
    <row r="68" spans="1:17" ht="15" x14ac:dyDescent="0.25">
      <c r="A68" s="1066" t="s">
        <v>1714</v>
      </c>
      <c r="B68" s="1066" t="str">
        <f t="shared" si="2"/>
        <v>AUT</v>
      </c>
      <c r="C68" t="s">
        <v>549</v>
      </c>
      <c r="D68" s="1066" t="s">
        <v>463</v>
      </c>
      <c r="E68" t="s">
        <v>1393</v>
      </c>
      <c r="F68" s="1065">
        <v>43800</v>
      </c>
      <c r="G68" s="1065"/>
      <c r="H68" s="3">
        <v>41334</v>
      </c>
      <c r="I68" s="1065">
        <v>44348</v>
      </c>
      <c r="J68" s="1071">
        <v>97041.726989999996</v>
      </c>
      <c r="K68" s="1072">
        <v>108857.98521</v>
      </c>
      <c r="L68" s="828">
        <v>51433.290090000002</v>
      </c>
      <c r="M68" s="828">
        <v>48136.455900000001</v>
      </c>
      <c r="N68" s="828">
        <v>49830.228629999998</v>
      </c>
      <c r="O68" s="828">
        <v>25442.280630000001</v>
      </c>
      <c r="P68" s="828">
        <v>0</v>
      </c>
      <c r="Q68" s="828">
        <v>0</v>
      </c>
    </row>
    <row r="69" spans="1:17" ht="15" x14ac:dyDescent="0.25">
      <c r="A69" s="1066" t="s">
        <v>1714</v>
      </c>
      <c r="B69" s="1066" t="str">
        <f t="shared" si="2"/>
        <v>AUT</v>
      </c>
      <c r="C69" t="s">
        <v>549</v>
      </c>
      <c r="D69" s="1066" t="s">
        <v>463</v>
      </c>
      <c r="E69" t="s">
        <v>1393</v>
      </c>
      <c r="F69" s="1065">
        <v>43800</v>
      </c>
      <c r="G69" s="1065"/>
      <c r="H69" s="3">
        <v>41365</v>
      </c>
      <c r="I69" s="1065">
        <v>44348</v>
      </c>
      <c r="J69" s="1071">
        <v>44835.160499999998</v>
      </c>
      <c r="K69" s="1072">
        <v>21526.82532</v>
      </c>
      <c r="L69" s="828">
        <v>15655.872960000001</v>
      </c>
      <c r="M69" s="828">
        <v>13765.806989999999</v>
      </c>
      <c r="N69" s="828">
        <v>13517.4663</v>
      </c>
      <c r="O69" s="828">
        <v>7578.1087200000002</v>
      </c>
      <c r="P69" s="828">
        <v>0</v>
      </c>
      <c r="Q69" s="828">
        <v>0</v>
      </c>
    </row>
    <row r="70" spans="1:17" ht="15" x14ac:dyDescent="0.25">
      <c r="A70" s="1066" t="s">
        <v>1910</v>
      </c>
      <c r="B70" s="1066" t="str">
        <f t="shared" si="2"/>
        <v>VAR</v>
      </c>
      <c r="C70" t="s">
        <v>1825</v>
      </c>
      <c r="D70" s="1066" t="s">
        <v>1826</v>
      </c>
      <c r="E70" t="s">
        <v>1393</v>
      </c>
      <c r="F70" s="1065">
        <v>43709</v>
      </c>
      <c r="G70" s="1065"/>
      <c r="H70" s="3">
        <v>42552</v>
      </c>
      <c r="I70" s="1065">
        <v>44621</v>
      </c>
      <c r="J70" s="1071">
        <v>84132.047999999995</v>
      </c>
      <c r="K70" s="1072">
        <v>153255.3204</v>
      </c>
      <c r="L70" s="828">
        <v>131761.245</v>
      </c>
      <c r="M70" s="828">
        <v>108079.2594</v>
      </c>
      <c r="N70" s="828">
        <v>0</v>
      </c>
      <c r="O70" s="828">
        <v>0</v>
      </c>
      <c r="P70" s="828">
        <v>0</v>
      </c>
      <c r="Q70" s="828">
        <v>0</v>
      </c>
    </row>
    <row r="71" spans="1:17" ht="15" x14ac:dyDescent="0.25">
      <c r="A71" s="1066" t="s">
        <v>1917</v>
      </c>
      <c r="B71" s="1066" t="str">
        <f t="shared" si="2"/>
        <v>VAR</v>
      </c>
      <c r="C71" t="s">
        <v>1825</v>
      </c>
      <c r="D71" s="1066" t="s">
        <v>1826</v>
      </c>
      <c r="E71" t="s">
        <v>1393</v>
      </c>
      <c r="F71" s="1065">
        <v>43709</v>
      </c>
      <c r="G71" s="1065"/>
      <c r="H71" s="3">
        <v>42552</v>
      </c>
      <c r="I71" s="1065">
        <v>44621</v>
      </c>
      <c r="J71" s="1071">
        <v>3570.6527999999998</v>
      </c>
      <c r="K71" s="1072">
        <v>6490.1825040000003</v>
      </c>
      <c r="L71" s="828">
        <v>5579.9336999999996</v>
      </c>
      <c r="M71" s="828">
        <v>4586.3307240000004</v>
      </c>
      <c r="N71" s="828">
        <v>0</v>
      </c>
      <c r="O71" s="828">
        <v>0</v>
      </c>
      <c r="P71" s="828">
        <v>0</v>
      </c>
      <c r="Q71" s="828">
        <v>0</v>
      </c>
    </row>
    <row r="72" spans="1:17" ht="15" x14ac:dyDescent="0.25">
      <c r="A72" s="1066" t="s">
        <v>550</v>
      </c>
      <c r="B72" s="1066" t="str">
        <f t="shared" si="2"/>
        <v>DEL</v>
      </c>
      <c r="C72" t="s">
        <v>551</v>
      </c>
      <c r="D72" s="1066" t="s">
        <v>552</v>
      </c>
      <c r="E72" t="s">
        <v>1393</v>
      </c>
      <c r="F72" s="1065">
        <v>43800</v>
      </c>
      <c r="G72" s="1065"/>
      <c r="H72" s="3">
        <v>39448</v>
      </c>
      <c r="I72" s="1065">
        <v>43800</v>
      </c>
      <c r="J72" s="1071">
        <v>13117.9776</v>
      </c>
      <c r="K72" s="1072">
        <v>11066.6556</v>
      </c>
      <c r="L72" s="828">
        <v>9114.2687999999998</v>
      </c>
      <c r="M72" s="828">
        <v>7713.4512000000004</v>
      </c>
      <c r="N72" s="828">
        <v>0</v>
      </c>
      <c r="O72" s="828">
        <v>0</v>
      </c>
      <c r="P72" s="828">
        <v>0</v>
      </c>
      <c r="Q72" s="828">
        <v>0</v>
      </c>
    </row>
    <row r="73" spans="1:17" ht="15" x14ac:dyDescent="0.25">
      <c r="A73" s="1066" t="s">
        <v>1921</v>
      </c>
      <c r="B73" s="1066" t="str">
        <f t="shared" si="2"/>
        <v>VAR</v>
      </c>
      <c r="C73" t="s">
        <v>1825</v>
      </c>
      <c r="D73" s="1066" t="s">
        <v>1826</v>
      </c>
      <c r="E73" t="s">
        <v>1393</v>
      </c>
      <c r="F73" s="1065">
        <v>43709</v>
      </c>
      <c r="G73" s="1065"/>
      <c r="H73" s="3">
        <v>42552</v>
      </c>
      <c r="I73" s="1065">
        <v>44621</v>
      </c>
      <c r="J73" s="1071">
        <v>3045.5567999999998</v>
      </c>
      <c r="K73" s="1072">
        <v>5549.1338239999995</v>
      </c>
      <c r="L73" s="828">
        <v>4770.8671999999997</v>
      </c>
      <c r="M73" s="828">
        <v>3912.502144</v>
      </c>
      <c r="N73" s="828">
        <v>0</v>
      </c>
      <c r="O73" s="828">
        <v>0</v>
      </c>
      <c r="P73" s="828">
        <v>0</v>
      </c>
      <c r="Q73" s="828">
        <v>0</v>
      </c>
    </row>
    <row r="74" spans="1:17" ht="15" x14ac:dyDescent="0.25">
      <c r="A74" s="1066" t="s">
        <v>553</v>
      </c>
      <c r="B74" s="1066" t="str">
        <f t="shared" si="2"/>
        <v>DEL</v>
      </c>
      <c r="C74" t="s">
        <v>551</v>
      </c>
      <c r="D74" s="1066" t="s">
        <v>552</v>
      </c>
      <c r="E74" t="s">
        <v>1393</v>
      </c>
      <c r="F74" s="1065">
        <v>43800</v>
      </c>
      <c r="G74" s="1065"/>
      <c r="H74" s="3">
        <v>39448</v>
      </c>
      <c r="I74" s="1065">
        <v>43800</v>
      </c>
      <c r="J74" s="1071">
        <v>31713.792000000001</v>
      </c>
      <c r="K74" s="1072">
        <v>26754.552</v>
      </c>
      <c r="L74" s="828">
        <v>22034.495999999999</v>
      </c>
      <c r="M74" s="828">
        <v>18647.903999999999</v>
      </c>
      <c r="N74" s="828">
        <v>0</v>
      </c>
      <c r="O74" s="828">
        <v>0</v>
      </c>
      <c r="P74" s="828">
        <v>0</v>
      </c>
      <c r="Q74" s="828">
        <v>0</v>
      </c>
    </row>
    <row r="75" spans="1:17" ht="15" x14ac:dyDescent="0.25">
      <c r="A75" s="1066" t="s">
        <v>1925</v>
      </c>
      <c r="B75" s="1066" t="str">
        <f t="shared" si="2"/>
        <v>VAR</v>
      </c>
      <c r="C75" t="s">
        <v>1825</v>
      </c>
      <c r="D75" s="1066" t="s">
        <v>1826</v>
      </c>
      <c r="E75" t="s">
        <v>1393</v>
      </c>
      <c r="F75" s="1065">
        <v>43709</v>
      </c>
      <c r="G75" s="1065"/>
      <c r="H75" s="3">
        <v>42552</v>
      </c>
      <c r="I75" s="1065">
        <v>44621</v>
      </c>
      <c r="J75" s="1071">
        <v>3500.64</v>
      </c>
      <c r="K75" s="1072">
        <v>6582.1142399999999</v>
      </c>
      <c r="L75" s="828">
        <v>5658.9719999999998</v>
      </c>
      <c r="M75" s="828">
        <v>4506.7454399999997</v>
      </c>
      <c r="N75" s="828">
        <v>0</v>
      </c>
      <c r="O75" s="828">
        <v>0</v>
      </c>
      <c r="P75" s="828">
        <v>0</v>
      </c>
      <c r="Q75" s="828">
        <v>0</v>
      </c>
    </row>
    <row r="76" spans="1:17" ht="15" x14ac:dyDescent="0.25">
      <c r="A76" s="1066" t="s">
        <v>1709</v>
      </c>
      <c r="B76" s="1066" t="str">
        <f t="shared" si="2"/>
        <v>DEN</v>
      </c>
      <c r="C76" t="s">
        <v>598</v>
      </c>
      <c r="D76" s="1066" t="s">
        <v>599</v>
      </c>
      <c r="E76" s="3">
        <v>40452</v>
      </c>
      <c r="F76" s="1065">
        <v>43678</v>
      </c>
      <c r="G76" s="1065"/>
      <c r="H76" s="3">
        <v>40483</v>
      </c>
      <c r="I76" s="1065">
        <v>43800</v>
      </c>
      <c r="J76" s="1071">
        <v>185351.4</v>
      </c>
      <c r="K76" s="1072">
        <v>174608.46</v>
      </c>
      <c r="L76" s="828">
        <v>170925.3</v>
      </c>
      <c r="M76" s="828">
        <v>167246.82</v>
      </c>
      <c r="N76" s="828">
        <v>0</v>
      </c>
      <c r="O76" s="828">
        <v>0</v>
      </c>
      <c r="P76" s="828">
        <v>0</v>
      </c>
      <c r="Q76" s="828">
        <v>0</v>
      </c>
    </row>
    <row r="77" spans="1:17" ht="15" x14ac:dyDescent="0.25">
      <c r="A77" s="1066" t="s">
        <v>1534</v>
      </c>
      <c r="B77" s="1066" t="str">
        <f t="shared" si="2"/>
        <v>VNA</v>
      </c>
      <c r="C77" t="s">
        <v>860</v>
      </c>
      <c r="D77" s="1066" t="s">
        <v>1024</v>
      </c>
      <c r="E77" s="3">
        <v>42339</v>
      </c>
      <c r="F77" s="1065">
        <v>43493</v>
      </c>
      <c r="G77" s="1065"/>
      <c r="H77" s="3">
        <v>40483</v>
      </c>
      <c r="I77" s="1065">
        <v>43435</v>
      </c>
      <c r="J77" s="1071">
        <v>497652.38900000002</v>
      </c>
      <c r="K77" s="1072">
        <v>620025.74600000004</v>
      </c>
      <c r="L77" s="828">
        <v>563478.81999999995</v>
      </c>
      <c r="M77" s="828">
        <v>0</v>
      </c>
      <c r="N77" s="828">
        <v>0</v>
      </c>
      <c r="O77" s="828">
        <v>0</v>
      </c>
      <c r="P77" s="828">
        <v>0</v>
      </c>
      <c r="Q77" s="828">
        <v>0</v>
      </c>
    </row>
    <row r="78" spans="1:17" ht="15" x14ac:dyDescent="0.25">
      <c r="A78" s="1066" t="s">
        <v>1715</v>
      </c>
      <c r="B78" s="1066" t="str">
        <f t="shared" si="2"/>
        <v>DFN</v>
      </c>
      <c r="C78" t="s">
        <v>1689</v>
      </c>
      <c r="D78" s="1066" t="s">
        <v>1690</v>
      </c>
      <c r="E78" s="3">
        <v>41487</v>
      </c>
      <c r="F78" s="1065">
        <v>43617</v>
      </c>
      <c r="G78" s="1065"/>
      <c r="H78" s="3">
        <v>41640</v>
      </c>
      <c r="I78" s="1065">
        <v>43862</v>
      </c>
      <c r="J78" s="1071">
        <v>1575346.1580000001</v>
      </c>
      <c r="K78" s="1072">
        <v>1617074.452</v>
      </c>
      <c r="L78" s="828">
        <v>1471618.05</v>
      </c>
      <c r="M78" s="828">
        <v>1362522.602</v>
      </c>
      <c r="N78" s="828">
        <v>199626.546</v>
      </c>
      <c r="O78" s="828">
        <v>0</v>
      </c>
      <c r="P78" s="828">
        <v>0</v>
      </c>
      <c r="Q78" s="828">
        <v>0</v>
      </c>
    </row>
    <row r="79" spans="1:17" ht="15" x14ac:dyDescent="0.25">
      <c r="A79" s="1066" t="s">
        <v>1715</v>
      </c>
      <c r="B79" s="1066" t="str">
        <f t="shared" si="2"/>
        <v>DFN</v>
      </c>
      <c r="C79" t="s">
        <v>1716</v>
      </c>
      <c r="D79" s="1066" t="s">
        <v>1717</v>
      </c>
      <c r="E79" s="3">
        <v>41487</v>
      </c>
      <c r="F79" s="1065">
        <v>43617</v>
      </c>
      <c r="G79" s="1065"/>
      <c r="H79" s="3">
        <v>41640</v>
      </c>
      <c r="I79" s="1065">
        <v>43862</v>
      </c>
      <c r="J79" s="1071">
        <v>921384.66599999997</v>
      </c>
      <c r="K79" s="1072">
        <v>843714.28399999999</v>
      </c>
      <c r="L79" s="828">
        <v>764548.34400000004</v>
      </c>
      <c r="M79" s="828">
        <v>707855.31599999999</v>
      </c>
      <c r="N79" s="828">
        <v>111936.636</v>
      </c>
      <c r="O79" s="828">
        <v>0</v>
      </c>
      <c r="P79" s="828">
        <v>0</v>
      </c>
      <c r="Q79" s="828">
        <v>0</v>
      </c>
    </row>
    <row r="80" spans="1:17" ht="15" x14ac:dyDescent="0.25">
      <c r="A80" s="1066" t="s">
        <v>1715</v>
      </c>
      <c r="B80" s="1066" t="str">
        <f t="shared" si="2"/>
        <v>DFN</v>
      </c>
      <c r="C80" t="s">
        <v>1718</v>
      </c>
      <c r="D80" s="1066" t="s">
        <v>1719</v>
      </c>
      <c r="E80" s="3">
        <v>41487</v>
      </c>
      <c r="F80" s="1065">
        <v>43617</v>
      </c>
      <c r="G80" s="1065"/>
      <c r="H80" s="3">
        <v>41699</v>
      </c>
      <c r="I80" s="1065">
        <v>43862</v>
      </c>
      <c r="J80" s="1071">
        <v>388582.272</v>
      </c>
      <c r="K80" s="1072">
        <v>362775.61599999998</v>
      </c>
      <c r="L80" s="828">
        <v>292722.75199999998</v>
      </c>
      <c r="M80" s="828">
        <v>296022.71999999997</v>
      </c>
      <c r="N80" s="828">
        <v>42730.688000000002</v>
      </c>
      <c r="O80" s="828">
        <v>0</v>
      </c>
      <c r="P80" s="828">
        <v>0</v>
      </c>
      <c r="Q80" s="828">
        <v>0</v>
      </c>
    </row>
    <row r="81" spans="1:17" ht="15" x14ac:dyDescent="0.25">
      <c r="A81" s="1066" t="s">
        <v>1850</v>
      </c>
      <c r="B81" s="1066" t="str">
        <f t="shared" si="2"/>
        <v>AUT</v>
      </c>
      <c r="C81" t="s">
        <v>1851</v>
      </c>
      <c r="D81" s="1066" t="s">
        <v>890</v>
      </c>
      <c r="E81" s="3">
        <v>42461</v>
      </c>
      <c r="F81" s="1065">
        <v>43586</v>
      </c>
      <c r="G81" s="1065"/>
      <c r="H81" s="3">
        <v>42461</v>
      </c>
      <c r="I81" s="1065">
        <v>44713</v>
      </c>
      <c r="J81" s="1071">
        <v>394004.424</v>
      </c>
      <c r="K81" s="1072">
        <v>573688.23600000003</v>
      </c>
      <c r="L81" s="828">
        <v>479384.136</v>
      </c>
      <c r="M81" s="828">
        <v>236195.916</v>
      </c>
      <c r="N81" s="828">
        <v>0</v>
      </c>
      <c r="O81" s="828">
        <v>0</v>
      </c>
      <c r="P81" s="828">
        <v>0</v>
      </c>
      <c r="Q81" s="828">
        <v>0</v>
      </c>
    </row>
    <row r="82" spans="1:17" ht="15" x14ac:dyDescent="0.25">
      <c r="A82" s="1066" t="s">
        <v>1309</v>
      </c>
      <c r="B82" s="1066" t="str">
        <f t="shared" si="2"/>
        <v>FNG</v>
      </c>
      <c r="C82" t="s">
        <v>410</v>
      </c>
      <c r="D82" s="1066" t="s">
        <v>527</v>
      </c>
      <c r="E82" t="s">
        <v>1393</v>
      </c>
      <c r="F82" s="1065">
        <v>43800</v>
      </c>
      <c r="G82" s="1065"/>
      <c r="H82" s="3">
        <v>39661</v>
      </c>
      <c r="I82" s="1065">
        <v>43800</v>
      </c>
      <c r="J82" s="1071">
        <v>1378302.25113</v>
      </c>
      <c r="K82" s="1072">
        <v>1381128.9861600001</v>
      </c>
      <c r="L82" s="828">
        <v>620486.53694999998</v>
      </c>
      <c r="M82" s="828">
        <v>320136.84107999998</v>
      </c>
      <c r="N82" s="828">
        <v>0</v>
      </c>
      <c r="O82" s="828">
        <v>0</v>
      </c>
      <c r="P82" s="828">
        <v>0</v>
      </c>
      <c r="Q82" s="828">
        <v>0</v>
      </c>
    </row>
    <row r="83" spans="1:17" ht="15" x14ac:dyDescent="0.25">
      <c r="A83" s="1066" t="s">
        <v>1321</v>
      </c>
      <c r="B83" s="1066" t="str">
        <f t="shared" si="2"/>
        <v>FNG</v>
      </c>
      <c r="C83" t="s">
        <v>410</v>
      </c>
      <c r="D83" s="1066" t="s">
        <v>527</v>
      </c>
      <c r="E83" t="s">
        <v>1393</v>
      </c>
      <c r="F83" s="1065">
        <v>43983</v>
      </c>
      <c r="G83" s="1065"/>
      <c r="H83" s="3">
        <v>39661</v>
      </c>
      <c r="I83" s="1065">
        <v>43800</v>
      </c>
      <c r="J83" s="1071">
        <v>722864.22609999997</v>
      </c>
      <c r="K83" s="1072">
        <v>724346.7352</v>
      </c>
      <c r="L83" s="828">
        <v>279388.27789999999</v>
      </c>
      <c r="M83" s="828">
        <v>167898.9276</v>
      </c>
      <c r="N83" s="828">
        <v>0</v>
      </c>
      <c r="O83" s="828">
        <v>0</v>
      </c>
      <c r="P83" s="828">
        <v>0</v>
      </c>
      <c r="Q83" s="828">
        <v>0</v>
      </c>
    </row>
    <row r="84" spans="1:17" ht="15" x14ac:dyDescent="0.25">
      <c r="A84" s="1066" t="s">
        <v>1322</v>
      </c>
      <c r="B84" s="1066" t="str">
        <f t="shared" si="2"/>
        <v>FNG</v>
      </c>
      <c r="C84" t="s">
        <v>410</v>
      </c>
      <c r="D84" s="1066" t="s">
        <v>527</v>
      </c>
      <c r="E84" s="3">
        <v>41426</v>
      </c>
      <c r="F84" s="1065">
        <v>43983</v>
      </c>
      <c r="G84" s="1065"/>
      <c r="H84" s="3">
        <v>39661</v>
      </c>
      <c r="I84" s="1065">
        <v>43800</v>
      </c>
      <c r="J84" s="1071">
        <v>1516012.848</v>
      </c>
      <c r="K84" s="1072">
        <v>1292205.3407999999</v>
      </c>
      <c r="L84" s="828">
        <v>498417.41159999999</v>
      </c>
      <c r="M84" s="828">
        <v>299524.91039999999</v>
      </c>
      <c r="N84" s="828">
        <v>0</v>
      </c>
      <c r="O84" s="828">
        <v>0</v>
      </c>
      <c r="P84" s="828">
        <v>0</v>
      </c>
      <c r="Q84" s="828">
        <v>0</v>
      </c>
    </row>
    <row r="85" spans="1:17" ht="15" x14ac:dyDescent="0.25">
      <c r="A85" s="1066" t="s">
        <v>1764</v>
      </c>
      <c r="B85" s="1066" t="str">
        <f t="shared" si="2"/>
        <v>HEL</v>
      </c>
      <c r="C85" t="s">
        <v>1762</v>
      </c>
      <c r="D85" s="1066" t="s">
        <v>1763</v>
      </c>
      <c r="E85" s="3">
        <v>40867</v>
      </c>
      <c r="F85" s="1065">
        <v>43800</v>
      </c>
      <c r="G85" s="1065"/>
      <c r="H85" s="3">
        <v>41275</v>
      </c>
      <c r="I85" s="1065">
        <v>43800</v>
      </c>
      <c r="J85" s="1071">
        <v>90150</v>
      </c>
      <c r="K85" s="1072">
        <v>97680</v>
      </c>
      <c r="L85" s="828">
        <v>101658</v>
      </c>
      <c r="M85" s="828">
        <v>78030</v>
      </c>
      <c r="N85" s="828">
        <v>0</v>
      </c>
      <c r="O85" s="828">
        <v>0</v>
      </c>
      <c r="P85" s="828">
        <v>0</v>
      </c>
      <c r="Q85" s="828">
        <v>0</v>
      </c>
    </row>
    <row r="86" spans="1:17" ht="15" x14ac:dyDescent="0.25">
      <c r="A86" s="1066" t="s">
        <v>1551</v>
      </c>
      <c r="B86" s="1066" t="str">
        <f t="shared" si="2"/>
        <v>NOR</v>
      </c>
      <c r="C86" t="s">
        <v>606</v>
      </c>
      <c r="D86" s="1066" t="s">
        <v>524</v>
      </c>
      <c r="E86" s="3">
        <v>42736</v>
      </c>
      <c r="F86" s="1065">
        <v>43435</v>
      </c>
      <c r="G86" s="1065"/>
      <c r="H86" s="3">
        <v>40299</v>
      </c>
      <c r="I86" s="1065">
        <v>43800</v>
      </c>
      <c r="J86" s="1071">
        <v>149502.25</v>
      </c>
      <c r="K86" s="1072">
        <v>407724.71526000003</v>
      </c>
      <c r="L86" s="828">
        <v>394217.13971999998</v>
      </c>
      <c r="M86" s="828">
        <v>282094.10700000002</v>
      </c>
      <c r="N86" s="828">
        <v>0</v>
      </c>
      <c r="O86" s="828">
        <v>0</v>
      </c>
      <c r="P86" s="828">
        <v>0</v>
      </c>
      <c r="Q86" s="828">
        <v>0</v>
      </c>
    </row>
    <row r="87" spans="1:17" ht="15" x14ac:dyDescent="0.25">
      <c r="A87" s="1066" t="s">
        <v>1852</v>
      </c>
      <c r="B87" s="1066" t="str">
        <f t="shared" si="2"/>
        <v>HEL</v>
      </c>
      <c r="C87" t="s">
        <v>1166</v>
      </c>
      <c r="D87" s="1066" t="s">
        <v>1167</v>
      </c>
      <c r="E87" t="s">
        <v>1393</v>
      </c>
      <c r="F87" s="1065">
        <v>43525</v>
      </c>
      <c r="G87" s="1065"/>
      <c r="H87" s="3">
        <v>41456</v>
      </c>
      <c r="I87" s="1065">
        <v>43525</v>
      </c>
      <c r="J87" s="1071">
        <v>174744</v>
      </c>
      <c r="K87" s="1072">
        <v>162961.92000000001</v>
      </c>
      <c r="L87" s="828">
        <v>160940.16</v>
      </c>
      <c r="M87" s="828">
        <v>32906.879999999997</v>
      </c>
      <c r="N87" s="828">
        <v>0</v>
      </c>
      <c r="O87" s="828">
        <v>0</v>
      </c>
      <c r="P87" s="828">
        <v>0</v>
      </c>
      <c r="Q87" s="828">
        <v>0</v>
      </c>
    </row>
    <row r="88" spans="1:17" ht="15" x14ac:dyDescent="0.25">
      <c r="A88" s="1066" t="s">
        <v>1852</v>
      </c>
      <c r="B88" s="1066" t="str">
        <f t="shared" si="2"/>
        <v>HEL</v>
      </c>
      <c r="C88" t="s">
        <v>1166</v>
      </c>
      <c r="D88" s="1066" t="s">
        <v>1167</v>
      </c>
      <c r="E88" t="s">
        <v>1393</v>
      </c>
      <c r="F88" s="1065">
        <v>43525</v>
      </c>
      <c r="G88" s="1065"/>
      <c r="H88" s="3">
        <v>41456</v>
      </c>
      <c r="I88" s="1065">
        <v>43497</v>
      </c>
      <c r="J88" s="1071">
        <v>228050.88</v>
      </c>
      <c r="K88" s="1072">
        <v>205368.95999999999</v>
      </c>
      <c r="L88" s="828">
        <v>206919.36</v>
      </c>
      <c r="M88" s="828">
        <v>35763.839999999997</v>
      </c>
      <c r="N88" s="828">
        <v>0</v>
      </c>
      <c r="O88" s="828">
        <v>0</v>
      </c>
      <c r="P88" s="828">
        <v>0</v>
      </c>
      <c r="Q88" s="828">
        <v>0</v>
      </c>
    </row>
    <row r="89" spans="1:17" ht="15" x14ac:dyDescent="0.25">
      <c r="A89" s="1066" t="s">
        <v>1950</v>
      </c>
      <c r="B89" s="1066" t="str">
        <f t="shared" si="2"/>
        <v>STE</v>
      </c>
      <c r="C89" t="s">
        <v>1812</v>
      </c>
      <c r="D89" s="1066" t="s">
        <v>1813</v>
      </c>
      <c r="E89" s="3">
        <v>42644</v>
      </c>
      <c r="F89" s="1065">
        <v>43739</v>
      </c>
      <c r="G89" s="1065"/>
      <c r="H89" s="3">
        <v>42705</v>
      </c>
      <c r="I89" s="1065">
        <v>44501</v>
      </c>
      <c r="J89" s="1071">
        <v>65880.548999999999</v>
      </c>
      <c r="K89" s="1072">
        <v>1172455.29033</v>
      </c>
      <c r="L89" s="828">
        <v>1116269.246118</v>
      </c>
      <c r="M89" s="828">
        <v>1140045.600906</v>
      </c>
      <c r="N89" s="828">
        <v>0</v>
      </c>
      <c r="O89" s="828">
        <v>0</v>
      </c>
      <c r="P89" s="828">
        <v>0</v>
      </c>
      <c r="Q89" s="828">
        <v>0</v>
      </c>
    </row>
    <row r="90" spans="1:17" ht="15" x14ac:dyDescent="0.25">
      <c r="A90" s="1066" t="s">
        <v>1950</v>
      </c>
      <c r="B90" s="1066" t="str">
        <f t="shared" si="2"/>
        <v>STE</v>
      </c>
      <c r="C90" t="s">
        <v>1812</v>
      </c>
      <c r="D90" s="1066" t="s">
        <v>1813</v>
      </c>
      <c r="E90" s="3">
        <v>42644</v>
      </c>
      <c r="F90" s="1065">
        <v>43739</v>
      </c>
      <c r="G90" s="1065"/>
      <c r="H90" s="3">
        <v>42736</v>
      </c>
      <c r="I90" s="1065">
        <v>44440</v>
      </c>
      <c r="J90" s="1071">
        <v>0</v>
      </c>
      <c r="K90" s="1072">
        <v>244213.0184</v>
      </c>
      <c r="L90" s="828">
        <v>281900.90220000001</v>
      </c>
      <c r="M90" s="828">
        <v>277154.15399999998</v>
      </c>
      <c r="N90" s="828">
        <v>0</v>
      </c>
      <c r="O90" s="828">
        <v>0</v>
      </c>
      <c r="P90" s="828">
        <v>0</v>
      </c>
      <c r="Q90" s="828">
        <v>0</v>
      </c>
    </row>
    <row r="91" spans="1:17" ht="15" x14ac:dyDescent="0.25">
      <c r="A91" s="1066" t="s">
        <v>1853</v>
      </c>
      <c r="B91" s="1066" t="str">
        <f t="shared" si="2"/>
        <v>KSI</v>
      </c>
      <c r="C91" t="s">
        <v>410</v>
      </c>
      <c r="D91" s="1066" t="s">
        <v>527</v>
      </c>
      <c r="E91" s="3">
        <v>39630</v>
      </c>
      <c r="F91" s="1065">
        <v>43800</v>
      </c>
      <c r="G91" s="1065"/>
      <c r="H91" s="3">
        <v>39661</v>
      </c>
      <c r="I91" s="1065">
        <v>43800</v>
      </c>
      <c r="J91" s="1071">
        <v>1333663.8770000001</v>
      </c>
      <c r="K91" s="1072">
        <v>1336399.064</v>
      </c>
      <c r="L91" s="828">
        <v>608477.36950000003</v>
      </c>
      <c r="M91" s="828">
        <v>309768.73200000002</v>
      </c>
      <c r="N91" s="828">
        <v>0</v>
      </c>
      <c r="O91" s="828">
        <v>0</v>
      </c>
      <c r="P91" s="828">
        <v>0</v>
      </c>
      <c r="Q91" s="828">
        <v>0</v>
      </c>
    </row>
    <row r="92" spans="1:17" ht="15" x14ac:dyDescent="0.25">
      <c r="A92" s="1066" t="s">
        <v>1853</v>
      </c>
      <c r="B92" s="1066" t="str">
        <f t="shared" si="2"/>
        <v>KSI</v>
      </c>
      <c r="C92" t="s">
        <v>410</v>
      </c>
      <c r="D92" s="1066" t="s">
        <v>527</v>
      </c>
      <c r="E92" s="3">
        <v>39630</v>
      </c>
      <c r="F92" s="1065">
        <v>43800</v>
      </c>
      <c r="G92" s="1065"/>
      <c r="H92" s="3">
        <v>40057</v>
      </c>
      <c r="I92" s="1065">
        <v>43983</v>
      </c>
      <c r="J92" s="1071">
        <v>0</v>
      </c>
      <c r="K92" s="1072">
        <v>0</v>
      </c>
      <c r="L92" s="828">
        <v>0</v>
      </c>
      <c r="M92" s="828">
        <v>0</v>
      </c>
      <c r="N92" s="828">
        <v>0</v>
      </c>
      <c r="O92" s="828">
        <v>0</v>
      </c>
      <c r="P92" s="828">
        <v>0</v>
      </c>
      <c r="Q92" s="828">
        <v>0</v>
      </c>
    </row>
    <row r="93" spans="1:17" ht="15" x14ac:dyDescent="0.25">
      <c r="A93" s="1066" t="s">
        <v>1954</v>
      </c>
      <c r="B93" s="1066" t="str">
        <f t="shared" si="2"/>
        <v>STK</v>
      </c>
      <c r="C93" t="s">
        <v>1833</v>
      </c>
      <c r="D93" s="1066" t="s">
        <v>1834</v>
      </c>
      <c r="E93" t="s">
        <v>1393</v>
      </c>
      <c r="F93" s="1065">
        <v>43525</v>
      </c>
      <c r="G93" s="1065"/>
      <c r="H93" s="3">
        <v>42461</v>
      </c>
      <c r="I93" s="1065">
        <v>44621</v>
      </c>
      <c r="J93" s="1071">
        <v>559524.05039999995</v>
      </c>
      <c r="K93" s="1072">
        <v>620856.36159999995</v>
      </c>
      <c r="L93" s="828">
        <v>631653.31940000004</v>
      </c>
      <c r="M93" s="828">
        <v>616361.62679999997</v>
      </c>
      <c r="N93" s="828">
        <v>0</v>
      </c>
      <c r="O93" s="828">
        <v>0</v>
      </c>
      <c r="P93" s="828">
        <v>0</v>
      </c>
      <c r="Q93" s="828">
        <v>0</v>
      </c>
    </row>
    <row r="94" spans="1:17" ht="15" x14ac:dyDescent="0.25">
      <c r="A94" s="1066" t="s">
        <v>1854</v>
      </c>
      <c r="B94" s="1066" t="str">
        <f t="shared" si="2"/>
        <v>LER</v>
      </c>
      <c r="C94" t="s">
        <v>1393</v>
      </c>
      <c r="D94" s="1066" t="s">
        <v>1393</v>
      </c>
      <c r="E94" s="3">
        <v>41061</v>
      </c>
      <c r="F94" s="1065">
        <v>43586</v>
      </c>
      <c r="G94" s="1065"/>
      <c r="H94" t="s">
        <v>1393</v>
      </c>
      <c r="I94" s="1066" t="s">
        <v>1393</v>
      </c>
      <c r="J94" s="1071">
        <v>77000</v>
      </c>
      <c r="K94" s="1072">
        <v>59125</v>
      </c>
      <c r="L94" s="828">
        <v>59400</v>
      </c>
      <c r="M94" s="828">
        <v>33000</v>
      </c>
      <c r="N94" s="828">
        <v>0</v>
      </c>
      <c r="O94" s="828">
        <v>0</v>
      </c>
      <c r="P94" s="828">
        <v>0</v>
      </c>
      <c r="Q94" s="828">
        <v>0</v>
      </c>
    </row>
    <row r="95" spans="1:17" ht="15" x14ac:dyDescent="0.25">
      <c r="A95" s="1066" t="s">
        <v>1855</v>
      </c>
      <c r="B95" s="1066" t="str">
        <f t="shared" si="2"/>
        <v>LER</v>
      </c>
      <c r="C95" t="s">
        <v>1393</v>
      </c>
      <c r="D95" s="1066" t="s">
        <v>1393</v>
      </c>
      <c r="E95" s="3">
        <v>40909</v>
      </c>
      <c r="F95" s="1065">
        <v>43586</v>
      </c>
      <c r="G95" s="1065"/>
      <c r="H95" t="s">
        <v>1393</v>
      </c>
      <c r="I95" s="1066" t="s">
        <v>1393</v>
      </c>
      <c r="J95" s="1071">
        <v>52320</v>
      </c>
      <c r="K95" s="1072">
        <v>39480</v>
      </c>
      <c r="L95" s="828">
        <v>36000</v>
      </c>
      <c r="M95" s="828">
        <v>20000.0016</v>
      </c>
      <c r="N95" s="828">
        <v>0</v>
      </c>
      <c r="O95" s="828">
        <v>0</v>
      </c>
      <c r="P95" s="828">
        <v>0</v>
      </c>
      <c r="Q95" s="828">
        <v>0</v>
      </c>
    </row>
    <row r="96" spans="1:17" ht="15" x14ac:dyDescent="0.25">
      <c r="A96" s="1066" t="s">
        <v>1857</v>
      </c>
      <c r="B96" s="1066" t="str">
        <f t="shared" si="2"/>
        <v>LER</v>
      </c>
      <c r="C96" t="s">
        <v>1393</v>
      </c>
      <c r="D96" s="1066" t="s">
        <v>1393</v>
      </c>
      <c r="E96" s="3">
        <v>41183</v>
      </c>
      <c r="F96" s="1065">
        <v>43586</v>
      </c>
      <c r="G96" s="1065"/>
      <c r="H96" t="s">
        <v>1393</v>
      </c>
      <c r="I96" s="1066" t="s">
        <v>1393</v>
      </c>
      <c r="J96" s="1071">
        <v>26250</v>
      </c>
      <c r="K96" s="1072">
        <v>29750</v>
      </c>
      <c r="L96" s="828">
        <v>27000</v>
      </c>
      <c r="M96" s="828">
        <v>10000.002</v>
      </c>
      <c r="N96" s="828">
        <v>0</v>
      </c>
      <c r="O96" s="828">
        <v>0</v>
      </c>
      <c r="P96" s="828">
        <v>0</v>
      </c>
      <c r="Q96" s="828">
        <v>0</v>
      </c>
    </row>
    <row r="97" spans="1:17" ht="15" x14ac:dyDescent="0.25">
      <c r="A97" s="1066" t="s">
        <v>1755</v>
      </c>
      <c r="B97" s="1066" t="str">
        <f t="shared" si="2"/>
        <v>STK</v>
      </c>
      <c r="C97" t="s">
        <v>1684</v>
      </c>
      <c r="D97" s="1066" t="s">
        <v>644</v>
      </c>
      <c r="E97" s="3">
        <v>42767</v>
      </c>
      <c r="F97" s="1065">
        <v>43739</v>
      </c>
      <c r="G97" s="1065"/>
      <c r="H97" s="3">
        <v>41821</v>
      </c>
      <c r="I97" s="1065">
        <v>43831</v>
      </c>
      <c r="J97" s="1071">
        <v>0</v>
      </c>
      <c r="K97" s="1072">
        <v>843057.23808000004</v>
      </c>
      <c r="L97" s="828">
        <v>681375.36479999998</v>
      </c>
      <c r="M97" s="828">
        <v>708246.54336000001</v>
      </c>
      <c r="N97" s="828">
        <v>43043.82372</v>
      </c>
      <c r="O97" s="828">
        <v>0</v>
      </c>
      <c r="P97" s="828">
        <v>0</v>
      </c>
      <c r="Q97" s="828">
        <v>0</v>
      </c>
    </row>
    <row r="98" spans="1:17" ht="15" x14ac:dyDescent="0.25">
      <c r="A98" s="1066" t="s">
        <v>1859</v>
      </c>
      <c r="B98" s="1066" t="str">
        <f t="shared" si="2"/>
        <v>LTK</v>
      </c>
      <c r="C98" t="s">
        <v>410</v>
      </c>
      <c r="D98" s="1066" t="s">
        <v>527</v>
      </c>
      <c r="E98" s="3">
        <v>41061</v>
      </c>
      <c r="F98" s="1065">
        <v>43803</v>
      </c>
      <c r="G98" s="1065"/>
      <c r="H98" s="3">
        <v>39661</v>
      </c>
      <c r="I98" s="1065">
        <v>43800</v>
      </c>
      <c r="J98" s="1071">
        <v>7720.0551999999998</v>
      </c>
      <c r="K98" s="1072">
        <v>23087.292799999999</v>
      </c>
      <c r="L98" s="828">
        <v>8905.0156000000006</v>
      </c>
      <c r="M98" s="828">
        <v>5351.4863999999998</v>
      </c>
      <c r="N98" s="828">
        <v>0</v>
      </c>
      <c r="O98" s="828">
        <v>0</v>
      </c>
      <c r="P98" s="828">
        <v>0</v>
      </c>
      <c r="Q98" s="828">
        <v>0</v>
      </c>
    </row>
    <row r="99" spans="1:17" ht="15" x14ac:dyDescent="0.25">
      <c r="A99" s="1066" t="s">
        <v>1859</v>
      </c>
      <c r="B99" s="1066" t="str">
        <f t="shared" si="2"/>
        <v>LTK</v>
      </c>
      <c r="C99" t="s">
        <v>410</v>
      </c>
      <c r="D99" s="1066" t="s">
        <v>527</v>
      </c>
      <c r="E99" s="3">
        <v>41061</v>
      </c>
      <c r="F99" s="1065">
        <v>43803</v>
      </c>
      <c r="G99" s="1065"/>
      <c r="H99" s="3">
        <v>40057</v>
      </c>
      <c r="I99" s="1065">
        <v>43983</v>
      </c>
      <c r="J99" s="1071">
        <v>9199.3459999999995</v>
      </c>
      <c r="K99" s="1072">
        <v>27796.781999999999</v>
      </c>
      <c r="L99" s="828">
        <v>22942.088</v>
      </c>
      <c r="M99" s="828">
        <v>18034.328000000001</v>
      </c>
      <c r="N99" s="828">
        <v>9096.9320000000007</v>
      </c>
      <c r="O99" s="828">
        <v>0</v>
      </c>
      <c r="P99" s="828">
        <v>0</v>
      </c>
      <c r="Q99" s="828">
        <v>0</v>
      </c>
    </row>
    <row r="100" spans="1:17" ht="15" x14ac:dyDescent="0.25">
      <c r="A100" s="1066" t="s">
        <v>1860</v>
      </c>
      <c r="B100" s="1066" t="str">
        <f t="shared" si="2"/>
        <v>LTK</v>
      </c>
      <c r="C100" t="s">
        <v>410</v>
      </c>
      <c r="D100" s="1066" t="s">
        <v>527</v>
      </c>
      <c r="E100" s="3">
        <v>41061</v>
      </c>
      <c r="F100" s="1065">
        <v>43800</v>
      </c>
      <c r="G100" s="1065"/>
      <c r="H100" s="3">
        <v>39661</v>
      </c>
      <c r="I100" s="1065">
        <v>43800</v>
      </c>
      <c r="J100" s="1071">
        <v>1042523.776</v>
      </c>
      <c r="K100" s="1072">
        <v>1262287.4879999999</v>
      </c>
      <c r="L100" s="828">
        <v>547918.32479999994</v>
      </c>
      <c r="M100" s="828">
        <v>150423.16800000001</v>
      </c>
      <c r="N100" s="828">
        <v>0</v>
      </c>
      <c r="O100" s="828">
        <v>0</v>
      </c>
      <c r="P100" s="828">
        <v>0</v>
      </c>
      <c r="Q100" s="828">
        <v>0</v>
      </c>
    </row>
    <row r="101" spans="1:17" ht="15" x14ac:dyDescent="0.25">
      <c r="A101" s="1066" t="s">
        <v>1860</v>
      </c>
      <c r="B101" s="1066" t="str">
        <f t="shared" si="2"/>
        <v>LTK</v>
      </c>
      <c r="C101" t="s">
        <v>410</v>
      </c>
      <c r="D101" s="1066" t="s">
        <v>527</v>
      </c>
      <c r="E101" s="3">
        <v>41061</v>
      </c>
      <c r="F101" s="1065">
        <v>43800</v>
      </c>
      <c r="G101" s="1065"/>
      <c r="H101" s="3">
        <v>40057</v>
      </c>
      <c r="I101" s="1065">
        <v>43983</v>
      </c>
      <c r="J101" s="1071">
        <v>239530</v>
      </c>
      <c r="K101" s="1072">
        <v>271388.7</v>
      </c>
      <c r="L101" s="828">
        <v>258920.31</v>
      </c>
      <c r="M101" s="828">
        <v>90557.75</v>
      </c>
      <c r="N101" s="828">
        <v>44408.1</v>
      </c>
      <c r="O101" s="828">
        <v>0</v>
      </c>
      <c r="P101" s="828">
        <v>0</v>
      </c>
      <c r="Q101" s="828">
        <v>0</v>
      </c>
    </row>
    <row r="102" spans="1:17" ht="15" x14ac:dyDescent="0.25">
      <c r="A102" s="1066" t="s">
        <v>1827</v>
      </c>
      <c r="B102" s="1066" t="str">
        <f t="shared" si="2"/>
        <v>STK</v>
      </c>
      <c r="C102" t="s">
        <v>1828</v>
      </c>
      <c r="D102" s="1066" t="s">
        <v>1829</v>
      </c>
      <c r="E102" s="3">
        <v>42370</v>
      </c>
      <c r="F102" s="1065">
        <v>43556</v>
      </c>
      <c r="G102" s="1065"/>
      <c r="H102" s="3">
        <v>42491</v>
      </c>
      <c r="I102" s="1065">
        <v>45352</v>
      </c>
      <c r="J102" s="1071">
        <v>39864.879999999997</v>
      </c>
      <c r="K102" s="1072">
        <v>49696.327299999997</v>
      </c>
      <c r="L102" s="828">
        <v>22154.4244</v>
      </c>
      <c r="M102" s="828">
        <v>14583.302299999999</v>
      </c>
      <c r="N102" s="828">
        <v>0</v>
      </c>
      <c r="O102" s="828">
        <v>15904.4377</v>
      </c>
      <c r="P102" s="828">
        <v>15040.618399999999</v>
      </c>
      <c r="Q102" s="828">
        <v>14781.36</v>
      </c>
    </row>
    <row r="103" spans="1:17" ht="15" x14ac:dyDescent="0.25">
      <c r="A103" s="1066" t="s">
        <v>1359</v>
      </c>
      <c r="B103" s="1066" t="str">
        <f t="shared" si="2"/>
        <v>MAG</v>
      </c>
      <c r="C103" t="s">
        <v>598</v>
      </c>
      <c r="D103" s="1066" t="s">
        <v>599</v>
      </c>
      <c r="E103" s="3">
        <v>41487</v>
      </c>
      <c r="F103" s="1065">
        <v>43862</v>
      </c>
      <c r="G103" s="1065"/>
      <c r="H103" s="3">
        <v>40483</v>
      </c>
      <c r="I103" s="1065">
        <v>43800</v>
      </c>
      <c r="J103" s="1071">
        <v>68449.14</v>
      </c>
      <c r="K103" s="1072">
        <v>76111.38</v>
      </c>
      <c r="L103" s="828">
        <v>74505.899999999994</v>
      </c>
      <c r="M103" s="828">
        <v>72902.460000000006</v>
      </c>
      <c r="N103" s="828">
        <v>0</v>
      </c>
      <c r="O103" s="828">
        <v>0</v>
      </c>
      <c r="P103" s="828">
        <v>0</v>
      </c>
      <c r="Q103" s="828">
        <v>0</v>
      </c>
    </row>
    <row r="104" spans="1:17" ht="15" x14ac:dyDescent="0.25">
      <c r="A104" s="1066" t="s">
        <v>1359</v>
      </c>
      <c r="B104" s="1066" t="str">
        <f t="shared" si="2"/>
        <v>MAG</v>
      </c>
      <c r="C104" t="s">
        <v>606</v>
      </c>
      <c r="D104" s="1066" t="s">
        <v>524</v>
      </c>
      <c r="E104" s="3">
        <v>41487</v>
      </c>
      <c r="F104" s="1065">
        <v>43862</v>
      </c>
      <c r="G104" s="1065"/>
      <c r="H104" s="3">
        <v>40299</v>
      </c>
      <c r="I104" s="1065">
        <v>43800</v>
      </c>
      <c r="J104" s="1071">
        <v>207962.76800000001</v>
      </c>
      <c r="K104" s="1072">
        <v>257299.69200000001</v>
      </c>
      <c r="L104" s="828">
        <v>250423.94</v>
      </c>
      <c r="M104" s="828">
        <v>245022.7</v>
      </c>
      <c r="N104" s="828">
        <v>0</v>
      </c>
      <c r="O104" s="828">
        <v>0</v>
      </c>
      <c r="P104" s="828">
        <v>0</v>
      </c>
      <c r="Q104" s="828">
        <v>0</v>
      </c>
    </row>
    <row r="105" spans="1:17" ht="15" x14ac:dyDescent="0.25">
      <c r="A105" s="1066" t="s">
        <v>1861</v>
      </c>
      <c r="B105" s="1066" t="str">
        <f t="shared" si="2"/>
        <v>MER</v>
      </c>
      <c r="C105" t="s">
        <v>175</v>
      </c>
      <c r="D105" s="1066" t="s">
        <v>1838</v>
      </c>
      <c r="E105" s="3">
        <v>40452</v>
      </c>
      <c r="F105" s="1065">
        <v>43647</v>
      </c>
      <c r="G105" s="1065"/>
      <c r="H105" s="3">
        <v>39264</v>
      </c>
      <c r="I105" s="1065">
        <v>43647</v>
      </c>
      <c r="J105" s="1071">
        <v>1391568</v>
      </c>
      <c r="K105" s="1072">
        <v>1432081.6</v>
      </c>
      <c r="L105" s="828">
        <v>1039024</v>
      </c>
      <c r="M105" s="828">
        <v>349968</v>
      </c>
      <c r="N105" s="828">
        <v>0</v>
      </c>
      <c r="O105" s="828">
        <v>0</v>
      </c>
      <c r="P105" s="828">
        <v>0</v>
      </c>
      <c r="Q105" s="828">
        <v>0</v>
      </c>
    </row>
    <row r="106" spans="1:17" ht="15" x14ac:dyDescent="0.25">
      <c r="A106" s="1066" t="s">
        <v>1861</v>
      </c>
      <c r="B106" s="1066" t="str">
        <f t="shared" si="2"/>
        <v>MER</v>
      </c>
      <c r="C106" t="s">
        <v>175</v>
      </c>
      <c r="D106" s="1066" t="s">
        <v>1862</v>
      </c>
      <c r="E106" s="3">
        <v>40452</v>
      </c>
      <c r="F106" s="1065">
        <v>43647</v>
      </c>
      <c r="G106" s="1065"/>
      <c r="H106" s="3">
        <v>39264</v>
      </c>
      <c r="I106" s="1065">
        <v>42430</v>
      </c>
      <c r="J106" s="1071">
        <v>0</v>
      </c>
      <c r="K106" s="1072">
        <v>0</v>
      </c>
      <c r="L106" s="828">
        <v>0</v>
      </c>
      <c r="M106" s="828">
        <v>0</v>
      </c>
      <c r="N106" s="828">
        <v>0</v>
      </c>
      <c r="O106" s="828">
        <v>0</v>
      </c>
      <c r="P106" s="828">
        <v>0</v>
      </c>
      <c r="Q106" s="828">
        <v>0</v>
      </c>
    </row>
    <row r="107" spans="1:17" ht="15" x14ac:dyDescent="0.25">
      <c r="A107" s="1066" t="s">
        <v>1815</v>
      </c>
      <c r="B107" s="1066" t="str">
        <f t="shared" si="2"/>
        <v>TRW</v>
      </c>
      <c r="C107" t="s">
        <v>602</v>
      </c>
      <c r="D107" s="1066" t="s">
        <v>603</v>
      </c>
      <c r="E107" s="3">
        <v>42948</v>
      </c>
      <c r="F107" s="1065">
        <v>44713</v>
      </c>
      <c r="G107" s="1065"/>
      <c r="H107" s="3">
        <v>41730</v>
      </c>
      <c r="I107" s="1065">
        <v>43617</v>
      </c>
      <c r="J107" s="1071">
        <v>0</v>
      </c>
      <c r="K107" s="1072">
        <v>75591.039999999994</v>
      </c>
      <c r="L107" s="828">
        <v>175667.20000000001</v>
      </c>
      <c r="M107" s="828">
        <v>68954.64</v>
      </c>
      <c r="N107" s="828">
        <v>0</v>
      </c>
      <c r="O107" s="828">
        <v>0</v>
      </c>
      <c r="P107" s="828">
        <v>0</v>
      </c>
      <c r="Q107" s="828">
        <v>0</v>
      </c>
    </row>
    <row r="108" spans="1:17" ht="15" x14ac:dyDescent="0.25">
      <c r="A108" s="1066" t="s">
        <v>1909</v>
      </c>
      <c r="B108" s="1066" t="str">
        <f t="shared" si="2"/>
        <v>VAR</v>
      </c>
      <c r="C108" t="s">
        <v>1410</v>
      </c>
      <c r="D108" s="1066" t="s">
        <v>1411</v>
      </c>
      <c r="E108" s="3">
        <v>42401</v>
      </c>
      <c r="F108" s="1065">
        <v>43678</v>
      </c>
      <c r="G108" s="1065"/>
      <c r="H108" s="3">
        <v>41000</v>
      </c>
      <c r="I108" s="1065">
        <v>43617</v>
      </c>
      <c r="J108" s="1071">
        <v>366069.79200000002</v>
      </c>
      <c r="K108" s="1072">
        <v>372516.21216</v>
      </c>
      <c r="L108" s="828">
        <v>360392.78016000002</v>
      </c>
      <c r="M108" s="828">
        <v>175592.736</v>
      </c>
      <c r="N108" s="828">
        <v>0</v>
      </c>
      <c r="O108" s="828">
        <v>0</v>
      </c>
      <c r="P108" s="828">
        <v>0</v>
      </c>
      <c r="Q108" s="828">
        <v>0</v>
      </c>
    </row>
    <row r="109" spans="1:17" ht="15" x14ac:dyDescent="0.25">
      <c r="A109" s="1066" t="s">
        <v>1911</v>
      </c>
      <c r="B109" s="1066" t="str">
        <f t="shared" si="2"/>
        <v>VAR</v>
      </c>
      <c r="C109" t="s">
        <v>1825</v>
      </c>
      <c r="D109" s="1066" t="s">
        <v>1826</v>
      </c>
      <c r="E109" t="s">
        <v>1393</v>
      </c>
      <c r="F109" s="1065">
        <v>43709</v>
      </c>
      <c r="G109" s="1065"/>
      <c r="H109" s="3">
        <v>42552</v>
      </c>
      <c r="I109" s="1065">
        <v>44621</v>
      </c>
      <c r="J109" s="1071">
        <v>86859.63</v>
      </c>
      <c r="K109" s="1072">
        <v>158199.88339999999</v>
      </c>
      <c r="L109" s="828">
        <v>136012.33249999999</v>
      </c>
      <c r="M109" s="828">
        <v>111582.08289999999</v>
      </c>
      <c r="N109" s="828">
        <v>0</v>
      </c>
      <c r="O109" s="828">
        <v>0</v>
      </c>
      <c r="P109" s="828">
        <v>0</v>
      </c>
      <c r="Q109" s="828">
        <v>0</v>
      </c>
    </row>
    <row r="110" spans="1:17" ht="15" x14ac:dyDescent="0.25">
      <c r="A110" s="1066" t="s">
        <v>1916</v>
      </c>
      <c r="B110" s="1066" t="str">
        <f t="shared" si="2"/>
        <v>VAR</v>
      </c>
      <c r="C110" t="s">
        <v>1825</v>
      </c>
      <c r="D110" s="1066" t="s">
        <v>1826</v>
      </c>
      <c r="E110" t="s">
        <v>1393</v>
      </c>
      <c r="F110" s="1065">
        <v>43709</v>
      </c>
      <c r="G110" s="1065"/>
      <c r="H110" s="3">
        <v>42552</v>
      </c>
      <c r="I110" s="1065">
        <v>44621</v>
      </c>
      <c r="J110" s="1071">
        <v>33183.15</v>
      </c>
      <c r="K110" s="1072">
        <v>60355.302799999998</v>
      </c>
      <c r="L110" s="828">
        <v>51890.464999999997</v>
      </c>
      <c r="M110" s="828">
        <v>42624.041799999999</v>
      </c>
      <c r="N110" s="828">
        <v>0</v>
      </c>
      <c r="O110" s="828">
        <v>0</v>
      </c>
      <c r="P110" s="828">
        <v>0</v>
      </c>
      <c r="Q110" s="828">
        <v>0</v>
      </c>
    </row>
    <row r="111" spans="1:17" ht="15" x14ac:dyDescent="0.25">
      <c r="A111" s="1066" t="s">
        <v>1918</v>
      </c>
      <c r="B111" s="1066" t="str">
        <f t="shared" si="2"/>
        <v>VAR</v>
      </c>
      <c r="C111" t="s">
        <v>1825</v>
      </c>
      <c r="D111" s="1066" t="s">
        <v>1826</v>
      </c>
      <c r="E111" t="s">
        <v>1393</v>
      </c>
      <c r="F111" s="1065">
        <v>43709</v>
      </c>
      <c r="G111" s="1065"/>
      <c r="H111" s="3">
        <v>42552</v>
      </c>
      <c r="I111" s="1065">
        <v>44621</v>
      </c>
      <c r="J111" s="1071">
        <v>9320.4539999999997</v>
      </c>
      <c r="K111" s="1072">
        <v>16925.012208</v>
      </c>
      <c r="L111" s="828">
        <v>14551.277400000001</v>
      </c>
      <c r="M111" s="828">
        <v>11970.904248000001</v>
      </c>
      <c r="N111" s="828">
        <v>0</v>
      </c>
      <c r="O111" s="828">
        <v>0</v>
      </c>
      <c r="P111" s="828">
        <v>0</v>
      </c>
      <c r="Q111" s="828">
        <v>0</v>
      </c>
    </row>
    <row r="112" spans="1:17" ht="15" x14ac:dyDescent="0.25">
      <c r="A112" s="1066" t="s">
        <v>1920</v>
      </c>
      <c r="B112" s="1066" t="str">
        <f t="shared" si="2"/>
        <v>VAR</v>
      </c>
      <c r="C112" t="s">
        <v>1825</v>
      </c>
      <c r="D112" s="1066" t="s">
        <v>1826</v>
      </c>
      <c r="E112" t="s">
        <v>1393</v>
      </c>
      <c r="F112" s="1065">
        <v>43709</v>
      </c>
      <c r="G112" s="1065"/>
      <c r="H112" s="3">
        <v>42552</v>
      </c>
      <c r="I112" s="1065">
        <v>44621</v>
      </c>
      <c r="J112" s="1071">
        <v>109219.96799999999</v>
      </c>
      <c r="K112" s="1072">
        <v>198895.76876000001</v>
      </c>
      <c r="L112" s="828">
        <v>171000.61550000001</v>
      </c>
      <c r="M112" s="828">
        <v>140305.34206</v>
      </c>
      <c r="N112" s="828">
        <v>0</v>
      </c>
      <c r="O112" s="828">
        <v>0</v>
      </c>
      <c r="P112" s="828">
        <v>0</v>
      </c>
      <c r="Q112" s="828">
        <v>0</v>
      </c>
    </row>
    <row r="113" spans="1:17" ht="15" x14ac:dyDescent="0.25">
      <c r="A113" s="1066" t="s">
        <v>1922</v>
      </c>
      <c r="B113" s="1066" t="str">
        <f t="shared" si="2"/>
        <v>VAR</v>
      </c>
      <c r="C113" t="s">
        <v>1825</v>
      </c>
      <c r="D113" s="1066" t="s">
        <v>1826</v>
      </c>
      <c r="E113" t="s">
        <v>1393</v>
      </c>
      <c r="F113" s="1065">
        <v>43709</v>
      </c>
      <c r="G113" s="1065"/>
      <c r="H113" s="3">
        <v>42552</v>
      </c>
      <c r="I113" s="1065">
        <v>44621</v>
      </c>
      <c r="J113" s="1071">
        <v>13416.202799999999</v>
      </c>
      <c r="K113" s="1072">
        <v>24442.398448</v>
      </c>
      <c r="L113" s="828">
        <v>21014.349399999999</v>
      </c>
      <c r="M113" s="828">
        <v>17235.128887999999</v>
      </c>
      <c r="N113" s="828">
        <v>0</v>
      </c>
      <c r="O113" s="828">
        <v>0</v>
      </c>
      <c r="P113" s="828">
        <v>0</v>
      </c>
      <c r="Q113" s="828">
        <v>0</v>
      </c>
    </row>
    <row r="114" spans="1:17" ht="15" x14ac:dyDescent="0.25">
      <c r="A114" s="1066" t="s">
        <v>1924</v>
      </c>
      <c r="B114" s="1066" t="str">
        <f t="shared" si="2"/>
        <v>VAR</v>
      </c>
      <c r="C114" t="s">
        <v>1825</v>
      </c>
      <c r="D114" s="1066" t="s">
        <v>1826</v>
      </c>
      <c r="E114" t="s">
        <v>1393</v>
      </c>
      <c r="F114" s="1065">
        <v>43709</v>
      </c>
      <c r="G114" s="1065"/>
      <c r="H114" s="3">
        <v>42552</v>
      </c>
      <c r="I114" s="1065">
        <v>44621</v>
      </c>
      <c r="J114" s="1071">
        <v>7053.7896000000001</v>
      </c>
      <c r="K114" s="1072">
        <v>14500.126992</v>
      </c>
      <c r="L114" s="828">
        <v>12466.482599999999</v>
      </c>
      <c r="M114" s="828">
        <v>9139.4693520000001</v>
      </c>
      <c r="N114" s="828">
        <v>0</v>
      </c>
      <c r="O114" s="828">
        <v>0</v>
      </c>
      <c r="P114" s="828">
        <v>0</v>
      </c>
      <c r="Q114" s="828">
        <v>0</v>
      </c>
    </row>
    <row r="115" spans="1:17" ht="15" x14ac:dyDescent="0.25">
      <c r="A115" s="1066" t="s">
        <v>1926</v>
      </c>
      <c r="B115" s="1066" t="str">
        <f t="shared" si="2"/>
        <v>VAR</v>
      </c>
      <c r="C115" t="s">
        <v>1825</v>
      </c>
      <c r="D115" s="1066" t="s">
        <v>1826</v>
      </c>
      <c r="E115" t="s">
        <v>1393</v>
      </c>
      <c r="F115" s="1065">
        <v>43709</v>
      </c>
      <c r="G115" s="1065"/>
      <c r="H115" s="3">
        <v>42552</v>
      </c>
      <c r="I115" s="1065">
        <v>44621</v>
      </c>
      <c r="J115" s="1071">
        <v>18378.36</v>
      </c>
      <c r="K115" s="1072">
        <v>36690.170400000003</v>
      </c>
      <c r="L115" s="828">
        <v>31544.37</v>
      </c>
      <c r="M115" s="828">
        <v>23761.517567999999</v>
      </c>
      <c r="N115" s="828">
        <v>0</v>
      </c>
      <c r="O115" s="828">
        <v>0</v>
      </c>
      <c r="P115" s="828">
        <v>0</v>
      </c>
      <c r="Q115" s="828">
        <v>0</v>
      </c>
    </row>
    <row r="116" spans="1:17" ht="15" x14ac:dyDescent="0.25">
      <c r="A116" s="1066" t="s">
        <v>1871</v>
      </c>
      <c r="B116" s="1066" t="str">
        <f t="shared" si="2"/>
        <v>NAL</v>
      </c>
      <c r="C116" t="s">
        <v>1872</v>
      </c>
      <c r="D116" s="1066" t="s">
        <v>1873</v>
      </c>
      <c r="E116" s="3">
        <v>40630</v>
      </c>
      <c r="F116" s="1065">
        <v>43709</v>
      </c>
      <c r="G116" s="1065"/>
      <c r="H116" s="3">
        <v>41609</v>
      </c>
      <c r="I116" s="1065">
        <v>43709</v>
      </c>
      <c r="J116" s="1071">
        <v>85318.037100000001</v>
      </c>
      <c r="K116" s="1072">
        <v>88842.193199999994</v>
      </c>
      <c r="L116" s="828">
        <v>88817.543099999995</v>
      </c>
      <c r="M116" s="828">
        <v>62084.3076</v>
      </c>
      <c r="N116" s="828">
        <v>0</v>
      </c>
      <c r="O116" s="828">
        <v>0</v>
      </c>
      <c r="P116" s="828">
        <v>0</v>
      </c>
      <c r="Q116" s="828">
        <v>0</v>
      </c>
    </row>
    <row r="117" spans="1:17" ht="15" x14ac:dyDescent="0.25">
      <c r="A117" s="1066" t="s">
        <v>721</v>
      </c>
      <c r="B117" s="1066" t="str">
        <f t="shared" si="2"/>
        <v>SLA</v>
      </c>
      <c r="C117" t="s">
        <v>2039</v>
      </c>
      <c r="D117" s="1066" t="s">
        <v>2040</v>
      </c>
      <c r="E117" t="s">
        <v>1393</v>
      </c>
      <c r="F117" s="1065">
        <v>43617</v>
      </c>
      <c r="G117" s="1065"/>
      <c r="H117" s="3">
        <v>39448</v>
      </c>
      <c r="I117" s="1065">
        <v>42705</v>
      </c>
      <c r="J117" s="1071">
        <v>48817.440000000002</v>
      </c>
      <c r="K117" s="1072">
        <v>69600</v>
      </c>
      <c r="L117" s="828">
        <v>69600</v>
      </c>
      <c r="M117" s="828">
        <v>57999.976799999997</v>
      </c>
      <c r="N117" s="828">
        <v>11600</v>
      </c>
      <c r="O117" s="828">
        <v>0</v>
      </c>
      <c r="P117" s="828">
        <v>0</v>
      </c>
      <c r="Q117" s="828">
        <v>0</v>
      </c>
    </row>
    <row r="118" spans="1:17" ht="15" x14ac:dyDescent="0.25">
      <c r="A118" s="1066" t="s">
        <v>1504</v>
      </c>
      <c r="B118" s="1066" t="str">
        <f t="shared" si="2"/>
        <v>FMO</v>
      </c>
      <c r="C118" t="s">
        <v>1928</v>
      </c>
      <c r="D118" s="1066" t="s">
        <v>1929</v>
      </c>
      <c r="E118" s="3">
        <v>42278</v>
      </c>
      <c r="F118" s="1065">
        <v>44105</v>
      </c>
      <c r="G118" s="1065"/>
      <c r="H118" s="3">
        <v>41122</v>
      </c>
      <c r="I118" s="1065">
        <v>43678</v>
      </c>
      <c r="J118" s="1071">
        <v>183544.68</v>
      </c>
      <c r="K118" s="1072">
        <v>100697.52</v>
      </c>
      <c r="L118" s="828">
        <v>107289.60000000001</v>
      </c>
      <c r="M118" s="828">
        <v>76078.2</v>
      </c>
      <c r="N118" s="828">
        <v>0</v>
      </c>
      <c r="O118" s="828">
        <v>0</v>
      </c>
      <c r="P118" s="828">
        <v>0</v>
      </c>
      <c r="Q118" s="828">
        <v>0</v>
      </c>
    </row>
    <row r="119" spans="1:17" ht="15" x14ac:dyDescent="0.25">
      <c r="A119" s="1066" t="s">
        <v>1504</v>
      </c>
      <c r="B119" s="1066" t="str">
        <f t="shared" si="2"/>
        <v>FMO</v>
      </c>
      <c r="C119" t="s">
        <v>1928</v>
      </c>
      <c r="D119" s="1066" t="s">
        <v>1929</v>
      </c>
      <c r="E119" s="3">
        <v>42278</v>
      </c>
      <c r="F119" s="1065">
        <v>44105</v>
      </c>
      <c r="G119" s="1065"/>
      <c r="H119" s="3">
        <v>41579</v>
      </c>
      <c r="I119" s="1065">
        <v>43678</v>
      </c>
      <c r="J119" s="1071">
        <v>286682.21999999997</v>
      </c>
      <c r="K119" s="1072">
        <v>275381.03999999998</v>
      </c>
      <c r="L119" s="828">
        <v>235700.52</v>
      </c>
      <c r="M119" s="828">
        <v>150549.96</v>
      </c>
      <c r="N119" s="828">
        <v>0</v>
      </c>
      <c r="O119" s="828">
        <v>0</v>
      </c>
      <c r="P119" s="828">
        <v>0</v>
      </c>
      <c r="Q119" s="828">
        <v>0</v>
      </c>
    </row>
    <row r="120" spans="1:17" ht="15" x14ac:dyDescent="0.25">
      <c r="A120" s="1066" t="s">
        <v>731</v>
      </c>
      <c r="B120" s="1066" t="str">
        <f t="shared" ref="B120:B151" si="3">MID(A120,1,3)</f>
        <v>SLA</v>
      </c>
      <c r="C120" t="s">
        <v>749</v>
      </c>
      <c r="D120" s="1066" t="s">
        <v>525</v>
      </c>
      <c r="E120" s="3">
        <v>41365</v>
      </c>
      <c r="F120" s="1065">
        <v>43556</v>
      </c>
      <c r="G120" s="1065"/>
      <c r="H120" s="3">
        <v>41518</v>
      </c>
      <c r="I120" s="1065">
        <v>43556</v>
      </c>
      <c r="J120" s="1071">
        <v>236831.1</v>
      </c>
      <c r="K120" s="1072">
        <v>133153.15030000001</v>
      </c>
      <c r="L120" s="828">
        <v>185891.5422</v>
      </c>
      <c r="M120" s="828">
        <v>89652.42</v>
      </c>
      <c r="N120" s="828">
        <v>0</v>
      </c>
      <c r="O120" s="828">
        <v>0</v>
      </c>
      <c r="P120" s="828">
        <v>0</v>
      </c>
      <c r="Q120" s="828">
        <v>0</v>
      </c>
    </row>
    <row r="121" spans="1:17" ht="15" x14ac:dyDescent="0.25">
      <c r="A121" s="1066" t="s">
        <v>1748</v>
      </c>
      <c r="B121" s="1066" t="str">
        <f t="shared" si="3"/>
        <v>STE</v>
      </c>
      <c r="C121" t="s">
        <v>1684</v>
      </c>
      <c r="D121" s="1066" t="s">
        <v>644</v>
      </c>
      <c r="E121" s="3">
        <v>41671</v>
      </c>
      <c r="F121" s="1065">
        <v>43739</v>
      </c>
      <c r="G121" s="1065"/>
      <c r="H121" s="3">
        <v>41821</v>
      </c>
      <c r="I121" s="1065">
        <v>43831</v>
      </c>
      <c r="J121" s="1071">
        <v>614038.69999999995</v>
      </c>
      <c r="K121" s="1072">
        <v>1059480.9575</v>
      </c>
      <c r="L121" s="828">
        <v>550224.71400000004</v>
      </c>
      <c r="M121" s="828">
        <v>570390.96600000001</v>
      </c>
      <c r="N121" s="828">
        <v>33404.128499999999</v>
      </c>
      <c r="O121" s="828">
        <v>0</v>
      </c>
      <c r="P121" s="828">
        <v>0</v>
      </c>
      <c r="Q121" s="828">
        <v>0</v>
      </c>
    </row>
    <row r="122" spans="1:17" ht="15" x14ac:dyDescent="0.25">
      <c r="A122" s="1066" t="s">
        <v>1748</v>
      </c>
      <c r="B122" s="1066" t="str">
        <f t="shared" si="3"/>
        <v>STE</v>
      </c>
      <c r="C122" t="s">
        <v>1828</v>
      </c>
      <c r="D122" s="1066" t="s">
        <v>1829</v>
      </c>
      <c r="E122" s="3">
        <v>41671</v>
      </c>
      <c r="F122" s="1065">
        <v>43739</v>
      </c>
      <c r="G122" s="1065"/>
      <c r="H122" s="3">
        <v>42491</v>
      </c>
      <c r="I122" s="1065">
        <v>45352</v>
      </c>
      <c r="J122" s="1071">
        <v>14567.52</v>
      </c>
      <c r="K122" s="1072">
        <v>26634.146400000001</v>
      </c>
      <c r="L122" s="828">
        <v>7897.4423999999999</v>
      </c>
      <c r="M122" s="828">
        <v>5198.5457999999999</v>
      </c>
      <c r="N122" s="828">
        <v>6611.3909999999996</v>
      </c>
      <c r="O122" s="828">
        <v>0</v>
      </c>
      <c r="P122" s="828">
        <v>0</v>
      </c>
      <c r="Q122" s="828">
        <v>0</v>
      </c>
    </row>
    <row r="123" spans="1:17" ht="15" x14ac:dyDescent="0.25">
      <c r="A123" s="1066" t="s">
        <v>1749</v>
      </c>
      <c r="B123" s="1066" t="str">
        <f t="shared" si="3"/>
        <v>STE</v>
      </c>
      <c r="C123" t="s">
        <v>1684</v>
      </c>
      <c r="D123" s="1066" t="s">
        <v>644</v>
      </c>
      <c r="E123" s="3">
        <v>41671</v>
      </c>
      <c r="F123" s="1065">
        <v>43739</v>
      </c>
      <c r="G123" s="1065"/>
      <c r="H123" s="3">
        <v>41821</v>
      </c>
      <c r="I123" s="1065">
        <v>43831</v>
      </c>
      <c r="J123" s="1071">
        <v>792790.9</v>
      </c>
      <c r="K123" s="1072">
        <v>1105492.4747500001</v>
      </c>
      <c r="L123" s="828">
        <v>550224.71400000004</v>
      </c>
      <c r="M123" s="828">
        <v>570390.96600000001</v>
      </c>
      <c r="N123" s="828">
        <v>33404.128499999999</v>
      </c>
      <c r="O123" s="828">
        <v>0</v>
      </c>
      <c r="P123" s="828">
        <v>0</v>
      </c>
      <c r="Q123" s="828">
        <v>0</v>
      </c>
    </row>
    <row r="124" spans="1:17" ht="15" x14ac:dyDescent="0.25">
      <c r="A124" s="1066" t="s">
        <v>1749</v>
      </c>
      <c r="B124" s="1066" t="str">
        <f t="shared" si="3"/>
        <v>STE</v>
      </c>
      <c r="C124" t="s">
        <v>1828</v>
      </c>
      <c r="D124" s="1066" t="s">
        <v>1829</v>
      </c>
      <c r="E124" s="3">
        <v>41671</v>
      </c>
      <c r="F124" s="1065">
        <v>43739</v>
      </c>
      <c r="G124" s="1065"/>
      <c r="H124" s="3">
        <v>42491</v>
      </c>
      <c r="I124" s="1065">
        <v>45352</v>
      </c>
      <c r="J124" s="1071">
        <v>22199.1</v>
      </c>
      <c r="K124" s="1072">
        <v>28232.043300000001</v>
      </c>
      <c r="L124" s="828">
        <v>7897.4423999999999</v>
      </c>
      <c r="M124" s="828">
        <v>5198.5457999999999</v>
      </c>
      <c r="N124" s="828">
        <v>6611.3909999999996</v>
      </c>
      <c r="O124" s="828">
        <v>0</v>
      </c>
      <c r="P124" s="828">
        <v>0</v>
      </c>
      <c r="Q124" s="828">
        <v>0</v>
      </c>
    </row>
    <row r="125" spans="1:17" ht="15" x14ac:dyDescent="0.25">
      <c r="A125" s="1066" t="s">
        <v>1931</v>
      </c>
      <c r="B125" s="1066" t="str">
        <f t="shared" si="3"/>
        <v>NAL</v>
      </c>
      <c r="C125" t="s">
        <v>1166</v>
      </c>
      <c r="D125" s="1066" t="s">
        <v>1167</v>
      </c>
      <c r="E125" s="3">
        <v>42583</v>
      </c>
      <c r="F125" s="1065">
        <v>43555</v>
      </c>
      <c r="G125" s="1065"/>
      <c r="H125" s="3">
        <v>41456</v>
      </c>
      <c r="I125" s="1065">
        <v>43497</v>
      </c>
      <c r="J125" s="1071">
        <v>39803.663999999997</v>
      </c>
      <c r="K125" s="1072">
        <v>87281.808000000005</v>
      </c>
      <c r="L125" s="828">
        <v>87940.728000000003</v>
      </c>
      <c r="M125" s="828">
        <v>15199.632</v>
      </c>
      <c r="N125" s="828">
        <v>0</v>
      </c>
      <c r="O125" s="828">
        <v>0</v>
      </c>
      <c r="P125" s="828">
        <v>0</v>
      </c>
      <c r="Q125" s="828">
        <v>0</v>
      </c>
    </row>
    <row r="126" spans="1:17" ht="15" x14ac:dyDescent="0.25">
      <c r="A126" s="1066" t="s">
        <v>1750</v>
      </c>
      <c r="B126" s="1066" t="str">
        <f t="shared" si="3"/>
        <v>STE</v>
      </c>
      <c r="C126" t="s">
        <v>1684</v>
      </c>
      <c r="D126" s="1066" t="s">
        <v>644</v>
      </c>
      <c r="E126" s="3">
        <v>41671</v>
      </c>
      <c r="F126" s="1065">
        <v>43739</v>
      </c>
      <c r="G126" s="1065"/>
      <c r="H126" s="3">
        <v>41821</v>
      </c>
      <c r="I126" s="1065">
        <v>43831</v>
      </c>
      <c r="J126" s="1071">
        <v>175029.57440000001</v>
      </c>
      <c r="K126" s="1072">
        <v>163700.90384000001</v>
      </c>
      <c r="L126" s="828">
        <v>139783.45696000001</v>
      </c>
      <c r="M126" s="828">
        <v>144099.37823999999</v>
      </c>
      <c r="N126" s="828">
        <v>7149.05224</v>
      </c>
      <c r="O126" s="828">
        <v>0</v>
      </c>
      <c r="P126" s="828">
        <v>0</v>
      </c>
      <c r="Q126" s="828">
        <v>0</v>
      </c>
    </row>
    <row r="127" spans="1:17" ht="15" x14ac:dyDescent="0.25">
      <c r="A127" s="1066" t="s">
        <v>1283</v>
      </c>
      <c r="B127" s="1066" t="str">
        <f t="shared" si="3"/>
        <v>TOG</v>
      </c>
      <c r="C127" t="s">
        <v>749</v>
      </c>
      <c r="D127" s="1066" t="s">
        <v>525</v>
      </c>
      <c r="E127" s="3">
        <v>41183</v>
      </c>
      <c r="F127" s="1065">
        <v>44348</v>
      </c>
      <c r="G127" s="1065"/>
      <c r="H127" s="3">
        <v>41518</v>
      </c>
      <c r="I127" s="1065">
        <v>43556</v>
      </c>
      <c r="J127" s="1071">
        <v>40671.860999999997</v>
      </c>
      <c r="K127" s="1072">
        <v>30524.609400000001</v>
      </c>
      <c r="L127" s="828">
        <v>33928.958700000003</v>
      </c>
      <c r="M127" s="828">
        <v>15396.334199999999</v>
      </c>
      <c r="N127" s="828">
        <v>0</v>
      </c>
      <c r="O127" s="828">
        <v>0</v>
      </c>
      <c r="P127" s="828">
        <v>0</v>
      </c>
      <c r="Q127" s="828">
        <v>0</v>
      </c>
    </row>
    <row r="128" spans="1:17" ht="15" x14ac:dyDescent="0.25">
      <c r="A128" s="1066" t="s">
        <v>1283</v>
      </c>
      <c r="B128" s="1066" t="str">
        <f t="shared" si="3"/>
        <v>TOG</v>
      </c>
      <c r="C128" t="s">
        <v>1793</v>
      </c>
      <c r="D128" s="1066" t="s">
        <v>1777</v>
      </c>
      <c r="E128" s="3">
        <v>41183</v>
      </c>
      <c r="F128" s="1065">
        <v>44348</v>
      </c>
      <c r="G128" s="1065"/>
      <c r="H128" s="3">
        <v>41821</v>
      </c>
      <c r="I128" s="1065">
        <v>43617</v>
      </c>
      <c r="J128" s="1071">
        <v>9815.8331999999991</v>
      </c>
      <c r="K128" s="1072">
        <v>5970.4049999999997</v>
      </c>
      <c r="L128" s="828">
        <v>5319.7527</v>
      </c>
      <c r="M128" s="828">
        <v>2590.4247</v>
      </c>
      <c r="N128" s="828">
        <v>0</v>
      </c>
      <c r="O128" s="828">
        <v>0</v>
      </c>
      <c r="P128" s="828">
        <v>0</v>
      </c>
      <c r="Q128" s="828">
        <v>0</v>
      </c>
    </row>
    <row r="129" spans="1:17" ht="15" x14ac:dyDescent="0.25">
      <c r="A129" s="1066" t="s">
        <v>1285</v>
      </c>
      <c r="B129" s="1066" t="str">
        <f t="shared" si="3"/>
        <v>TOG</v>
      </c>
      <c r="C129" t="s">
        <v>749</v>
      </c>
      <c r="D129" s="1066" t="s">
        <v>525</v>
      </c>
      <c r="E129" s="3">
        <v>41091</v>
      </c>
      <c r="F129" s="1065">
        <v>44348</v>
      </c>
      <c r="G129" s="1065"/>
      <c r="H129" s="3">
        <v>41518</v>
      </c>
      <c r="I129" s="1065">
        <v>43556</v>
      </c>
      <c r="J129" s="1071">
        <v>35924.603999999999</v>
      </c>
      <c r="K129" s="1072">
        <v>30337.3704</v>
      </c>
      <c r="L129" s="828">
        <v>43361.7912</v>
      </c>
      <c r="M129" s="828">
        <v>19676.779200000001</v>
      </c>
      <c r="N129" s="828">
        <v>0</v>
      </c>
      <c r="O129" s="828">
        <v>0</v>
      </c>
      <c r="P129" s="828">
        <v>0</v>
      </c>
      <c r="Q129" s="828">
        <v>0</v>
      </c>
    </row>
    <row r="130" spans="1:17" ht="15" x14ac:dyDescent="0.25">
      <c r="A130" s="1066" t="s">
        <v>1285</v>
      </c>
      <c r="B130" s="1066" t="str">
        <f t="shared" si="3"/>
        <v>TOG</v>
      </c>
      <c r="C130" t="s">
        <v>1793</v>
      </c>
      <c r="D130" s="1066" t="s">
        <v>1777</v>
      </c>
      <c r="E130" s="3">
        <v>41091</v>
      </c>
      <c r="F130" s="1065">
        <v>44348</v>
      </c>
      <c r="G130" s="1065"/>
      <c r="H130" s="3">
        <v>41821</v>
      </c>
      <c r="I130" s="1065">
        <v>43617</v>
      </c>
      <c r="J130" s="1071">
        <v>5873.7583999999997</v>
      </c>
      <c r="K130" s="1072">
        <v>6297.3167999999996</v>
      </c>
      <c r="L130" s="828">
        <v>6798.7352000000001</v>
      </c>
      <c r="M130" s="828">
        <v>3310.6071999999999</v>
      </c>
      <c r="N130" s="828">
        <v>0</v>
      </c>
      <c r="O130" s="828">
        <v>0</v>
      </c>
      <c r="P130" s="828">
        <v>0</v>
      </c>
      <c r="Q130" s="828">
        <v>0</v>
      </c>
    </row>
    <row r="131" spans="1:17" ht="15" x14ac:dyDescent="0.25">
      <c r="A131" s="1066" t="s">
        <v>1939</v>
      </c>
      <c r="B131" s="1066" t="str">
        <f t="shared" si="3"/>
        <v>VPP</v>
      </c>
      <c r="C131" t="s">
        <v>1393</v>
      </c>
      <c r="D131" s="1066" t="s">
        <v>1393</v>
      </c>
      <c r="E131" t="s">
        <v>1393</v>
      </c>
      <c r="F131" s="1065">
        <v>43800</v>
      </c>
      <c r="G131" s="1065"/>
      <c r="H131" t="s">
        <v>1393</v>
      </c>
      <c r="I131" s="1066" t="s">
        <v>1393</v>
      </c>
      <c r="J131" s="1071">
        <v>125440</v>
      </c>
      <c r="K131" s="1072">
        <v>64512</v>
      </c>
      <c r="L131" s="828">
        <v>26880</v>
      </c>
      <c r="M131" s="828">
        <v>13440</v>
      </c>
      <c r="N131" s="828">
        <v>0</v>
      </c>
      <c r="O131" s="828">
        <v>0</v>
      </c>
      <c r="P131" s="828">
        <v>0</v>
      </c>
      <c r="Q131" s="828">
        <v>0</v>
      </c>
    </row>
    <row r="132" spans="1:17" ht="15" x14ac:dyDescent="0.25">
      <c r="A132" s="1066" t="s">
        <v>1549</v>
      </c>
      <c r="B132" s="1066" t="str">
        <f t="shared" si="3"/>
        <v>NOR</v>
      </c>
      <c r="C132" t="s">
        <v>606</v>
      </c>
      <c r="D132" s="1066" t="s">
        <v>524</v>
      </c>
      <c r="E132" s="3">
        <v>42736</v>
      </c>
      <c r="F132" s="1065">
        <v>43436</v>
      </c>
      <c r="G132" s="1065"/>
      <c r="H132" s="3">
        <v>40299</v>
      </c>
      <c r="I132" s="1065">
        <v>43800</v>
      </c>
      <c r="J132" s="1071">
        <v>77699.640899999999</v>
      </c>
      <c r="K132" s="1072">
        <v>236169.97351499999</v>
      </c>
      <c r="L132" s="828">
        <v>222963.99181000001</v>
      </c>
      <c r="M132" s="828">
        <v>230974.39173199999</v>
      </c>
      <c r="N132" s="828">
        <v>0</v>
      </c>
      <c r="O132" s="828">
        <v>0</v>
      </c>
      <c r="P132" s="828">
        <v>0</v>
      </c>
      <c r="Q132" s="828">
        <v>0</v>
      </c>
    </row>
    <row r="133" spans="1:17" ht="15" x14ac:dyDescent="0.25">
      <c r="A133" s="1066" t="s">
        <v>1887</v>
      </c>
      <c r="B133" s="1066" t="str">
        <f t="shared" si="3"/>
        <v>TRW</v>
      </c>
      <c r="C133" t="s">
        <v>835</v>
      </c>
      <c r="D133" s="1066" t="s">
        <v>842</v>
      </c>
      <c r="E133" t="s">
        <v>1393</v>
      </c>
      <c r="F133" s="1065">
        <v>43617</v>
      </c>
      <c r="G133" s="1065"/>
      <c r="H133" s="3">
        <v>40269</v>
      </c>
      <c r="I133" s="1065">
        <v>43678</v>
      </c>
      <c r="J133" s="1071">
        <v>145994.56954</v>
      </c>
      <c r="K133" s="1072">
        <v>145969.21225300001</v>
      </c>
      <c r="L133" s="828">
        <v>133419.46918700001</v>
      </c>
      <c r="M133" s="828">
        <v>78125.795702000003</v>
      </c>
      <c r="N133" s="828">
        <v>0</v>
      </c>
      <c r="O133" s="828">
        <v>0</v>
      </c>
      <c r="P133" s="828">
        <v>0</v>
      </c>
      <c r="Q133" s="828">
        <v>0</v>
      </c>
    </row>
    <row r="134" spans="1:17" ht="15" x14ac:dyDescent="0.25">
      <c r="A134" s="1066" t="s">
        <v>1890</v>
      </c>
      <c r="B134" s="1066" t="str">
        <f t="shared" si="3"/>
        <v>TRW</v>
      </c>
      <c r="C134" t="s">
        <v>835</v>
      </c>
      <c r="D134" s="1066" t="s">
        <v>842</v>
      </c>
      <c r="E134" s="3">
        <v>40210</v>
      </c>
      <c r="F134" s="1065">
        <v>43617</v>
      </c>
      <c r="G134" s="1065"/>
      <c r="H134" s="3">
        <v>40269</v>
      </c>
      <c r="I134" s="1065">
        <v>43678</v>
      </c>
      <c r="J134" s="1071">
        <v>30986.035919999998</v>
      </c>
      <c r="K134" s="1072">
        <v>30980.654063999998</v>
      </c>
      <c r="L134" s="828">
        <v>28317.083832</v>
      </c>
      <c r="M134" s="828">
        <v>16581.498336000001</v>
      </c>
      <c r="N134" s="828">
        <v>0</v>
      </c>
      <c r="O134" s="828">
        <v>0</v>
      </c>
      <c r="P134" s="828">
        <v>0</v>
      </c>
      <c r="Q134" s="828">
        <v>0</v>
      </c>
    </row>
    <row r="135" spans="1:17" ht="15" x14ac:dyDescent="0.25">
      <c r="A135" s="1066" t="s">
        <v>1945</v>
      </c>
      <c r="B135" s="1066" t="str">
        <f t="shared" si="3"/>
        <v>VAR</v>
      </c>
      <c r="C135" t="s">
        <v>1410</v>
      </c>
      <c r="D135" s="1066" t="s">
        <v>1411</v>
      </c>
      <c r="E135" s="3">
        <v>42401</v>
      </c>
      <c r="F135" s="1065">
        <v>43617</v>
      </c>
      <c r="G135" s="1065"/>
      <c r="H135" s="3">
        <v>41000</v>
      </c>
      <c r="I135" s="1065">
        <v>43617</v>
      </c>
      <c r="J135" s="1071">
        <v>78730.554600000003</v>
      </c>
      <c r="K135" s="1072">
        <v>44236.300194000003</v>
      </c>
      <c r="L135" s="828">
        <v>42796.642644</v>
      </c>
      <c r="M135" s="828">
        <v>41387.340900000003</v>
      </c>
      <c r="N135" s="828">
        <v>0</v>
      </c>
      <c r="O135" s="828">
        <v>0</v>
      </c>
      <c r="P135" s="828">
        <v>0</v>
      </c>
      <c r="Q135" s="828">
        <v>0</v>
      </c>
    </row>
    <row r="136" spans="1:17" ht="15" x14ac:dyDescent="0.25">
      <c r="A136" s="1066" t="s">
        <v>1947</v>
      </c>
      <c r="B136" s="1066" t="str">
        <f t="shared" si="3"/>
        <v>STE</v>
      </c>
      <c r="C136" t="s">
        <v>1812</v>
      </c>
      <c r="D136" s="1066" t="s">
        <v>1813</v>
      </c>
      <c r="E136" s="3">
        <v>42644</v>
      </c>
      <c r="F136" s="1065">
        <v>43739</v>
      </c>
      <c r="G136" s="1065"/>
      <c r="H136" s="3">
        <v>42705</v>
      </c>
      <c r="I136" s="1065">
        <v>44501</v>
      </c>
      <c r="J136" s="1071">
        <v>252689.86799999999</v>
      </c>
      <c r="K136" s="1072">
        <v>1757399.1264</v>
      </c>
      <c r="L136" s="828">
        <v>1771117.85916</v>
      </c>
      <c r="M136" s="828">
        <v>1808842.38372</v>
      </c>
      <c r="N136" s="828">
        <v>0</v>
      </c>
      <c r="O136" s="828">
        <v>0</v>
      </c>
      <c r="P136" s="828">
        <v>0</v>
      </c>
      <c r="Q136" s="828">
        <v>0</v>
      </c>
    </row>
    <row r="137" spans="1:17" ht="15" x14ac:dyDescent="0.25">
      <c r="A137" s="1066" t="s">
        <v>1947</v>
      </c>
      <c r="B137" s="1066" t="str">
        <f t="shared" si="3"/>
        <v>STE</v>
      </c>
      <c r="C137" t="s">
        <v>1812</v>
      </c>
      <c r="D137" s="1066" t="s">
        <v>1813</v>
      </c>
      <c r="E137" s="3">
        <v>42644</v>
      </c>
      <c r="F137" s="1065">
        <v>43739</v>
      </c>
      <c r="G137" s="1065"/>
      <c r="H137" s="3">
        <v>42736</v>
      </c>
      <c r="I137" s="1065">
        <v>44440</v>
      </c>
      <c r="J137" s="1071">
        <v>0</v>
      </c>
      <c r="K137" s="1072">
        <v>484258.01183999999</v>
      </c>
      <c r="L137" s="828">
        <v>577774.51632000005</v>
      </c>
      <c r="M137" s="828">
        <v>568045.74239999999</v>
      </c>
      <c r="N137" s="828">
        <v>0</v>
      </c>
      <c r="O137" s="828">
        <v>0</v>
      </c>
      <c r="P137" s="828">
        <v>0</v>
      </c>
      <c r="Q137" s="828">
        <v>0</v>
      </c>
    </row>
    <row r="138" spans="1:17" ht="15" x14ac:dyDescent="0.25">
      <c r="A138" s="1066" t="s">
        <v>1949</v>
      </c>
      <c r="B138" s="1066" t="str">
        <f t="shared" si="3"/>
        <v>STE</v>
      </c>
      <c r="C138" t="s">
        <v>1812</v>
      </c>
      <c r="D138" s="1066" t="s">
        <v>1813</v>
      </c>
      <c r="E138" s="3">
        <v>42644</v>
      </c>
      <c r="F138" s="1065">
        <v>43739</v>
      </c>
      <c r="G138" s="1065"/>
      <c r="H138" s="3">
        <v>42705</v>
      </c>
      <c r="I138" s="1065">
        <v>44501</v>
      </c>
      <c r="J138" s="1071">
        <v>29671.215</v>
      </c>
      <c r="K138" s="1072">
        <v>601883.70374999999</v>
      </c>
      <c r="L138" s="828">
        <v>517346.80725000001</v>
      </c>
      <c r="M138" s="828">
        <v>528366.21074999997</v>
      </c>
      <c r="N138" s="828">
        <v>0</v>
      </c>
      <c r="O138" s="828">
        <v>0</v>
      </c>
      <c r="P138" s="828">
        <v>0</v>
      </c>
      <c r="Q138" s="828">
        <v>0</v>
      </c>
    </row>
    <row r="139" spans="1:17" ht="15" x14ac:dyDescent="0.25">
      <c r="A139" s="1066" t="s">
        <v>1949</v>
      </c>
      <c r="B139" s="1066" t="str">
        <f t="shared" si="3"/>
        <v>STE</v>
      </c>
      <c r="C139" t="s">
        <v>1812</v>
      </c>
      <c r="D139" s="1066" t="s">
        <v>1813</v>
      </c>
      <c r="E139" s="3">
        <v>42644</v>
      </c>
      <c r="F139" s="1065">
        <v>43739</v>
      </c>
      <c r="G139" s="1065"/>
      <c r="H139" s="3">
        <v>42736</v>
      </c>
      <c r="I139" s="1065">
        <v>44440</v>
      </c>
      <c r="J139" s="1071">
        <v>0</v>
      </c>
      <c r="K139" s="1072">
        <v>125848.38800000001</v>
      </c>
      <c r="L139" s="828">
        <v>136622.52900000001</v>
      </c>
      <c r="M139" s="828">
        <v>134322.03</v>
      </c>
      <c r="N139" s="828">
        <v>0</v>
      </c>
      <c r="O139" s="828">
        <v>0</v>
      </c>
      <c r="P139" s="828">
        <v>0</v>
      </c>
      <c r="Q139" s="828">
        <v>0</v>
      </c>
    </row>
    <row r="140" spans="1:17" ht="15" x14ac:dyDescent="0.25">
      <c r="A140" s="1066" t="s">
        <v>1984</v>
      </c>
      <c r="B140" s="1066" t="str">
        <f t="shared" si="3"/>
        <v>STE</v>
      </c>
      <c r="C140" t="s">
        <v>1812</v>
      </c>
      <c r="D140" s="1066" t="s">
        <v>1813</v>
      </c>
      <c r="E140" s="3">
        <v>42644</v>
      </c>
      <c r="F140" s="1065">
        <v>43678</v>
      </c>
      <c r="G140" s="1065"/>
      <c r="H140" s="3">
        <v>42705</v>
      </c>
      <c r="I140" s="1065">
        <v>44501</v>
      </c>
      <c r="J140" s="1071">
        <v>20624.687999999998</v>
      </c>
      <c r="K140" s="1072">
        <v>385514.27759999997</v>
      </c>
      <c r="L140" s="828">
        <v>383207.00495999999</v>
      </c>
      <c r="M140" s="828">
        <v>391369.25232000003</v>
      </c>
      <c r="N140" s="828">
        <v>0</v>
      </c>
      <c r="O140" s="828">
        <v>0</v>
      </c>
      <c r="P140" s="828">
        <v>0</v>
      </c>
      <c r="Q140" s="828">
        <v>0</v>
      </c>
    </row>
    <row r="141" spans="1:17" ht="15" x14ac:dyDescent="0.25">
      <c r="A141" s="1066" t="s">
        <v>1984</v>
      </c>
      <c r="B141" s="1066" t="str">
        <f t="shared" si="3"/>
        <v>STE</v>
      </c>
      <c r="C141" t="s">
        <v>1812</v>
      </c>
      <c r="D141" s="1066" t="s">
        <v>1813</v>
      </c>
      <c r="E141" s="3">
        <v>42644</v>
      </c>
      <c r="F141" s="1065">
        <v>43678</v>
      </c>
      <c r="G141" s="1065"/>
      <c r="H141" s="3">
        <v>42736</v>
      </c>
      <c r="I141" s="1065">
        <v>44440</v>
      </c>
      <c r="J141" s="1071">
        <v>0</v>
      </c>
      <c r="K141" s="1072">
        <v>80873.126399999994</v>
      </c>
      <c r="L141" s="828">
        <v>95728.291200000007</v>
      </c>
      <c r="M141" s="828">
        <v>94116.384000000005</v>
      </c>
      <c r="N141" s="828">
        <v>0</v>
      </c>
      <c r="O141" s="828">
        <v>0</v>
      </c>
      <c r="P141" s="828">
        <v>0</v>
      </c>
      <c r="Q141" s="828">
        <v>0</v>
      </c>
    </row>
    <row r="142" spans="1:17" ht="15" x14ac:dyDescent="0.25">
      <c r="A142" s="1066" t="s">
        <v>1955</v>
      </c>
      <c r="B142" s="1066" t="str">
        <f t="shared" si="3"/>
        <v>NAL</v>
      </c>
      <c r="C142" t="s">
        <v>1956</v>
      </c>
      <c r="D142" s="1066" t="s">
        <v>462</v>
      </c>
      <c r="E142" s="3">
        <v>42898</v>
      </c>
      <c r="F142" s="1065">
        <v>43830</v>
      </c>
      <c r="G142" s="1065"/>
      <c r="H142" s="3">
        <v>42887</v>
      </c>
      <c r="I142" s="1065">
        <v>44713</v>
      </c>
      <c r="J142" s="1071">
        <v>0</v>
      </c>
      <c r="K142" s="1072">
        <v>76733.118000000002</v>
      </c>
      <c r="L142" s="828">
        <v>157586.05799999999</v>
      </c>
      <c r="M142" s="828">
        <v>150867.864</v>
      </c>
      <c r="N142" s="828">
        <v>140901.264</v>
      </c>
      <c r="O142" s="828">
        <v>133615.06200000001</v>
      </c>
      <c r="P142" s="828">
        <v>64692.053999999996</v>
      </c>
      <c r="Q142" s="828">
        <v>0</v>
      </c>
    </row>
    <row r="143" spans="1:17" ht="15" x14ac:dyDescent="0.25">
      <c r="A143" s="1066" t="s">
        <v>1694</v>
      </c>
      <c r="B143" s="1066" t="str">
        <f t="shared" si="3"/>
        <v>NAL</v>
      </c>
      <c r="C143" t="s">
        <v>602</v>
      </c>
      <c r="D143" s="1066" t="s">
        <v>603</v>
      </c>
      <c r="E143" s="3">
        <v>42954</v>
      </c>
      <c r="F143" s="1065">
        <v>44012</v>
      </c>
      <c r="G143" s="1065"/>
      <c r="H143" s="3">
        <v>41730</v>
      </c>
      <c r="I143" s="1065">
        <v>43617</v>
      </c>
      <c r="J143" s="1071">
        <v>0</v>
      </c>
      <c r="K143" s="1072">
        <v>40071.608</v>
      </c>
      <c r="L143" s="828">
        <v>84469.759999999995</v>
      </c>
      <c r="M143" s="828">
        <v>28755.552</v>
      </c>
      <c r="N143" s="828">
        <v>0</v>
      </c>
      <c r="O143" s="828">
        <v>0</v>
      </c>
      <c r="P143" s="828">
        <v>0</v>
      </c>
      <c r="Q143" s="828">
        <v>0</v>
      </c>
    </row>
    <row r="144" spans="1:17" ht="15" x14ac:dyDescent="0.25">
      <c r="A144" s="1066" t="s">
        <v>1757</v>
      </c>
      <c r="B144" s="1066" t="str">
        <f t="shared" si="3"/>
        <v>STK</v>
      </c>
      <c r="C144" t="s">
        <v>1684</v>
      </c>
      <c r="D144" s="1066" t="s">
        <v>644</v>
      </c>
      <c r="E144" s="3">
        <v>42767</v>
      </c>
      <c r="F144" s="1065">
        <v>43739</v>
      </c>
      <c r="G144" s="1065"/>
      <c r="H144" s="3">
        <v>41821</v>
      </c>
      <c r="I144" s="1065">
        <v>43831</v>
      </c>
      <c r="J144" s="1071">
        <v>0</v>
      </c>
      <c r="K144" s="1072">
        <v>1086603.5330399999</v>
      </c>
      <c r="L144" s="828">
        <v>916307.04671999998</v>
      </c>
      <c r="M144" s="828">
        <v>949890.55967999995</v>
      </c>
      <c r="N144" s="828">
        <v>55628.977680000004</v>
      </c>
      <c r="O144" s="828">
        <v>0</v>
      </c>
      <c r="P144" s="828">
        <v>0</v>
      </c>
      <c r="Q144" s="828">
        <v>0</v>
      </c>
    </row>
    <row r="145" spans="1:17" ht="15" x14ac:dyDescent="0.25">
      <c r="A145" s="1066" t="s">
        <v>1891</v>
      </c>
      <c r="B145" s="1066" t="str">
        <f t="shared" si="3"/>
        <v>NAL</v>
      </c>
      <c r="C145" t="s">
        <v>1393</v>
      </c>
      <c r="D145" s="1066" t="s">
        <v>1393</v>
      </c>
      <c r="E145" t="s">
        <v>1393</v>
      </c>
      <c r="F145" s="1065">
        <v>43525</v>
      </c>
      <c r="G145" s="1065"/>
      <c r="H145" t="s">
        <v>1393</v>
      </c>
      <c r="I145" s="1066" t="s">
        <v>1393</v>
      </c>
      <c r="J145" s="1071">
        <v>201741.84</v>
      </c>
      <c r="K145" s="1072">
        <v>188292.38399999999</v>
      </c>
      <c r="L145" s="828">
        <v>192356.1</v>
      </c>
      <c r="M145" s="828">
        <v>51569.979372000002</v>
      </c>
      <c r="N145" s="828">
        <v>0</v>
      </c>
      <c r="O145" s="828">
        <v>0</v>
      </c>
      <c r="P145" s="828">
        <v>0</v>
      </c>
      <c r="Q145" s="828"/>
    </row>
    <row r="146" spans="1:17" ht="15" x14ac:dyDescent="0.25">
      <c r="A146" s="1066" t="s">
        <v>877</v>
      </c>
      <c r="B146" s="1066" t="str">
        <f t="shared" si="3"/>
        <v>VSL</v>
      </c>
      <c r="C146" t="s">
        <v>1423</v>
      </c>
      <c r="D146" s="1066" t="s">
        <v>523</v>
      </c>
      <c r="E146" t="s">
        <v>1393</v>
      </c>
      <c r="F146" s="1065">
        <v>43556</v>
      </c>
      <c r="G146" s="1065"/>
      <c r="H146" s="3">
        <v>41365</v>
      </c>
      <c r="I146" s="1065">
        <v>43405</v>
      </c>
      <c r="J146" s="1071">
        <v>857156.02852000005</v>
      </c>
      <c r="K146" s="1072">
        <v>829789.17816000001</v>
      </c>
      <c r="L146" s="828">
        <v>662868.65904000006</v>
      </c>
      <c r="M146" s="828">
        <v>0</v>
      </c>
      <c r="N146" s="828">
        <v>0</v>
      </c>
      <c r="O146" s="828">
        <v>0</v>
      </c>
      <c r="P146" s="828">
        <v>0</v>
      </c>
      <c r="Q146" s="828">
        <v>0</v>
      </c>
    </row>
    <row r="147" spans="1:17" ht="15" x14ac:dyDescent="0.25">
      <c r="A147" s="1066" t="s">
        <v>877</v>
      </c>
      <c r="B147" s="1066" t="str">
        <f t="shared" si="3"/>
        <v>VSL</v>
      </c>
      <c r="C147" t="s">
        <v>1423</v>
      </c>
      <c r="D147" s="1066" t="s">
        <v>523</v>
      </c>
      <c r="E147" t="s">
        <v>1393</v>
      </c>
      <c r="F147" s="1065">
        <v>43556</v>
      </c>
      <c r="G147" s="1065"/>
      <c r="H147" s="3">
        <v>41456</v>
      </c>
      <c r="I147" s="1065">
        <v>43252</v>
      </c>
      <c r="J147" s="1071">
        <v>837217.26522599999</v>
      </c>
      <c r="K147" s="1072">
        <v>723043.26013199997</v>
      </c>
      <c r="L147" s="828">
        <v>359923.05172799999</v>
      </c>
      <c r="M147" s="828">
        <v>0</v>
      </c>
      <c r="N147" s="828">
        <v>0</v>
      </c>
      <c r="O147" s="828">
        <v>0</v>
      </c>
      <c r="P147" s="828">
        <v>0</v>
      </c>
      <c r="Q147" s="828">
        <v>0</v>
      </c>
    </row>
    <row r="148" spans="1:17" ht="15" x14ac:dyDescent="0.25">
      <c r="A148" s="1066" t="s">
        <v>877</v>
      </c>
      <c r="B148" s="1066" t="str">
        <f t="shared" si="3"/>
        <v>VSL</v>
      </c>
      <c r="C148" t="s">
        <v>1423</v>
      </c>
      <c r="D148" s="1066" t="s">
        <v>523</v>
      </c>
      <c r="E148" t="s">
        <v>1393</v>
      </c>
      <c r="F148" s="1065">
        <v>43556</v>
      </c>
      <c r="G148" s="1065"/>
      <c r="H148" s="3">
        <v>41699</v>
      </c>
      <c r="I148" s="1065">
        <v>43252</v>
      </c>
      <c r="J148" s="1071">
        <v>37372.868000000002</v>
      </c>
      <c r="K148" s="1072">
        <v>116110.6416</v>
      </c>
      <c r="L148" s="828">
        <v>68569.837199999994</v>
      </c>
      <c r="M148" s="828">
        <v>0</v>
      </c>
      <c r="N148" s="828">
        <v>0</v>
      </c>
      <c r="O148" s="828">
        <v>0</v>
      </c>
      <c r="P148" s="828">
        <v>0</v>
      </c>
      <c r="Q148" s="828">
        <v>0</v>
      </c>
    </row>
    <row r="149" spans="1:17" ht="15" x14ac:dyDescent="0.25">
      <c r="A149" s="1066" t="s">
        <v>1510</v>
      </c>
      <c r="B149" s="1066" t="str">
        <f t="shared" si="3"/>
        <v>VSL</v>
      </c>
      <c r="C149" t="s">
        <v>1424</v>
      </c>
      <c r="D149" s="1066" t="s">
        <v>1425</v>
      </c>
      <c r="E149" t="s">
        <v>1393</v>
      </c>
      <c r="F149" s="1065">
        <v>43770</v>
      </c>
      <c r="G149" s="1065"/>
      <c r="H149" s="3">
        <v>41365</v>
      </c>
      <c r="I149" s="1065">
        <v>43405</v>
      </c>
      <c r="J149" s="1071">
        <v>621383.81974499999</v>
      </c>
      <c r="K149" s="1072">
        <v>614719.20711600001</v>
      </c>
      <c r="L149" s="828">
        <v>637843.87972099998</v>
      </c>
      <c r="M149" s="828">
        <v>0</v>
      </c>
      <c r="N149" s="828">
        <v>0</v>
      </c>
      <c r="O149" s="828">
        <v>0</v>
      </c>
      <c r="P149" s="828">
        <v>0</v>
      </c>
      <c r="Q149" s="828">
        <v>0</v>
      </c>
    </row>
    <row r="150" spans="1:17" ht="15" x14ac:dyDescent="0.25">
      <c r="A150" s="1066" t="s">
        <v>1510</v>
      </c>
      <c r="B150" s="1066" t="str">
        <f t="shared" si="3"/>
        <v>VSL</v>
      </c>
      <c r="C150" t="s">
        <v>1424</v>
      </c>
      <c r="D150" s="1066" t="s">
        <v>1425</v>
      </c>
      <c r="E150" t="s">
        <v>1393</v>
      </c>
      <c r="F150" s="1065">
        <v>43770</v>
      </c>
      <c r="G150" s="1065"/>
      <c r="H150" s="3">
        <v>41456</v>
      </c>
      <c r="I150" s="1065">
        <v>43252</v>
      </c>
      <c r="J150" s="1071">
        <v>347568.34451999998</v>
      </c>
      <c r="K150" s="1072">
        <v>290167.84779099998</v>
      </c>
      <c r="L150" s="828">
        <v>215832.30773100001</v>
      </c>
      <c r="M150" s="828">
        <v>0</v>
      </c>
      <c r="N150" s="828">
        <v>0</v>
      </c>
      <c r="O150" s="828">
        <v>0</v>
      </c>
      <c r="P150" s="828">
        <v>0</v>
      </c>
      <c r="Q150" s="828">
        <v>0</v>
      </c>
    </row>
    <row r="151" spans="1:17" ht="15" x14ac:dyDescent="0.25">
      <c r="A151" s="1066" t="s">
        <v>1892</v>
      </c>
      <c r="B151" s="1066" t="str">
        <f t="shared" si="3"/>
        <v>STK</v>
      </c>
      <c r="C151" t="s">
        <v>1828</v>
      </c>
      <c r="D151" s="1066" t="s">
        <v>1829</v>
      </c>
      <c r="E151" s="3">
        <v>42370</v>
      </c>
      <c r="F151" s="1065">
        <v>43556</v>
      </c>
      <c r="G151" s="1065"/>
      <c r="H151" s="3">
        <v>42491</v>
      </c>
      <c r="I151" s="1065">
        <v>45352</v>
      </c>
      <c r="J151" s="1071">
        <v>30082</v>
      </c>
      <c r="K151" s="1072">
        <v>38632.470999999998</v>
      </c>
      <c r="L151" s="828">
        <v>17846.788</v>
      </c>
      <c r="M151" s="828">
        <v>11747.771000000001</v>
      </c>
      <c r="N151" s="828">
        <v>0</v>
      </c>
      <c r="O151" s="828">
        <v>12812.029</v>
      </c>
      <c r="P151" s="828">
        <v>12116.168</v>
      </c>
      <c r="Q151" s="828">
        <v>11154</v>
      </c>
    </row>
    <row r="152" spans="1:17" ht="15" x14ac:dyDescent="0.25">
      <c r="A152" s="1066" t="s">
        <v>881</v>
      </c>
      <c r="B152" s="1066" t="str">
        <f t="shared" ref="B152:B183" si="4">MID(A152,1,3)</f>
        <v>VSL</v>
      </c>
      <c r="C152" t="s">
        <v>1432</v>
      </c>
      <c r="D152" s="1066" t="s">
        <v>884</v>
      </c>
      <c r="E152" t="s">
        <v>1393</v>
      </c>
      <c r="F152" s="1065">
        <v>43800</v>
      </c>
      <c r="G152" s="1065"/>
      <c r="H152" s="3">
        <v>41030</v>
      </c>
      <c r="I152" s="1065">
        <v>44348</v>
      </c>
      <c r="J152" s="1071">
        <v>180631.36687999999</v>
      </c>
      <c r="K152" s="1072">
        <v>138243.18237600001</v>
      </c>
      <c r="L152" s="828">
        <v>123994.67184</v>
      </c>
      <c r="M152" s="828">
        <v>108838.4293</v>
      </c>
      <c r="N152" s="828">
        <v>87206.239176000003</v>
      </c>
      <c r="O152" s="828">
        <v>53851.376316000002</v>
      </c>
      <c r="P152" s="828">
        <v>0</v>
      </c>
      <c r="Q152" s="828">
        <v>0</v>
      </c>
    </row>
    <row r="153" spans="1:17" ht="15" x14ac:dyDescent="0.25">
      <c r="A153" s="1066" t="s">
        <v>1893</v>
      </c>
      <c r="B153" s="1066" t="str">
        <f t="shared" si="4"/>
        <v>STK</v>
      </c>
      <c r="C153" t="s">
        <v>1828</v>
      </c>
      <c r="D153" s="1066" t="s">
        <v>1829</v>
      </c>
      <c r="E153" s="3">
        <v>42370</v>
      </c>
      <c r="F153" s="1065">
        <v>43556</v>
      </c>
      <c r="G153" s="1065"/>
      <c r="H153" s="3">
        <v>42491</v>
      </c>
      <c r="I153" s="1065">
        <v>45352</v>
      </c>
      <c r="J153" s="1071">
        <v>66992.08</v>
      </c>
      <c r="K153" s="1072">
        <v>86080.033599999995</v>
      </c>
      <c r="L153" s="828">
        <v>39790.580800000003</v>
      </c>
      <c r="M153" s="828">
        <v>26192.423599999998</v>
      </c>
      <c r="N153" s="828">
        <v>0</v>
      </c>
      <c r="O153" s="828">
        <v>28565.256399999998</v>
      </c>
      <c r="P153" s="828">
        <v>27013.788799999998</v>
      </c>
      <c r="Q153" s="828">
        <v>24839.759999999998</v>
      </c>
    </row>
    <row r="154" spans="1:17" ht="15" x14ac:dyDescent="0.25">
      <c r="A154" s="1066" t="s">
        <v>1583</v>
      </c>
      <c r="B154" s="1066" t="str">
        <f t="shared" si="4"/>
        <v>YAZ</v>
      </c>
      <c r="C154" t="s">
        <v>606</v>
      </c>
      <c r="D154" s="1066" t="s">
        <v>524</v>
      </c>
      <c r="E154" t="s">
        <v>1393</v>
      </c>
      <c r="F154" s="1065">
        <v>43435</v>
      </c>
      <c r="G154" s="1065"/>
      <c r="H154" s="3">
        <v>40299</v>
      </c>
      <c r="I154" s="1065">
        <v>43800</v>
      </c>
      <c r="J154" s="1071">
        <v>120431.20824000001</v>
      </c>
      <c r="K154" s="1072">
        <v>86359.265289000003</v>
      </c>
      <c r="L154" s="828">
        <v>84051.509355000002</v>
      </c>
      <c r="M154" s="828">
        <v>82238.654024999996</v>
      </c>
      <c r="N154" s="828">
        <v>0</v>
      </c>
      <c r="O154" s="828">
        <v>0</v>
      </c>
      <c r="P154" s="828">
        <v>0</v>
      </c>
      <c r="Q154" s="828">
        <v>0</v>
      </c>
    </row>
    <row r="155" spans="1:17" ht="15" x14ac:dyDescent="0.25">
      <c r="A155" s="1066" t="s">
        <v>1574</v>
      </c>
      <c r="B155" s="1066" t="str">
        <f t="shared" si="4"/>
        <v>VNA</v>
      </c>
      <c r="C155" t="s">
        <v>860</v>
      </c>
      <c r="D155" s="1066" t="s">
        <v>1024</v>
      </c>
      <c r="E155" s="3">
        <v>42989</v>
      </c>
      <c r="F155" s="1065">
        <v>43493</v>
      </c>
      <c r="G155" s="1065"/>
      <c r="H155" s="3">
        <v>40483</v>
      </c>
      <c r="I155" s="1065">
        <v>43435</v>
      </c>
      <c r="J155" s="1071">
        <v>0</v>
      </c>
      <c r="K155" s="1072">
        <v>87654.923999999999</v>
      </c>
      <c r="L155" s="828">
        <v>338148.44</v>
      </c>
      <c r="M155" s="828">
        <v>0</v>
      </c>
      <c r="N155" s="828">
        <v>0</v>
      </c>
      <c r="O155" s="828">
        <v>0</v>
      </c>
      <c r="P155" s="828">
        <v>0</v>
      </c>
      <c r="Q155" s="828">
        <v>0</v>
      </c>
    </row>
    <row r="156" spans="1:17" ht="15" x14ac:dyDescent="0.25">
      <c r="A156" s="1066" t="s">
        <v>1584</v>
      </c>
      <c r="B156" s="1066" t="str">
        <f t="shared" si="4"/>
        <v>YAZ</v>
      </c>
      <c r="C156" t="s">
        <v>606</v>
      </c>
      <c r="D156" s="1066" t="s">
        <v>524</v>
      </c>
      <c r="E156" t="s">
        <v>1393</v>
      </c>
      <c r="F156" s="1065">
        <v>43435</v>
      </c>
      <c r="G156" s="1065"/>
      <c r="H156" s="3">
        <v>40299</v>
      </c>
      <c r="I156" s="1065">
        <v>43800</v>
      </c>
      <c r="J156" s="1071">
        <v>96845.985000000001</v>
      </c>
      <c r="K156" s="1072">
        <v>80333.388000000006</v>
      </c>
      <c r="L156" s="828">
        <v>58639.995000000003</v>
      </c>
      <c r="M156" s="828">
        <v>57375.224999999999</v>
      </c>
      <c r="N156" s="828">
        <v>0</v>
      </c>
      <c r="O156" s="828">
        <v>0</v>
      </c>
      <c r="P156" s="828">
        <v>0</v>
      </c>
      <c r="Q156" s="828">
        <v>0</v>
      </c>
    </row>
    <row r="157" spans="1:17" ht="15" x14ac:dyDescent="0.25">
      <c r="A157" s="1066" t="s">
        <v>1585</v>
      </c>
      <c r="B157" s="1066" t="str">
        <f t="shared" si="4"/>
        <v>YAZ</v>
      </c>
      <c r="C157" t="s">
        <v>606</v>
      </c>
      <c r="D157" s="1066" t="s">
        <v>524</v>
      </c>
      <c r="E157" t="s">
        <v>1393</v>
      </c>
      <c r="F157" s="1065">
        <v>43435</v>
      </c>
      <c r="G157" s="1065"/>
      <c r="H157" s="3">
        <v>40299</v>
      </c>
      <c r="I157" s="1065">
        <v>43800</v>
      </c>
      <c r="J157" s="1071">
        <v>38427.599999999999</v>
      </c>
      <c r="K157" s="1072">
        <v>38965.800000000003</v>
      </c>
      <c r="L157" s="828">
        <v>42492.75</v>
      </c>
      <c r="M157" s="828">
        <v>41576.25</v>
      </c>
      <c r="N157" s="828">
        <v>0</v>
      </c>
      <c r="O157" s="828">
        <v>0</v>
      </c>
      <c r="P157" s="828">
        <v>0</v>
      </c>
      <c r="Q157" s="828">
        <v>0</v>
      </c>
    </row>
    <row r="158" spans="1:17" ht="15" x14ac:dyDescent="0.25">
      <c r="A158" s="1066" t="s">
        <v>1895</v>
      </c>
      <c r="B158" s="1066" t="str">
        <f t="shared" si="4"/>
        <v>STE</v>
      </c>
      <c r="C158" t="s">
        <v>1812</v>
      </c>
      <c r="D158" s="1066" t="s">
        <v>1813</v>
      </c>
      <c r="E158" s="3">
        <v>42695</v>
      </c>
      <c r="F158" s="1065">
        <v>43739</v>
      </c>
      <c r="G158" s="1065"/>
      <c r="H158" s="3">
        <v>42675</v>
      </c>
      <c r="I158" s="1065">
        <v>44470</v>
      </c>
      <c r="J158" s="1071">
        <v>0</v>
      </c>
      <c r="K158" s="1072">
        <v>308610.59940000001</v>
      </c>
      <c r="L158" s="828">
        <v>262355.3064</v>
      </c>
      <c r="M158" s="828">
        <v>211846.70879999999</v>
      </c>
      <c r="N158" s="828">
        <v>244529.49059999999</v>
      </c>
      <c r="O158" s="828">
        <v>225015.3756</v>
      </c>
      <c r="P158" s="828">
        <v>0</v>
      </c>
      <c r="Q158" s="828">
        <v>0</v>
      </c>
    </row>
    <row r="159" spans="1:17" ht="15" x14ac:dyDescent="0.25">
      <c r="A159" s="1066" t="s">
        <v>1900</v>
      </c>
      <c r="B159" s="1066" t="str">
        <f t="shared" si="4"/>
        <v>YAZ</v>
      </c>
      <c r="C159" t="s">
        <v>606</v>
      </c>
      <c r="D159" s="1066" t="s">
        <v>524</v>
      </c>
      <c r="E159" t="s">
        <v>1393</v>
      </c>
      <c r="F159" s="1065">
        <v>43617</v>
      </c>
      <c r="G159" s="1065"/>
      <c r="H159" s="3">
        <v>40299</v>
      </c>
      <c r="I159" s="1065">
        <v>43800</v>
      </c>
      <c r="J159" s="1071">
        <v>0</v>
      </c>
      <c r="K159" s="1072">
        <v>0</v>
      </c>
      <c r="L159" s="828">
        <v>0</v>
      </c>
      <c r="M159" s="828">
        <v>0</v>
      </c>
      <c r="N159" s="828">
        <v>0</v>
      </c>
      <c r="O159" s="828">
        <v>0</v>
      </c>
      <c r="P159" s="828">
        <v>0</v>
      </c>
      <c r="Q159" s="828">
        <v>0</v>
      </c>
    </row>
    <row r="160" spans="1:17" ht="15" x14ac:dyDescent="0.25">
      <c r="A160" s="1066" t="s">
        <v>1903</v>
      </c>
      <c r="B160" s="1066" t="str">
        <f t="shared" si="4"/>
        <v>LER</v>
      </c>
      <c r="C160" t="s">
        <v>1393</v>
      </c>
      <c r="D160" s="1066" t="s">
        <v>1393</v>
      </c>
      <c r="E160" s="3">
        <v>41365</v>
      </c>
      <c r="F160" s="1065">
        <v>43586</v>
      </c>
      <c r="G160" s="1065"/>
      <c r="H160" t="s">
        <v>1393</v>
      </c>
      <c r="I160" s="1066" t="s">
        <v>1393</v>
      </c>
      <c r="J160" s="1071">
        <v>40845.35</v>
      </c>
      <c r="K160" s="1072">
        <v>42000</v>
      </c>
      <c r="L160" s="828">
        <v>42000</v>
      </c>
      <c r="M160" s="828">
        <v>13999.986000000001</v>
      </c>
      <c r="N160" s="828">
        <v>0</v>
      </c>
      <c r="O160" s="828">
        <v>0</v>
      </c>
      <c r="P160" s="828">
        <v>0</v>
      </c>
      <c r="Q160" s="828">
        <v>0</v>
      </c>
    </row>
    <row r="161" spans="1:17" ht="15" x14ac:dyDescent="0.25">
      <c r="A161" s="1066" t="s">
        <v>1729</v>
      </c>
      <c r="B161" s="1066" t="str">
        <f t="shared" si="4"/>
        <v>NAL</v>
      </c>
      <c r="C161" t="s">
        <v>1689</v>
      </c>
      <c r="D161" s="1066" t="s">
        <v>1690</v>
      </c>
      <c r="E161" t="s">
        <v>1393</v>
      </c>
      <c r="F161" s="1065">
        <v>43800</v>
      </c>
      <c r="G161" s="1065"/>
      <c r="H161" s="3">
        <v>41640</v>
      </c>
      <c r="I161" s="1065">
        <v>43862</v>
      </c>
      <c r="J161" s="1071">
        <v>11562.374159999999</v>
      </c>
      <c r="K161" s="1072">
        <v>11866.854484</v>
      </c>
      <c r="L161" s="828">
        <v>10799.42685</v>
      </c>
      <c r="M161" s="828">
        <v>10293.687178</v>
      </c>
      <c r="N161" s="828">
        <v>1464.9536820000001</v>
      </c>
      <c r="O161" s="828">
        <v>0</v>
      </c>
      <c r="P161" s="828">
        <v>0</v>
      </c>
      <c r="Q161" s="828">
        <v>0</v>
      </c>
    </row>
    <row r="162" spans="1:17" ht="15" x14ac:dyDescent="0.25">
      <c r="A162" s="1066" t="s">
        <v>1729</v>
      </c>
      <c r="B162" s="1066" t="str">
        <f t="shared" si="4"/>
        <v>NAL</v>
      </c>
      <c r="C162" t="s">
        <v>1731</v>
      </c>
      <c r="D162" s="1066" t="s">
        <v>1732</v>
      </c>
      <c r="E162" t="s">
        <v>1393</v>
      </c>
      <c r="F162" s="1065">
        <v>43800</v>
      </c>
      <c r="G162" s="1065"/>
      <c r="H162" s="3">
        <v>41671</v>
      </c>
      <c r="I162" s="1065">
        <v>43862</v>
      </c>
      <c r="J162" s="1071">
        <v>6239.8618200000001</v>
      </c>
      <c r="K162" s="1072">
        <v>6161.8384679999999</v>
      </c>
      <c r="L162" s="828">
        <v>5718.3161440000003</v>
      </c>
      <c r="M162" s="828">
        <v>5417.7914360000004</v>
      </c>
      <c r="N162" s="828">
        <v>809.18348200000003</v>
      </c>
      <c r="O162" s="828">
        <v>0</v>
      </c>
      <c r="P162" s="828">
        <v>0</v>
      </c>
      <c r="Q162" s="828">
        <v>0</v>
      </c>
    </row>
    <row r="163" spans="1:17" ht="15" x14ac:dyDescent="0.25">
      <c r="A163" s="1066" t="s">
        <v>1896</v>
      </c>
      <c r="B163" s="1066" t="str">
        <f t="shared" si="4"/>
        <v>NAL</v>
      </c>
      <c r="C163" t="s">
        <v>1340</v>
      </c>
      <c r="D163" s="1066" t="s">
        <v>1737</v>
      </c>
      <c r="E163" t="s">
        <v>1393</v>
      </c>
      <c r="F163" s="1065">
        <v>44829</v>
      </c>
      <c r="G163" s="1065"/>
      <c r="H163" s="3">
        <v>41791</v>
      </c>
      <c r="I163" s="1065">
        <v>43586</v>
      </c>
      <c r="J163" s="1071">
        <v>0</v>
      </c>
      <c r="K163" s="1072">
        <v>12113.04564</v>
      </c>
      <c r="L163" s="828">
        <v>25262.582399999999</v>
      </c>
      <c r="M163" s="828">
        <v>11010.07404</v>
      </c>
      <c r="N163" s="828">
        <v>0</v>
      </c>
      <c r="O163" s="828">
        <v>0</v>
      </c>
      <c r="P163" s="828">
        <v>0</v>
      </c>
      <c r="Q163" s="828">
        <v>0</v>
      </c>
    </row>
    <row r="164" spans="1:17" ht="15" x14ac:dyDescent="0.25">
      <c r="A164" s="1066" t="s">
        <v>1506</v>
      </c>
      <c r="B164" s="1066" t="str">
        <f t="shared" si="4"/>
        <v>VAL</v>
      </c>
      <c r="C164" t="s">
        <v>1836</v>
      </c>
      <c r="D164" s="1066" t="s">
        <v>911</v>
      </c>
      <c r="E164" s="3">
        <v>42268</v>
      </c>
      <c r="F164" s="1065">
        <v>43405</v>
      </c>
      <c r="G164" s="1065"/>
      <c r="H164" s="3">
        <v>41640</v>
      </c>
      <c r="I164" s="1065">
        <v>43586</v>
      </c>
      <c r="J164" s="1071">
        <v>1660142.8506</v>
      </c>
      <c r="K164" s="1072">
        <v>1512991.22</v>
      </c>
      <c r="L164" s="828">
        <v>1587890.915</v>
      </c>
      <c r="M164" s="828">
        <v>616253.80440000002</v>
      </c>
      <c r="N164" s="828">
        <v>0</v>
      </c>
      <c r="O164" s="828">
        <v>0</v>
      </c>
      <c r="P164" s="828">
        <v>0</v>
      </c>
      <c r="Q164" s="828">
        <v>0</v>
      </c>
    </row>
    <row r="165" spans="1:17" ht="15" x14ac:dyDescent="0.25">
      <c r="A165" s="1066" t="s">
        <v>1868</v>
      </c>
      <c r="B165" s="1066" t="str">
        <f t="shared" si="4"/>
        <v>VAR</v>
      </c>
      <c r="C165" t="s">
        <v>1825</v>
      </c>
      <c r="D165" s="1066" t="s">
        <v>1826</v>
      </c>
      <c r="E165" t="s">
        <v>1393</v>
      </c>
      <c r="F165" s="1065">
        <v>43709</v>
      </c>
      <c r="G165" s="1065"/>
      <c r="H165" s="3">
        <v>42552</v>
      </c>
      <c r="I165" s="1065">
        <v>44621</v>
      </c>
      <c r="J165" s="1071">
        <v>81681.600000000006</v>
      </c>
      <c r="K165" s="1072">
        <v>148772.61671999999</v>
      </c>
      <c r="L165" s="828">
        <v>127907.24099999999</v>
      </c>
      <c r="M165" s="828">
        <v>104930.42531999999</v>
      </c>
      <c r="N165" s="828">
        <v>0</v>
      </c>
      <c r="O165" s="828">
        <v>0</v>
      </c>
      <c r="P165" s="828">
        <v>0</v>
      </c>
      <c r="Q165" s="828">
        <v>0</v>
      </c>
    </row>
    <row r="166" spans="1:17" ht="15" x14ac:dyDescent="0.25">
      <c r="A166" s="1066" t="s">
        <v>1846</v>
      </c>
      <c r="B166" s="1066" t="str">
        <f t="shared" si="4"/>
        <v>VAR</v>
      </c>
      <c r="C166" t="s">
        <v>1825</v>
      </c>
      <c r="D166" s="1066" t="s">
        <v>1826</v>
      </c>
      <c r="E166" t="s">
        <v>1393</v>
      </c>
      <c r="F166" s="1065">
        <v>43709</v>
      </c>
      <c r="G166" s="1065"/>
      <c r="H166" s="3">
        <v>42552</v>
      </c>
      <c r="I166" s="1065">
        <v>44621</v>
      </c>
      <c r="J166" s="1071">
        <v>154319.88</v>
      </c>
      <c r="K166" s="1072">
        <v>216218.67600000001</v>
      </c>
      <c r="L166" s="828">
        <v>241513.8</v>
      </c>
      <c r="M166" s="828">
        <v>198235.89600000001</v>
      </c>
      <c r="N166" s="828">
        <v>0</v>
      </c>
      <c r="O166" s="828">
        <v>0</v>
      </c>
      <c r="P166" s="828">
        <v>0</v>
      </c>
      <c r="Q166" s="828">
        <v>0</v>
      </c>
    </row>
    <row r="167" spans="1:17" ht="15" x14ac:dyDescent="0.25">
      <c r="A167" s="1066" t="s">
        <v>1869</v>
      </c>
      <c r="B167" s="1066" t="str">
        <f t="shared" si="4"/>
        <v>VAR</v>
      </c>
      <c r="C167" t="s">
        <v>1825</v>
      </c>
      <c r="D167" s="1066" t="s">
        <v>1826</v>
      </c>
      <c r="E167" t="s">
        <v>1393</v>
      </c>
      <c r="F167" s="1065">
        <v>43709</v>
      </c>
      <c r="G167" s="1065"/>
      <c r="H167" s="3">
        <v>42552</v>
      </c>
      <c r="I167" s="1065">
        <v>44621</v>
      </c>
      <c r="J167" s="1071">
        <v>41756.800799999997</v>
      </c>
      <c r="K167" s="1072">
        <v>75914.157695999995</v>
      </c>
      <c r="L167" s="828">
        <v>65267.188800000004</v>
      </c>
      <c r="M167" s="828">
        <v>53635.301376000003</v>
      </c>
      <c r="N167" s="828">
        <v>0</v>
      </c>
      <c r="O167" s="828">
        <v>0</v>
      </c>
      <c r="P167" s="828">
        <v>0</v>
      </c>
      <c r="Q167" s="828">
        <v>0</v>
      </c>
    </row>
    <row r="168" spans="1:17" ht="15" x14ac:dyDescent="0.25">
      <c r="A168" s="1066" t="s">
        <v>1840</v>
      </c>
      <c r="B168" s="1066" t="str">
        <f t="shared" si="4"/>
        <v>VAR</v>
      </c>
      <c r="C168" t="s">
        <v>1825</v>
      </c>
      <c r="D168" s="1066" t="s">
        <v>1826</v>
      </c>
      <c r="E168" t="s">
        <v>1393</v>
      </c>
      <c r="F168" s="1065">
        <v>43709</v>
      </c>
      <c r="G168" s="1065"/>
      <c r="H168" s="3">
        <v>42552</v>
      </c>
      <c r="I168" s="1065">
        <v>44621</v>
      </c>
      <c r="J168" s="1071">
        <v>32453.85</v>
      </c>
      <c r="K168" s="1072">
        <v>7471.1728000000003</v>
      </c>
      <c r="L168" s="828">
        <v>6423.34</v>
      </c>
      <c r="M168" s="828">
        <v>39254.436800000003</v>
      </c>
      <c r="N168" s="828">
        <v>0</v>
      </c>
      <c r="O168" s="828">
        <v>0</v>
      </c>
      <c r="P168" s="828">
        <v>0</v>
      </c>
      <c r="Q168" s="828">
        <v>0</v>
      </c>
    </row>
    <row r="169" spans="1:17" ht="15" x14ac:dyDescent="0.25">
      <c r="A169" s="1066" t="s">
        <v>1908</v>
      </c>
      <c r="B169" s="1066" t="str">
        <f t="shared" si="4"/>
        <v>VSL</v>
      </c>
      <c r="C169" t="s">
        <v>606</v>
      </c>
      <c r="D169" s="1066" t="s">
        <v>524</v>
      </c>
      <c r="E169" s="3">
        <v>39783</v>
      </c>
      <c r="F169" s="1065">
        <v>46388</v>
      </c>
      <c r="G169" s="1065"/>
      <c r="H169" s="3">
        <v>40299</v>
      </c>
      <c r="I169" s="1065">
        <v>43800</v>
      </c>
      <c r="J169" s="1071">
        <v>17404.205999999998</v>
      </c>
      <c r="K169" s="1072">
        <v>18045.905999999999</v>
      </c>
      <c r="L169" s="828">
        <v>17563.669999999998</v>
      </c>
      <c r="M169" s="828">
        <v>17184.849999999999</v>
      </c>
      <c r="N169" s="828">
        <v>0</v>
      </c>
      <c r="O169" s="828">
        <v>0</v>
      </c>
      <c r="P169" s="828">
        <v>0</v>
      </c>
      <c r="Q169" s="828">
        <v>0</v>
      </c>
    </row>
    <row r="170" spans="1:17" ht="15" x14ac:dyDescent="0.25">
      <c r="A170" s="1066" t="s">
        <v>1870</v>
      </c>
      <c r="B170" s="1066" t="str">
        <f t="shared" si="4"/>
        <v>VAR</v>
      </c>
      <c r="C170" t="s">
        <v>1825</v>
      </c>
      <c r="D170" s="1066" t="s">
        <v>1826</v>
      </c>
      <c r="E170" t="s">
        <v>1393</v>
      </c>
      <c r="F170" s="1065">
        <v>43709</v>
      </c>
      <c r="G170" s="1065"/>
      <c r="H170" s="3">
        <v>42552</v>
      </c>
      <c r="I170" s="1065">
        <v>44621</v>
      </c>
      <c r="J170" s="1071">
        <v>3570.6527999999998</v>
      </c>
      <c r="K170" s="1072">
        <v>6490.1825040000003</v>
      </c>
      <c r="L170" s="828">
        <v>5579.9336999999996</v>
      </c>
      <c r="M170" s="828">
        <v>4586.3307240000004</v>
      </c>
      <c r="N170" s="828">
        <v>0</v>
      </c>
      <c r="O170" s="828">
        <v>0</v>
      </c>
      <c r="P170" s="828">
        <v>0</v>
      </c>
      <c r="Q170" s="828">
        <v>0</v>
      </c>
    </row>
    <row r="171" spans="1:17" ht="15" x14ac:dyDescent="0.25">
      <c r="A171" s="1066" t="s">
        <v>1847</v>
      </c>
      <c r="B171" s="1066" t="str">
        <f t="shared" si="4"/>
        <v>VAR</v>
      </c>
      <c r="C171" t="s">
        <v>1825</v>
      </c>
      <c r="D171" s="1066" t="s">
        <v>1826</v>
      </c>
      <c r="E171" t="s">
        <v>1393</v>
      </c>
      <c r="F171" s="1065">
        <v>43709</v>
      </c>
      <c r="G171" s="1065"/>
      <c r="H171" s="3">
        <v>42552</v>
      </c>
      <c r="I171" s="1065">
        <v>44621</v>
      </c>
      <c r="J171" s="1071">
        <v>9320.4539999999997</v>
      </c>
      <c r="K171" s="1072">
        <v>16925.012208</v>
      </c>
      <c r="L171" s="828">
        <v>14551.277400000001</v>
      </c>
      <c r="M171" s="828">
        <v>11970.904248000001</v>
      </c>
      <c r="N171" s="828">
        <v>0</v>
      </c>
      <c r="O171" s="828">
        <v>0</v>
      </c>
      <c r="P171" s="828">
        <v>0</v>
      </c>
      <c r="Q171" s="828">
        <v>0</v>
      </c>
    </row>
    <row r="172" spans="1:17" ht="15" x14ac:dyDescent="0.25">
      <c r="A172" s="1066" t="s">
        <v>1874</v>
      </c>
      <c r="B172" s="1066" t="str">
        <f t="shared" si="4"/>
        <v>VAR</v>
      </c>
      <c r="C172" t="s">
        <v>1825</v>
      </c>
      <c r="D172" s="1066" t="s">
        <v>1826</v>
      </c>
      <c r="E172" t="s">
        <v>1393</v>
      </c>
      <c r="F172" s="1065">
        <v>43709</v>
      </c>
      <c r="G172" s="1065"/>
      <c r="H172" s="3">
        <v>42552</v>
      </c>
      <c r="I172" s="1065">
        <v>44621</v>
      </c>
      <c r="J172" s="1071">
        <v>97772.875199999995</v>
      </c>
      <c r="K172" s="1072">
        <v>178180.53926399999</v>
      </c>
      <c r="L172" s="828">
        <v>153190.6992</v>
      </c>
      <c r="M172" s="828">
        <v>125606.424384</v>
      </c>
      <c r="N172" s="828">
        <v>0</v>
      </c>
      <c r="O172" s="828">
        <v>0</v>
      </c>
      <c r="P172" s="828">
        <v>0</v>
      </c>
      <c r="Q172" s="828">
        <v>0</v>
      </c>
    </row>
    <row r="173" spans="1:17" ht="15" x14ac:dyDescent="0.25">
      <c r="A173" s="1066" t="s">
        <v>1912</v>
      </c>
      <c r="B173" s="1066" t="str">
        <f t="shared" si="4"/>
        <v>VNA</v>
      </c>
      <c r="C173" t="s">
        <v>1913</v>
      </c>
      <c r="D173" s="1066" t="s">
        <v>1914</v>
      </c>
      <c r="E173" t="s">
        <v>1393</v>
      </c>
      <c r="F173" s="1065">
        <v>43559</v>
      </c>
      <c r="G173" s="1065"/>
      <c r="H173" s="3">
        <v>42309</v>
      </c>
      <c r="I173" s="1065">
        <v>45474</v>
      </c>
      <c r="J173" s="1071">
        <v>579864.09600000002</v>
      </c>
      <c r="K173" s="1072">
        <v>530508.04644599999</v>
      </c>
      <c r="L173" s="828">
        <v>563932.12427999999</v>
      </c>
      <c r="M173" s="828">
        <v>144872.53200000001</v>
      </c>
      <c r="N173" s="828">
        <v>0</v>
      </c>
      <c r="O173" s="828">
        <v>0</v>
      </c>
      <c r="P173" s="828">
        <v>0</v>
      </c>
      <c r="Q173" s="828">
        <v>0</v>
      </c>
    </row>
    <row r="174" spans="1:17" ht="15" x14ac:dyDescent="0.25">
      <c r="A174" s="1066" t="s">
        <v>1824</v>
      </c>
      <c r="B174" s="1066" t="str">
        <f t="shared" si="4"/>
        <v>VAR</v>
      </c>
      <c r="C174" t="s">
        <v>1825</v>
      </c>
      <c r="D174" s="1066" t="s">
        <v>1826</v>
      </c>
      <c r="E174" t="s">
        <v>1393</v>
      </c>
      <c r="F174" s="1065">
        <v>43709</v>
      </c>
      <c r="G174" s="1065"/>
      <c r="H174" s="3">
        <v>42552</v>
      </c>
      <c r="I174" s="1065">
        <v>44621</v>
      </c>
      <c r="J174" s="1071">
        <v>7526.3760000000002</v>
      </c>
      <c r="K174" s="1072">
        <v>13741.896479999999</v>
      </c>
      <c r="L174" s="828">
        <v>11814.593999999999</v>
      </c>
      <c r="M174" s="828">
        <v>9670.1728800000001</v>
      </c>
      <c r="N174" s="828">
        <v>0</v>
      </c>
      <c r="O174" s="828">
        <v>0</v>
      </c>
      <c r="P174" s="828">
        <v>0</v>
      </c>
      <c r="Q174" s="828">
        <v>0</v>
      </c>
    </row>
    <row r="175" spans="1:17" ht="15" x14ac:dyDescent="0.25">
      <c r="A175" s="1066" t="s">
        <v>1875</v>
      </c>
      <c r="B175" s="1066" t="str">
        <f t="shared" si="4"/>
        <v>VAR</v>
      </c>
      <c r="C175" t="s">
        <v>1825</v>
      </c>
      <c r="D175" s="1066" t="s">
        <v>1826</v>
      </c>
      <c r="E175" t="s">
        <v>1393</v>
      </c>
      <c r="F175" s="1065">
        <v>43709</v>
      </c>
      <c r="G175" s="1065"/>
      <c r="H175" s="3">
        <v>42552</v>
      </c>
      <c r="I175" s="1065">
        <v>44621</v>
      </c>
      <c r="J175" s="1071">
        <v>5250.96</v>
      </c>
      <c r="K175" s="1072">
        <v>9583.7872000000007</v>
      </c>
      <c r="L175" s="828">
        <v>8239.66</v>
      </c>
      <c r="M175" s="828">
        <v>6746.4632000000001</v>
      </c>
      <c r="N175" s="828">
        <v>0</v>
      </c>
      <c r="O175" s="828">
        <v>0</v>
      </c>
      <c r="P175" s="828">
        <v>0</v>
      </c>
      <c r="Q175" s="828">
        <v>0</v>
      </c>
    </row>
    <row r="176" spans="1:17" ht="15" x14ac:dyDescent="0.25">
      <c r="A176" s="1066" t="s">
        <v>1848</v>
      </c>
      <c r="B176" s="1066" t="str">
        <f t="shared" si="4"/>
        <v>VAR</v>
      </c>
      <c r="C176" t="s">
        <v>1825</v>
      </c>
      <c r="D176" s="1066" t="s">
        <v>1826</v>
      </c>
      <c r="E176" t="s">
        <v>1393</v>
      </c>
      <c r="F176" s="1065">
        <v>43709</v>
      </c>
      <c r="G176" s="1065"/>
      <c r="H176" s="3">
        <v>42552</v>
      </c>
      <c r="I176" s="1065">
        <v>44621</v>
      </c>
      <c r="J176" s="1071">
        <v>35735.699999999997</v>
      </c>
      <c r="K176" s="1072">
        <v>65028.911999999997</v>
      </c>
      <c r="L176" s="828">
        <v>55908.6</v>
      </c>
      <c r="M176" s="828">
        <v>45904.271999999997</v>
      </c>
      <c r="N176" s="828">
        <v>0</v>
      </c>
      <c r="O176" s="828">
        <v>0</v>
      </c>
      <c r="P176" s="828">
        <v>0</v>
      </c>
      <c r="Q176" s="828">
        <v>0</v>
      </c>
    </row>
    <row r="177" spans="1:17" ht="15" x14ac:dyDescent="0.25">
      <c r="A177" s="1066" t="s">
        <v>1876</v>
      </c>
      <c r="B177" s="1066" t="str">
        <f t="shared" si="4"/>
        <v>VAR</v>
      </c>
      <c r="C177" t="s">
        <v>1825</v>
      </c>
      <c r="D177" s="1066" t="s">
        <v>1826</v>
      </c>
      <c r="E177" t="s">
        <v>1393</v>
      </c>
      <c r="F177" s="1065">
        <v>43709</v>
      </c>
      <c r="G177" s="1065"/>
      <c r="H177" s="3">
        <v>42552</v>
      </c>
      <c r="I177" s="1065">
        <v>44621</v>
      </c>
      <c r="J177" s="1071">
        <v>51888.236400000002</v>
      </c>
      <c r="K177" s="1072">
        <v>97072.486055999994</v>
      </c>
      <c r="L177" s="828">
        <v>83458.059299999994</v>
      </c>
      <c r="M177" s="828">
        <v>66778.070435999995</v>
      </c>
      <c r="N177" s="828">
        <v>0</v>
      </c>
      <c r="O177" s="828">
        <v>0</v>
      </c>
      <c r="P177" s="828">
        <v>0</v>
      </c>
      <c r="Q177" s="828">
        <v>0</v>
      </c>
    </row>
    <row r="178" spans="1:17" ht="15" x14ac:dyDescent="0.25">
      <c r="A178" s="1066" t="s">
        <v>1841</v>
      </c>
      <c r="B178" s="1066" t="str">
        <f t="shared" si="4"/>
        <v>VAR</v>
      </c>
      <c r="C178" t="s">
        <v>1825</v>
      </c>
      <c r="D178" s="1066" t="s">
        <v>1826</v>
      </c>
      <c r="E178" t="s">
        <v>1393</v>
      </c>
      <c r="F178" s="1065">
        <v>43709</v>
      </c>
      <c r="G178" s="1065"/>
      <c r="H178" s="3">
        <v>42552</v>
      </c>
      <c r="I178" s="1065">
        <v>44621</v>
      </c>
      <c r="J178" s="1071">
        <v>33448.6152</v>
      </c>
      <c r="K178" s="1072">
        <v>61083.769655999997</v>
      </c>
      <c r="L178" s="828">
        <v>52516.764300000003</v>
      </c>
      <c r="M178" s="828">
        <v>42976.624236000003</v>
      </c>
      <c r="N178" s="828">
        <v>0</v>
      </c>
      <c r="O178" s="828">
        <v>0</v>
      </c>
      <c r="P178" s="828">
        <v>0</v>
      </c>
      <c r="Q178" s="828">
        <v>0</v>
      </c>
    </row>
    <row r="179" spans="1:17" ht="15" x14ac:dyDescent="0.25">
      <c r="A179" s="1066" t="s">
        <v>1877</v>
      </c>
      <c r="B179" s="1066" t="str">
        <f t="shared" si="4"/>
        <v>VAR</v>
      </c>
      <c r="C179" t="s">
        <v>1825</v>
      </c>
      <c r="D179" s="1066" t="s">
        <v>1826</v>
      </c>
      <c r="E179" t="s">
        <v>1393</v>
      </c>
      <c r="F179" s="1065">
        <v>43709</v>
      </c>
      <c r="G179" s="1065"/>
      <c r="H179" s="3">
        <v>42552</v>
      </c>
      <c r="I179" s="1065">
        <v>44621</v>
      </c>
      <c r="J179" s="1071">
        <v>12580.424999999999</v>
      </c>
      <c r="K179" s="1072">
        <v>20379.301800000001</v>
      </c>
      <c r="L179" s="828">
        <v>17521.102500000001</v>
      </c>
      <c r="M179" s="828">
        <v>16041.5733</v>
      </c>
      <c r="N179" s="828">
        <v>0</v>
      </c>
      <c r="O179" s="828">
        <v>0</v>
      </c>
      <c r="P179" s="828">
        <v>0</v>
      </c>
      <c r="Q179" s="828">
        <v>0</v>
      </c>
    </row>
    <row r="180" spans="1:17" ht="15" x14ac:dyDescent="0.25">
      <c r="A180" s="1066" t="s">
        <v>1849</v>
      </c>
      <c r="B180" s="1066" t="str">
        <f t="shared" si="4"/>
        <v>VAR</v>
      </c>
      <c r="C180" t="s">
        <v>1825</v>
      </c>
      <c r="D180" s="1066" t="s">
        <v>1826</v>
      </c>
      <c r="E180" t="s">
        <v>1393</v>
      </c>
      <c r="F180" s="1065">
        <v>43709</v>
      </c>
      <c r="G180" s="1065"/>
      <c r="H180" s="3">
        <v>42552</v>
      </c>
      <c r="I180" s="1065">
        <v>44621</v>
      </c>
      <c r="J180" s="1071">
        <v>19113.4944</v>
      </c>
      <c r="K180" s="1072">
        <v>34896.428736000002</v>
      </c>
      <c r="L180" s="828">
        <v>30002.200799999999</v>
      </c>
      <c r="M180" s="828">
        <v>24557.666015999999</v>
      </c>
      <c r="N180" s="828">
        <v>0</v>
      </c>
      <c r="O180" s="828">
        <v>0</v>
      </c>
      <c r="P180" s="828">
        <v>0</v>
      </c>
      <c r="Q180" s="828">
        <v>0</v>
      </c>
    </row>
    <row r="181" spans="1:17" ht="15" x14ac:dyDescent="0.25">
      <c r="A181" s="1066" t="s">
        <v>1878</v>
      </c>
      <c r="B181" s="1066" t="str">
        <f t="shared" si="4"/>
        <v>VAR</v>
      </c>
      <c r="C181" t="s">
        <v>1825</v>
      </c>
      <c r="D181" s="1066" t="s">
        <v>1826</v>
      </c>
      <c r="E181" t="s">
        <v>1393</v>
      </c>
      <c r="F181" s="1065">
        <v>43709</v>
      </c>
      <c r="G181" s="1065"/>
      <c r="H181" s="3">
        <v>42552</v>
      </c>
      <c r="I181" s="1065">
        <v>44621</v>
      </c>
      <c r="J181" s="1071">
        <v>57468.84</v>
      </c>
      <c r="K181" s="1072">
        <v>111522.9336</v>
      </c>
      <c r="L181" s="828">
        <v>95881.83</v>
      </c>
      <c r="M181" s="828">
        <v>74149.311600000001</v>
      </c>
      <c r="N181" s="828">
        <v>0</v>
      </c>
      <c r="O181" s="828">
        <v>0</v>
      </c>
      <c r="P181" s="828">
        <v>0</v>
      </c>
      <c r="Q181" s="828">
        <v>0</v>
      </c>
    </row>
    <row r="182" spans="1:17" ht="15" x14ac:dyDescent="0.25">
      <c r="A182" s="1066" t="s">
        <v>1533</v>
      </c>
      <c r="B182" s="1066" t="str">
        <f t="shared" si="4"/>
        <v>VNA</v>
      </c>
      <c r="C182" t="s">
        <v>860</v>
      </c>
      <c r="D182" s="1066" t="s">
        <v>1024</v>
      </c>
      <c r="E182" s="3">
        <v>42339</v>
      </c>
      <c r="F182" s="1065">
        <v>43493</v>
      </c>
      <c r="G182" s="1065"/>
      <c r="H182" s="3">
        <v>40483</v>
      </c>
      <c r="I182" s="1065">
        <v>43435</v>
      </c>
      <c r="J182" s="1071">
        <v>143545.20000000001</v>
      </c>
      <c r="K182" s="1072">
        <v>202307.09039999999</v>
      </c>
      <c r="L182" s="828">
        <v>135748.56</v>
      </c>
      <c r="M182" s="828">
        <v>0</v>
      </c>
      <c r="N182" s="828">
        <v>0</v>
      </c>
      <c r="O182" s="828">
        <v>0</v>
      </c>
      <c r="P182" s="828">
        <v>0</v>
      </c>
      <c r="Q182" s="828">
        <v>0</v>
      </c>
    </row>
    <row r="183" spans="1:17" ht="15" x14ac:dyDescent="0.25">
      <c r="A183" s="1066" t="s">
        <v>1535</v>
      </c>
      <c r="B183" s="1066" t="str">
        <f t="shared" si="4"/>
        <v>VNA</v>
      </c>
      <c r="C183" t="s">
        <v>860</v>
      </c>
      <c r="D183" s="1066" t="s">
        <v>1024</v>
      </c>
      <c r="E183" s="3">
        <v>42339</v>
      </c>
      <c r="F183" s="1065">
        <v>43466</v>
      </c>
      <c r="G183" s="1065"/>
      <c r="H183" s="3">
        <v>40483</v>
      </c>
      <c r="I183" s="1065">
        <v>43435</v>
      </c>
      <c r="J183" s="1071">
        <v>1878364.8</v>
      </c>
      <c r="K183" s="1072">
        <v>2460400.7999999998</v>
      </c>
      <c r="L183" s="828">
        <v>2384772</v>
      </c>
      <c r="M183" s="828">
        <v>0</v>
      </c>
      <c r="N183" s="828">
        <v>0</v>
      </c>
      <c r="O183" s="828">
        <v>0</v>
      </c>
      <c r="P183" s="828">
        <v>0</v>
      </c>
      <c r="Q183" s="828">
        <v>0</v>
      </c>
    </row>
    <row r="184" spans="1:17" ht="15" x14ac:dyDescent="0.25">
      <c r="A184" s="1066" t="s">
        <v>1537</v>
      </c>
      <c r="B184" s="1066" t="str">
        <f t="shared" ref="B184:B215" si="5">MID(A184,1,3)</f>
        <v>VNA</v>
      </c>
      <c r="C184" t="s">
        <v>860</v>
      </c>
      <c r="D184" s="1066" t="s">
        <v>1024</v>
      </c>
      <c r="E184" s="3">
        <v>42461</v>
      </c>
      <c r="F184" s="1065">
        <v>43493</v>
      </c>
      <c r="G184" s="1065"/>
      <c r="H184" s="3">
        <v>40483</v>
      </c>
      <c r="I184" s="1065">
        <v>43435</v>
      </c>
      <c r="J184" s="1071">
        <v>938704</v>
      </c>
      <c r="K184" s="1072">
        <v>1261744</v>
      </c>
      <c r="L184" s="828">
        <v>1222960</v>
      </c>
      <c r="M184" s="828">
        <v>0</v>
      </c>
      <c r="N184" s="828">
        <v>0</v>
      </c>
      <c r="O184" s="828">
        <v>0</v>
      </c>
      <c r="P184" s="828">
        <v>0</v>
      </c>
      <c r="Q184" s="828">
        <v>0</v>
      </c>
    </row>
    <row r="185" spans="1:17" ht="15" x14ac:dyDescent="0.25">
      <c r="A185" s="1066" t="s">
        <v>1927</v>
      </c>
      <c r="B185" s="1066" t="str">
        <f t="shared" si="5"/>
        <v>AUT</v>
      </c>
      <c r="C185" t="s">
        <v>410</v>
      </c>
      <c r="D185" s="1066" t="s">
        <v>527</v>
      </c>
      <c r="E185" s="3">
        <v>42005</v>
      </c>
      <c r="F185" s="1065">
        <v>43556</v>
      </c>
      <c r="G185" s="1065"/>
      <c r="H185" s="3">
        <v>40057</v>
      </c>
      <c r="I185" s="1065">
        <v>43983</v>
      </c>
      <c r="J185" s="1071">
        <v>706728.59135999996</v>
      </c>
      <c r="K185" s="1072">
        <v>646990.66079999995</v>
      </c>
      <c r="L185" s="828">
        <v>533994.06720000005</v>
      </c>
      <c r="M185" s="828">
        <v>419762.32319999998</v>
      </c>
      <c r="N185" s="828">
        <v>211737.82079999999</v>
      </c>
      <c r="O185" s="828">
        <v>0</v>
      </c>
      <c r="P185" s="828">
        <v>0</v>
      </c>
      <c r="Q185" s="828">
        <v>0</v>
      </c>
    </row>
    <row r="186" spans="1:17" ht="15" x14ac:dyDescent="0.25">
      <c r="A186" s="1066" t="s">
        <v>1932</v>
      </c>
      <c r="B186" s="1066" t="str">
        <f t="shared" si="5"/>
        <v>NAL</v>
      </c>
      <c r="C186" t="s">
        <v>602</v>
      </c>
      <c r="D186" s="1066" t="s">
        <v>603</v>
      </c>
      <c r="E186" s="3">
        <v>41699</v>
      </c>
      <c r="F186" s="1065">
        <v>43617</v>
      </c>
      <c r="G186" s="1065"/>
      <c r="H186" s="3">
        <v>41730</v>
      </c>
      <c r="I186" s="1065">
        <v>43617</v>
      </c>
      <c r="J186" s="1071">
        <v>31370.010419999999</v>
      </c>
      <c r="K186" s="1072">
        <v>38979.730439999999</v>
      </c>
      <c r="L186" s="828">
        <v>34025.241600000001</v>
      </c>
      <c r="M186" s="828">
        <v>13769.287979999999</v>
      </c>
      <c r="N186" s="828">
        <v>0</v>
      </c>
      <c r="O186" s="828">
        <v>0</v>
      </c>
      <c r="P186" s="828">
        <v>0</v>
      </c>
      <c r="Q186" s="828">
        <v>0</v>
      </c>
    </row>
    <row r="187" spans="1:17" ht="15" x14ac:dyDescent="0.25">
      <c r="A187" s="1066" t="s">
        <v>1933</v>
      </c>
      <c r="B187" s="1066" t="str">
        <f t="shared" si="5"/>
        <v>NAL</v>
      </c>
      <c r="C187" t="s">
        <v>602</v>
      </c>
      <c r="D187" s="1066" t="s">
        <v>603</v>
      </c>
      <c r="E187" s="3">
        <v>41699</v>
      </c>
      <c r="F187" s="1065">
        <v>43617</v>
      </c>
      <c r="G187" s="1065"/>
      <c r="H187" s="3">
        <v>41730</v>
      </c>
      <c r="I187" s="1065">
        <v>43617</v>
      </c>
      <c r="J187" s="1071">
        <v>28540.6011</v>
      </c>
      <c r="K187" s="1072">
        <v>35466.48072</v>
      </c>
      <c r="L187" s="828">
        <v>30958.540799999999</v>
      </c>
      <c r="M187" s="828">
        <v>12527.3709</v>
      </c>
      <c r="N187" s="828">
        <v>0</v>
      </c>
      <c r="O187" s="828">
        <v>0</v>
      </c>
      <c r="P187" s="828">
        <v>0</v>
      </c>
      <c r="Q187" s="828">
        <v>0</v>
      </c>
    </row>
    <row r="188" spans="1:17" ht="15" x14ac:dyDescent="0.25">
      <c r="A188" s="1066" t="s">
        <v>1935</v>
      </c>
      <c r="B188" s="1066" t="str">
        <f t="shared" si="5"/>
        <v>NAL</v>
      </c>
      <c r="C188" t="s">
        <v>602</v>
      </c>
      <c r="D188" s="1066" t="s">
        <v>603</v>
      </c>
      <c r="E188" s="3">
        <v>41699</v>
      </c>
      <c r="F188" s="1065">
        <v>43617</v>
      </c>
      <c r="G188" s="1065"/>
      <c r="H188" s="3">
        <v>41730</v>
      </c>
      <c r="I188" s="1065">
        <v>43617</v>
      </c>
      <c r="J188" s="1071">
        <v>13454.401182</v>
      </c>
      <c r="K188" s="1072">
        <v>16717.694958</v>
      </c>
      <c r="L188" s="828">
        <v>14592.805120000001</v>
      </c>
      <c r="M188" s="828">
        <v>5905.5614580000001</v>
      </c>
      <c r="N188" s="828">
        <v>0</v>
      </c>
      <c r="O188" s="828">
        <v>0</v>
      </c>
      <c r="P188" s="828">
        <v>0</v>
      </c>
      <c r="Q188" s="828">
        <v>0</v>
      </c>
    </row>
    <row r="189" spans="1:17" ht="15" x14ac:dyDescent="0.25">
      <c r="A189" s="1066" t="s">
        <v>1936</v>
      </c>
      <c r="B189" s="1066" t="str">
        <f t="shared" si="5"/>
        <v>NAL</v>
      </c>
      <c r="C189" t="s">
        <v>602</v>
      </c>
      <c r="D189" s="1066" t="s">
        <v>603</v>
      </c>
      <c r="E189" s="3">
        <v>41699</v>
      </c>
      <c r="F189" s="1065">
        <v>43617</v>
      </c>
      <c r="G189" s="1065"/>
      <c r="H189" s="3">
        <v>41730</v>
      </c>
      <c r="I189" s="1065">
        <v>43617</v>
      </c>
      <c r="J189" s="1071">
        <v>36795.356831999998</v>
      </c>
      <c r="K189" s="1072">
        <v>45722.343888000003</v>
      </c>
      <c r="L189" s="828">
        <v>39910.840320000003</v>
      </c>
      <c r="M189" s="828">
        <v>16150.643808000001</v>
      </c>
      <c r="N189" s="828">
        <v>0</v>
      </c>
      <c r="O189" s="828">
        <v>0</v>
      </c>
      <c r="P189" s="828">
        <v>0</v>
      </c>
      <c r="Q189" s="828">
        <v>0</v>
      </c>
    </row>
    <row r="190" spans="1:17" ht="15" x14ac:dyDescent="0.25">
      <c r="A190" s="1066" t="s">
        <v>1937</v>
      </c>
      <c r="B190" s="1066" t="str">
        <f t="shared" si="5"/>
        <v>NAL</v>
      </c>
      <c r="C190" t="s">
        <v>602</v>
      </c>
      <c r="D190" s="1066" t="s">
        <v>603</v>
      </c>
      <c r="E190" s="3">
        <v>41699</v>
      </c>
      <c r="F190" s="1065">
        <v>43617</v>
      </c>
      <c r="G190" s="1065"/>
      <c r="H190" s="3">
        <v>41730</v>
      </c>
      <c r="I190" s="1065">
        <v>43617</v>
      </c>
      <c r="J190" s="1071">
        <v>105176.397606</v>
      </c>
      <c r="K190" s="1072">
        <v>130690.748664</v>
      </c>
      <c r="L190" s="828">
        <v>114079.40096</v>
      </c>
      <c r="M190" s="828">
        <v>46165.241514000001</v>
      </c>
      <c r="N190" s="828">
        <v>0</v>
      </c>
      <c r="O190" s="828">
        <v>0</v>
      </c>
      <c r="P190" s="828">
        <v>0</v>
      </c>
      <c r="Q190" s="828">
        <v>0</v>
      </c>
    </row>
    <row r="191" spans="1:17" ht="15" x14ac:dyDescent="0.25">
      <c r="A191" s="1066" t="s">
        <v>1843</v>
      </c>
      <c r="B191" s="1066" t="str">
        <f t="shared" si="5"/>
        <v>NAL</v>
      </c>
      <c r="C191" t="s">
        <v>1166</v>
      </c>
      <c r="D191" s="1066" t="s">
        <v>1167</v>
      </c>
      <c r="E191" s="3">
        <v>42583</v>
      </c>
      <c r="F191" s="1065">
        <v>43555</v>
      </c>
      <c r="G191" s="1065"/>
      <c r="H191" s="3">
        <v>41456</v>
      </c>
      <c r="I191" s="1065">
        <v>43497</v>
      </c>
      <c r="J191" s="1071">
        <v>451498.424</v>
      </c>
      <c r="K191" s="1072">
        <v>896024.52997200005</v>
      </c>
      <c r="L191" s="828">
        <v>987548.51052000001</v>
      </c>
      <c r="M191" s="828">
        <v>130277.238</v>
      </c>
      <c r="N191" s="828">
        <v>0</v>
      </c>
      <c r="O191" s="828">
        <v>0</v>
      </c>
      <c r="P191" s="828">
        <v>0</v>
      </c>
      <c r="Q191" s="828">
        <v>0</v>
      </c>
    </row>
    <row r="192" spans="1:17" ht="15" x14ac:dyDescent="0.25">
      <c r="A192" s="1066" t="s">
        <v>1938</v>
      </c>
      <c r="B192" s="1066" t="str">
        <f t="shared" si="5"/>
        <v>NAS</v>
      </c>
      <c r="C192" t="s">
        <v>602</v>
      </c>
      <c r="D192" s="1066" t="s">
        <v>603</v>
      </c>
      <c r="E192" s="3">
        <v>41699</v>
      </c>
      <c r="F192" s="1065">
        <v>43617</v>
      </c>
      <c r="G192" s="1065"/>
      <c r="H192" s="3">
        <v>41730</v>
      </c>
      <c r="I192" s="1065">
        <v>43617</v>
      </c>
      <c r="J192" s="1071">
        <v>338843.91</v>
      </c>
      <c r="K192" s="1072">
        <v>434071.53</v>
      </c>
      <c r="L192" s="828">
        <v>378899.20000000001</v>
      </c>
      <c r="M192" s="828">
        <v>148729.29</v>
      </c>
      <c r="N192" s="828">
        <v>0</v>
      </c>
      <c r="O192" s="828">
        <v>0</v>
      </c>
      <c r="P192" s="828">
        <v>0</v>
      </c>
      <c r="Q192" s="828">
        <v>0</v>
      </c>
    </row>
    <row r="193" spans="1:19" ht="15" x14ac:dyDescent="0.25">
      <c r="A193" s="1066" t="s">
        <v>1879</v>
      </c>
      <c r="B193" s="1066" t="str">
        <f t="shared" si="5"/>
        <v>NAL</v>
      </c>
      <c r="C193" t="s">
        <v>1166</v>
      </c>
      <c r="D193" s="1066" t="s">
        <v>1167</v>
      </c>
      <c r="E193" s="3">
        <v>42583</v>
      </c>
      <c r="F193" s="1065">
        <v>43555</v>
      </c>
      <c r="G193" s="1065"/>
      <c r="H193" s="3">
        <v>41456</v>
      </c>
      <c r="I193" s="1065">
        <v>43497</v>
      </c>
      <c r="J193" s="1071">
        <v>121557.268</v>
      </c>
      <c r="K193" s="1072">
        <v>263886.27804</v>
      </c>
      <c r="L193" s="828">
        <v>265878.44514000003</v>
      </c>
      <c r="M193" s="828">
        <v>40159.811999999998</v>
      </c>
      <c r="N193" s="828">
        <v>0</v>
      </c>
      <c r="O193" s="828">
        <v>0</v>
      </c>
      <c r="P193" s="828">
        <v>0</v>
      </c>
      <c r="Q193" s="828">
        <v>0</v>
      </c>
    </row>
    <row r="194" spans="1:19" ht="15" x14ac:dyDescent="0.25">
      <c r="A194" s="1066" t="s">
        <v>1752</v>
      </c>
      <c r="B194" s="1066" t="str">
        <f t="shared" si="5"/>
        <v>STE</v>
      </c>
      <c r="C194" t="s">
        <v>1684</v>
      </c>
      <c r="D194" s="1066" t="s">
        <v>644</v>
      </c>
      <c r="E194" s="3">
        <v>42309</v>
      </c>
      <c r="F194" s="1065">
        <v>43739</v>
      </c>
      <c r="G194" s="1065"/>
      <c r="H194" s="3">
        <v>41821</v>
      </c>
      <c r="I194" s="1065">
        <v>43831</v>
      </c>
      <c r="J194" s="1071">
        <v>90454.975999999995</v>
      </c>
      <c r="K194" s="1072">
        <v>90474.684800000003</v>
      </c>
      <c r="L194" s="828">
        <v>78123.926399999997</v>
      </c>
      <c r="M194" s="828">
        <v>80987.241599999994</v>
      </c>
      <c r="N194" s="828">
        <v>0</v>
      </c>
      <c r="O194" s="828">
        <v>0</v>
      </c>
      <c r="P194" s="828">
        <v>0</v>
      </c>
      <c r="Q194" s="828">
        <v>0</v>
      </c>
    </row>
    <row r="195" spans="1:19" ht="15" x14ac:dyDescent="0.25">
      <c r="A195" s="1066" t="s">
        <v>1752</v>
      </c>
      <c r="B195" s="1066" t="str">
        <f t="shared" si="5"/>
        <v>STE</v>
      </c>
      <c r="C195" t="s">
        <v>1401</v>
      </c>
      <c r="D195" s="1066" t="s">
        <v>1402</v>
      </c>
      <c r="E195" s="3">
        <v>42309</v>
      </c>
      <c r="F195" s="1065">
        <v>43739</v>
      </c>
      <c r="G195" s="1065"/>
      <c r="H195" s="3">
        <v>42005</v>
      </c>
      <c r="I195" s="1065">
        <v>44256</v>
      </c>
      <c r="J195" s="1071">
        <v>0</v>
      </c>
      <c r="K195" s="1072">
        <v>0</v>
      </c>
      <c r="L195" s="828">
        <v>0</v>
      </c>
      <c r="M195" s="828">
        <v>0</v>
      </c>
      <c r="N195" s="828">
        <v>0</v>
      </c>
      <c r="O195" s="828">
        <v>0</v>
      </c>
      <c r="P195" s="828">
        <v>0</v>
      </c>
      <c r="Q195" s="828">
        <v>0</v>
      </c>
    </row>
    <row r="196" spans="1:19" ht="15" x14ac:dyDescent="0.25">
      <c r="A196" s="1066" t="s">
        <v>1975</v>
      </c>
      <c r="B196" s="1066" t="str">
        <f t="shared" si="5"/>
        <v>ALC</v>
      </c>
      <c r="C196" t="s">
        <v>1976</v>
      </c>
      <c r="D196" s="1066" t="s">
        <v>1977</v>
      </c>
      <c r="E196" t="s">
        <v>1393</v>
      </c>
      <c r="F196" s="1065">
        <v>42005</v>
      </c>
      <c r="G196" s="1065"/>
      <c r="H196" s="3">
        <v>39995</v>
      </c>
      <c r="I196" s="1065">
        <v>43800</v>
      </c>
      <c r="J196" s="1071">
        <v>12445.487999999999</v>
      </c>
      <c r="K196" s="1072">
        <v>9728.7119999999995</v>
      </c>
      <c r="L196" s="828">
        <v>10252.512000000001</v>
      </c>
      <c r="M196" s="828">
        <v>8129.3760000000002</v>
      </c>
      <c r="N196" s="828">
        <v>0</v>
      </c>
      <c r="O196" s="828">
        <v>0</v>
      </c>
      <c r="P196" s="828">
        <v>0</v>
      </c>
      <c r="Q196" s="828">
        <v>0</v>
      </c>
      <c r="S196" t="s">
        <v>2011</v>
      </c>
    </row>
    <row r="197" spans="1:19" ht="15" x14ac:dyDescent="0.25">
      <c r="A197" s="1066" t="s">
        <v>1581</v>
      </c>
      <c r="B197" s="1066" t="str">
        <f t="shared" si="5"/>
        <v>ALI</v>
      </c>
      <c r="C197" t="s">
        <v>598</v>
      </c>
      <c r="D197" s="1066" t="s">
        <v>599</v>
      </c>
      <c r="E197" s="3">
        <v>41426</v>
      </c>
      <c r="F197" s="1065">
        <v>45078</v>
      </c>
      <c r="G197" s="1065"/>
      <c r="H197" s="3">
        <v>40483</v>
      </c>
      <c r="I197" s="1065">
        <v>43800</v>
      </c>
      <c r="J197" s="1071">
        <v>148093.75</v>
      </c>
      <c r="K197" s="1072">
        <v>130583.25</v>
      </c>
      <c r="L197" s="828">
        <v>127828.75</v>
      </c>
      <c r="M197" s="828">
        <v>124409.05</v>
      </c>
      <c r="N197" s="828">
        <v>0</v>
      </c>
      <c r="O197" s="828">
        <v>0</v>
      </c>
      <c r="P197" s="828">
        <v>0</v>
      </c>
      <c r="Q197" s="828">
        <v>0</v>
      </c>
      <c r="S197" t="s">
        <v>2011</v>
      </c>
    </row>
    <row r="198" spans="1:19" ht="15" x14ac:dyDescent="0.25">
      <c r="A198" s="1066" t="s">
        <v>1837</v>
      </c>
      <c r="B198" s="1066" t="str">
        <f t="shared" si="5"/>
        <v>LTK</v>
      </c>
      <c r="C198" t="s">
        <v>410</v>
      </c>
      <c r="D198" s="1066" t="s">
        <v>527</v>
      </c>
      <c r="E198" s="3">
        <v>41061</v>
      </c>
      <c r="F198" s="1065">
        <v>43800</v>
      </c>
      <c r="G198" s="1065"/>
      <c r="H198" s="3">
        <v>39661</v>
      </c>
      <c r="I198" s="1065">
        <v>43800</v>
      </c>
      <c r="J198" s="1071">
        <v>1203808.014</v>
      </c>
      <c r="K198" s="1072">
        <v>1197472.0031999999</v>
      </c>
      <c r="L198" s="828">
        <v>711494.98199999996</v>
      </c>
      <c r="M198" s="828">
        <v>319759.22879999998</v>
      </c>
      <c r="N198" s="828">
        <v>0</v>
      </c>
      <c r="O198" s="828">
        <v>0</v>
      </c>
      <c r="P198" s="828">
        <v>0</v>
      </c>
      <c r="Q198" s="828">
        <v>0</v>
      </c>
    </row>
    <row r="199" spans="1:19" ht="15" x14ac:dyDescent="0.25">
      <c r="A199" s="1066" t="s">
        <v>1837</v>
      </c>
      <c r="B199" s="1066" t="str">
        <f t="shared" si="5"/>
        <v>LTK</v>
      </c>
      <c r="C199" t="s">
        <v>410</v>
      </c>
      <c r="D199" s="1066" t="s">
        <v>527</v>
      </c>
      <c r="E199" s="3">
        <v>41061</v>
      </c>
      <c r="F199" s="1065">
        <v>43800</v>
      </c>
      <c r="G199" s="1065"/>
      <c r="H199" s="3">
        <v>40057</v>
      </c>
      <c r="I199" s="1065">
        <v>43983</v>
      </c>
      <c r="J199" s="1071">
        <v>302650.96500000003</v>
      </c>
      <c r="K199" s="1072">
        <v>290699.20439999999</v>
      </c>
      <c r="L199" s="828">
        <v>342705.924</v>
      </c>
      <c r="M199" s="828">
        <v>215515.5552</v>
      </c>
      <c r="N199" s="828">
        <v>108711.0288</v>
      </c>
      <c r="O199" s="828">
        <v>0</v>
      </c>
      <c r="P199" s="828">
        <v>0</v>
      </c>
      <c r="Q199" s="828">
        <v>0</v>
      </c>
    </row>
    <row r="200" spans="1:19" ht="15" x14ac:dyDescent="0.25">
      <c r="A200" s="1066" t="s">
        <v>1941</v>
      </c>
      <c r="B200" s="1066" t="str">
        <f t="shared" si="5"/>
        <v>DFN</v>
      </c>
      <c r="C200" t="s">
        <v>410</v>
      </c>
      <c r="D200" s="1066" t="s">
        <v>527</v>
      </c>
      <c r="E200" s="3">
        <v>41925</v>
      </c>
      <c r="F200" s="1065">
        <v>43559</v>
      </c>
      <c r="G200" s="1065"/>
      <c r="H200" s="3">
        <v>39661</v>
      </c>
      <c r="I200" s="1065">
        <v>43800</v>
      </c>
      <c r="J200" s="1071">
        <v>5643371.2659999998</v>
      </c>
      <c r="K200" s="1072">
        <v>5613764.0416000001</v>
      </c>
      <c r="L200" s="828">
        <v>2943363.3798400001</v>
      </c>
      <c r="M200" s="828">
        <v>1301234.5008</v>
      </c>
      <c r="N200" s="828">
        <v>0</v>
      </c>
      <c r="O200" s="828">
        <v>0</v>
      </c>
      <c r="P200" s="828">
        <v>0</v>
      </c>
      <c r="Q200" s="828">
        <v>0</v>
      </c>
    </row>
    <row r="201" spans="1:19" ht="15" x14ac:dyDescent="0.25">
      <c r="A201" s="1066" t="s">
        <v>1941</v>
      </c>
      <c r="B201" s="1066" t="str">
        <f t="shared" si="5"/>
        <v>DFN</v>
      </c>
      <c r="C201" t="s">
        <v>410</v>
      </c>
      <c r="D201" s="1066" t="s">
        <v>527</v>
      </c>
      <c r="E201" s="3">
        <v>41925</v>
      </c>
      <c r="F201" s="1065">
        <v>43559</v>
      </c>
      <c r="G201" s="1065"/>
      <c r="H201" s="3">
        <v>40057</v>
      </c>
      <c r="I201" s="1065">
        <v>43983</v>
      </c>
      <c r="J201" s="1071">
        <v>1443007.852</v>
      </c>
      <c r="K201" s="1072">
        <v>1351778.8907999999</v>
      </c>
      <c r="L201" s="828">
        <v>1299594.0682399999</v>
      </c>
      <c r="M201" s="828">
        <v>877023.24320000003</v>
      </c>
      <c r="N201" s="828">
        <v>442390.80080000003</v>
      </c>
      <c r="O201" s="828">
        <v>0</v>
      </c>
      <c r="P201" s="828">
        <v>0</v>
      </c>
      <c r="Q201" s="828">
        <v>0</v>
      </c>
    </row>
    <row r="202" spans="1:19" ht="15" x14ac:dyDescent="0.25">
      <c r="A202" s="1066" t="s">
        <v>1880</v>
      </c>
      <c r="B202" s="1066" t="str">
        <f t="shared" si="5"/>
        <v>NAL</v>
      </c>
      <c r="C202" t="s">
        <v>1188</v>
      </c>
      <c r="D202" s="1066" t="s">
        <v>1189</v>
      </c>
      <c r="E202" s="3">
        <v>42644</v>
      </c>
      <c r="F202" s="1065">
        <v>43799</v>
      </c>
      <c r="G202" s="1065"/>
      <c r="H202" s="3">
        <v>41548</v>
      </c>
      <c r="I202" s="1065">
        <v>43831</v>
      </c>
      <c r="J202" s="1071">
        <v>200194.3118</v>
      </c>
      <c r="K202" s="1072">
        <v>614087.27579999994</v>
      </c>
      <c r="L202" s="828">
        <v>609824.56499999994</v>
      </c>
      <c r="M202" s="828">
        <v>608383.86159999995</v>
      </c>
      <c r="N202" s="828">
        <v>41498.104800000001</v>
      </c>
      <c r="O202" s="828">
        <v>0</v>
      </c>
      <c r="P202" s="828">
        <v>0</v>
      </c>
      <c r="Q202" s="828">
        <v>0</v>
      </c>
    </row>
    <row r="203" spans="1:19" ht="15" x14ac:dyDescent="0.25">
      <c r="A203" s="1066" t="s">
        <v>1880</v>
      </c>
      <c r="B203" s="1066" t="str">
        <f t="shared" si="5"/>
        <v>NAL</v>
      </c>
      <c r="C203" t="s">
        <v>1881</v>
      </c>
      <c r="D203" s="1066" t="s">
        <v>1189</v>
      </c>
      <c r="E203" s="3">
        <v>42644</v>
      </c>
      <c r="F203" s="1065">
        <v>43799</v>
      </c>
      <c r="G203" s="1065"/>
      <c r="H203" s="3">
        <v>43862</v>
      </c>
      <c r="I203" s="1065">
        <v>46023</v>
      </c>
      <c r="J203" s="1071">
        <v>0</v>
      </c>
      <c r="K203" s="1072">
        <v>0</v>
      </c>
      <c r="L203" s="828">
        <v>0</v>
      </c>
      <c r="M203" s="828">
        <v>0</v>
      </c>
      <c r="N203" s="828">
        <v>0</v>
      </c>
      <c r="O203" s="828">
        <v>0</v>
      </c>
      <c r="P203" s="828">
        <v>0</v>
      </c>
      <c r="Q203" s="828">
        <v>0</v>
      </c>
    </row>
    <row r="204" spans="1:19" ht="15" x14ac:dyDescent="0.25">
      <c r="A204" s="1066" t="s">
        <v>1942</v>
      </c>
      <c r="B204" s="1066" t="str">
        <f t="shared" si="5"/>
        <v>DFN</v>
      </c>
      <c r="C204" t="s">
        <v>410</v>
      </c>
      <c r="D204" s="1066" t="s">
        <v>527</v>
      </c>
      <c r="E204" s="3">
        <v>41925</v>
      </c>
      <c r="F204" s="1065">
        <v>43559</v>
      </c>
      <c r="G204" s="1065"/>
      <c r="H204" s="3">
        <v>39661</v>
      </c>
      <c r="I204" s="1065">
        <v>43800</v>
      </c>
      <c r="J204" s="1071">
        <v>5643371.2659999998</v>
      </c>
      <c r="K204" s="1072">
        <v>5613764.0416000001</v>
      </c>
      <c r="L204" s="828">
        <v>2960229.5907600001</v>
      </c>
      <c r="M204" s="828">
        <v>1301234.5008</v>
      </c>
      <c r="N204" s="828">
        <v>0</v>
      </c>
      <c r="O204" s="828">
        <v>0</v>
      </c>
      <c r="P204" s="828">
        <v>0</v>
      </c>
      <c r="Q204" s="828">
        <v>0</v>
      </c>
    </row>
    <row r="205" spans="1:19" ht="15" x14ac:dyDescent="0.25">
      <c r="A205" s="1066" t="s">
        <v>1942</v>
      </c>
      <c r="B205" s="1066" t="str">
        <f t="shared" si="5"/>
        <v>DFN</v>
      </c>
      <c r="C205" t="s">
        <v>410</v>
      </c>
      <c r="D205" s="1066" t="s">
        <v>527</v>
      </c>
      <c r="E205" s="3">
        <v>41925</v>
      </c>
      <c r="F205" s="1065">
        <v>43559</v>
      </c>
      <c r="G205" s="1065"/>
      <c r="H205" s="3">
        <v>40057</v>
      </c>
      <c r="I205" s="1065">
        <v>43983</v>
      </c>
      <c r="J205" s="1071">
        <v>1443007.852</v>
      </c>
      <c r="K205" s="1072">
        <v>1351778.8907999999</v>
      </c>
      <c r="L205" s="828">
        <v>1420617.8844000001</v>
      </c>
      <c r="M205" s="828">
        <v>877023.24320000003</v>
      </c>
      <c r="N205" s="828">
        <v>442390.80080000003</v>
      </c>
      <c r="O205" s="828">
        <v>0</v>
      </c>
      <c r="P205" s="828">
        <v>0</v>
      </c>
      <c r="Q205" s="828">
        <v>0</v>
      </c>
    </row>
    <row r="206" spans="1:19" ht="15" x14ac:dyDescent="0.25">
      <c r="A206" s="1066" t="s">
        <v>1944</v>
      </c>
      <c r="B206" s="1066" t="str">
        <f t="shared" si="5"/>
        <v>FNG</v>
      </c>
      <c r="C206" t="s">
        <v>410</v>
      </c>
      <c r="D206" s="1066" t="s">
        <v>527</v>
      </c>
      <c r="E206" s="3">
        <v>42036</v>
      </c>
      <c r="F206" s="1065">
        <v>43800</v>
      </c>
      <c r="G206" s="1065"/>
      <c r="H206" s="3">
        <v>39661</v>
      </c>
      <c r="I206" s="1065">
        <v>43800</v>
      </c>
      <c r="J206" s="1071">
        <v>1091198.1264</v>
      </c>
      <c r="K206" s="1072">
        <v>1093436.0448</v>
      </c>
      <c r="L206" s="828">
        <v>613974.03359999997</v>
      </c>
      <c r="M206" s="828">
        <v>253451.46239999999</v>
      </c>
      <c r="N206" s="828">
        <v>0</v>
      </c>
      <c r="O206" s="828">
        <v>0</v>
      </c>
      <c r="P206" s="828">
        <v>0</v>
      </c>
      <c r="Q206" s="828">
        <v>0</v>
      </c>
    </row>
    <row r="207" spans="1:19" ht="15" x14ac:dyDescent="0.25">
      <c r="A207" s="1066" t="s">
        <v>1882</v>
      </c>
      <c r="B207" s="1066" t="str">
        <f t="shared" si="5"/>
        <v>NAL</v>
      </c>
      <c r="C207" t="s">
        <v>1166</v>
      </c>
      <c r="D207" s="1066" t="s">
        <v>1167</v>
      </c>
      <c r="E207" s="3">
        <v>42005</v>
      </c>
      <c r="F207" s="1065">
        <v>43497</v>
      </c>
      <c r="G207" s="1065"/>
      <c r="H207" s="3">
        <v>41456</v>
      </c>
      <c r="I207" s="1065">
        <v>43497</v>
      </c>
      <c r="J207" s="1071">
        <v>312155.40048000001</v>
      </c>
      <c r="K207" s="1072">
        <v>197526.43283999999</v>
      </c>
      <c r="L207" s="828">
        <v>199017.62693999999</v>
      </c>
      <c r="M207" s="828">
        <v>34398.108359999998</v>
      </c>
      <c r="N207" s="828">
        <v>0</v>
      </c>
      <c r="O207" s="828">
        <v>0</v>
      </c>
      <c r="P207" s="828">
        <v>0</v>
      </c>
      <c r="Q207" s="828">
        <v>0</v>
      </c>
    </row>
    <row r="208" spans="1:19" ht="15" x14ac:dyDescent="0.25">
      <c r="A208" s="1066" t="s">
        <v>1946</v>
      </c>
      <c r="B208" s="1066" t="str">
        <f t="shared" si="5"/>
        <v>VNA</v>
      </c>
      <c r="C208" t="s">
        <v>1884</v>
      </c>
      <c r="D208" s="1066" t="s">
        <v>1885</v>
      </c>
      <c r="E208" t="s">
        <v>1393</v>
      </c>
      <c r="F208" s="1065">
        <v>43800</v>
      </c>
      <c r="G208" s="1065"/>
      <c r="H208" s="3">
        <v>42552</v>
      </c>
      <c r="I208" s="1065">
        <v>44713</v>
      </c>
      <c r="J208" s="1071">
        <v>169802.19450000001</v>
      </c>
      <c r="K208" s="1072">
        <v>322637.58299999998</v>
      </c>
      <c r="L208" s="828">
        <v>311361.13199999998</v>
      </c>
      <c r="M208" s="828">
        <v>346331.03100000002</v>
      </c>
      <c r="N208" s="828">
        <v>291650.58299999998</v>
      </c>
      <c r="O208" s="828">
        <v>299777.81099999999</v>
      </c>
      <c r="P208" s="828">
        <v>143879.73300000001</v>
      </c>
      <c r="Q208" s="828">
        <v>0</v>
      </c>
    </row>
    <row r="209" spans="1:17" ht="15" x14ac:dyDescent="0.25">
      <c r="A209" s="1066" t="s">
        <v>1081</v>
      </c>
      <c r="B209" s="1066" t="str">
        <f t="shared" si="5"/>
        <v>YAZ</v>
      </c>
      <c r="C209" t="s">
        <v>598</v>
      </c>
      <c r="D209" s="1066" t="s">
        <v>599</v>
      </c>
      <c r="E209" t="s">
        <v>1393</v>
      </c>
      <c r="F209" s="1065">
        <v>43435</v>
      </c>
      <c r="G209" s="1065"/>
      <c r="H209" s="3">
        <v>40483</v>
      </c>
      <c r="I209" s="1065">
        <v>43800</v>
      </c>
      <c r="J209" s="1071">
        <v>12535.635</v>
      </c>
      <c r="K209" s="1072">
        <v>15669.99</v>
      </c>
      <c r="L209" s="828">
        <v>15339.45</v>
      </c>
      <c r="M209" s="828">
        <v>15009.33</v>
      </c>
      <c r="N209" s="828">
        <v>0</v>
      </c>
      <c r="O209" s="828">
        <v>0</v>
      </c>
      <c r="P209" s="828">
        <v>0</v>
      </c>
      <c r="Q209" s="828">
        <v>0</v>
      </c>
    </row>
    <row r="210" spans="1:17" ht="15" x14ac:dyDescent="0.25">
      <c r="A210" s="1066" t="s">
        <v>1081</v>
      </c>
      <c r="B210" s="1066" t="str">
        <f t="shared" si="5"/>
        <v>YAZ</v>
      </c>
      <c r="C210" t="s">
        <v>606</v>
      </c>
      <c r="D210" s="1066" t="s">
        <v>524</v>
      </c>
      <c r="E210" t="s">
        <v>1393</v>
      </c>
      <c r="F210" s="1065">
        <v>43435</v>
      </c>
      <c r="G210" s="1065"/>
      <c r="H210" s="3">
        <v>40299</v>
      </c>
      <c r="I210" s="1065">
        <v>43800</v>
      </c>
      <c r="J210" s="1071">
        <v>44075.85</v>
      </c>
      <c r="K210" s="1072">
        <v>61123.23</v>
      </c>
      <c r="L210" s="828">
        <v>59489.85</v>
      </c>
      <c r="M210" s="828">
        <v>58206.75</v>
      </c>
      <c r="N210" s="828">
        <v>0</v>
      </c>
      <c r="O210" s="828">
        <v>0</v>
      </c>
      <c r="P210" s="828">
        <v>0</v>
      </c>
      <c r="Q210" s="828">
        <v>0</v>
      </c>
    </row>
    <row r="211" spans="1:17" ht="15" x14ac:dyDescent="0.25">
      <c r="A211" s="1066" t="s">
        <v>1479</v>
      </c>
      <c r="B211" s="1066" t="str">
        <f t="shared" si="5"/>
        <v>FNG</v>
      </c>
      <c r="C211" t="s">
        <v>1416</v>
      </c>
      <c r="D211" s="1066" t="s">
        <v>1417</v>
      </c>
      <c r="E211" t="s">
        <v>1393</v>
      </c>
      <c r="F211" s="1065">
        <v>43800</v>
      </c>
      <c r="G211" s="1065"/>
      <c r="H211" s="3">
        <v>40057</v>
      </c>
      <c r="I211" s="1065">
        <v>45566</v>
      </c>
      <c r="J211" s="1071">
        <v>687793.13119999995</v>
      </c>
      <c r="K211" s="1072">
        <v>746889.10080000001</v>
      </c>
      <c r="L211" s="828">
        <v>585194.83680000005</v>
      </c>
      <c r="M211" s="828">
        <v>680668.93440000003</v>
      </c>
      <c r="N211" s="828">
        <v>0</v>
      </c>
      <c r="O211" s="828">
        <v>0</v>
      </c>
      <c r="P211" s="828">
        <v>0</v>
      </c>
      <c r="Q211" s="828">
        <v>0</v>
      </c>
    </row>
    <row r="212" spans="1:17" ht="15" x14ac:dyDescent="0.25">
      <c r="A212" s="1066" t="s">
        <v>1951</v>
      </c>
      <c r="B212" s="1066" t="str">
        <f t="shared" si="5"/>
        <v>VNA</v>
      </c>
      <c r="C212" t="s">
        <v>1410</v>
      </c>
      <c r="D212" s="1066" t="s">
        <v>1411</v>
      </c>
      <c r="E212" s="3">
        <v>42401</v>
      </c>
      <c r="F212" s="1065">
        <v>43617</v>
      </c>
      <c r="G212" s="1065"/>
      <c r="H212" s="3">
        <v>41000</v>
      </c>
      <c r="I212" s="1065">
        <v>43617</v>
      </c>
      <c r="J212" s="1071">
        <v>1489654.148</v>
      </c>
      <c r="K212" s="1072">
        <v>1737706.7096800001</v>
      </c>
      <c r="L212" s="828">
        <v>1558072.0288</v>
      </c>
      <c r="M212" s="828">
        <v>730838.25120000006</v>
      </c>
      <c r="N212" s="828">
        <v>0</v>
      </c>
      <c r="O212" s="828">
        <v>0</v>
      </c>
      <c r="P212" s="828">
        <v>0</v>
      </c>
      <c r="Q212" s="828">
        <v>0</v>
      </c>
    </row>
    <row r="213" spans="1:17" ht="15" x14ac:dyDescent="0.25">
      <c r="A213" s="1066" t="s">
        <v>1952</v>
      </c>
      <c r="B213" s="1066" t="str">
        <f t="shared" si="5"/>
        <v>VNA</v>
      </c>
      <c r="C213" t="s">
        <v>1410</v>
      </c>
      <c r="D213" s="1066" t="s">
        <v>1411</v>
      </c>
      <c r="E213" s="3">
        <v>42401</v>
      </c>
      <c r="F213" s="1065">
        <v>43617</v>
      </c>
      <c r="G213" s="1065"/>
      <c r="H213" s="3">
        <v>41000</v>
      </c>
      <c r="I213" s="1065">
        <v>43617</v>
      </c>
      <c r="J213" s="1071">
        <v>746501.04</v>
      </c>
      <c r="K213" s="1072">
        <v>1042298.905</v>
      </c>
      <c r="L213" s="828">
        <v>1003218.02</v>
      </c>
      <c r="M213" s="828">
        <v>470575.23</v>
      </c>
      <c r="N213" s="828">
        <v>0</v>
      </c>
      <c r="O213" s="828">
        <v>0</v>
      </c>
      <c r="P213" s="828">
        <v>0</v>
      </c>
      <c r="Q213" s="828">
        <v>0</v>
      </c>
    </row>
    <row r="214" spans="1:17" ht="15" x14ac:dyDescent="0.25">
      <c r="A214" s="1066" t="s">
        <v>1953</v>
      </c>
      <c r="B214" s="1066" t="str">
        <f t="shared" si="5"/>
        <v>VNA</v>
      </c>
      <c r="C214" t="s">
        <v>1410</v>
      </c>
      <c r="D214" s="1066" t="s">
        <v>1411</v>
      </c>
      <c r="E214" s="3">
        <v>42401</v>
      </c>
      <c r="F214" s="1065">
        <v>43617</v>
      </c>
      <c r="G214" s="1065"/>
      <c r="H214" s="3">
        <v>41000</v>
      </c>
      <c r="I214" s="1065">
        <v>43617</v>
      </c>
      <c r="J214" s="1071">
        <v>390964.10399999999</v>
      </c>
      <c r="K214" s="1072">
        <v>452893.88400000002</v>
      </c>
      <c r="L214" s="828">
        <v>438154.58399999997</v>
      </c>
      <c r="M214" s="828">
        <v>205523.31599999999</v>
      </c>
      <c r="N214" s="828">
        <v>0</v>
      </c>
      <c r="O214" s="828">
        <v>0</v>
      </c>
      <c r="P214" s="828">
        <v>0</v>
      </c>
      <c r="Q214" s="828">
        <v>0</v>
      </c>
    </row>
    <row r="215" spans="1:17" ht="15" x14ac:dyDescent="0.25">
      <c r="A215" s="1066" t="s">
        <v>1795</v>
      </c>
      <c r="B215" s="1066" t="str">
        <f t="shared" si="5"/>
        <v>DAK</v>
      </c>
      <c r="C215" t="s">
        <v>606</v>
      </c>
      <c r="D215" s="1066" t="s">
        <v>524</v>
      </c>
      <c r="E215" s="3">
        <v>42156</v>
      </c>
      <c r="F215" s="1065">
        <v>43313</v>
      </c>
      <c r="G215" s="1065"/>
      <c r="H215" s="3">
        <v>40299</v>
      </c>
      <c r="I215" s="1065">
        <v>43800</v>
      </c>
      <c r="J215" s="1071">
        <v>36299.617200000001</v>
      </c>
      <c r="K215" s="1072">
        <v>0</v>
      </c>
      <c r="L215" s="828">
        <v>0</v>
      </c>
      <c r="M215" s="828">
        <v>0</v>
      </c>
      <c r="N215" s="828">
        <v>0</v>
      </c>
      <c r="O215" s="828">
        <v>0</v>
      </c>
      <c r="P215" s="828">
        <v>0</v>
      </c>
      <c r="Q215" s="828">
        <v>0</v>
      </c>
    </row>
    <row r="216" spans="1:17" ht="15" x14ac:dyDescent="0.25">
      <c r="A216" s="1066" t="s">
        <v>1548</v>
      </c>
      <c r="B216" s="1066" t="str">
        <f t="shared" ref="B216:B246" si="6">MID(A216,1,3)</f>
        <v>NOR</v>
      </c>
      <c r="C216" t="s">
        <v>606</v>
      </c>
      <c r="D216" s="1066" t="s">
        <v>524</v>
      </c>
      <c r="E216" s="3">
        <v>42736</v>
      </c>
      <c r="F216" s="1065">
        <v>43436</v>
      </c>
      <c r="G216" s="1065"/>
      <c r="H216" s="3">
        <v>40299</v>
      </c>
      <c r="I216" s="1065">
        <v>43800</v>
      </c>
      <c r="J216" s="1071">
        <v>0</v>
      </c>
      <c r="K216" s="1072">
        <v>192211.019688</v>
      </c>
      <c r="L216" s="828">
        <v>181462.17274000001</v>
      </c>
      <c r="M216" s="828">
        <v>114334.714928</v>
      </c>
      <c r="N216" s="828">
        <v>0</v>
      </c>
      <c r="O216" s="828">
        <v>0</v>
      </c>
      <c r="P216" s="828">
        <v>0</v>
      </c>
      <c r="Q216" s="828">
        <v>0</v>
      </c>
    </row>
    <row r="217" spans="1:17" ht="15" x14ac:dyDescent="0.25">
      <c r="A217" s="1066" t="s">
        <v>1550</v>
      </c>
      <c r="B217" s="1066" t="str">
        <f t="shared" si="6"/>
        <v>NOR</v>
      </c>
      <c r="C217" t="s">
        <v>606</v>
      </c>
      <c r="D217" s="1066" t="s">
        <v>524</v>
      </c>
      <c r="E217" s="3">
        <v>42736</v>
      </c>
      <c r="F217" s="1065">
        <v>43435</v>
      </c>
      <c r="G217" s="1065"/>
      <c r="H217" s="3">
        <v>40299</v>
      </c>
      <c r="I217" s="1065">
        <v>43800</v>
      </c>
      <c r="J217" s="1071">
        <v>421893.5</v>
      </c>
      <c r="K217" s="1072">
        <v>942308.31273600005</v>
      </c>
      <c r="L217" s="828">
        <v>889614.61632000003</v>
      </c>
      <c r="M217" s="828">
        <v>551918.88639999996</v>
      </c>
      <c r="N217" s="828">
        <v>0</v>
      </c>
      <c r="O217" s="828">
        <v>0</v>
      </c>
      <c r="P217" s="828">
        <v>0</v>
      </c>
      <c r="Q217" s="828">
        <v>0</v>
      </c>
    </row>
    <row r="218" spans="1:17" ht="15" x14ac:dyDescent="0.25">
      <c r="A218" s="1066" t="s">
        <v>1552</v>
      </c>
      <c r="B218" s="1066" t="str">
        <f t="shared" si="6"/>
        <v>NOR</v>
      </c>
      <c r="C218" t="s">
        <v>606</v>
      </c>
      <c r="D218" s="1066" t="s">
        <v>524</v>
      </c>
      <c r="E218" s="3">
        <v>42736</v>
      </c>
      <c r="F218" s="1065">
        <v>43435</v>
      </c>
      <c r="G218" s="1065"/>
      <c r="H218" s="3">
        <v>40299</v>
      </c>
      <c r="I218" s="1065">
        <v>43800</v>
      </c>
      <c r="J218" s="1071">
        <v>0</v>
      </c>
      <c r="K218" s="1072">
        <v>116565.20329999999</v>
      </c>
      <c r="L218" s="828">
        <v>256797.85250000001</v>
      </c>
      <c r="M218" s="828">
        <v>172899.4645</v>
      </c>
      <c r="N218" s="828">
        <v>0</v>
      </c>
      <c r="O218" s="828">
        <v>0</v>
      </c>
      <c r="P218" s="828">
        <v>0</v>
      </c>
      <c r="Q218" s="828">
        <v>0</v>
      </c>
    </row>
    <row r="219" spans="1:17" ht="15" x14ac:dyDescent="0.25">
      <c r="A219" s="1066" t="s">
        <v>1883</v>
      </c>
      <c r="B219" s="1066" t="str">
        <f t="shared" si="6"/>
        <v>VNA</v>
      </c>
      <c r="C219" t="s">
        <v>1884</v>
      </c>
      <c r="D219" s="1066" t="s">
        <v>1885</v>
      </c>
      <c r="E219" t="s">
        <v>1393</v>
      </c>
      <c r="F219" s="1065">
        <v>43800</v>
      </c>
      <c r="G219" s="1065"/>
      <c r="H219" s="3">
        <v>42552</v>
      </c>
      <c r="I219" s="1065">
        <v>44713</v>
      </c>
      <c r="J219" s="1071">
        <v>399700.29399999999</v>
      </c>
      <c r="K219" s="1072">
        <v>1078948.2956000001</v>
      </c>
      <c r="L219" s="828">
        <v>1028130.348</v>
      </c>
      <c r="M219" s="828">
        <v>1038242.709</v>
      </c>
      <c r="N219" s="828">
        <v>963161.29700000002</v>
      </c>
      <c r="O219" s="828">
        <v>892998.071</v>
      </c>
      <c r="P219" s="828">
        <v>428598.51299999998</v>
      </c>
      <c r="Q219" s="828">
        <v>0</v>
      </c>
    </row>
    <row r="220" spans="1:17" ht="15" x14ac:dyDescent="0.25">
      <c r="A220" s="1066" t="s">
        <v>1957</v>
      </c>
      <c r="B220" s="1066" t="str">
        <f t="shared" si="6"/>
        <v>AUT</v>
      </c>
      <c r="C220" t="s">
        <v>1423</v>
      </c>
      <c r="D220" s="1066" t="s">
        <v>523</v>
      </c>
      <c r="E220" s="3">
        <v>42248</v>
      </c>
      <c r="F220" s="1065">
        <v>43800</v>
      </c>
      <c r="G220" s="1065"/>
      <c r="H220" s="3">
        <v>41365</v>
      </c>
      <c r="I220" s="1065">
        <v>43405</v>
      </c>
      <c r="J220" s="1071">
        <v>1174269.4659</v>
      </c>
      <c r="K220" s="1072">
        <v>1108854.27</v>
      </c>
      <c r="L220" s="828">
        <v>1043115.78</v>
      </c>
      <c r="M220" s="828">
        <v>0</v>
      </c>
      <c r="N220" s="828">
        <v>0</v>
      </c>
      <c r="O220" s="828">
        <v>0</v>
      </c>
      <c r="P220" s="828">
        <v>0</v>
      </c>
      <c r="Q220" s="828">
        <v>0</v>
      </c>
    </row>
    <row r="221" spans="1:17" ht="15" x14ac:dyDescent="0.25">
      <c r="A221" s="1066" t="s">
        <v>1957</v>
      </c>
      <c r="B221" s="1066" t="str">
        <f t="shared" si="6"/>
        <v>AUT</v>
      </c>
      <c r="C221" t="s">
        <v>1423</v>
      </c>
      <c r="D221" s="1066" t="s">
        <v>523</v>
      </c>
      <c r="E221" s="3">
        <v>42248</v>
      </c>
      <c r="F221" s="1065">
        <v>43800</v>
      </c>
      <c r="G221" s="1065"/>
      <c r="H221" s="3">
        <v>41456</v>
      </c>
      <c r="I221" s="1065">
        <v>43252</v>
      </c>
      <c r="J221" s="1071">
        <v>1014448.779</v>
      </c>
      <c r="K221" s="1072">
        <v>862884.6</v>
      </c>
      <c r="L221" s="828">
        <v>492512.04</v>
      </c>
      <c r="M221" s="828">
        <v>0</v>
      </c>
      <c r="N221" s="828">
        <v>0</v>
      </c>
      <c r="O221" s="828">
        <v>0</v>
      </c>
      <c r="P221" s="828">
        <v>0</v>
      </c>
      <c r="Q221" s="828">
        <v>0</v>
      </c>
    </row>
    <row r="222" spans="1:17" ht="15" x14ac:dyDescent="0.25">
      <c r="A222" s="1066" t="s">
        <v>1957</v>
      </c>
      <c r="B222" s="1066" t="str">
        <f t="shared" si="6"/>
        <v>AUT</v>
      </c>
      <c r="C222" t="s">
        <v>1423</v>
      </c>
      <c r="D222" s="1066" t="s">
        <v>523</v>
      </c>
      <c r="E222" s="3">
        <v>42248</v>
      </c>
      <c r="F222" s="1065">
        <v>43800</v>
      </c>
      <c r="G222" s="1065"/>
      <c r="H222" s="3">
        <v>41699</v>
      </c>
      <c r="I222" s="1065">
        <v>43252</v>
      </c>
      <c r="J222" s="1071">
        <v>20553.1911</v>
      </c>
      <c r="K222" s="1072">
        <v>63168.81</v>
      </c>
      <c r="L222" s="828">
        <v>43161.66</v>
      </c>
      <c r="M222" s="828">
        <v>0</v>
      </c>
      <c r="N222" s="828">
        <v>0</v>
      </c>
      <c r="O222" s="828">
        <v>0</v>
      </c>
      <c r="P222" s="828">
        <v>0</v>
      </c>
      <c r="Q222" s="828">
        <v>0</v>
      </c>
    </row>
    <row r="223" spans="1:17" ht="15" x14ac:dyDescent="0.25">
      <c r="A223" s="1066" t="s">
        <v>1957</v>
      </c>
      <c r="B223" s="1066" t="str">
        <f t="shared" si="6"/>
        <v>AUT</v>
      </c>
      <c r="C223" t="s">
        <v>1423</v>
      </c>
      <c r="D223" s="1066" t="s">
        <v>523</v>
      </c>
      <c r="E223" s="3">
        <v>42248</v>
      </c>
      <c r="F223" s="1065">
        <v>43800</v>
      </c>
      <c r="G223" s="1065"/>
      <c r="H223" s="3">
        <v>43132</v>
      </c>
      <c r="I223" s="1065">
        <v>43647</v>
      </c>
      <c r="J223" s="1071">
        <v>0</v>
      </c>
      <c r="K223" s="1072">
        <v>0</v>
      </c>
      <c r="L223" s="828">
        <v>170993.28</v>
      </c>
      <c r="M223" s="828">
        <v>138976.85999999999</v>
      </c>
      <c r="N223" s="828">
        <v>0</v>
      </c>
      <c r="O223" s="828">
        <v>0</v>
      </c>
      <c r="P223" s="828">
        <v>0</v>
      </c>
      <c r="Q223" s="828">
        <v>0</v>
      </c>
    </row>
    <row r="224" spans="1:17" ht="15" x14ac:dyDescent="0.25">
      <c r="A224" s="1066" t="s">
        <v>1957</v>
      </c>
      <c r="B224" s="1066" t="str">
        <f t="shared" si="6"/>
        <v>AUT</v>
      </c>
      <c r="C224" t="s">
        <v>1836</v>
      </c>
      <c r="D224" s="1066" t="s">
        <v>911</v>
      </c>
      <c r="E224" s="3">
        <v>42248</v>
      </c>
      <c r="F224" s="1065">
        <v>43800</v>
      </c>
      <c r="G224" s="1065"/>
      <c r="H224" s="3">
        <v>41640</v>
      </c>
      <c r="I224" s="1065">
        <v>43586</v>
      </c>
      <c r="J224" s="1071">
        <v>564324.98309999995</v>
      </c>
      <c r="K224" s="1072">
        <v>530947.68000000005</v>
      </c>
      <c r="L224" s="828">
        <v>636946.98</v>
      </c>
      <c r="M224" s="828">
        <v>231579.96</v>
      </c>
      <c r="N224" s="828">
        <v>0</v>
      </c>
      <c r="O224" s="828">
        <v>0</v>
      </c>
      <c r="P224" s="828">
        <v>0</v>
      </c>
      <c r="Q224" s="828">
        <v>0</v>
      </c>
    </row>
    <row r="225" spans="1:17" ht="15" x14ac:dyDescent="0.25">
      <c r="A225" s="1066" t="s">
        <v>1957</v>
      </c>
      <c r="B225" s="1066" t="str">
        <f t="shared" si="6"/>
        <v>AUT</v>
      </c>
      <c r="C225" t="s">
        <v>1836</v>
      </c>
      <c r="D225" s="1066" t="s">
        <v>911</v>
      </c>
      <c r="E225" s="3">
        <v>42248</v>
      </c>
      <c r="F225" s="1065">
        <v>43800</v>
      </c>
      <c r="G225" s="1065"/>
      <c r="H225" s="3">
        <v>43282</v>
      </c>
      <c r="I225" s="1065">
        <v>43678</v>
      </c>
      <c r="J225" s="1071">
        <v>0</v>
      </c>
      <c r="K225" s="1072">
        <v>0</v>
      </c>
      <c r="L225" s="828">
        <v>65989.98</v>
      </c>
      <c r="M225" s="828">
        <v>107458.44</v>
      </c>
      <c r="N225" s="828">
        <v>0</v>
      </c>
      <c r="O225" s="828">
        <v>0</v>
      </c>
      <c r="P225" s="828">
        <v>0</v>
      </c>
      <c r="Q225" s="828">
        <v>0</v>
      </c>
    </row>
    <row r="226" spans="1:17" ht="15" x14ac:dyDescent="0.25">
      <c r="A226" s="1066" t="s">
        <v>1856</v>
      </c>
      <c r="B226" s="1066" t="str">
        <f t="shared" si="6"/>
        <v>AUT</v>
      </c>
      <c r="C226" t="s">
        <v>1851</v>
      </c>
      <c r="D226" s="1066" t="s">
        <v>890</v>
      </c>
      <c r="E226" s="3">
        <v>42461</v>
      </c>
      <c r="F226" s="1065">
        <v>43586</v>
      </c>
      <c r="G226" s="1065"/>
      <c r="H226" s="3">
        <v>42461</v>
      </c>
      <c r="I226" s="1065">
        <v>44713</v>
      </c>
      <c r="J226" s="1071">
        <v>131325.552</v>
      </c>
      <c r="K226" s="1072">
        <v>243965.37599999999</v>
      </c>
      <c r="L226" s="828">
        <v>189202.60800000001</v>
      </c>
      <c r="M226" s="828">
        <v>78495.864000000001</v>
      </c>
      <c r="N226" s="828">
        <v>0</v>
      </c>
      <c r="O226" s="828">
        <v>0</v>
      </c>
      <c r="P226" s="828">
        <v>0</v>
      </c>
      <c r="Q226" s="828">
        <v>0</v>
      </c>
    </row>
    <row r="227" spans="1:17" ht="15" x14ac:dyDescent="0.25">
      <c r="A227" s="1066" t="s">
        <v>1886</v>
      </c>
      <c r="B227" s="1066" t="str">
        <f t="shared" si="6"/>
        <v>NAL</v>
      </c>
      <c r="C227" t="s">
        <v>1872</v>
      </c>
      <c r="D227" s="1066" t="s">
        <v>1873</v>
      </c>
      <c r="E227" s="3">
        <v>42583</v>
      </c>
      <c r="F227" s="1065">
        <v>43770</v>
      </c>
      <c r="G227" s="1065"/>
      <c r="H227" s="3">
        <v>42491</v>
      </c>
      <c r="I227" s="1065">
        <v>43709</v>
      </c>
      <c r="J227" s="1071">
        <v>144114.88</v>
      </c>
      <c r="K227" s="1072">
        <v>668346.54431999999</v>
      </c>
      <c r="L227" s="828">
        <v>350475.78279999999</v>
      </c>
      <c r="M227" s="828">
        <v>315991.2</v>
      </c>
      <c r="N227" s="828">
        <v>0</v>
      </c>
      <c r="O227" s="828">
        <v>0</v>
      </c>
      <c r="P227" s="828">
        <v>0</v>
      </c>
      <c r="Q227" s="828">
        <v>0</v>
      </c>
    </row>
    <row r="228" spans="1:17" ht="15" x14ac:dyDescent="0.25">
      <c r="A228" s="1066" t="s">
        <v>1888</v>
      </c>
      <c r="B228" s="1066" t="str">
        <f t="shared" si="6"/>
        <v>STE</v>
      </c>
      <c r="C228" t="s">
        <v>1812</v>
      </c>
      <c r="D228" s="1066" t="s">
        <v>1813</v>
      </c>
      <c r="E228" s="3">
        <v>42644</v>
      </c>
      <c r="F228" s="1065">
        <v>43739</v>
      </c>
      <c r="G228" s="1065"/>
      <c r="H228" s="3">
        <v>42705</v>
      </c>
      <c r="I228" s="1065">
        <v>44501</v>
      </c>
      <c r="J228" s="1071">
        <v>156129.6176</v>
      </c>
      <c r="K228" s="1072">
        <v>957439.21600000001</v>
      </c>
      <c r="L228" s="828">
        <v>964913.24540000001</v>
      </c>
      <c r="M228" s="828">
        <v>997647.34199999995</v>
      </c>
      <c r="N228" s="828">
        <v>0</v>
      </c>
      <c r="O228" s="828">
        <v>0</v>
      </c>
      <c r="P228" s="828">
        <v>0</v>
      </c>
      <c r="Q228" s="828">
        <v>0</v>
      </c>
    </row>
    <row r="229" spans="1:17" ht="15" x14ac:dyDescent="0.25">
      <c r="A229" s="1066" t="s">
        <v>1888</v>
      </c>
      <c r="B229" s="1066" t="str">
        <f t="shared" si="6"/>
        <v>STE</v>
      </c>
      <c r="C229" t="s">
        <v>1812</v>
      </c>
      <c r="D229" s="1066" t="s">
        <v>1813</v>
      </c>
      <c r="E229" s="3">
        <v>42644</v>
      </c>
      <c r="F229" s="1065">
        <v>43739</v>
      </c>
      <c r="G229" s="1065"/>
      <c r="H229" s="3">
        <v>42736</v>
      </c>
      <c r="I229" s="1065">
        <v>44440</v>
      </c>
      <c r="J229" s="1071">
        <v>0</v>
      </c>
      <c r="K229" s="1072">
        <v>0</v>
      </c>
      <c r="L229" s="828">
        <v>0</v>
      </c>
      <c r="M229" s="828">
        <v>0</v>
      </c>
      <c r="N229" s="828">
        <v>0</v>
      </c>
      <c r="O229" s="828">
        <v>0</v>
      </c>
      <c r="P229" s="828">
        <v>0</v>
      </c>
      <c r="Q229" s="828">
        <v>0</v>
      </c>
    </row>
    <row r="230" spans="1:17" ht="15" x14ac:dyDescent="0.25">
      <c r="A230" s="1066" t="s">
        <v>1858</v>
      </c>
      <c r="B230" s="1066" t="str">
        <f t="shared" si="6"/>
        <v>STE</v>
      </c>
      <c r="C230" t="s">
        <v>1812</v>
      </c>
      <c r="D230" s="1066" t="s">
        <v>1813</v>
      </c>
      <c r="E230" s="3">
        <v>42644</v>
      </c>
      <c r="F230" s="1065">
        <v>43739</v>
      </c>
      <c r="G230" s="1065"/>
      <c r="H230" s="3">
        <v>42705</v>
      </c>
      <c r="I230" s="1065">
        <v>44501</v>
      </c>
      <c r="J230" s="1071">
        <v>116441.64</v>
      </c>
      <c r="K230" s="1072">
        <v>0</v>
      </c>
      <c r="L230" s="828">
        <v>0</v>
      </c>
      <c r="M230" s="828">
        <v>0</v>
      </c>
      <c r="N230" s="828">
        <v>0</v>
      </c>
      <c r="O230" s="828">
        <v>0</v>
      </c>
      <c r="P230" s="828">
        <v>0</v>
      </c>
      <c r="Q230" s="828">
        <v>0</v>
      </c>
    </row>
    <row r="231" spans="1:17" ht="15" x14ac:dyDescent="0.25">
      <c r="A231" s="1066" t="s">
        <v>1858</v>
      </c>
      <c r="B231" s="1066" t="str">
        <f t="shared" si="6"/>
        <v>STE</v>
      </c>
      <c r="C231" t="s">
        <v>1812</v>
      </c>
      <c r="D231" s="1066" t="s">
        <v>1813</v>
      </c>
      <c r="E231" s="3">
        <v>42644</v>
      </c>
      <c r="F231" s="1065">
        <v>43739</v>
      </c>
      <c r="G231" s="1065"/>
      <c r="H231" s="3">
        <v>42736</v>
      </c>
      <c r="I231" s="1065">
        <v>44440</v>
      </c>
      <c r="J231" s="1071">
        <v>116441.64</v>
      </c>
      <c r="K231" s="1072">
        <v>389943.68303999997</v>
      </c>
      <c r="L231" s="828">
        <v>462740.19731999998</v>
      </c>
      <c r="M231" s="828">
        <v>454948.41239999997</v>
      </c>
      <c r="N231" s="828">
        <v>0</v>
      </c>
      <c r="O231" s="828">
        <v>0</v>
      </c>
      <c r="P231" s="828">
        <v>0</v>
      </c>
      <c r="Q231" s="828">
        <v>0</v>
      </c>
    </row>
    <row r="232" spans="1:17" ht="15" x14ac:dyDescent="0.25">
      <c r="A232" s="1066" t="s">
        <v>1889</v>
      </c>
      <c r="B232" s="1066" t="str">
        <f t="shared" si="6"/>
        <v>STE</v>
      </c>
      <c r="C232" t="s">
        <v>1812</v>
      </c>
      <c r="D232" s="1066" t="s">
        <v>1813</v>
      </c>
      <c r="E232" s="3">
        <v>42644</v>
      </c>
      <c r="F232" s="1065">
        <v>43739</v>
      </c>
      <c r="G232" s="1065"/>
      <c r="H232" s="3">
        <v>42705</v>
      </c>
      <c r="I232" s="1065">
        <v>44501</v>
      </c>
      <c r="J232" s="1071">
        <v>51710.366399999999</v>
      </c>
      <c r="K232" s="1072">
        <v>948901.95455999998</v>
      </c>
      <c r="L232" s="828">
        <v>935157.49017600005</v>
      </c>
      <c r="M232" s="828">
        <v>955076.19379199995</v>
      </c>
      <c r="N232" s="828">
        <v>882430.52083199995</v>
      </c>
      <c r="O232" s="828">
        <v>769215.93907199998</v>
      </c>
      <c r="P232" s="828">
        <v>0</v>
      </c>
      <c r="Q232" s="828">
        <v>0</v>
      </c>
    </row>
    <row r="233" spans="1:17" ht="15" x14ac:dyDescent="0.25">
      <c r="A233" s="1066" t="s">
        <v>1889</v>
      </c>
      <c r="B233" s="1066" t="str">
        <f t="shared" si="6"/>
        <v>STE</v>
      </c>
      <c r="C233" t="s">
        <v>1812</v>
      </c>
      <c r="D233" s="1066" t="s">
        <v>1813</v>
      </c>
      <c r="E233" s="3">
        <v>42644</v>
      </c>
      <c r="F233" s="1065">
        <v>43739</v>
      </c>
      <c r="G233" s="1065"/>
      <c r="H233" s="3">
        <v>42736</v>
      </c>
      <c r="I233" s="1065">
        <v>44440</v>
      </c>
      <c r="J233" s="1071">
        <v>0</v>
      </c>
      <c r="K233" s="1072">
        <v>199419.22560000001</v>
      </c>
      <c r="L233" s="828">
        <v>234879.7248</v>
      </c>
      <c r="M233" s="828">
        <v>230924.736</v>
      </c>
      <c r="N233" s="828">
        <v>167731.73759999999</v>
      </c>
      <c r="O233" s="828">
        <v>113490.58560000001</v>
      </c>
      <c r="P233" s="828">
        <v>0</v>
      </c>
      <c r="Q233" s="828">
        <v>0</v>
      </c>
    </row>
    <row r="234" spans="1:17" ht="15" x14ac:dyDescent="0.25">
      <c r="A234" s="1066" t="s">
        <v>1983</v>
      </c>
      <c r="B234" s="1066" t="str">
        <f t="shared" si="6"/>
        <v>STE</v>
      </c>
      <c r="C234" t="s">
        <v>1812</v>
      </c>
      <c r="D234" s="1066" t="s">
        <v>1813</v>
      </c>
      <c r="E234" s="3">
        <v>42644</v>
      </c>
      <c r="F234" s="1065">
        <v>43678</v>
      </c>
      <c r="G234" s="1065"/>
      <c r="H234" s="3">
        <v>42705</v>
      </c>
      <c r="I234" s="1065">
        <v>44501</v>
      </c>
      <c r="J234" s="1071">
        <v>30077.67</v>
      </c>
      <c r="K234" s="1072">
        <v>571664.80000000005</v>
      </c>
      <c r="L234" s="828">
        <v>576127.37</v>
      </c>
      <c r="M234" s="828">
        <v>588398.79</v>
      </c>
      <c r="N234" s="828">
        <v>0</v>
      </c>
      <c r="O234" s="828">
        <v>0</v>
      </c>
      <c r="P234" s="828">
        <v>0</v>
      </c>
      <c r="Q234" s="828">
        <v>0</v>
      </c>
    </row>
    <row r="235" spans="1:17" ht="15" x14ac:dyDescent="0.25">
      <c r="A235" s="1066" t="s">
        <v>1983</v>
      </c>
      <c r="B235" s="1066" t="str">
        <f t="shared" si="6"/>
        <v>STE</v>
      </c>
      <c r="C235" t="s">
        <v>1812</v>
      </c>
      <c r="D235" s="1066" t="s">
        <v>1813</v>
      </c>
      <c r="E235" s="3">
        <v>42644</v>
      </c>
      <c r="F235" s="1065">
        <v>43678</v>
      </c>
      <c r="G235" s="1065"/>
      <c r="H235" s="3">
        <v>42736</v>
      </c>
      <c r="I235" s="1065">
        <v>44440</v>
      </c>
      <c r="J235" s="1071">
        <v>0</v>
      </c>
      <c r="K235" s="1072">
        <v>120626.8</v>
      </c>
      <c r="L235" s="828">
        <v>143921.4</v>
      </c>
      <c r="M235" s="828">
        <v>141498</v>
      </c>
      <c r="N235" s="828">
        <v>0</v>
      </c>
      <c r="O235" s="828">
        <v>0</v>
      </c>
      <c r="P235" s="828">
        <v>0</v>
      </c>
      <c r="Q235" s="828">
        <v>0</v>
      </c>
    </row>
    <row r="236" spans="1:17" ht="15" x14ac:dyDescent="0.25">
      <c r="A236" s="1066" t="s">
        <v>1542</v>
      </c>
      <c r="B236" s="1066" t="str">
        <f t="shared" si="6"/>
        <v>CEM</v>
      </c>
      <c r="C236" t="s">
        <v>1441</v>
      </c>
      <c r="D236" s="1066" t="s">
        <v>1442</v>
      </c>
      <c r="E236" t="s">
        <v>1393</v>
      </c>
      <c r="F236" s="1065">
        <v>43556</v>
      </c>
      <c r="G236" s="1065"/>
      <c r="H236" s="3">
        <v>40603</v>
      </c>
      <c r="I236" s="1065">
        <v>43525</v>
      </c>
      <c r="J236" s="1071">
        <v>89389.84</v>
      </c>
      <c r="K236" s="1072">
        <v>45841.608</v>
      </c>
      <c r="L236" s="828">
        <v>56109.402000000002</v>
      </c>
      <c r="M236" s="828">
        <v>13180.68</v>
      </c>
      <c r="N236" s="828">
        <v>0</v>
      </c>
      <c r="O236" s="828">
        <v>0</v>
      </c>
      <c r="P236" s="828">
        <v>0</v>
      </c>
      <c r="Q236" s="828">
        <v>0</v>
      </c>
    </row>
    <row r="237" spans="1:17" ht="15" x14ac:dyDescent="0.25">
      <c r="A237" s="1066" t="s">
        <v>1832</v>
      </c>
      <c r="B237" s="1066" t="str">
        <f t="shared" si="6"/>
        <v>STK</v>
      </c>
      <c r="C237" t="s">
        <v>1833</v>
      </c>
      <c r="D237" s="1066" t="s">
        <v>1834</v>
      </c>
      <c r="E237" t="s">
        <v>1393</v>
      </c>
      <c r="F237" s="1065">
        <v>43525</v>
      </c>
      <c r="G237" s="1065"/>
      <c r="H237" s="3">
        <v>42461</v>
      </c>
      <c r="I237" s="1065">
        <v>44621</v>
      </c>
      <c r="J237" s="1071">
        <v>577516.62780000002</v>
      </c>
      <c r="K237" s="1072">
        <v>620856.36159999995</v>
      </c>
      <c r="L237" s="828">
        <v>631653.31940000004</v>
      </c>
      <c r="M237" s="828">
        <v>616361.62679999997</v>
      </c>
      <c r="N237" s="828">
        <v>0</v>
      </c>
      <c r="O237" s="828">
        <v>0</v>
      </c>
      <c r="P237" s="828">
        <v>0</v>
      </c>
      <c r="Q237" s="828">
        <v>0</v>
      </c>
    </row>
    <row r="238" spans="1:17" ht="15" x14ac:dyDescent="0.25">
      <c r="A238" s="1066" t="s">
        <v>1766</v>
      </c>
      <c r="B238" s="1066" t="str">
        <f t="shared" si="6"/>
        <v>IIS</v>
      </c>
      <c r="C238" t="s">
        <v>1340</v>
      </c>
      <c r="D238" s="1066" t="s">
        <v>1736</v>
      </c>
      <c r="E238" s="3">
        <v>42826</v>
      </c>
      <c r="F238" s="1066" t="s">
        <v>1393</v>
      </c>
      <c r="G238" s="1066"/>
      <c r="H238" s="3">
        <v>42522</v>
      </c>
      <c r="I238" s="1065">
        <v>43586</v>
      </c>
      <c r="J238" s="1071">
        <v>0</v>
      </c>
      <c r="K238" s="1072">
        <v>1734768.3626000001</v>
      </c>
      <c r="L238" s="828">
        <v>3641934.5950000002</v>
      </c>
      <c r="M238" s="828">
        <v>1809665.72875</v>
      </c>
      <c r="N238" s="828">
        <v>57239.6</v>
      </c>
      <c r="O238" s="828">
        <v>57239.6</v>
      </c>
      <c r="P238" s="828">
        <v>57239.6</v>
      </c>
      <c r="Q238" s="828">
        <v>0</v>
      </c>
    </row>
    <row r="239" spans="1:17" ht="15" x14ac:dyDescent="0.25">
      <c r="A239" s="1066" t="s">
        <v>1980</v>
      </c>
      <c r="B239" s="1066" t="str">
        <f t="shared" si="6"/>
        <v>NAL</v>
      </c>
      <c r="C239" t="s">
        <v>1812</v>
      </c>
      <c r="D239" s="1066" t="s">
        <v>1813</v>
      </c>
      <c r="E239" s="3">
        <v>42522</v>
      </c>
      <c r="F239" s="1065">
        <v>43678</v>
      </c>
      <c r="G239" s="1065"/>
      <c r="H239" s="3">
        <v>42675</v>
      </c>
      <c r="I239" s="1065">
        <v>44470</v>
      </c>
      <c r="J239" s="1071">
        <v>1311.5632000000001</v>
      </c>
      <c r="K239" s="1072">
        <v>12389.785943999999</v>
      </c>
      <c r="L239" s="828">
        <v>10532.775264</v>
      </c>
      <c r="M239" s="828">
        <v>5524.4528</v>
      </c>
      <c r="N239" s="828">
        <v>0</v>
      </c>
      <c r="O239" s="828">
        <v>0</v>
      </c>
      <c r="P239" s="828">
        <v>0</v>
      </c>
      <c r="Q239" s="828">
        <v>0</v>
      </c>
    </row>
    <row r="240" spans="1:17" ht="15" x14ac:dyDescent="0.25">
      <c r="A240" s="1066" t="s">
        <v>1710</v>
      </c>
      <c r="B240" s="1066" t="str">
        <f t="shared" si="6"/>
        <v>NOR</v>
      </c>
      <c r="C240" t="s">
        <v>598</v>
      </c>
      <c r="D240" s="1066" t="s">
        <v>599</v>
      </c>
      <c r="E240" s="3">
        <v>42309</v>
      </c>
      <c r="F240" s="1065">
        <v>43647</v>
      </c>
      <c r="G240" s="1065"/>
      <c r="H240" s="3">
        <v>40483</v>
      </c>
      <c r="I240" s="1065">
        <v>43800</v>
      </c>
      <c r="J240" s="1071">
        <v>244209.91</v>
      </c>
      <c r="K240" s="1072">
        <v>260931.45014999999</v>
      </c>
      <c r="L240" s="828">
        <v>258060.68049999999</v>
      </c>
      <c r="M240" s="828">
        <v>257328.2887</v>
      </c>
      <c r="N240" s="828">
        <v>0</v>
      </c>
      <c r="O240" s="828">
        <v>0</v>
      </c>
      <c r="P240" s="828">
        <v>0</v>
      </c>
      <c r="Q240" s="828">
        <v>0</v>
      </c>
    </row>
    <row r="241" spans="1:17" ht="15" x14ac:dyDescent="0.25">
      <c r="A241" s="1066" t="s">
        <v>1710</v>
      </c>
      <c r="B241" s="1066" t="str">
        <f t="shared" si="6"/>
        <v>NOR</v>
      </c>
      <c r="C241" t="s">
        <v>606</v>
      </c>
      <c r="D241" s="1066" t="s">
        <v>524</v>
      </c>
      <c r="E241" s="3">
        <v>42309</v>
      </c>
      <c r="F241" s="1065">
        <v>43647</v>
      </c>
      <c r="G241" s="1065"/>
      <c r="H241" s="3">
        <v>40299</v>
      </c>
      <c r="I241" s="1065">
        <v>43800</v>
      </c>
      <c r="J241" s="1071">
        <v>1028123.2164</v>
      </c>
      <c r="K241" s="1072">
        <v>1221364.3818600001</v>
      </c>
      <c r="L241" s="828">
        <v>1200981.0918000001</v>
      </c>
      <c r="M241" s="828">
        <v>1197514.49496</v>
      </c>
      <c r="N241" s="828">
        <v>0</v>
      </c>
      <c r="O241" s="828">
        <v>0</v>
      </c>
      <c r="P241" s="828">
        <v>0</v>
      </c>
      <c r="Q241" s="828">
        <v>0</v>
      </c>
    </row>
    <row r="242" spans="1:17" ht="15" x14ac:dyDescent="0.25">
      <c r="A242" s="1066" t="s">
        <v>1711</v>
      </c>
      <c r="B242" s="1066" t="str">
        <f t="shared" si="6"/>
        <v>NOR</v>
      </c>
      <c r="C242" t="s">
        <v>598</v>
      </c>
      <c r="D242" s="1066" t="s">
        <v>599</v>
      </c>
      <c r="E242" s="3">
        <v>42309</v>
      </c>
      <c r="F242" s="1065">
        <v>43647</v>
      </c>
      <c r="G242" s="1065"/>
      <c r="H242" s="3">
        <v>40483</v>
      </c>
      <c r="I242" s="1065">
        <v>43800</v>
      </c>
      <c r="J242" s="1071">
        <v>349981.46399999998</v>
      </c>
      <c r="K242" s="1072">
        <v>319805.69191200001</v>
      </c>
      <c r="L242" s="828">
        <v>306797.76539999997</v>
      </c>
      <c r="M242" s="828">
        <v>314791.56036</v>
      </c>
      <c r="N242" s="828">
        <v>0</v>
      </c>
      <c r="O242" s="828">
        <v>0</v>
      </c>
      <c r="P242" s="828">
        <v>0</v>
      </c>
      <c r="Q242" s="828">
        <v>0</v>
      </c>
    </row>
    <row r="243" spans="1:17" ht="15" x14ac:dyDescent="0.25">
      <c r="A243" s="1066" t="s">
        <v>1711</v>
      </c>
      <c r="B243" s="1066" t="str">
        <f t="shared" si="6"/>
        <v>NOR</v>
      </c>
      <c r="C243" t="s">
        <v>606</v>
      </c>
      <c r="D243" s="1066" t="s">
        <v>524</v>
      </c>
      <c r="E243" s="3">
        <v>42309</v>
      </c>
      <c r="F243" s="1065">
        <v>43647</v>
      </c>
      <c r="G243" s="1065"/>
      <c r="H243" s="3">
        <v>40299</v>
      </c>
      <c r="I243" s="1065">
        <v>43800</v>
      </c>
      <c r="J243" s="1071">
        <v>1085264.5293000001</v>
      </c>
      <c r="K243" s="1072">
        <v>1091520.304371</v>
      </c>
      <c r="L243" s="828">
        <v>1041102.119925</v>
      </c>
      <c r="M243" s="828">
        <v>1068176.62476</v>
      </c>
      <c r="N243" s="828">
        <v>0</v>
      </c>
      <c r="O243" s="828">
        <v>0</v>
      </c>
      <c r="P243" s="828">
        <v>0</v>
      </c>
      <c r="Q243" s="828">
        <v>0</v>
      </c>
    </row>
    <row r="244" spans="1:17" ht="15" x14ac:dyDescent="0.25">
      <c r="A244" s="1066" t="s">
        <v>1962</v>
      </c>
      <c r="B244" s="1066" t="str">
        <f t="shared" si="6"/>
        <v>NOR</v>
      </c>
      <c r="C244" t="s">
        <v>606</v>
      </c>
      <c r="D244" s="1066" t="s">
        <v>524</v>
      </c>
      <c r="E244" s="3">
        <v>42917</v>
      </c>
      <c r="F244" s="1065">
        <v>45078</v>
      </c>
      <c r="G244" s="1065"/>
      <c r="H244" s="3">
        <v>40299</v>
      </c>
      <c r="I244" s="1065">
        <v>43800</v>
      </c>
      <c r="J244" s="1071">
        <v>280993.71299999999</v>
      </c>
      <c r="K244" s="1072">
        <v>177294.26715</v>
      </c>
      <c r="L244" s="828">
        <v>269559.84175000002</v>
      </c>
      <c r="M244" s="828">
        <v>276569.39360000001</v>
      </c>
      <c r="N244" s="828">
        <v>0</v>
      </c>
      <c r="O244" s="828">
        <v>0</v>
      </c>
      <c r="P244" s="828">
        <v>0</v>
      </c>
      <c r="Q244" s="828">
        <v>0</v>
      </c>
    </row>
    <row r="245" spans="1:17" ht="15" x14ac:dyDescent="0.25">
      <c r="A245" s="1066" t="s">
        <v>1203</v>
      </c>
      <c r="B245" s="1066" t="str">
        <f t="shared" si="6"/>
        <v>NOR</v>
      </c>
      <c r="C245" t="s">
        <v>606</v>
      </c>
      <c r="D245" s="1066" t="s">
        <v>524</v>
      </c>
      <c r="E245" s="3">
        <v>42370</v>
      </c>
      <c r="F245" s="1065">
        <v>45078</v>
      </c>
      <c r="G245" s="1065"/>
      <c r="H245" s="3">
        <v>40299</v>
      </c>
      <c r="I245" s="1065">
        <v>43800</v>
      </c>
      <c r="J245" s="1071">
        <v>116720.4654</v>
      </c>
      <c r="K245" s="1072">
        <v>59298.069600000003</v>
      </c>
      <c r="L245" s="828">
        <v>117789.90300000001</v>
      </c>
      <c r="M245" s="828">
        <v>115249.36500000001</v>
      </c>
      <c r="N245" s="828">
        <v>207900</v>
      </c>
      <c r="O245" s="828">
        <v>0</v>
      </c>
      <c r="P245" s="828">
        <v>0</v>
      </c>
      <c r="Q245" s="828">
        <v>0</v>
      </c>
    </row>
    <row r="246" spans="1:17" ht="15" x14ac:dyDescent="0.25">
      <c r="A246" s="1066" t="s">
        <v>1963</v>
      </c>
      <c r="B246" s="1066" t="str">
        <f t="shared" si="6"/>
        <v>NOR</v>
      </c>
      <c r="C246" t="s">
        <v>606</v>
      </c>
      <c r="D246" s="1066" t="s">
        <v>524</v>
      </c>
      <c r="E246" s="3">
        <v>42917</v>
      </c>
      <c r="F246" s="1065">
        <v>45078</v>
      </c>
      <c r="G246" s="1065"/>
      <c r="H246" s="3">
        <v>40299</v>
      </c>
      <c r="I246" s="1065">
        <v>43800</v>
      </c>
      <c r="J246" s="1071">
        <v>123685.41899999999</v>
      </c>
      <c r="K246" s="1072">
        <v>0</v>
      </c>
      <c r="L246" s="828">
        <v>0</v>
      </c>
      <c r="M246" s="828">
        <v>0</v>
      </c>
      <c r="N246" s="828">
        <v>0</v>
      </c>
      <c r="O246" s="828">
        <v>0</v>
      </c>
      <c r="P246" s="828">
        <v>0</v>
      </c>
      <c r="Q246" s="828">
        <v>0</v>
      </c>
    </row>
    <row r="247" spans="1:17" ht="15" x14ac:dyDescent="0.25">
      <c r="A247" s="1066" t="s">
        <v>1964</v>
      </c>
      <c r="B247" s="1066" t="str">
        <f t="shared" ref="B247:B310" si="7">MID(A247,1,3)</f>
        <v>NOR</v>
      </c>
      <c r="C247" t="s">
        <v>606</v>
      </c>
      <c r="D247" s="1066" t="s">
        <v>524</v>
      </c>
      <c r="E247" s="3">
        <v>42917</v>
      </c>
      <c r="F247" s="1065">
        <v>45078</v>
      </c>
      <c r="G247" s="1065"/>
      <c r="H247" s="3">
        <v>40299</v>
      </c>
      <c r="I247" s="1065">
        <v>43800</v>
      </c>
      <c r="J247" s="1071">
        <v>365570.13167999999</v>
      </c>
      <c r="K247" s="1072">
        <v>0</v>
      </c>
      <c r="L247" s="828">
        <v>0</v>
      </c>
      <c r="M247" s="828">
        <v>0</v>
      </c>
      <c r="N247" s="828">
        <v>0</v>
      </c>
      <c r="O247" s="828">
        <v>0</v>
      </c>
      <c r="P247" s="828">
        <v>0</v>
      </c>
      <c r="Q247" s="828">
        <v>0</v>
      </c>
    </row>
    <row r="248" spans="1:17" ht="15" x14ac:dyDescent="0.25">
      <c r="A248" s="1066" t="s">
        <v>1965</v>
      </c>
      <c r="B248" s="1066" t="str">
        <f t="shared" si="7"/>
        <v>STE</v>
      </c>
      <c r="C248" t="s">
        <v>1828</v>
      </c>
      <c r="D248" s="1066" t="s">
        <v>1829</v>
      </c>
      <c r="E248" s="3">
        <v>42370</v>
      </c>
      <c r="F248" s="1065">
        <v>43556</v>
      </c>
      <c r="G248" s="1065"/>
      <c r="H248" s="3">
        <v>42491</v>
      </c>
      <c r="I248" s="1065">
        <v>45352</v>
      </c>
      <c r="J248" s="1071">
        <v>5681.76</v>
      </c>
      <c r="K248" s="1072">
        <v>6873.75</v>
      </c>
      <c r="L248" s="828">
        <v>2852.748</v>
      </c>
      <c r="M248" s="828">
        <v>1877.8409999999999</v>
      </c>
      <c r="N248" s="828">
        <v>0</v>
      </c>
      <c r="O248" s="828">
        <v>2047.9590000000001</v>
      </c>
      <c r="P248" s="828">
        <v>1936.7280000000001</v>
      </c>
      <c r="Q248" s="828">
        <v>2106.7199999999998</v>
      </c>
    </row>
    <row r="249" spans="1:17" ht="15" x14ac:dyDescent="0.25">
      <c r="A249" s="1066" t="s">
        <v>1966</v>
      </c>
      <c r="B249" s="1066" t="str">
        <f t="shared" si="7"/>
        <v>STE</v>
      </c>
      <c r="C249" t="s">
        <v>1828</v>
      </c>
      <c r="D249" s="1066" t="s">
        <v>1829</v>
      </c>
      <c r="E249" s="3">
        <v>42370</v>
      </c>
      <c r="F249" s="1065">
        <v>43556</v>
      </c>
      <c r="G249" s="1065"/>
      <c r="H249" s="3">
        <v>42491</v>
      </c>
      <c r="I249" s="1065">
        <v>45352</v>
      </c>
      <c r="J249" s="1071">
        <v>0</v>
      </c>
      <c r="K249" s="1072">
        <v>0</v>
      </c>
      <c r="L249" s="828">
        <v>0</v>
      </c>
      <c r="M249" s="828">
        <v>0</v>
      </c>
      <c r="N249" s="828">
        <v>0</v>
      </c>
      <c r="O249" s="828">
        <v>6419.63</v>
      </c>
      <c r="P249" s="828">
        <v>6070.96</v>
      </c>
      <c r="Q249" s="828">
        <v>5414.64</v>
      </c>
    </row>
    <row r="250" spans="1:17" ht="15" x14ac:dyDescent="0.25">
      <c r="A250" s="1066" t="s">
        <v>1756</v>
      </c>
      <c r="B250" s="1066" t="str">
        <f t="shared" si="7"/>
        <v>STK</v>
      </c>
      <c r="C250" t="s">
        <v>1684</v>
      </c>
      <c r="D250" s="1066" t="s">
        <v>644</v>
      </c>
      <c r="E250" s="3">
        <v>42767</v>
      </c>
      <c r="F250" s="1065">
        <v>43739</v>
      </c>
      <c r="G250" s="1065"/>
      <c r="H250" s="3">
        <v>41821</v>
      </c>
      <c r="I250" s="1065">
        <v>43831</v>
      </c>
      <c r="J250" s="1071">
        <v>0</v>
      </c>
      <c r="K250" s="1072">
        <v>843057.23808000004</v>
      </c>
      <c r="L250" s="828">
        <v>681375.36479999998</v>
      </c>
      <c r="M250" s="828">
        <v>706348.41119999997</v>
      </c>
      <c r="N250" s="828">
        <v>41366.281199999998</v>
      </c>
      <c r="O250" s="828">
        <v>0</v>
      </c>
      <c r="P250" s="828">
        <v>0</v>
      </c>
      <c r="Q250" s="828">
        <v>0</v>
      </c>
    </row>
    <row r="251" spans="1:17" ht="15" x14ac:dyDescent="0.25">
      <c r="A251" s="1066" t="s">
        <v>1967</v>
      </c>
      <c r="B251" s="1066" t="str">
        <f t="shared" si="7"/>
        <v>STE</v>
      </c>
      <c r="C251" t="s">
        <v>1828</v>
      </c>
      <c r="D251" s="1066" t="s">
        <v>1829</v>
      </c>
      <c r="E251" s="3">
        <v>42370</v>
      </c>
      <c r="F251" s="1065">
        <v>43556</v>
      </c>
      <c r="G251" s="1065"/>
      <c r="H251" s="3">
        <v>42491</v>
      </c>
      <c r="I251" s="1065">
        <v>45352</v>
      </c>
      <c r="J251" s="1071">
        <v>0</v>
      </c>
      <c r="K251" s="1072">
        <v>0</v>
      </c>
      <c r="L251" s="828">
        <v>0</v>
      </c>
      <c r="M251" s="828">
        <v>0</v>
      </c>
      <c r="N251" s="828">
        <v>0</v>
      </c>
      <c r="O251" s="828">
        <v>6419.63</v>
      </c>
      <c r="P251" s="828">
        <v>6070.96</v>
      </c>
      <c r="Q251" s="828">
        <v>5414.64</v>
      </c>
    </row>
    <row r="252" spans="1:17" ht="15" x14ac:dyDescent="0.25">
      <c r="A252" s="1066" t="s">
        <v>1758</v>
      </c>
      <c r="B252" s="1066" t="str">
        <f t="shared" si="7"/>
        <v>STK</v>
      </c>
      <c r="C252" t="s">
        <v>1684</v>
      </c>
      <c r="D252" s="1066" t="s">
        <v>644</v>
      </c>
      <c r="E252" s="3">
        <v>42767</v>
      </c>
      <c r="F252" s="1065">
        <v>43739</v>
      </c>
      <c r="G252" s="1065"/>
      <c r="H252" s="3">
        <v>41821</v>
      </c>
      <c r="I252" s="1065">
        <v>43831</v>
      </c>
      <c r="J252" s="1071">
        <v>0</v>
      </c>
      <c r="K252" s="1072">
        <v>1094784.7552799999</v>
      </c>
      <c r="L252" s="828">
        <v>916307.04671999998</v>
      </c>
      <c r="M252" s="828">
        <v>949890.55967999995</v>
      </c>
      <c r="N252" s="828">
        <v>55628.977680000004</v>
      </c>
      <c r="O252" s="828">
        <v>0</v>
      </c>
      <c r="P252" s="828">
        <v>0</v>
      </c>
      <c r="Q252" s="828">
        <v>0</v>
      </c>
    </row>
    <row r="253" spans="1:17" ht="15" x14ac:dyDescent="0.25">
      <c r="A253" s="1066" t="s">
        <v>1968</v>
      </c>
      <c r="B253" s="1066" t="str">
        <f t="shared" si="7"/>
        <v>STE</v>
      </c>
      <c r="C253" t="s">
        <v>1828</v>
      </c>
      <c r="D253" s="1066" t="s">
        <v>1829</v>
      </c>
      <c r="E253" s="3">
        <v>42370</v>
      </c>
      <c r="F253" s="1065">
        <v>43556</v>
      </c>
      <c r="G253" s="1065"/>
      <c r="H253" s="3">
        <v>42491</v>
      </c>
      <c r="I253" s="1065">
        <v>45352</v>
      </c>
      <c r="J253" s="1071">
        <v>0</v>
      </c>
      <c r="K253" s="1072">
        <v>0</v>
      </c>
      <c r="L253" s="828">
        <v>0</v>
      </c>
      <c r="M253" s="828">
        <v>0</v>
      </c>
      <c r="N253" s="828">
        <v>0</v>
      </c>
      <c r="O253" s="828">
        <v>6726.37</v>
      </c>
      <c r="P253" s="828">
        <v>6361.04</v>
      </c>
      <c r="Q253" s="828">
        <v>5673.36</v>
      </c>
    </row>
    <row r="254" spans="1:17" ht="15" x14ac:dyDescent="0.25">
      <c r="A254" s="1066" t="s">
        <v>1969</v>
      </c>
      <c r="B254" s="1066" t="str">
        <f t="shared" si="7"/>
        <v>STE</v>
      </c>
      <c r="C254" t="s">
        <v>1828</v>
      </c>
      <c r="D254" s="1066" t="s">
        <v>1829</v>
      </c>
      <c r="E254" s="3">
        <v>42370</v>
      </c>
      <c r="F254" s="1065">
        <v>43556</v>
      </c>
      <c r="G254" s="1065"/>
      <c r="H254" s="3">
        <v>42491</v>
      </c>
      <c r="I254" s="1065">
        <v>45352</v>
      </c>
      <c r="J254" s="1071">
        <v>85.96</v>
      </c>
      <c r="K254" s="1072">
        <v>1611.75</v>
      </c>
      <c r="L254" s="828">
        <v>0</v>
      </c>
      <c r="M254" s="828">
        <v>0</v>
      </c>
      <c r="N254" s="828">
        <v>0</v>
      </c>
      <c r="O254" s="828">
        <v>6726.37</v>
      </c>
      <c r="P254" s="828">
        <v>6361.04</v>
      </c>
      <c r="Q254" s="828">
        <v>5673.36</v>
      </c>
    </row>
    <row r="255" spans="1:17" ht="15" x14ac:dyDescent="0.25">
      <c r="A255" s="1066" t="s">
        <v>1970</v>
      </c>
      <c r="B255" s="1066" t="str">
        <f t="shared" si="7"/>
        <v>STE</v>
      </c>
      <c r="C255" t="s">
        <v>1828</v>
      </c>
      <c r="D255" s="1066" t="s">
        <v>1829</v>
      </c>
      <c r="E255" s="3">
        <v>42370</v>
      </c>
      <c r="F255" s="1065">
        <v>43556</v>
      </c>
      <c r="G255" s="1065"/>
      <c r="H255" s="3">
        <v>42491</v>
      </c>
      <c r="I255" s="1065">
        <v>45352</v>
      </c>
      <c r="J255" s="1071">
        <v>0</v>
      </c>
      <c r="K255" s="1072">
        <v>0</v>
      </c>
      <c r="L255" s="828">
        <v>0</v>
      </c>
      <c r="M255" s="828">
        <v>0</v>
      </c>
      <c r="N255" s="828">
        <v>0</v>
      </c>
      <c r="O255" s="828">
        <v>2028.24</v>
      </c>
      <c r="P255" s="828">
        <v>1918.08</v>
      </c>
      <c r="Q255" s="828">
        <v>1710.72</v>
      </c>
    </row>
    <row r="256" spans="1:17" ht="15" x14ac:dyDescent="0.25">
      <c r="A256" s="1066" t="s">
        <v>1844</v>
      </c>
      <c r="B256" s="1066" t="str">
        <f t="shared" si="7"/>
        <v>STE</v>
      </c>
      <c r="C256" t="s">
        <v>1828</v>
      </c>
      <c r="D256" s="1066" t="s">
        <v>1829</v>
      </c>
      <c r="E256" s="3">
        <v>42370</v>
      </c>
      <c r="F256" s="1065">
        <v>43556</v>
      </c>
      <c r="G256" s="1065"/>
      <c r="H256" s="3">
        <v>42491</v>
      </c>
      <c r="I256" s="1065">
        <v>45352</v>
      </c>
      <c r="J256" s="1071">
        <v>0</v>
      </c>
      <c r="K256" s="1072">
        <v>0</v>
      </c>
      <c r="L256" s="828">
        <v>0</v>
      </c>
      <c r="M256" s="828">
        <v>0</v>
      </c>
      <c r="N256" s="828">
        <v>0</v>
      </c>
      <c r="O256" s="828">
        <v>2028.24</v>
      </c>
      <c r="P256" s="828">
        <v>1918.08</v>
      </c>
      <c r="Q256" s="828">
        <v>1710.72</v>
      </c>
    </row>
    <row r="257" spans="1:17" ht="15" x14ac:dyDescent="0.25">
      <c r="A257" s="1066" t="s">
        <v>1897</v>
      </c>
      <c r="B257" s="1066" t="str">
        <f t="shared" si="7"/>
        <v>STE</v>
      </c>
      <c r="C257" t="s">
        <v>1828</v>
      </c>
      <c r="D257" s="1066" t="s">
        <v>1829</v>
      </c>
      <c r="E257" s="3">
        <v>42370</v>
      </c>
      <c r="F257" s="1065">
        <v>43556</v>
      </c>
      <c r="G257" s="1065"/>
      <c r="H257" s="3">
        <v>42491</v>
      </c>
      <c r="I257" s="1065">
        <v>45352</v>
      </c>
      <c r="J257" s="1071">
        <v>0</v>
      </c>
      <c r="K257" s="1072">
        <v>0</v>
      </c>
      <c r="L257" s="828">
        <v>0</v>
      </c>
      <c r="M257" s="828">
        <v>0</v>
      </c>
      <c r="N257" s="828">
        <v>0</v>
      </c>
      <c r="O257" s="828">
        <v>2313.0700000000002</v>
      </c>
      <c r="P257" s="828">
        <v>2187.44</v>
      </c>
      <c r="Q257" s="828">
        <v>1950.96</v>
      </c>
    </row>
    <row r="258" spans="1:17" ht="15" x14ac:dyDescent="0.25">
      <c r="A258" s="1066" t="s">
        <v>1864</v>
      </c>
      <c r="B258" s="1066" t="str">
        <f t="shared" si="7"/>
        <v>STE</v>
      </c>
      <c r="C258" t="s">
        <v>1828</v>
      </c>
      <c r="D258" s="1066" t="s">
        <v>1829</v>
      </c>
      <c r="E258" s="3">
        <v>42370</v>
      </c>
      <c r="F258" s="1065">
        <v>43556</v>
      </c>
      <c r="G258" s="1065"/>
      <c r="H258" s="3">
        <v>42491</v>
      </c>
      <c r="I258" s="1065">
        <v>45352</v>
      </c>
      <c r="J258" s="1071">
        <v>0</v>
      </c>
      <c r="K258" s="1072">
        <v>0</v>
      </c>
      <c r="L258" s="828">
        <v>0</v>
      </c>
      <c r="M258" s="828">
        <v>0</v>
      </c>
      <c r="N258" s="828">
        <v>0</v>
      </c>
      <c r="O258" s="828">
        <v>2313.0700000000002</v>
      </c>
      <c r="P258" s="828">
        <v>2187.44</v>
      </c>
      <c r="Q258" s="828">
        <v>1950.96</v>
      </c>
    </row>
    <row r="259" spans="1:17" ht="15" x14ac:dyDescent="0.25">
      <c r="A259" s="1066" t="s">
        <v>1958</v>
      </c>
      <c r="B259" s="1066" t="str">
        <f t="shared" si="7"/>
        <v>STK</v>
      </c>
      <c r="C259" t="s">
        <v>1828</v>
      </c>
      <c r="D259" s="1066" t="s">
        <v>1829</v>
      </c>
      <c r="E259" s="3">
        <v>42370</v>
      </c>
      <c r="F259" s="1065">
        <v>43556</v>
      </c>
      <c r="G259" s="1065"/>
      <c r="H259" s="3">
        <v>42491</v>
      </c>
      <c r="I259" s="1065">
        <v>45352</v>
      </c>
      <c r="J259" s="1071">
        <v>39864.879999999997</v>
      </c>
      <c r="K259" s="1072">
        <v>49696.327299999997</v>
      </c>
      <c r="L259" s="828">
        <v>22154.4244</v>
      </c>
      <c r="M259" s="828">
        <v>14583.302299999999</v>
      </c>
      <c r="N259" s="828">
        <v>0</v>
      </c>
      <c r="O259" s="828">
        <v>15904.4377</v>
      </c>
      <c r="P259" s="828">
        <v>15040.618399999999</v>
      </c>
      <c r="Q259" s="828">
        <v>14781.36</v>
      </c>
    </row>
    <row r="260" spans="1:17" ht="15" x14ac:dyDescent="0.25">
      <c r="A260" s="1066" t="s">
        <v>1898</v>
      </c>
      <c r="B260" s="1066" t="str">
        <f t="shared" si="7"/>
        <v>STE</v>
      </c>
      <c r="C260" t="s">
        <v>1828</v>
      </c>
      <c r="D260" s="1066" t="s">
        <v>1829</v>
      </c>
      <c r="E260" s="3">
        <v>42370</v>
      </c>
      <c r="F260" s="1065">
        <v>43556</v>
      </c>
      <c r="G260" s="1065"/>
      <c r="H260" s="3">
        <v>42491</v>
      </c>
      <c r="I260" s="1065">
        <v>45352</v>
      </c>
      <c r="J260" s="1071">
        <v>0</v>
      </c>
      <c r="K260" s="1072">
        <v>0</v>
      </c>
      <c r="L260" s="828">
        <v>0</v>
      </c>
      <c r="M260" s="828">
        <v>0</v>
      </c>
      <c r="N260" s="828">
        <v>0</v>
      </c>
      <c r="O260" s="828">
        <v>1408.5</v>
      </c>
      <c r="P260" s="828">
        <v>1332</v>
      </c>
      <c r="Q260" s="828">
        <v>1188</v>
      </c>
    </row>
    <row r="261" spans="1:17" ht="15" x14ac:dyDescent="0.25">
      <c r="A261" s="1066" t="s">
        <v>1959</v>
      </c>
      <c r="B261" s="1066" t="str">
        <f t="shared" si="7"/>
        <v>STK</v>
      </c>
      <c r="C261" t="s">
        <v>1828</v>
      </c>
      <c r="D261" s="1066" t="s">
        <v>1829</v>
      </c>
      <c r="E261" s="3">
        <v>42370</v>
      </c>
      <c r="F261" s="1065">
        <v>43556</v>
      </c>
      <c r="G261" s="1065"/>
      <c r="H261" s="3">
        <v>42491</v>
      </c>
      <c r="I261" s="1065">
        <v>45352</v>
      </c>
      <c r="J261" s="1071">
        <v>30082</v>
      </c>
      <c r="K261" s="1072">
        <v>38632.470999999998</v>
      </c>
      <c r="L261" s="828">
        <v>17846.788</v>
      </c>
      <c r="M261" s="828">
        <v>11747.771000000001</v>
      </c>
      <c r="N261" s="828">
        <v>0</v>
      </c>
      <c r="O261" s="828">
        <v>12812.029</v>
      </c>
      <c r="P261" s="828">
        <v>12116.168</v>
      </c>
      <c r="Q261" s="828">
        <v>11154</v>
      </c>
    </row>
    <row r="262" spans="1:17" ht="15" x14ac:dyDescent="0.25">
      <c r="A262" s="1066" t="s">
        <v>1839</v>
      </c>
      <c r="B262" s="1066" t="str">
        <f t="shared" si="7"/>
        <v>STE</v>
      </c>
      <c r="C262" t="s">
        <v>1828</v>
      </c>
      <c r="D262" s="1066" t="s">
        <v>1829</v>
      </c>
      <c r="E262" s="3">
        <v>42370</v>
      </c>
      <c r="F262" s="1065">
        <v>43556</v>
      </c>
      <c r="G262" s="1065"/>
      <c r="H262" s="3">
        <v>42491</v>
      </c>
      <c r="I262" s="1065">
        <v>45352</v>
      </c>
      <c r="J262" s="1071">
        <v>0</v>
      </c>
      <c r="K262" s="1072">
        <v>0</v>
      </c>
      <c r="L262" s="828">
        <v>0</v>
      </c>
      <c r="M262" s="828">
        <v>0</v>
      </c>
      <c r="N262" s="828">
        <v>0</v>
      </c>
      <c r="O262" s="828">
        <v>1408.5</v>
      </c>
      <c r="P262" s="828">
        <v>1332</v>
      </c>
      <c r="Q262" s="828">
        <v>1188</v>
      </c>
    </row>
    <row r="263" spans="1:17" ht="15" x14ac:dyDescent="0.25">
      <c r="A263" s="1066" t="s">
        <v>1960</v>
      </c>
      <c r="B263" s="1066" t="str">
        <f t="shared" si="7"/>
        <v>STK</v>
      </c>
      <c r="C263" t="s">
        <v>1828</v>
      </c>
      <c r="D263" s="1066" t="s">
        <v>1829</v>
      </c>
      <c r="E263" s="3">
        <v>42370</v>
      </c>
      <c r="F263" s="1065">
        <v>43556</v>
      </c>
      <c r="G263" s="1065"/>
      <c r="H263" s="3">
        <v>42491</v>
      </c>
      <c r="I263" s="1065">
        <v>45352</v>
      </c>
      <c r="J263" s="1071">
        <v>74019.520000000004</v>
      </c>
      <c r="K263" s="1072">
        <v>95068.351800000004</v>
      </c>
      <c r="L263" s="828">
        <v>43923.250399999997</v>
      </c>
      <c r="M263" s="828">
        <v>28912.781800000001</v>
      </c>
      <c r="N263" s="828">
        <v>0</v>
      </c>
      <c r="O263" s="828">
        <v>31532.058199999999</v>
      </c>
      <c r="P263" s="828">
        <v>29819.454399999999</v>
      </c>
      <c r="Q263" s="828">
        <v>27445.439999999999</v>
      </c>
    </row>
    <row r="264" spans="1:17" ht="15" x14ac:dyDescent="0.25">
      <c r="A264" s="1066" t="s">
        <v>1899</v>
      </c>
      <c r="B264" s="1066" t="str">
        <f t="shared" si="7"/>
        <v>STE</v>
      </c>
      <c r="C264" t="s">
        <v>1828</v>
      </c>
      <c r="D264" s="1066" t="s">
        <v>1829</v>
      </c>
      <c r="E264" s="3">
        <v>42370</v>
      </c>
      <c r="F264" s="1065">
        <v>43556</v>
      </c>
      <c r="G264" s="1065"/>
      <c r="H264" s="3">
        <v>42491</v>
      </c>
      <c r="I264" s="1065">
        <v>45352</v>
      </c>
      <c r="J264" s="1071">
        <v>0</v>
      </c>
      <c r="K264" s="1072">
        <v>0</v>
      </c>
      <c r="L264" s="828">
        <v>0</v>
      </c>
      <c r="M264" s="828">
        <v>0</v>
      </c>
      <c r="N264" s="828">
        <v>0</v>
      </c>
      <c r="O264" s="828">
        <v>1687.9464</v>
      </c>
      <c r="P264" s="828">
        <v>1596.2688000000001</v>
      </c>
      <c r="Q264" s="828">
        <v>1423.6992</v>
      </c>
    </row>
    <row r="265" spans="1:17" ht="15" x14ac:dyDescent="0.25">
      <c r="A265" s="1066" t="s">
        <v>1961</v>
      </c>
      <c r="B265" s="1066" t="str">
        <f t="shared" si="7"/>
        <v>STK</v>
      </c>
      <c r="C265" t="s">
        <v>1828</v>
      </c>
      <c r="D265" s="1066" t="s">
        <v>1829</v>
      </c>
      <c r="E265" s="3">
        <v>42370</v>
      </c>
      <c r="F265" s="1065">
        <v>43556</v>
      </c>
      <c r="G265" s="1065"/>
      <c r="H265" s="3">
        <v>42491</v>
      </c>
      <c r="I265" s="1065">
        <v>45352</v>
      </c>
      <c r="J265" s="1071">
        <v>66992.08</v>
      </c>
      <c r="K265" s="1072">
        <v>86080.033599999995</v>
      </c>
      <c r="L265" s="828">
        <v>39790.580800000003</v>
      </c>
      <c r="M265" s="828">
        <v>26192.423599999998</v>
      </c>
      <c r="N265" s="828">
        <v>0</v>
      </c>
      <c r="O265" s="828">
        <v>28565.256399999998</v>
      </c>
      <c r="P265" s="828">
        <v>27013.788799999998</v>
      </c>
      <c r="Q265" s="828">
        <v>24839.759999999998</v>
      </c>
    </row>
    <row r="266" spans="1:17" ht="15" x14ac:dyDescent="0.25">
      <c r="A266" s="1066" t="s">
        <v>1865</v>
      </c>
      <c r="B266" s="1066" t="str">
        <f t="shared" si="7"/>
        <v>STE</v>
      </c>
      <c r="C266" t="s">
        <v>1828</v>
      </c>
      <c r="D266" s="1066" t="s">
        <v>1829</v>
      </c>
      <c r="E266" s="3">
        <v>42370</v>
      </c>
      <c r="F266" s="1065">
        <v>43556</v>
      </c>
      <c r="G266" s="1065"/>
      <c r="H266" s="3">
        <v>42491</v>
      </c>
      <c r="I266" s="1065">
        <v>45352</v>
      </c>
      <c r="J266" s="1071">
        <v>0</v>
      </c>
      <c r="K266" s="1072">
        <v>0</v>
      </c>
      <c r="L266" s="828">
        <v>0</v>
      </c>
      <c r="M266" s="828">
        <v>0</v>
      </c>
      <c r="N266" s="828">
        <v>0</v>
      </c>
      <c r="O266" s="828">
        <v>1500.3968</v>
      </c>
      <c r="P266" s="828">
        <v>1418.9056</v>
      </c>
      <c r="Q266" s="828">
        <v>1265.5103999999999</v>
      </c>
    </row>
    <row r="267" spans="1:17" ht="15" x14ac:dyDescent="0.25">
      <c r="A267" s="1066" t="s">
        <v>1901</v>
      </c>
      <c r="B267" s="1066" t="str">
        <f t="shared" si="7"/>
        <v>STE</v>
      </c>
      <c r="C267" t="s">
        <v>1828</v>
      </c>
      <c r="D267" s="1066" t="s">
        <v>1829</v>
      </c>
      <c r="E267" s="3">
        <v>42370</v>
      </c>
      <c r="F267" s="1065">
        <v>43556</v>
      </c>
      <c r="G267" s="1065"/>
      <c r="H267" s="3">
        <v>42491</v>
      </c>
      <c r="I267" s="1065">
        <v>45352</v>
      </c>
      <c r="J267" s="1071">
        <v>0</v>
      </c>
      <c r="K267" s="1072">
        <v>0</v>
      </c>
      <c r="L267" s="828">
        <v>0</v>
      </c>
      <c r="M267" s="828">
        <v>0</v>
      </c>
      <c r="N267" s="828">
        <v>0</v>
      </c>
      <c r="O267" s="828">
        <v>2475.83</v>
      </c>
      <c r="P267" s="828">
        <v>2341.36</v>
      </c>
      <c r="Q267" s="828">
        <v>2088.2399999999998</v>
      </c>
    </row>
    <row r="268" spans="1:17" ht="15" x14ac:dyDescent="0.25">
      <c r="A268" s="1066" t="s">
        <v>1845</v>
      </c>
      <c r="B268" s="1066" t="str">
        <f t="shared" si="7"/>
        <v>STE</v>
      </c>
      <c r="C268" t="s">
        <v>1828</v>
      </c>
      <c r="D268" s="1066" t="s">
        <v>1829</v>
      </c>
      <c r="E268" s="3">
        <v>42370</v>
      </c>
      <c r="F268" s="1065">
        <v>43556</v>
      </c>
      <c r="G268" s="1065"/>
      <c r="H268" s="3">
        <v>42491</v>
      </c>
      <c r="I268" s="1065">
        <v>45352</v>
      </c>
      <c r="J268" s="1071">
        <v>0</v>
      </c>
      <c r="K268" s="1072">
        <v>0</v>
      </c>
      <c r="L268" s="828">
        <v>0</v>
      </c>
      <c r="M268" s="828">
        <v>0</v>
      </c>
      <c r="N268" s="828">
        <v>0</v>
      </c>
      <c r="O268" s="828">
        <v>2475.83</v>
      </c>
      <c r="P268" s="828">
        <v>2341.36</v>
      </c>
      <c r="Q268" s="828">
        <v>2088.2399999999998</v>
      </c>
    </row>
    <row r="269" spans="1:17" ht="15" x14ac:dyDescent="0.25">
      <c r="A269" s="1066" t="s">
        <v>1575</v>
      </c>
      <c r="B269" s="1066" t="str">
        <f t="shared" si="7"/>
        <v>VNA</v>
      </c>
      <c r="C269" t="s">
        <v>860</v>
      </c>
      <c r="D269" s="1066" t="s">
        <v>1024</v>
      </c>
      <c r="E269" s="3">
        <v>42989</v>
      </c>
      <c r="F269" s="1065">
        <v>43493</v>
      </c>
      <c r="G269" s="1065"/>
      <c r="H269" s="3">
        <v>40483</v>
      </c>
      <c r="I269" s="1065">
        <v>43435</v>
      </c>
      <c r="J269" s="1071">
        <v>0</v>
      </c>
      <c r="K269" s="1072">
        <v>37852.138800000001</v>
      </c>
      <c r="L269" s="828">
        <v>108782.292</v>
      </c>
      <c r="M269" s="828">
        <v>0</v>
      </c>
      <c r="N269" s="828">
        <v>0</v>
      </c>
      <c r="O269" s="828">
        <v>0</v>
      </c>
      <c r="P269" s="828">
        <v>0</v>
      </c>
      <c r="Q269" s="828">
        <v>0</v>
      </c>
    </row>
    <row r="270" spans="1:17" ht="15" x14ac:dyDescent="0.25">
      <c r="A270" s="1066" t="s">
        <v>1902</v>
      </c>
      <c r="B270" s="1066" t="str">
        <f t="shared" si="7"/>
        <v>STE</v>
      </c>
      <c r="C270" t="s">
        <v>1828</v>
      </c>
      <c r="D270" s="1066" t="s">
        <v>1829</v>
      </c>
      <c r="E270" s="3">
        <v>42370</v>
      </c>
      <c r="F270" s="1065">
        <v>43556</v>
      </c>
      <c r="G270" s="1065"/>
      <c r="H270" s="3">
        <v>42491</v>
      </c>
      <c r="I270" s="1065">
        <v>45352</v>
      </c>
      <c r="J270" s="1071">
        <v>23239.68</v>
      </c>
      <c r="K270" s="1072">
        <v>30289.919999999998</v>
      </c>
      <c r="L270" s="828">
        <v>14231.04</v>
      </c>
      <c r="M270" s="828">
        <v>9367.68</v>
      </c>
      <c r="N270" s="828">
        <v>0</v>
      </c>
      <c r="O270" s="828">
        <v>10216.32</v>
      </c>
      <c r="P270" s="828">
        <v>9661.44</v>
      </c>
      <c r="Q270" s="828">
        <v>8616.9599999999991</v>
      </c>
    </row>
    <row r="271" spans="1:17" ht="15" x14ac:dyDescent="0.25">
      <c r="A271" s="1066" t="s">
        <v>1687</v>
      </c>
      <c r="B271" s="1066" t="str">
        <f t="shared" si="7"/>
        <v>TRW</v>
      </c>
      <c r="C271" t="s">
        <v>598</v>
      </c>
      <c r="D271" s="1066" t="s">
        <v>599</v>
      </c>
      <c r="E271" s="3">
        <v>42948</v>
      </c>
      <c r="F271" s="1065">
        <v>45658</v>
      </c>
      <c r="G271" s="1065"/>
      <c r="H271" s="3">
        <v>40483</v>
      </c>
      <c r="I271" s="1065">
        <v>43800</v>
      </c>
      <c r="J271" s="1071">
        <v>0</v>
      </c>
      <c r="K271" s="1072">
        <v>20665.489320000001</v>
      </c>
      <c r="L271" s="828">
        <v>145315.723</v>
      </c>
      <c r="M271" s="828">
        <v>264536.43646499998</v>
      </c>
      <c r="N271" s="828">
        <v>596820</v>
      </c>
      <c r="O271" s="828">
        <v>0</v>
      </c>
      <c r="P271" s="828">
        <v>0</v>
      </c>
      <c r="Q271" s="828">
        <v>0</v>
      </c>
    </row>
    <row r="272" spans="1:17" ht="15" x14ac:dyDescent="0.25">
      <c r="A272" s="1066" t="s">
        <v>1687</v>
      </c>
      <c r="B272" s="1066" t="str">
        <f t="shared" si="7"/>
        <v>TRW</v>
      </c>
      <c r="C272" t="s">
        <v>606</v>
      </c>
      <c r="D272" s="1066" t="s">
        <v>524</v>
      </c>
      <c r="E272" s="3">
        <v>42948</v>
      </c>
      <c r="F272" s="1065">
        <v>45658</v>
      </c>
      <c r="G272" s="1065"/>
      <c r="H272" s="3">
        <v>40299</v>
      </c>
      <c r="I272" s="1065">
        <v>43800</v>
      </c>
      <c r="J272" s="1071">
        <v>0</v>
      </c>
      <c r="K272" s="1072">
        <v>81190.795979999995</v>
      </c>
      <c r="L272" s="828">
        <v>563567.179</v>
      </c>
      <c r="M272" s="828">
        <v>1025883.297915</v>
      </c>
      <c r="N272" s="828">
        <v>596820</v>
      </c>
      <c r="O272" s="828">
        <v>0</v>
      </c>
      <c r="P272" s="828">
        <v>0</v>
      </c>
      <c r="Q272" s="828">
        <v>0</v>
      </c>
    </row>
    <row r="273" spans="1:23" ht="15" x14ac:dyDescent="0.25">
      <c r="A273" s="1066" t="s">
        <v>1904</v>
      </c>
      <c r="B273" s="1066" t="str">
        <f t="shared" si="7"/>
        <v>STE</v>
      </c>
      <c r="C273" t="s">
        <v>1828</v>
      </c>
      <c r="D273" s="1066" t="s">
        <v>1829</v>
      </c>
      <c r="E273" s="3">
        <v>42370</v>
      </c>
      <c r="F273" s="1065">
        <v>43556</v>
      </c>
      <c r="G273" s="1065"/>
      <c r="H273" s="3">
        <v>42491</v>
      </c>
      <c r="I273" s="1065">
        <v>45352</v>
      </c>
      <c r="J273" s="1071">
        <v>4350.32</v>
      </c>
      <c r="K273" s="1072">
        <v>5480.4656999999997</v>
      </c>
      <c r="L273" s="828">
        <v>2474.7795999999998</v>
      </c>
      <c r="M273" s="828">
        <v>1629.0407</v>
      </c>
      <c r="N273" s="828">
        <v>0</v>
      </c>
      <c r="O273" s="828">
        <v>1776.6193000000001</v>
      </c>
      <c r="P273" s="828">
        <v>1680.1256000000001</v>
      </c>
      <c r="Q273" s="828">
        <v>1613.04</v>
      </c>
    </row>
    <row r="274" spans="1:23" ht="15" x14ac:dyDescent="0.25">
      <c r="A274" s="1066" t="s">
        <v>1831</v>
      </c>
      <c r="B274" s="1066" t="str">
        <f t="shared" si="7"/>
        <v>STE</v>
      </c>
      <c r="C274" t="s">
        <v>1828</v>
      </c>
      <c r="D274" s="1066" t="s">
        <v>1829</v>
      </c>
      <c r="E274" s="3">
        <v>42370</v>
      </c>
      <c r="F274" s="1065">
        <v>43556</v>
      </c>
      <c r="G274" s="1065"/>
      <c r="H274" s="3">
        <v>42491</v>
      </c>
      <c r="I274" s="1065">
        <v>45352</v>
      </c>
      <c r="J274" s="1071">
        <v>4350.32</v>
      </c>
      <c r="K274" s="1072">
        <v>5480.4656999999997</v>
      </c>
      <c r="L274" s="828">
        <v>2474.7795999999998</v>
      </c>
      <c r="M274" s="828">
        <v>1629.0407</v>
      </c>
      <c r="N274" s="828">
        <v>0</v>
      </c>
      <c r="O274" s="828">
        <v>1776.6193000000001</v>
      </c>
      <c r="P274" s="828">
        <v>1680.1256000000001</v>
      </c>
      <c r="Q274" s="828">
        <v>1613.04</v>
      </c>
    </row>
    <row r="275" spans="1:23" ht="15" x14ac:dyDescent="0.25">
      <c r="A275" s="1066" t="s">
        <v>1905</v>
      </c>
      <c r="B275" s="1066" t="str">
        <f t="shared" si="7"/>
        <v>STE</v>
      </c>
      <c r="C275" t="s">
        <v>1828</v>
      </c>
      <c r="D275" s="1066" t="s">
        <v>1829</v>
      </c>
      <c r="E275" s="3">
        <v>42370</v>
      </c>
      <c r="F275" s="1065">
        <v>43556</v>
      </c>
      <c r="G275" s="1065"/>
      <c r="H275" s="3">
        <v>42491</v>
      </c>
      <c r="I275" s="1065">
        <v>45352</v>
      </c>
      <c r="J275" s="1071">
        <v>6294.08</v>
      </c>
      <c r="K275" s="1072">
        <v>8075.1293999999998</v>
      </c>
      <c r="L275" s="828">
        <v>3726.1432</v>
      </c>
      <c r="M275" s="828">
        <v>2452.7593999999999</v>
      </c>
      <c r="N275" s="828">
        <v>0</v>
      </c>
      <c r="O275" s="828">
        <v>2674.9605999999999</v>
      </c>
      <c r="P275" s="828">
        <v>2529.6752000000001</v>
      </c>
      <c r="Q275" s="828">
        <v>2333.7600000000002</v>
      </c>
    </row>
    <row r="276" spans="1:23" ht="15" x14ac:dyDescent="0.25">
      <c r="A276" s="1066" t="s">
        <v>1547</v>
      </c>
      <c r="B276" s="1066" t="str">
        <f t="shared" si="7"/>
        <v>NOR</v>
      </c>
      <c r="C276" t="s">
        <v>598</v>
      </c>
      <c r="D276" s="1066" t="s">
        <v>599</v>
      </c>
      <c r="E276" s="3">
        <v>42887</v>
      </c>
      <c r="F276" s="1065">
        <v>43800</v>
      </c>
      <c r="G276" s="1065"/>
      <c r="H276" s="3">
        <v>40483</v>
      </c>
      <c r="I276" s="1065">
        <v>43800</v>
      </c>
      <c r="J276" s="1071">
        <v>0</v>
      </c>
      <c r="K276" s="1072">
        <v>159200.26500000001</v>
      </c>
      <c r="L276" s="828">
        <v>284218.09499999997</v>
      </c>
      <c r="M276" s="828">
        <v>278101.44300000003</v>
      </c>
      <c r="N276" s="828">
        <v>0</v>
      </c>
      <c r="O276" s="828">
        <v>0</v>
      </c>
      <c r="P276" s="828">
        <v>0</v>
      </c>
      <c r="Q276" s="828">
        <v>0</v>
      </c>
    </row>
    <row r="277" spans="1:23" ht="15" x14ac:dyDescent="0.25">
      <c r="A277" s="1066" t="s">
        <v>1866</v>
      </c>
      <c r="B277" s="1066" t="str">
        <f t="shared" si="7"/>
        <v>STE</v>
      </c>
      <c r="C277" t="s">
        <v>1828</v>
      </c>
      <c r="D277" s="1066" t="s">
        <v>1829</v>
      </c>
      <c r="E277" s="3">
        <v>42370</v>
      </c>
      <c r="F277" s="1065">
        <v>43556</v>
      </c>
      <c r="G277" s="1065"/>
      <c r="H277" s="3">
        <v>42491</v>
      </c>
      <c r="I277" s="1065">
        <v>45352</v>
      </c>
      <c r="J277" s="1071">
        <v>6294.08</v>
      </c>
      <c r="K277" s="1072">
        <v>8094.8140000000003</v>
      </c>
      <c r="L277" s="828">
        <v>3726.1432</v>
      </c>
      <c r="M277" s="828">
        <v>2452.7593999999999</v>
      </c>
      <c r="N277" s="828">
        <v>0</v>
      </c>
      <c r="O277" s="828">
        <v>2674.9605999999999</v>
      </c>
      <c r="P277" s="828">
        <v>2529.6752000000001</v>
      </c>
      <c r="Q277" s="828">
        <v>2333.7600000000002</v>
      </c>
    </row>
    <row r="278" spans="1:23" ht="15" x14ac:dyDescent="0.25">
      <c r="A278" s="1066" t="s">
        <v>1906</v>
      </c>
      <c r="B278" s="1066" t="str">
        <f t="shared" si="7"/>
        <v>STE</v>
      </c>
      <c r="C278" t="s">
        <v>1828</v>
      </c>
      <c r="D278" s="1066" t="s">
        <v>1829</v>
      </c>
      <c r="E278" s="3">
        <v>42370</v>
      </c>
      <c r="F278" s="1065">
        <v>43556</v>
      </c>
      <c r="G278" s="1065"/>
      <c r="H278" s="3">
        <v>42491</v>
      </c>
      <c r="I278" s="1065">
        <v>45352</v>
      </c>
      <c r="J278" s="1071">
        <v>0</v>
      </c>
      <c r="K278" s="1072">
        <v>0</v>
      </c>
      <c r="L278" s="828">
        <v>0</v>
      </c>
      <c r="M278" s="828">
        <v>0</v>
      </c>
      <c r="N278" s="828">
        <v>0</v>
      </c>
      <c r="O278" s="828">
        <v>10811.02</v>
      </c>
      <c r="P278" s="828">
        <v>10223.84</v>
      </c>
      <c r="Q278" s="828">
        <v>9118.56</v>
      </c>
    </row>
    <row r="279" spans="1:23" ht="15" x14ac:dyDescent="0.25">
      <c r="A279" s="1066" t="s">
        <v>1835</v>
      </c>
      <c r="B279" s="1066" t="str">
        <f t="shared" si="7"/>
        <v>STK</v>
      </c>
      <c r="C279" t="s">
        <v>1828</v>
      </c>
      <c r="D279" s="1066" t="s">
        <v>1829</v>
      </c>
      <c r="E279" t="s">
        <v>1393</v>
      </c>
      <c r="F279" s="1065">
        <v>43556</v>
      </c>
      <c r="G279" s="1065"/>
      <c r="H279" s="3">
        <v>42491</v>
      </c>
      <c r="I279" s="1065">
        <v>45352</v>
      </c>
      <c r="J279" s="1071">
        <v>42546.271999999997</v>
      </c>
      <c r="K279" s="1072">
        <v>55453.567999999999</v>
      </c>
      <c r="L279" s="828">
        <v>26053.616000000002</v>
      </c>
      <c r="M279" s="828">
        <v>5915.8440000000001</v>
      </c>
      <c r="N279" s="828">
        <v>0</v>
      </c>
      <c r="O279" s="828">
        <v>0</v>
      </c>
      <c r="P279" s="828">
        <v>0</v>
      </c>
      <c r="Q279" s="828">
        <v>0</v>
      </c>
    </row>
    <row r="280" spans="1:23" ht="15" x14ac:dyDescent="0.25">
      <c r="A280" s="1066" t="s">
        <v>1867</v>
      </c>
      <c r="B280" s="1066" t="str">
        <f t="shared" si="7"/>
        <v>STE</v>
      </c>
      <c r="C280" t="s">
        <v>1828</v>
      </c>
      <c r="D280" s="1066" t="s">
        <v>1829</v>
      </c>
      <c r="E280" s="3">
        <v>42370</v>
      </c>
      <c r="F280" s="1065">
        <v>43556</v>
      </c>
      <c r="G280" s="1065"/>
      <c r="H280" s="3">
        <v>42491</v>
      </c>
      <c r="I280" s="1065">
        <v>45352</v>
      </c>
      <c r="J280" s="1071">
        <v>8565.36</v>
      </c>
      <c r="K280" s="1072">
        <v>10199.287</v>
      </c>
      <c r="L280" s="828">
        <v>4108.4715999999999</v>
      </c>
      <c r="M280" s="828">
        <v>2704.4297000000001</v>
      </c>
      <c r="N280" s="828">
        <v>0</v>
      </c>
      <c r="O280" s="828">
        <v>2949.4303</v>
      </c>
      <c r="P280" s="828">
        <v>2789.2375999999999</v>
      </c>
      <c r="Q280" s="828">
        <v>3175.92</v>
      </c>
    </row>
    <row r="281" spans="1:23" ht="15" x14ac:dyDescent="0.25">
      <c r="A281" s="1066" t="s">
        <v>1907</v>
      </c>
      <c r="B281" s="1066" t="str">
        <f t="shared" si="7"/>
        <v>STE</v>
      </c>
      <c r="C281" t="s">
        <v>1828</v>
      </c>
      <c r="D281" s="1066" t="s">
        <v>1829</v>
      </c>
      <c r="E281" s="3">
        <v>42370</v>
      </c>
      <c r="F281" s="1065">
        <v>43556</v>
      </c>
      <c r="G281" s="1065"/>
      <c r="H281" s="3">
        <v>42491</v>
      </c>
      <c r="I281" s="1065">
        <v>45352</v>
      </c>
      <c r="J281" s="1071">
        <v>8565.36</v>
      </c>
      <c r="K281" s="1072">
        <v>10024.6247</v>
      </c>
      <c r="L281" s="828">
        <v>4108.4715999999999</v>
      </c>
      <c r="M281" s="828">
        <v>2704.4297000000001</v>
      </c>
      <c r="N281" s="828">
        <v>0</v>
      </c>
      <c r="O281" s="828">
        <v>2949.4303</v>
      </c>
      <c r="P281" s="828">
        <v>2789.2375999999999</v>
      </c>
      <c r="Q281" s="828">
        <v>3175.92</v>
      </c>
    </row>
    <row r="282" spans="1:23" ht="15" x14ac:dyDescent="0.25">
      <c r="A282" s="1066" t="s">
        <v>1582</v>
      </c>
      <c r="B282" s="1066" t="str">
        <f t="shared" si="7"/>
        <v>ALI</v>
      </c>
      <c r="C282" t="s">
        <v>598</v>
      </c>
      <c r="D282" s="1066" t="s">
        <v>599</v>
      </c>
      <c r="E282" t="s">
        <v>1393</v>
      </c>
      <c r="F282" s="1065">
        <v>43800</v>
      </c>
      <c r="G282" s="1065"/>
      <c r="H282" s="3">
        <v>40483</v>
      </c>
      <c r="I282" s="1065">
        <v>43800</v>
      </c>
      <c r="J282" s="1071">
        <v>140993.79999999999</v>
      </c>
      <c r="K282" s="1072">
        <v>132821.82</v>
      </c>
      <c r="L282" s="828">
        <v>130020.1</v>
      </c>
      <c r="M282" s="828">
        <v>127221.94</v>
      </c>
      <c r="N282" s="828">
        <v>0</v>
      </c>
      <c r="O282" s="828">
        <v>0</v>
      </c>
      <c r="P282" s="828">
        <v>0</v>
      </c>
      <c r="Q282" s="828">
        <v>0</v>
      </c>
      <c r="S282" t="s">
        <v>2011</v>
      </c>
    </row>
    <row r="283" spans="1:23" ht="15" x14ac:dyDescent="0.25">
      <c r="A283" s="1066" t="s">
        <v>2041</v>
      </c>
      <c r="B283" s="1066" t="str">
        <f t="shared" si="7"/>
        <v>VAL</v>
      </c>
      <c r="C283" t="s">
        <v>1028</v>
      </c>
      <c r="D283" s="1066" t="s">
        <v>2042</v>
      </c>
      <c r="E283" s="3">
        <v>42436</v>
      </c>
      <c r="F283" s="1065">
        <v>43891</v>
      </c>
      <c r="G283" s="1065"/>
      <c r="H283" s="3">
        <v>41395</v>
      </c>
      <c r="I283" s="1065">
        <v>43678</v>
      </c>
      <c r="J283" s="1071">
        <v>0</v>
      </c>
      <c r="K283" s="1072">
        <v>0</v>
      </c>
      <c r="L283" s="828">
        <v>0</v>
      </c>
      <c r="M283" s="828">
        <v>0</v>
      </c>
      <c r="N283" s="828">
        <v>0</v>
      </c>
      <c r="O283" s="828">
        <v>0</v>
      </c>
      <c r="P283" s="828">
        <v>0</v>
      </c>
      <c r="Q283" s="828">
        <v>0</v>
      </c>
    </row>
    <row r="284" spans="1:23" ht="15" x14ac:dyDescent="0.25">
      <c r="A284" s="1066" t="s">
        <v>2043</v>
      </c>
      <c r="B284" s="1066" t="str">
        <f t="shared" si="7"/>
        <v>TRW</v>
      </c>
      <c r="C284" t="s">
        <v>835</v>
      </c>
      <c r="D284" s="1066" t="s">
        <v>842</v>
      </c>
      <c r="E284" t="s">
        <v>1393</v>
      </c>
      <c r="F284" s="1065">
        <v>41425</v>
      </c>
      <c r="G284" s="1065"/>
      <c r="H284" s="3">
        <v>40269</v>
      </c>
      <c r="I284" s="1065">
        <v>43678</v>
      </c>
      <c r="J284" s="1071">
        <v>0</v>
      </c>
      <c r="K284" s="1072">
        <v>0</v>
      </c>
      <c r="L284" s="828">
        <v>0</v>
      </c>
      <c r="M284" s="828">
        <v>0</v>
      </c>
      <c r="N284" s="828">
        <v>0</v>
      </c>
      <c r="O284" s="828">
        <v>0</v>
      </c>
      <c r="P284" s="828">
        <v>0</v>
      </c>
      <c r="Q284" s="828">
        <v>0</v>
      </c>
    </row>
    <row r="285" spans="1:23" ht="15" x14ac:dyDescent="0.25">
      <c r="A285" s="1066" t="s">
        <v>1582</v>
      </c>
      <c r="B285" s="1066" t="str">
        <f t="shared" si="7"/>
        <v>ALI</v>
      </c>
      <c r="C285" t="s">
        <v>584</v>
      </c>
      <c r="D285" s="1066" t="s">
        <v>585</v>
      </c>
      <c r="E285" t="s">
        <v>1393</v>
      </c>
      <c r="F285" s="1065">
        <v>43800</v>
      </c>
      <c r="G285" s="1065"/>
      <c r="H285" s="3">
        <v>41030</v>
      </c>
      <c r="I285" s="1065">
        <v>42614</v>
      </c>
      <c r="J285" s="1071">
        <v>0</v>
      </c>
      <c r="K285" s="1072">
        <v>0</v>
      </c>
      <c r="L285" s="828">
        <v>0</v>
      </c>
      <c r="M285" s="828">
        <v>0</v>
      </c>
      <c r="N285" s="828">
        <v>0</v>
      </c>
      <c r="O285" s="828">
        <v>0</v>
      </c>
      <c r="P285" s="828">
        <v>0</v>
      </c>
      <c r="Q285" s="828">
        <v>0</v>
      </c>
      <c r="S285" t="s">
        <v>2011</v>
      </c>
    </row>
    <row r="286" spans="1:23" ht="15" x14ac:dyDescent="0.25">
      <c r="A286" s="1066" t="s">
        <v>1358</v>
      </c>
      <c r="B286" s="1066" t="str">
        <f t="shared" si="7"/>
        <v>AUT</v>
      </c>
      <c r="C286" t="s">
        <v>860</v>
      </c>
      <c r="D286" s="1066" t="s">
        <v>1024</v>
      </c>
      <c r="E286" t="s">
        <v>1393</v>
      </c>
      <c r="F286" s="1065">
        <v>43466</v>
      </c>
      <c r="G286" s="1065"/>
      <c r="H286" s="3">
        <v>40483</v>
      </c>
      <c r="I286" s="1065">
        <v>43435</v>
      </c>
      <c r="J286" s="1071">
        <v>306878.94640000002</v>
      </c>
      <c r="K286" s="1072">
        <v>299414.37468800001</v>
      </c>
      <c r="L286" s="828">
        <v>290210.85392000002</v>
      </c>
      <c r="M286" s="828">
        <v>0</v>
      </c>
      <c r="N286" s="828">
        <v>0</v>
      </c>
      <c r="O286" s="828">
        <v>0</v>
      </c>
      <c r="P286" s="828">
        <v>0</v>
      </c>
      <c r="Q286" s="828">
        <v>0</v>
      </c>
      <c r="S286" t="s">
        <v>1601</v>
      </c>
      <c r="U286" s="1075" t="s">
        <v>1145</v>
      </c>
      <c r="W286">
        <v>0.88529999999999998</v>
      </c>
    </row>
    <row r="287" spans="1:23" ht="15" x14ac:dyDescent="0.25">
      <c r="A287" s="1066" t="s">
        <v>1165</v>
      </c>
      <c r="B287" s="1066" t="str">
        <f t="shared" si="7"/>
        <v>NAL</v>
      </c>
      <c r="C287" t="s">
        <v>1166</v>
      </c>
      <c r="D287" s="1066" t="s">
        <v>1167</v>
      </c>
      <c r="E287" t="s">
        <v>1393</v>
      </c>
      <c r="F287" s="1065">
        <v>42614</v>
      </c>
      <c r="G287" s="1065"/>
      <c r="H287" s="3">
        <v>41456</v>
      </c>
      <c r="I287" s="1065">
        <v>43525</v>
      </c>
      <c r="J287" s="1071">
        <v>677585.01518400002</v>
      </c>
      <c r="K287" s="1072">
        <v>0</v>
      </c>
      <c r="L287" s="828">
        <v>27831.764101000001</v>
      </c>
      <c r="M287" s="828">
        <v>5690.6649120000002</v>
      </c>
      <c r="N287" s="828">
        <v>0</v>
      </c>
      <c r="O287" s="828">
        <v>0</v>
      </c>
      <c r="P287" s="828">
        <v>0</v>
      </c>
      <c r="Q287" s="828">
        <v>0</v>
      </c>
      <c r="S287" t="s">
        <v>2011</v>
      </c>
    </row>
    <row r="288" spans="1:23" ht="15" x14ac:dyDescent="0.25">
      <c r="A288" s="1066" t="s">
        <v>1339</v>
      </c>
      <c r="B288" s="1066" t="str">
        <f t="shared" si="7"/>
        <v>NAL</v>
      </c>
      <c r="C288" t="s">
        <v>1340</v>
      </c>
      <c r="D288" s="1066" t="s">
        <v>1736</v>
      </c>
      <c r="E288" s="3">
        <v>41791</v>
      </c>
      <c r="F288" s="1065">
        <v>42869</v>
      </c>
      <c r="G288" s="1065"/>
      <c r="H288" s="3">
        <v>41760</v>
      </c>
      <c r="I288" s="1065">
        <v>43586</v>
      </c>
      <c r="J288" s="1071">
        <v>490373.18099999998</v>
      </c>
      <c r="K288" s="1072">
        <v>452659.79759999999</v>
      </c>
      <c r="L288" s="828">
        <v>0</v>
      </c>
      <c r="M288" s="828">
        <v>0</v>
      </c>
      <c r="N288" s="828">
        <v>0</v>
      </c>
      <c r="O288" s="828">
        <v>0</v>
      </c>
      <c r="P288" s="828">
        <v>0</v>
      </c>
      <c r="Q288" s="828">
        <v>0</v>
      </c>
    </row>
    <row r="289" spans="1:17" ht="15" x14ac:dyDescent="0.25">
      <c r="A289" s="1066" t="s">
        <v>1339</v>
      </c>
      <c r="B289" s="1066" t="str">
        <f t="shared" si="7"/>
        <v>NAL</v>
      </c>
      <c r="C289" t="s">
        <v>1340</v>
      </c>
      <c r="D289" s="1066" t="s">
        <v>1737</v>
      </c>
      <c r="E289" s="3">
        <v>41791</v>
      </c>
      <c r="F289" s="1065">
        <v>42869</v>
      </c>
      <c r="G289" s="1065"/>
      <c r="H289" s="3">
        <v>41791</v>
      </c>
      <c r="I289" s="1065">
        <v>43586</v>
      </c>
      <c r="J289" s="1071">
        <v>1535814.456</v>
      </c>
      <c r="K289" s="1072">
        <v>1057045.2339999999</v>
      </c>
      <c r="L289" s="828">
        <v>0</v>
      </c>
      <c r="M289" s="828">
        <v>0</v>
      </c>
      <c r="N289" s="828">
        <v>0</v>
      </c>
      <c r="O289" s="828">
        <v>0</v>
      </c>
      <c r="P289" s="828">
        <v>0</v>
      </c>
      <c r="Q289" s="828">
        <v>0</v>
      </c>
    </row>
    <row r="290" spans="1:17" ht="15" x14ac:dyDescent="0.25">
      <c r="A290" s="1066" t="s">
        <v>2044</v>
      </c>
      <c r="B290" s="1066" t="str">
        <f t="shared" si="7"/>
        <v>ALI</v>
      </c>
      <c r="C290" t="s">
        <v>551</v>
      </c>
      <c r="D290" s="1066" t="s">
        <v>552</v>
      </c>
      <c r="E290" s="3">
        <v>40575</v>
      </c>
      <c r="F290" s="1065">
        <v>41912</v>
      </c>
      <c r="G290" s="1065"/>
      <c r="H290" s="3">
        <v>39448</v>
      </c>
      <c r="I290" s="1065">
        <v>43800</v>
      </c>
      <c r="J290" s="1071">
        <v>0</v>
      </c>
      <c r="K290" s="1072">
        <v>0</v>
      </c>
      <c r="L290" s="828">
        <v>0</v>
      </c>
      <c r="M290" s="828">
        <v>0</v>
      </c>
      <c r="N290" s="828">
        <v>0</v>
      </c>
      <c r="O290" s="828">
        <v>0</v>
      </c>
      <c r="P290" s="828">
        <v>0</v>
      </c>
      <c r="Q290" s="828">
        <v>0</v>
      </c>
    </row>
    <row r="291" spans="1:17" ht="15" x14ac:dyDescent="0.25">
      <c r="A291" s="1066" t="s">
        <v>2044</v>
      </c>
      <c r="B291" s="1066" t="str">
        <f t="shared" si="7"/>
        <v>ALI</v>
      </c>
      <c r="C291" t="s">
        <v>175</v>
      </c>
      <c r="D291" s="1066" t="s">
        <v>1838</v>
      </c>
      <c r="E291" s="3">
        <v>40575</v>
      </c>
      <c r="F291" s="1065">
        <v>41912</v>
      </c>
      <c r="G291" s="1065"/>
      <c r="H291" s="3">
        <v>39264</v>
      </c>
      <c r="I291" s="1065">
        <v>43647</v>
      </c>
      <c r="J291" s="1071">
        <v>0</v>
      </c>
      <c r="K291" s="1072">
        <v>0</v>
      </c>
      <c r="L291" s="828">
        <v>0</v>
      </c>
      <c r="M291" s="828">
        <v>0</v>
      </c>
      <c r="N291" s="828">
        <v>0</v>
      </c>
      <c r="O291" s="828">
        <v>0</v>
      </c>
      <c r="P291" s="828">
        <v>0</v>
      </c>
      <c r="Q291" s="828">
        <v>0</v>
      </c>
    </row>
    <row r="292" spans="1:17" ht="15" x14ac:dyDescent="0.25">
      <c r="A292" s="1066" t="s">
        <v>2044</v>
      </c>
      <c r="B292" s="1066" t="str">
        <f t="shared" si="7"/>
        <v>ALI</v>
      </c>
      <c r="C292" t="s">
        <v>598</v>
      </c>
      <c r="D292" s="1066" t="s">
        <v>599</v>
      </c>
      <c r="E292" s="3">
        <v>40575</v>
      </c>
      <c r="F292" s="1065">
        <v>41912</v>
      </c>
      <c r="G292" s="1065"/>
      <c r="H292" s="3">
        <v>40483</v>
      </c>
      <c r="I292" s="1065">
        <v>43800</v>
      </c>
      <c r="J292" s="1071">
        <v>0</v>
      </c>
      <c r="K292" s="1072">
        <v>0</v>
      </c>
      <c r="L292" s="828">
        <v>0</v>
      </c>
      <c r="M292" s="828">
        <v>0</v>
      </c>
      <c r="N292" s="828">
        <v>0</v>
      </c>
      <c r="O292" s="828">
        <v>0</v>
      </c>
      <c r="P292" s="828">
        <v>0</v>
      </c>
      <c r="Q292" s="828">
        <v>0</v>
      </c>
    </row>
    <row r="293" spans="1:17" ht="15" x14ac:dyDescent="0.25">
      <c r="A293" s="1066" t="s">
        <v>2045</v>
      </c>
      <c r="B293" s="1066" t="str">
        <f t="shared" si="7"/>
        <v>ALI</v>
      </c>
      <c r="C293" t="s">
        <v>551</v>
      </c>
      <c r="D293" s="1066" t="s">
        <v>552</v>
      </c>
      <c r="E293" s="3">
        <v>40575</v>
      </c>
      <c r="F293" s="1065">
        <v>41759</v>
      </c>
      <c r="G293" s="1065"/>
      <c r="H293" s="3">
        <v>39448</v>
      </c>
      <c r="I293" s="1065">
        <v>43800</v>
      </c>
      <c r="J293" s="1071">
        <v>0</v>
      </c>
      <c r="K293" s="1072">
        <v>0</v>
      </c>
      <c r="L293" s="828">
        <v>0</v>
      </c>
      <c r="M293" s="828">
        <v>0</v>
      </c>
      <c r="N293" s="828">
        <v>0</v>
      </c>
      <c r="O293" s="828">
        <v>0</v>
      </c>
      <c r="P293" s="828">
        <v>0</v>
      </c>
      <c r="Q293" s="828">
        <v>0</v>
      </c>
    </row>
    <row r="294" spans="1:17" ht="15" x14ac:dyDescent="0.25">
      <c r="A294" s="1066" t="s">
        <v>2045</v>
      </c>
      <c r="B294" s="1066" t="str">
        <f t="shared" si="7"/>
        <v>ALI</v>
      </c>
      <c r="C294" t="s">
        <v>175</v>
      </c>
      <c r="D294" s="1066" t="s">
        <v>1838</v>
      </c>
      <c r="E294" s="3">
        <v>40575</v>
      </c>
      <c r="F294" s="1065">
        <v>41759</v>
      </c>
      <c r="G294" s="1065"/>
      <c r="H294" s="3">
        <v>39264</v>
      </c>
      <c r="I294" s="1065">
        <v>43647</v>
      </c>
      <c r="J294" s="1071">
        <v>0</v>
      </c>
      <c r="K294" s="1072">
        <v>0</v>
      </c>
      <c r="L294" s="828">
        <v>0</v>
      </c>
      <c r="M294" s="828">
        <v>0</v>
      </c>
      <c r="N294" s="828">
        <v>0</v>
      </c>
      <c r="O294" s="828">
        <v>0</v>
      </c>
      <c r="P294" s="828">
        <v>0</v>
      </c>
      <c r="Q294" s="828">
        <v>0</v>
      </c>
    </row>
    <row r="295" spans="1:17" ht="15" x14ac:dyDescent="0.25">
      <c r="A295" s="1066" t="s">
        <v>2045</v>
      </c>
      <c r="B295" s="1066" t="str">
        <f t="shared" si="7"/>
        <v>ALI</v>
      </c>
      <c r="C295" t="s">
        <v>598</v>
      </c>
      <c r="D295" s="1066" t="s">
        <v>599</v>
      </c>
      <c r="E295" s="3">
        <v>40575</v>
      </c>
      <c r="F295" s="1065">
        <v>41759</v>
      </c>
      <c r="G295" s="1065"/>
      <c r="H295" s="3">
        <v>40483</v>
      </c>
      <c r="I295" s="1065">
        <v>43800</v>
      </c>
      <c r="J295" s="1071">
        <v>0</v>
      </c>
      <c r="K295" s="1072">
        <v>0</v>
      </c>
      <c r="L295" s="828">
        <v>0</v>
      </c>
      <c r="M295" s="828">
        <v>0</v>
      </c>
      <c r="N295" s="828">
        <v>0</v>
      </c>
      <c r="O295" s="828">
        <v>0</v>
      </c>
      <c r="P295" s="828">
        <v>0</v>
      </c>
      <c r="Q295" s="828">
        <v>0</v>
      </c>
    </row>
    <row r="296" spans="1:17" ht="15" x14ac:dyDescent="0.25">
      <c r="A296" s="1066" t="s">
        <v>1281</v>
      </c>
      <c r="B296" s="1066" t="str">
        <f t="shared" si="7"/>
        <v>TOG</v>
      </c>
      <c r="C296" t="s">
        <v>749</v>
      </c>
      <c r="D296" s="1066" t="s">
        <v>525</v>
      </c>
      <c r="E296" s="3">
        <v>41122</v>
      </c>
      <c r="F296" s="1065">
        <v>42917</v>
      </c>
      <c r="G296" s="1065"/>
      <c r="H296" s="3">
        <v>41518</v>
      </c>
      <c r="I296" s="1065">
        <v>43556</v>
      </c>
      <c r="J296" s="1071">
        <v>37276.230430000003</v>
      </c>
      <c r="K296" s="1072">
        <v>8504.9661759999999</v>
      </c>
      <c r="L296" s="828">
        <v>0</v>
      </c>
      <c r="M296" s="828">
        <v>0</v>
      </c>
      <c r="N296" s="828">
        <v>0</v>
      </c>
      <c r="O296" s="828">
        <v>0</v>
      </c>
      <c r="P296" s="828">
        <v>0</v>
      </c>
      <c r="Q296" s="828">
        <v>0</v>
      </c>
    </row>
    <row r="297" spans="1:17" ht="15" x14ac:dyDescent="0.25">
      <c r="A297" s="1066" t="s">
        <v>1281</v>
      </c>
      <c r="B297" s="1066" t="str">
        <f t="shared" si="7"/>
        <v>TOG</v>
      </c>
      <c r="C297" t="s">
        <v>1793</v>
      </c>
      <c r="D297" s="1066" t="s">
        <v>1777</v>
      </c>
      <c r="E297" s="3">
        <v>41122</v>
      </c>
      <c r="F297" s="1065">
        <v>42917</v>
      </c>
      <c r="G297" s="1065"/>
      <c r="H297" s="3">
        <v>41821</v>
      </c>
      <c r="I297" s="1065">
        <v>43617</v>
      </c>
      <c r="J297" s="1071">
        <v>8996.3245160000006</v>
      </c>
      <c r="K297" s="1072">
        <v>2325.0183270000002</v>
      </c>
      <c r="L297" s="828">
        <v>0</v>
      </c>
      <c r="M297" s="828">
        <v>0</v>
      </c>
      <c r="N297" s="828">
        <v>0</v>
      </c>
      <c r="O297" s="828">
        <v>0</v>
      </c>
      <c r="P297" s="828">
        <v>0</v>
      </c>
      <c r="Q297" s="828">
        <v>0</v>
      </c>
    </row>
    <row r="298" spans="1:17" ht="15" x14ac:dyDescent="0.25">
      <c r="A298" s="1066" t="s">
        <v>958</v>
      </c>
      <c r="B298" s="1066" t="str">
        <f t="shared" si="7"/>
        <v>TRW</v>
      </c>
      <c r="C298" t="s">
        <v>1972</v>
      </c>
      <c r="D298" s="1066" t="s">
        <v>1973</v>
      </c>
      <c r="E298" s="3">
        <v>41275</v>
      </c>
      <c r="F298" s="1065">
        <v>42461</v>
      </c>
      <c r="G298" s="1065"/>
      <c r="H298" s="3">
        <v>39569</v>
      </c>
      <c r="I298" s="1065">
        <v>43800</v>
      </c>
      <c r="J298" s="1071">
        <v>0</v>
      </c>
      <c r="K298" s="1072">
        <v>0</v>
      </c>
      <c r="L298" s="828">
        <v>0</v>
      </c>
      <c r="M298" s="828">
        <v>0</v>
      </c>
      <c r="N298" s="828">
        <v>0</v>
      </c>
      <c r="O298" s="828">
        <v>0</v>
      </c>
      <c r="P298" s="828">
        <v>0</v>
      </c>
      <c r="Q298" s="828">
        <v>0</v>
      </c>
    </row>
    <row r="299" spans="1:17" ht="15" x14ac:dyDescent="0.25">
      <c r="A299" s="1066" t="s">
        <v>958</v>
      </c>
      <c r="B299" s="1066" t="str">
        <f t="shared" si="7"/>
        <v>TRW</v>
      </c>
      <c r="C299" t="s">
        <v>1976</v>
      </c>
      <c r="D299" s="1066" t="s">
        <v>1977</v>
      </c>
      <c r="E299" s="3">
        <v>41275</v>
      </c>
      <c r="F299" s="1065">
        <v>42461</v>
      </c>
      <c r="G299" s="1065"/>
      <c r="H299" s="3">
        <v>39995</v>
      </c>
      <c r="I299" s="1065">
        <v>43800</v>
      </c>
      <c r="J299" s="1071">
        <v>0</v>
      </c>
      <c r="K299" s="1072">
        <v>0</v>
      </c>
      <c r="L299" s="828">
        <v>0</v>
      </c>
      <c r="M299" s="828">
        <v>0</v>
      </c>
      <c r="N299" s="828">
        <v>0</v>
      </c>
      <c r="O299" s="828">
        <v>0</v>
      </c>
      <c r="P299" s="828">
        <v>0</v>
      </c>
      <c r="Q299" s="828">
        <v>0</v>
      </c>
    </row>
    <row r="300" spans="1:17" ht="15" x14ac:dyDescent="0.25">
      <c r="A300" s="1066" t="s">
        <v>918</v>
      </c>
      <c r="B300" s="1066" t="str">
        <f t="shared" si="7"/>
        <v>FNG</v>
      </c>
      <c r="C300" t="s">
        <v>175</v>
      </c>
      <c r="D300" s="1066" t="s">
        <v>1838</v>
      </c>
      <c r="E300" s="3">
        <v>41091</v>
      </c>
      <c r="F300" s="1065">
        <v>42429</v>
      </c>
      <c r="G300" s="1065"/>
      <c r="H300" s="3">
        <v>39264</v>
      </c>
      <c r="I300" s="1065">
        <v>43647</v>
      </c>
      <c r="J300" s="1071">
        <v>111172.391848</v>
      </c>
      <c r="K300" s="1072">
        <v>0</v>
      </c>
      <c r="L300" s="828">
        <v>0</v>
      </c>
      <c r="M300" s="828">
        <v>0</v>
      </c>
      <c r="N300" s="828">
        <v>0</v>
      </c>
      <c r="O300" s="828">
        <v>0</v>
      </c>
      <c r="P300" s="828">
        <v>0</v>
      </c>
      <c r="Q300" s="828">
        <v>0</v>
      </c>
    </row>
    <row r="301" spans="1:17" ht="15" x14ac:dyDescent="0.25">
      <c r="A301" s="1066" t="s">
        <v>922</v>
      </c>
      <c r="B301" s="1066" t="str">
        <f t="shared" si="7"/>
        <v>FNG</v>
      </c>
      <c r="C301" t="s">
        <v>175</v>
      </c>
      <c r="D301" s="1066" t="s">
        <v>1838</v>
      </c>
      <c r="E301" s="3">
        <v>41091</v>
      </c>
      <c r="F301" s="1065">
        <v>42430</v>
      </c>
      <c r="G301" s="1065"/>
      <c r="H301" s="3">
        <v>39264</v>
      </c>
      <c r="I301" s="1065">
        <v>43647</v>
      </c>
      <c r="J301" s="1071">
        <v>77593.032000000007</v>
      </c>
      <c r="K301" s="1072">
        <v>38607.408000000003</v>
      </c>
      <c r="L301" s="828">
        <v>0</v>
      </c>
      <c r="M301" s="828">
        <v>0</v>
      </c>
      <c r="N301" s="828">
        <v>0</v>
      </c>
      <c r="O301" s="828">
        <v>0</v>
      </c>
      <c r="P301" s="828">
        <v>0</v>
      </c>
      <c r="Q301" s="828">
        <v>0</v>
      </c>
    </row>
    <row r="302" spans="1:17" ht="15" x14ac:dyDescent="0.25">
      <c r="A302" s="1066" t="s">
        <v>1132</v>
      </c>
      <c r="B302" s="1066" t="str">
        <f t="shared" si="7"/>
        <v>KSI</v>
      </c>
      <c r="C302" t="s">
        <v>175</v>
      </c>
      <c r="D302" s="1066" t="s">
        <v>1838</v>
      </c>
      <c r="E302" s="3">
        <v>40330</v>
      </c>
      <c r="F302" s="1065">
        <v>42759</v>
      </c>
      <c r="G302" s="1065"/>
      <c r="H302" s="3">
        <v>39264</v>
      </c>
      <c r="I302" s="1065">
        <v>43647</v>
      </c>
      <c r="J302" s="1071">
        <v>234193.55231699999</v>
      </c>
      <c r="K302" s="1072">
        <v>0</v>
      </c>
      <c r="L302" s="828">
        <v>0</v>
      </c>
      <c r="M302" s="828">
        <v>0</v>
      </c>
      <c r="N302" s="828">
        <v>0</v>
      </c>
      <c r="O302" s="828">
        <v>0</v>
      </c>
      <c r="P302" s="828">
        <v>0</v>
      </c>
      <c r="Q302" s="828">
        <v>0</v>
      </c>
    </row>
    <row r="303" spans="1:17" ht="15" x14ac:dyDescent="0.25">
      <c r="A303" s="1066" t="s">
        <v>2046</v>
      </c>
      <c r="B303" s="1066" t="str">
        <f t="shared" si="7"/>
        <v>VAR</v>
      </c>
      <c r="C303" t="s">
        <v>1410</v>
      </c>
      <c r="D303" s="1066" t="s">
        <v>1411</v>
      </c>
      <c r="E303" s="3">
        <v>42401</v>
      </c>
      <c r="F303" s="1065">
        <v>42917</v>
      </c>
      <c r="G303" s="1065"/>
      <c r="H303" s="3">
        <v>41000</v>
      </c>
      <c r="I303" s="1065">
        <v>43617</v>
      </c>
      <c r="J303" s="1071">
        <v>33079.103999999999</v>
      </c>
      <c r="K303" s="1072">
        <v>188802.19680000001</v>
      </c>
      <c r="L303" s="828">
        <v>0</v>
      </c>
      <c r="M303" s="828">
        <v>0</v>
      </c>
      <c r="N303" s="828">
        <v>0</v>
      </c>
      <c r="O303" s="828">
        <v>0</v>
      </c>
      <c r="P303" s="828">
        <v>0</v>
      </c>
      <c r="Q303" s="828">
        <v>0</v>
      </c>
    </row>
    <row r="304" spans="1:17" ht="15" x14ac:dyDescent="0.25">
      <c r="A304" s="1066" t="s">
        <v>2047</v>
      </c>
      <c r="B304" s="1066" t="str">
        <f t="shared" si="7"/>
        <v>LTK</v>
      </c>
      <c r="C304" t="s">
        <v>410</v>
      </c>
      <c r="D304" s="1066" t="s">
        <v>527</v>
      </c>
      <c r="E304" s="3">
        <v>41136</v>
      </c>
      <c r="F304" s="1065">
        <v>41943</v>
      </c>
      <c r="G304" s="1065"/>
      <c r="H304" s="3">
        <v>39661</v>
      </c>
      <c r="I304" s="1065">
        <v>43800</v>
      </c>
      <c r="J304" s="1071">
        <v>0</v>
      </c>
      <c r="K304" s="1072">
        <v>0</v>
      </c>
      <c r="L304" s="828">
        <v>0</v>
      </c>
      <c r="M304" s="828">
        <v>0</v>
      </c>
      <c r="N304" s="828">
        <v>0</v>
      </c>
      <c r="O304" s="828">
        <v>0</v>
      </c>
      <c r="P304" s="828">
        <v>0</v>
      </c>
      <c r="Q304" s="828">
        <v>0</v>
      </c>
    </row>
    <row r="305" spans="1:19" ht="15" x14ac:dyDescent="0.25">
      <c r="A305" s="1066" t="s">
        <v>2048</v>
      </c>
      <c r="B305" s="1066" t="str">
        <f t="shared" si="7"/>
        <v>LTK</v>
      </c>
      <c r="C305" t="s">
        <v>410</v>
      </c>
      <c r="D305" s="1066" t="s">
        <v>527</v>
      </c>
      <c r="E305" s="3">
        <v>41136</v>
      </c>
      <c r="F305" s="1065">
        <v>41943</v>
      </c>
      <c r="G305" s="1065"/>
      <c r="H305" s="3">
        <v>39661</v>
      </c>
      <c r="I305" s="1065">
        <v>43800</v>
      </c>
      <c r="J305" s="1071">
        <v>0</v>
      </c>
      <c r="K305" s="1072">
        <v>0</v>
      </c>
      <c r="L305" s="828">
        <v>0</v>
      </c>
      <c r="M305" s="828">
        <v>0</v>
      </c>
      <c r="N305" s="828">
        <v>0</v>
      </c>
      <c r="O305" s="828">
        <v>0</v>
      </c>
      <c r="P305" s="828">
        <v>0</v>
      </c>
      <c r="Q305" s="828">
        <v>0</v>
      </c>
    </row>
    <row r="306" spans="1:19" ht="15" x14ac:dyDescent="0.25">
      <c r="A306" s="1066" t="s">
        <v>960</v>
      </c>
      <c r="B306" s="1066" t="str">
        <f t="shared" si="7"/>
        <v>MER</v>
      </c>
      <c r="C306" t="s">
        <v>175</v>
      </c>
      <c r="D306" s="1066" t="s">
        <v>1838</v>
      </c>
      <c r="E306" s="3">
        <v>40483</v>
      </c>
      <c r="F306" s="1065">
        <v>42430</v>
      </c>
      <c r="G306" s="1065"/>
      <c r="H306" s="3">
        <v>39264</v>
      </c>
      <c r="I306" s="1065">
        <v>43647</v>
      </c>
      <c r="J306" s="1071">
        <v>177423.12</v>
      </c>
      <c r="K306" s="1072">
        <v>0</v>
      </c>
      <c r="L306" s="828">
        <v>0</v>
      </c>
      <c r="M306" s="828">
        <v>0</v>
      </c>
      <c r="N306" s="828">
        <v>0</v>
      </c>
      <c r="O306" s="828">
        <v>0</v>
      </c>
      <c r="P306" s="828">
        <v>0</v>
      </c>
      <c r="Q306" s="828">
        <v>0</v>
      </c>
    </row>
    <row r="307" spans="1:19" ht="15" x14ac:dyDescent="0.25">
      <c r="A307" s="1066" t="s">
        <v>961</v>
      </c>
      <c r="B307" s="1066" t="str">
        <f t="shared" si="7"/>
        <v>MER</v>
      </c>
      <c r="C307" t="s">
        <v>175</v>
      </c>
      <c r="D307" s="1066" t="s">
        <v>1838</v>
      </c>
      <c r="E307" s="3">
        <v>40483</v>
      </c>
      <c r="F307" s="1065">
        <v>42430</v>
      </c>
      <c r="G307" s="1065"/>
      <c r="H307" s="3">
        <v>39264</v>
      </c>
      <c r="I307" s="1065">
        <v>43647</v>
      </c>
      <c r="J307" s="1071">
        <v>40698.305999999997</v>
      </c>
      <c r="K307" s="1072">
        <v>0</v>
      </c>
      <c r="L307" s="828">
        <v>0</v>
      </c>
      <c r="M307" s="828">
        <v>0</v>
      </c>
      <c r="N307" s="828">
        <v>0</v>
      </c>
      <c r="O307" s="828">
        <v>0</v>
      </c>
      <c r="P307" s="828">
        <v>0</v>
      </c>
      <c r="Q307" s="828">
        <v>0</v>
      </c>
    </row>
    <row r="308" spans="1:19" ht="15" x14ac:dyDescent="0.25">
      <c r="A308" s="1066" t="s">
        <v>1279</v>
      </c>
      <c r="B308" s="1066" t="str">
        <f t="shared" si="7"/>
        <v>TOG</v>
      </c>
      <c r="C308" t="s">
        <v>749</v>
      </c>
      <c r="D308" s="1066" t="s">
        <v>525</v>
      </c>
      <c r="E308" s="3">
        <v>41091</v>
      </c>
      <c r="F308" s="1065">
        <v>42917</v>
      </c>
      <c r="G308" s="1065"/>
      <c r="H308" s="3">
        <v>41518</v>
      </c>
      <c r="I308" s="1065">
        <v>43556</v>
      </c>
      <c r="J308" s="1071">
        <v>27230.419290000002</v>
      </c>
      <c r="K308" s="1072">
        <v>15892.840881</v>
      </c>
      <c r="L308" s="828">
        <v>0</v>
      </c>
      <c r="M308" s="828">
        <v>0</v>
      </c>
      <c r="N308" s="828">
        <v>0</v>
      </c>
      <c r="O308" s="828">
        <v>0</v>
      </c>
      <c r="P308" s="828">
        <v>0</v>
      </c>
      <c r="Q308" s="828">
        <v>0</v>
      </c>
    </row>
    <row r="309" spans="1:19" ht="15" x14ac:dyDescent="0.25">
      <c r="A309" s="1066" t="s">
        <v>1279</v>
      </c>
      <c r="B309" s="1066" t="str">
        <f t="shared" si="7"/>
        <v>TOG</v>
      </c>
      <c r="C309" t="s">
        <v>1793</v>
      </c>
      <c r="D309" s="1066" t="s">
        <v>1777</v>
      </c>
      <c r="E309" s="3">
        <v>41091</v>
      </c>
      <c r="F309" s="1065">
        <v>42917</v>
      </c>
      <c r="G309" s="1065"/>
      <c r="H309" s="3">
        <v>41821</v>
      </c>
      <c r="I309" s="1065">
        <v>43617</v>
      </c>
      <c r="J309" s="1071">
        <v>6571.8471479999998</v>
      </c>
      <c r="K309" s="1072">
        <v>3298.9759020000001</v>
      </c>
      <c r="L309" s="828">
        <v>0</v>
      </c>
      <c r="M309" s="828">
        <v>0</v>
      </c>
      <c r="N309" s="828">
        <v>0</v>
      </c>
      <c r="O309" s="828">
        <v>0</v>
      </c>
      <c r="P309" s="828">
        <v>0</v>
      </c>
      <c r="Q309" s="828">
        <v>0</v>
      </c>
    </row>
    <row r="310" spans="1:19" ht="15" x14ac:dyDescent="0.25">
      <c r="A310" s="1066" t="s">
        <v>1165</v>
      </c>
      <c r="B310" s="1066" t="str">
        <f t="shared" si="7"/>
        <v>NAL</v>
      </c>
      <c r="C310" t="s">
        <v>1166</v>
      </c>
      <c r="D310" s="1066" t="s">
        <v>1167</v>
      </c>
      <c r="E310" t="s">
        <v>1393</v>
      </c>
      <c r="F310" s="1065">
        <v>42614</v>
      </c>
      <c r="G310" s="1065"/>
      <c r="H310" s="3">
        <v>41456</v>
      </c>
      <c r="I310" s="1065">
        <v>43497</v>
      </c>
      <c r="J310" s="1071">
        <v>879648.12936000002</v>
      </c>
      <c r="K310" s="1072">
        <v>0</v>
      </c>
      <c r="L310" s="828">
        <v>35445.480357</v>
      </c>
      <c r="M310" s="828">
        <v>6126.3793210000003</v>
      </c>
      <c r="N310" s="828">
        <v>0</v>
      </c>
      <c r="O310" s="828">
        <v>0</v>
      </c>
      <c r="P310" s="828">
        <v>0</v>
      </c>
      <c r="Q310" s="828">
        <v>0</v>
      </c>
      <c r="S310" t="s">
        <v>2011</v>
      </c>
    </row>
    <row r="311" spans="1:19" ht="15" x14ac:dyDescent="0.25">
      <c r="A311" s="1066" t="s">
        <v>1978</v>
      </c>
      <c r="B311" s="1066" t="str">
        <f t="shared" ref="B311:B326" si="8">MID(A311,1,3)</f>
        <v>NOR</v>
      </c>
      <c r="C311" t="s">
        <v>606</v>
      </c>
      <c r="D311" s="1066" t="s">
        <v>524</v>
      </c>
      <c r="E311" s="3">
        <v>41275</v>
      </c>
      <c r="F311" s="1065">
        <v>42005</v>
      </c>
      <c r="G311" s="1065"/>
      <c r="H311" s="3">
        <v>40299</v>
      </c>
      <c r="I311" s="1065">
        <v>43800</v>
      </c>
      <c r="J311" s="1071">
        <v>49612.991050999997</v>
      </c>
      <c r="K311" s="1072">
        <v>51442.241770000001</v>
      </c>
      <c r="L311" s="828">
        <v>26403.245829</v>
      </c>
      <c r="M311" s="828">
        <v>0</v>
      </c>
      <c r="N311" s="828">
        <v>0</v>
      </c>
      <c r="O311" s="828">
        <v>0</v>
      </c>
      <c r="P311" s="828">
        <v>0</v>
      </c>
      <c r="Q311" s="828">
        <v>0</v>
      </c>
      <c r="S311" t="s">
        <v>2011</v>
      </c>
    </row>
    <row r="312" spans="1:19" ht="15" x14ac:dyDescent="0.25">
      <c r="A312" s="1066" t="s">
        <v>1338</v>
      </c>
      <c r="B312" s="1066" t="str">
        <f t="shared" si="8"/>
        <v>NAL</v>
      </c>
      <c r="C312" t="s">
        <v>1340</v>
      </c>
      <c r="D312" s="1066" t="s">
        <v>1736</v>
      </c>
      <c r="E312" s="3">
        <v>41791</v>
      </c>
      <c r="F312" s="1065">
        <v>42869</v>
      </c>
      <c r="G312" s="1065"/>
      <c r="H312" s="3">
        <v>41760</v>
      </c>
      <c r="I312" s="1065">
        <v>43586</v>
      </c>
      <c r="J312" s="1071">
        <v>1982321.0279999999</v>
      </c>
      <c r="K312" s="1072">
        <v>771531.34860000003</v>
      </c>
      <c r="L312" s="828">
        <v>0</v>
      </c>
      <c r="M312" s="828">
        <v>0</v>
      </c>
      <c r="N312" s="828">
        <v>0</v>
      </c>
      <c r="O312" s="828">
        <v>0</v>
      </c>
      <c r="P312" s="828">
        <v>0</v>
      </c>
      <c r="Q312" s="828">
        <v>0</v>
      </c>
    </row>
    <row r="313" spans="1:19" ht="15" x14ac:dyDescent="0.25">
      <c r="A313" s="1066" t="s">
        <v>1338</v>
      </c>
      <c r="B313" s="1066" t="str">
        <f t="shared" si="8"/>
        <v>NAL</v>
      </c>
      <c r="C313" t="s">
        <v>1340</v>
      </c>
      <c r="D313" s="1066" t="s">
        <v>1737</v>
      </c>
      <c r="E313" s="3">
        <v>41791</v>
      </c>
      <c r="F313" s="1065">
        <v>42869</v>
      </c>
      <c r="G313" s="1065"/>
      <c r="H313" s="3">
        <v>41791</v>
      </c>
      <c r="I313" s="1065">
        <v>43586</v>
      </c>
      <c r="J313" s="1071">
        <v>910472.2</v>
      </c>
      <c r="K313" s="1072">
        <v>265780.72928000003</v>
      </c>
      <c r="L313" s="828">
        <v>0</v>
      </c>
      <c r="M313" s="828">
        <v>0</v>
      </c>
      <c r="N313" s="828">
        <v>0</v>
      </c>
      <c r="O313" s="828">
        <v>0</v>
      </c>
      <c r="P313" s="828">
        <v>0</v>
      </c>
      <c r="Q313" s="828">
        <v>0</v>
      </c>
    </row>
    <row r="314" spans="1:19" ht="15" x14ac:dyDescent="0.25">
      <c r="A314" s="1066" t="s">
        <v>2049</v>
      </c>
      <c r="B314" s="1066" t="str">
        <f t="shared" si="8"/>
        <v>NOR</v>
      </c>
      <c r="C314" t="s">
        <v>606</v>
      </c>
      <c r="D314" s="1066" t="s">
        <v>524</v>
      </c>
      <c r="E314" t="s">
        <v>1393</v>
      </c>
      <c r="F314" s="1065">
        <v>42247</v>
      </c>
      <c r="G314" s="1065"/>
      <c r="H314" s="3">
        <v>40299</v>
      </c>
      <c r="I314" s="1065">
        <v>43800</v>
      </c>
      <c r="J314" s="1071">
        <v>0</v>
      </c>
      <c r="K314" s="1072">
        <v>0</v>
      </c>
      <c r="L314" s="828">
        <v>0</v>
      </c>
      <c r="M314" s="828">
        <v>0</v>
      </c>
      <c r="N314" s="828">
        <v>0</v>
      </c>
      <c r="O314" s="828">
        <v>0</v>
      </c>
      <c r="P314" s="828">
        <v>0</v>
      </c>
      <c r="Q314" s="828">
        <v>0</v>
      </c>
    </row>
    <row r="315" spans="1:19" ht="15" x14ac:dyDescent="0.25">
      <c r="A315" s="1066" t="s">
        <v>2050</v>
      </c>
      <c r="B315" s="1066" t="str">
        <f t="shared" si="8"/>
        <v>NOR</v>
      </c>
      <c r="C315" t="s">
        <v>598</v>
      </c>
      <c r="D315" s="1066" t="s">
        <v>599</v>
      </c>
      <c r="E315" s="3">
        <v>41275</v>
      </c>
      <c r="F315" s="1065">
        <v>42370</v>
      </c>
      <c r="G315" s="1065"/>
      <c r="H315" s="3">
        <v>40483</v>
      </c>
      <c r="I315" s="1065">
        <v>43800</v>
      </c>
      <c r="J315" s="1071">
        <v>0</v>
      </c>
      <c r="K315" s="1072">
        <v>0</v>
      </c>
      <c r="L315" s="828">
        <v>0</v>
      </c>
      <c r="M315" s="828">
        <v>0</v>
      </c>
      <c r="N315" s="828">
        <v>0</v>
      </c>
      <c r="O315" s="828">
        <v>0</v>
      </c>
      <c r="P315" s="828">
        <v>0</v>
      </c>
      <c r="Q315" s="828">
        <v>0</v>
      </c>
    </row>
    <row r="316" spans="1:19" ht="15" x14ac:dyDescent="0.25">
      <c r="A316" s="1066" t="s">
        <v>2050</v>
      </c>
      <c r="B316" s="1066" t="str">
        <f t="shared" si="8"/>
        <v>NOR</v>
      </c>
      <c r="C316" t="s">
        <v>606</v>
      </c>
      <c r="D316" s="1066" t="s">
        <v>524</v>
      </c>
      <c r="E316" s="3">
        <v>41275</v>
      </c>
      <c r="F316" s="1065">
        <v>42370</v>
      </c>
      <c r="G316" s="1065"/>
      <c r="H316" s="3">
        <v>40299</v>
      </c>
      <c r="I316" s="1065">
        <v>43800</v>
      </c>
      <c r="J316" s="1071">
        <v>0</v>
      </c>
      <c r="K316" s="1072">
        <v>0</v>
      </c>
      <c r="L316" s="828">
        <v>0</v>
      </c>
      <c r="M316" s="828">
        <v>0</v>
      </c>
      <c r="N316" s="828">
        <v>0</v>
      </c>
      <c r="O316" s="828">
        <v>0</v>
      </c>
      <c r="P316" s="828">
        <v>0</v>
      </c>
      <c r="Q316" s="828">
        <v>0</v>
      </c>
    </row>
    <row r="317" spans="1:19" ht="15" x14ac:dyDescent="0.25">
      <c r="A317" s="1066" t="s">
        <v>2051</v>
      </c>
      <c r="B317" s="1066" t="str">
        <f t="shared" si="8"/>
        <v>NOR</v>
      </c>
      <c r="C317" t="s">
        <v>606</v>
      </c>
      <c r="D317" s="1066" t="s">
        <v>524</v>
      </c>
      <c r="E317" s="3">
        <v>41275</v>
      </c>
      <c r="F317" s="1065">
        <v>42005</v>
      </c>
      <c r="G317" s="1065"/>
      <c r="H317" s="3">
        <v>40299</v>
      </c>
      <c r="I317" s="1065">
        <v>43800</v>
      </c>
      <c r="J317" s="1071">
        <v>0</v>
      </c>
      <c r="K317" s="1072">
        <v>0</v>
      </c>
      <c r="L317" s="828">
        <v>0</v>
      </c>
      <c r="M317" s="828">
        <v>0</v>
      </c>
      <c r="N317" s="828">
        <v>0</v>
      </c>
      <c r="O317" s="828">
        <v>0</v>
      </c>
      <c r="P317" s="828">
        <v>0</v>
      </c>
      <c r="Q317" s="828">
        <v>0</v>
      </c>
    </row>
    <row r="318" spans="1:19" ht="15" x14ac:dyDescent="0.25">
      <c r="A318" s="1066" t="s">
        <v>1979</v>
      </c>
      <c r="B318" s="1066" t="str">
        <f t="shared" si="8"/>
        <v>SPC</v>
      </c>
      <c r="C318" t="s">
        <v>410</v>
      </c>
      <c r="D318" s="1066" t="s">
        <v>527</v>
      </c>
      <c r="E318" s="3">
        <v>41153</v>
      </c>
      <c r="F318" s="1065">
        <v>42705</v>
      </c>
      <c r="G318" s="1065"/>
      <c r="H318" s="3">
        <v>39661</v>
      </c>
      <c r="I318" s="1065">
        <v>43800</v>
      </c>
      <c r="J318" s="1071">
        <v>511516.16320000001</v>
      </c>
      <c r="K318" s="1072">
        <v>512565.22240000003</v>
      </c>
      <c r="L318" s="828">
        <v>132921.3536</v>
      </c>
      <c r="M318" s="828">
        <v>0</v>
      </c>
      <c r="N318" s="828">
        <v>0</v>
      </c>
      <c r="O318" s="828">
        <v>0</v>
      </c>
      <c r="P318" s="828">
        <v>0</v>
      </c>
      <c r="Q318" s="828">
        <v>0</v>
      </c>
      <c r="S318" t="s">
        <v>2011</v>
      </c>
    </row>
    <row r="319" spans="1:19" ht="15" x14ac:dyDescent="0.25">
      <c r="A319" s="1066" t="s">
        <v>2052</v>
      </c>
      <c r="B319" s="1066" t="str">
        <f t="shared" si="8"/>
        <v>NOR</v>
      </c>
      <c r="C319" t="s">
        <v>598</v>
      </c>
      <c r="D319" s="1066" t="s">
        <v>599</v>
      </c>
      <c r="E319" s="3">
        <v>41275</v>
      </c>
      <c r="F319" s="1065">
        <v>42370</v>
      </c>
      <c r="G319" s="1065"/>
      <c r="H319" s="3">
        <v>40483</v>
      </c>
      <c r="I319" s="1065">
        <v>43800</v>
      </c>
      <c r="J319" s="1071">
        <v>0</v>
      </c>
      <c r="K319" s="1072">
        <v>0</v>
      </c>
      <c r="L319" s="828">
        <v>0</v>
      </c>
      <c r="M319" s="828">
        <v>0</v>
      </c>
      <c r="N319" s="828">
        <v>0</v>
      </c>
      <c r="O319" s="828">
        <v>0</v>
      </c>
      <c r="P319" s="828">
        <v>0</v>
      </c>
      <c r="Q319" s="828">
        <v>0</v>
      </c>
    </row>
    <row r="320" spans="1:19" ht="15" x14ac:dyDescent="0.25">
      <c r="A320" s="1066" t="s">
        <v>2052</v>
      </c>
      <c r="B320" s="1066" t="str">
        <f t="shared" si="8"/>
        <v>NOR</v>
      </c>
      <c r="C320" t="s">
        <v>606</v>
      </c>
      <c r="D320" s="1066" t="s">
        <v>524</v>
      </c>
      <c r="E320" s="3">
        <v>41275</v>
      </c>
      <c r="F320" s="1065">
        <v>42370</v>
      </c>
      <c r="G320" s="1065"/>
      <c r="H320" s="3">
        <v>40299</v>
      </c>
      <c r="I320" s="1065">
        <v>43800</v>
      </c>
      <c r="J320" s="1071">
        <v>0</v>
      </c>
      <c r="K320" s="1072">
        <v>0</v>
      </c>
      <c r="L320" s="828">
        <v>0</v>
      </c>
      <c r="M320" s="828">
        <v>0</v>
      </c>
      <c r="N320" s="828">
        <v>0</v>
      </c>
      <c r="O320" s="828">
        <v>0</v>
      </c>
      <c r="P320" s="828">
        <v>0</v>
      </c>
      <c r="Q320" s="828">
        <v>0</v>
      </c>
    </row>
    <row r="321" spans="1:19" ht="15" x14ac:dyDescent="0.25">
      <c r="A321" s="1066" t="s">
        <v>2053</v>
      </c>
      <c r="B321" s="1066" t="str">
        <f t="shared" si="8"/>
        <v>NOR</v>
      </c>
      <c r="C321" t="s">
        <v>606</v>
      </c>
      <c r="D321" s="1066" t="s">
        <v>524</v>
      </c>
      <c r="E321" s="3">
        <v>41275</v>
      </c>
      <c r="F321" s="1065">
        <v>42005</v>
      </c>
      <c r="G321" s="1065"/>
      <c r="H321" s="3">
        <v>40299</v>
      </c>
      <c r="I321" s="1065">
        <v>43800</v>
      </c>
      <c r="J321" s="1071">
        <v>0</v>
      </c>
      <c r="K321" s="1072">
        <v>0</v>
      </c>
      <c r="L321" s="828">
        <v>0</v>
      </c>
      <c r="M321" s="828">
        <v>0</v>
      </c>
      <c r="N321" s="828">
        <v>0</v>
      </c>
      <c r="O321" s="828">
        <v>0</v>
      </c>
      <c r="P321" s="828">
        <v>0</v>
      </c>
      <c r="Q321" s="828">
        <v>0</v>
      </c>
    </row>
    <row r="322" spans="1:19" ht="15" x14ac:dyDescent="0.25">
      <c r="A322" s="1066" t="s">
        <v>2054</v>
      </c>
      <c r="B322" s="1066" t="str">
        <f t="shared" si="8"/>
        <v>NOR</v>
      </c>
      <c r="C322" t="s">
        <v>606</v>
      </c>
      <c r="D322" s="1066" t="s">
        <v>524</v>
      </c>
      <c r="E322" s="3">
        <v>41275</v>
      </c>
      <c r="F322" s="1065">
        <v>42005</v>
      </c>
      <c r="G322" s="1065"/>
      <c r="H322" s="3">
        <v>40299</v>
      </c>
      <c r="I322" s="1065">
        <v>43800</v>
      </c>
      <c r="J322" s="1071">
        <v>30030.676739999999</v>
      </c>
      <c r="K322" s="1072">
        <v>31137.919740000001</v>
      </c>
      <c r="L322" s="828">
        <v>0</v>
      </c>
      <c r="M322" s="828">
        <v>0</v>
      </c>
      <c r="N322" s="828">
        <v>0</v>
      </c>
      <c r="O322" s="828">
        <v>0</v>
      </c>
      <c r="P322" s="828">
        <v>0</v>
      </c>
      <c r="Q322" s="828">
        <v>0</v>
      </c>
    </row>
    <row r="323" spans="1:19" ht="15" x14ac:dyDescent="0.25">
      <c r="A323" s="1066" t="s">
        <v>1789</v>
      </c>
      <c r="B323" s="1066" t="str">
        <f t="shared" si="8"/>
        <v>SLA</v>
      </c>
      <c r="C323" t="s">
        <v>1793</v>
      </c>
      <c r="D323" s="1066" t="s">
        <v>1777</v>
      </c>
      <c r="E323" t="s">
        <v>1393</v>
      </c>
      <c r="F323" s="1065">
        <v>41364</v>
      </c>
      <c r="G323" s="1065"/>
      <c r="H323" s="3">
        <v>41821</v>
      </c>
      <c r="I323" s="1065">
        <v>43617</v>
      </c>
      <c r="J323" s="1071">
        <v>24378</v>
      </c>
      <c r="K323" s="1072">
        <v>0</v>
      </c>
      <c r="L323" s="828">
        <v>0</v>
      </c>
      <c r="M323" s="828">
        <v>0</v>
      </c>
      <c r="N323" s="828">
        <v>0</v>
      </c>
      <c r="O323" s="828">
        <v>0</v>
      </c>
      <c r="P323" s="828">
        <v>0</v>
      </c>
      <c r="Q323" s="828">
        <v>0</v>
      </c>
    </row>
    <row r="324" spans="1:19" ht="15" x14ac:dyDescent="0.25">
      <c r="A324" s="1066" t="s">
        <v>1790</v>
      </c>
      <c r="B324" s="1066" t="str">
        <f t="shared" si="8"/>
        <v>SLA</v>
      </c>
      <c r="C324" t="s">
        <v>1793</v>
      </c>
      <c r="D324" s="1066" t="s">
        <v>1777</v>
      </c>
      <c r="E324" t="s">
        <v>1393</v>
      </c>
      <c r="F324" s="1065">
        <v>41364</v>
      </c>
      <c r="G324" s="1065"/>
      <c r="H324" s="3">
        <v>41821</v>
      </c>
      <c r="I324" s="1065">
        <v>43617</v>
      </c>
      <c r="J324" s="1071">
        <v>21280.455000000002</v>
      </c>
      <c r="K324" s="1072">
        <v>0</v>
      </c>
      <c r="L324" s="828">
        <v>0</v>
      </c>
      <c r="M324" s="828">
        <v>0</v>
      </c>
      <c r="N324" s="828">
        <v>0</v>
      </c>
      <c r="O324" s="828">
        <v>0</v>
      </c>
      <c r="P324" s="828">
        <v>0</v>
      </c>
      <c r="Q324" s="828">
        <v>0</v>
      </c>
    </row>
    <row r="325" spans="1:19" ht="15" x14ac:dyDescent="0.25">
      <c r="A325" s="1066" t="s">
        <v>1791</v>
      </c>
      <c r="B325" s="1066" t="str">
        <f t="shared" si="8"/>
        <v>SLA</v>
      </c>
      <c r="C325" t="s">
        <v>1793</v>
      </c>
      <c r="D325" s="1066" t="s">
        <v>1777</v>
      </c>
      <c r="E325" t="s">
        <v>1393</v>
      </c>
      <c r="F325" s="1065">
        <v>41306</v>
      </c>
      <c r="G325" s="1065"/>
      <c r="H325" s="3">
        <v>41821</v>
      </c>
      <c r="I325" s="1065">
        <v>43617</v>
      </c>
      <c r="J325" s="1071">
        <v>0</v>
      </c>
      <c r="K325" s="1072">
        <v>0</v>
      </c>
      <c r="L325" s="828">
        <v>0</v>
      </c>
      <c r="M325" s="828">
        <v>0</v>
      </c>
      <c r="N325" s="828">
        <v>0</v>
      </c>
      <c r="O325" s="828">
        <v>0</v>
      </c>
      <c r="P325" s="828">
        <v>0</v>
      </c>
      <c r="Q325" s="828">
        <v>0</v>
      </c>
    </row>
    <row r="326" spans="1:19" ht="15" x14ac:dyDescent="0.25">
      <c r="A326" s="1066" t="s">
        <v>1462</v>
      </c>
      <c r="B326" s="1066" t="str">
        <f t="shared" si="8"/>
        <v>STE</v>
      </c>
      <c r="C326" t="s">
        <v>1399</v>
      </c>
      <c r="D326" s="1066" t="s">
        <v>1400</v>
      </c>
      <c r="E326" s="3">
        <v>42370</v>
      </c>
      <c r="F326" s="1065">
        <v>43709</v>
      </c>
      <c r="G326" s="1065"/>
      <c r="H326" s="3">
        <v>42278</v>
      </c>
      <c r="I326" s="1065">
        <v>44166</v>
      </c>
      <c r="J326" s="1071">
        <v>131655.99265199999</v>
      </c>
      <c r="K326" s="1072">
        <v>95653.102859999999</v>
      </c>
      <c r="L326" s="828">
        <v>151010.457192</v>
      </c>
      <c r="M326" s="828">
        <v>147296.869056</v>
      </c>
      <c r="N326" s="828">
        <v>98252.719775999998</v>
      </c>
      <c r="O326" s="828">
        <v>0</v>
      </c>
      <c r="P326" s="828">
        <v>0</v>
      </c>
      <c r="Q326" s="828">
        <v>0</v>
      </c>
      <c r="S326" t="s">
        <v>1567</v>
      </c>
    </row>
    <row r="327" spans="1:19" ht="15" x14ac:dyDescent="0.25">
      <c r="A327" s="1076" t="s">
        <v>2055</v>
      </c>
      <c r="B327" s="1076" t="str">
        <f t="shared" ref="B327:B329" si="9">MID(A327,1,3)</f>
        <v>STE</v>
      </c>
      <c r="C327" t="s">
        <v>1812</v>
      </c>
      <c r="D327" s="1066" t="s">
        <v>1813</v>
      </c>
      <c r="E327" s="1065">
        <v>42522</v>
      </c>
      <c r="F327" s="3">
        <v>43221</v>
      </c>
      <c r="G327" s="1067">
        <v>43678</v>
      </c>
      <c r="H327" s="1065">
        <v>42675</v>
      </c>
      <c r="I327" s="3">
        <v>44470</v>
      </c>
      <c r="J327" s="829"/>
      <c r="K327" s="830"/>
      <c r="L327" s="828"/>
      <c r="M327" s="828"/>
      <c r="N327" s="828"/>
      <c r="O327" s="828"/>
      <c r="P327" s="828"/>
      <c r="Q327" s="828"/>
    </row>
    <row r="328" spans="1:19" ht="15" x14ac:dyDescent="0.25">
      <c r="A328" s="1076" t="s">
        <v>1588</v>
      </c>
      <c r="B328" s="1076" t="str">
        <f t="shared" si="9"/>
        <v>STE</v>
      </c>
      <c r="C328" t="s">
        <v>1812</v>
      </c>
      <c r="D328" s="1066" t="s">
        <v>1813</v>
      </c>
      <c r="E328" s="1065">
        <v>42552</v>
      </c>
      <c r="F328" s="3">
        <v>43040</v>
      </c>
      <c r="G328" s="1067">
        <v>43678</v>
      </c>
      <c r="H328" s="1065">
        <v>42705</v>
      </c>
      <c r="I328" s="3">
        <v>44501</v>
      </c>
      <c r="J328" s="829">
        <v>70319.037599999996</v>
      </c>
      <c r="K328" s="830">
        <v>1191585.2075519999</v>
      </c>
      <c r="L328" s="828">
        <v>0</v>
      </c>
      <c r="M328" s="828">
        <v>0</v>
      </c>
      <c r="N328" s="828">
        <v>0</v>
      </c>
      <c r="O328" s="828">
        <v>0</v>
      </c>
      <c r="P328" s="828">
        <v>0</v>
      </c>
      <c r="Q328" s="828">
        <v>0</v>
      </c>
    </row>
    <row r="329" spans="1:19" ht="15" x14ac:dyDescent="0.25">
      <c r="A329" s="1076" t="s">
        <v>1588</v>
      </c>
      <c r="B329" s="1076" t="str">
        <f t="shared" si="9"/>
        <v>STE</v>
      </c>
      <c r="C329" t="s">
        <v>1812</v>
      </c>
      <c r="D329" s="1066" t="s">
        <v>1813</v>
      </c>
      <c r="E329" s="1065">
        <v>42552</v>
      </c>
      <c r="F329" s="3">
        <v>43040</v>
      </c>
      <c r="G329" s="1067">
        <v>43678</v>
      </c>
      <c r="H329" s="1065">
        <v>42736</v>
      </c>
      <c r="I329" s="3">
        <v>44440</v>
      </c>
      <c r="J329" s="829">
        <v>0</v>
      </c>
      <c r="K329" s="830">
        <v>343507.58679999999</v>
      </c>
      <c r="L329" s="828">
        <v>0</v>
      </c>
      <c r="M329" s="828">
        <v>0</v>
      </c>
      <c r="N329" s="828">
        <v>0</v>
      </c>
      <c r="O329" s="828">
        <v>0</v>
      </c>
      <c r="P329" s="828">
        <v>0</v>
      </c>
      <c r="Q329" s="828">
        <v>0</v>
      </c>
    </row>
    <row r="330" spans="1:19" ht="15" x14ac:dyDescent="0.25">
      <c r="A330" s="1076" t="s">
        <v>1594</v>
      </c>
      <c r="B330" s="1076" t="str">
        <f t="shared" ref="B330:B331" si="10">MID(A330,1,3)</f>
        <v>STE</v>
      </c>
      <c r="C330" t="s">
        <v>1833</v>
      </c>
      <c r="D330" s="1066" t="s">
        <v>1834</v>
      </c>
      <c r="E330" s="1065">
        <v>42005</v>
      </c>
      <c r="F330" s="3">
        <v>43101</v>
      </c>
      <c r="G330" s="1067">
        <v>43678</v>
      </c>
      <c r="H330" s="1065">
        <v>42461</v>
      </c>
      <c r="I330" s="3">
        <v>44621</v>
      </c>
      <c r="J330" s="829">
        <v>107383.00072</v>
      </c>
      <c r="K330" s="830">
        <v>117798.557793</v>
      </c>
      <c r="L330" s="828">
        <v>10759.840419</v>
      </c>
      <c r="M330" s="828">
        <v>0</v>
      </c>
      <c r="N330" s="828">
        <v>0</v>
      </c>
      <c r="O330" s="828">
        <v>0</v>
      </c>
      <c r="P330" s="828">
        <v>0</v>
      </c>
      <c r="Q330" s="828">
        <v>0</v>
      </c>
    </row>
    <row r="331" spans="1:19" ht="15" x14ac:dyDescent="0.25">
      <c r="A331" s="1076" t="s">
        <v>1595</v>
      </c>
      <c r="B331" s="1076" t="str">
        <f t="shared" si="10"/>
        <v>STE</v>
      </c>
      <c r="C331" t="s">
        <v>1833</v>
      </c>
      <c r="D331" s="1066" t="s">
        <v>1834</v>
      </c>
      <c r="E331" s="1065">
        <v>42005</v>
      </c>
      <c r="F331" s="3">
        <v>43101</v>
      </c>
      <c r="G331" s="1067">
        <v>43678</v>
      </c>
      <c r="H331" s="1065">
        <v>42461</v>
      </c>
      <c r="I331" s="3">
        <v>44621</v>
      </c>
      <c r="J331" s="829">
        <v>107604.20761</v>
      </c>
      <c r="K331" s="830">
        <v>114443.2592</v>
      </c>
      <c r="L331" s="828">
        <v>10556.008400000001</v>
      </c>
      <c r="M331" s="828">
        <v>0</v>
      </c>
      <c r="N331" s="828">
        <v>0</v>
      </c>
      <c r="O331" s="828">
        <v>0</v>
      </c>
      <c r="P331" s="828">
        <v>0</v>
      </c>
      <c r="Q331" s="828">
        <v>0</v>
      </c>
    </row>
    <row r="332" spans="1:19" ht="15" x14ac:dyDescent="0.25">
      <c r="A332" s="1076" t="s">
        <v>2056</v>
      </c>
      <c r="B332" s="1076" t="str">
        <f t="shared" ref="B332:B333" si="11">MID(A332,1,3)</f>
        <v>VNA</v>
      </c>
      <c r="C332" t="s">
        <v>1884</v>
      </c>
      <c r="D332" s="1066" t="s">
        <v>1885</v>
      </c>
      <c r="E332" s="1065">
        <v>43651</v>
      </c>
      <c r="F332" s="3">
        <v>44540</v>
      </c>
      <c r="G332" s="1067">
        <v>43586</v>
      </c>
      <c r="H332" s="1065">
        <v>42552</v>
      </c>
      <c r="I332" s="3">
        <v>44713</v>
      </c>
      <c r="J332" s="829">
        <v>0</v>
      </c>
      <c r="K332" s="830">
        <v>0</v>
      </c>
      <c r="L332" s="828">
        <v>0</v>
      </c>
      <c r="M332" s="828">
        <v>155727.83100000001</v>
      </c>
      <c r="N332" s="828">
        <v>319604.31300000002</v>
      </c>
      <c r="O332" s="828">
        <v>296322.15899999999</v>
      </c>
      <c r="P332" s="828">
        <v>142221.177</v>
      </c>
      <c r="Q332" s="828">
        <v>0</v>
      </c>
    </row>
    <row r="333" spans="1:19" ht="15" x14ac:dyDescent="0.25">
      <c r="A333" s="1076" t="s">
        <v>2057</v>
      </c>
      <c r="B333" s="1076" t="str">
        <f t="shared" si="11"/>
        <v>VNA</v>
      </c>
      <c r="C333" t="s">
        <v>1884</v>
      </c>
      <c r="D333" s="1066" t="s">
        <v>1885</v>
      </c>
      <c r="E333" s="1065">
        <v>43682</v>
      </c>
      <c r="F333" s="3">
        <v>44531</v>
      </c>
      <c r="G333" s="1067">
        <v>43586</v>
      </c>
      <c r="H333" s="1065">
        <v>42552</v>
      </c>
      <c r="I333" s="3">
        <v>44713</v>
      </c>
      <c r="J333" s="829">
        <v>0</v>
      </c>
      <c r="K333" s="830">
        <v>0</v>
      </c>
      <c r="L333" s="828">
        <v>0</v>
      </c>
      <c r="M333" s="828">
        <v>165716.20499999999</v>
      </c>
      <c r="N333" s="828">
        <v>329900.60355</v>
      </c>
      <c r="O333" s="828">
        <v>296693.64159000001</v>
      </c>
      <c r="P333" s="828">
        <v>142399.47177</v>
      </c>
      <c r="Q333" s="828">
        <v>0</v>
      </c>
    </row>
    <row r="334" spans="1:19" ht="15" x14ac:dyDescent="0.25">
      <c r="A334" s="1076" t="s">
        <v>1569</v>
      </c>
      <c r="B334" s="1076" t="str">
        <f t="shared" ref="B334:B336" si="12">MID(A334,1,3)</f>
        <v>ACH</v>
      </c>
      <c r="C334" t="s">
        <v>1572</v>
      </c>
      <c r="D334" s="1066" t="s">
        <v>1573</v>
      </c>
      <c r="E334" s="1066" t="s">
        <v>1393</v>
      </c>
      <c r="F334" s="3">
        <v>43449</v>
      </c>
      <c r="G334" s="1067">
        <v>43647</v>
      </c>
      <c r="H334" s="1065">
        <v>41730</v>
      </c>
      <c r="I334" s="3">
        <v>45352</v>
      </c>
      <c r="J334" s="829">
        <v>810907.34400000004</v>
      </c>
      <c r="K334" s="830">
        <v>727767.14399999997</v>
      </c>
      <c r="L334" s="828">
        <v>722898.07200000004</v>
      </c>
      <c r="M334" s="828">
        <v>0</v>
      </c>
      <c r="N334" s="828">
        <v>0</v>
      </c>
      <c r="O334" s="828">
        <v>0</v>
      </c>
      <c r="P334" s="828">
        <v>0</v>
      </c>
      <c r="Q334" s="828">
        <v>0</v>
      </c>
    </row>
    <row r="335" spans="1:19" ht="15" x14ac:dyDescent="0.25">
      <c r="A335" s="1076" t="s">
        <v>1570</v>
      </c>
      <c r="B335" s="1076" t="str">
        <f t="shared" si="12"/>
        <v>ACH</v>
      </c>
      <c r="C335" t="s">
        <v>1572</v>
      </c>
      <c r="D335" s="1066" t="s">
        <v>1573</v>
      </c>
      <c r="E335" s="1066" t="s">
        <v>1393</v>
      </c>
      <c r="F335" s="3">
        <v>43449</v>
      </c>
      <c r="G335" s="1067">
        <v>43647</v>
      </c>
      <c r="H335" s="1065">
        <v>41730</v>
      </c>
      <c r="I335" s="3">
        <v>45352</v>
      </c>
      <c r="J335" s="829">
        <v>860136.63600000006</v>
      </c>
      <c r="K335" s="830">
        <v>771949.08600000001</v>
      </c>
      <c r="L335" s="828">
        <v>766784.41799999995</v>
      </c>
      <c r="M335" s="828">
        <v>0</v>
      </c>
      <c r="N335" s="828">
        <v>0</v>
      </c>
      <c r="O335" s="828">
        <v>0</v>
      </c>
      <c r="P335" s="828">
        <v>0</v>
      </c>
      <c r="Q335" s="828">
        <v>0</v>
      </c>
    </row>
    <row r="336" spans="1:19" ht="15" x14ac:dyDescent="0.25">
      <c r="A336" s="1076" t="s">
        <v>1571</v>
      </c>
      <c r="B336" s="1076" t="str">
        <f t="shared" si="12"/>
        <v>ACH</v>
      </c>
      <c r="C336" t="s">
        <v>1572</v>
      </c>
      <c r="D336" s="1066" t="s">
        <v>1573</v>
      </c>
      <c r="E336" s="1066" t="s">
        <v>1393</v>
      </c>
      <c r="F336" s="3">
        <v>43449</v>
      </c>
      <c r="G336" s="1067">
        <v>43647</v>
      </c>
      <c r="H336" s="1065">
        <v>41730</v>
      </c>
      <c r="I336" s="3">
        <v>45352</v>
      </c>
      <c r="J336" s="829">
        <v>19575.523440000001</v>
      </c>
      <c r="K336" s="830">
        <v>17568.496439999999</v>
      </c>
      <c r="L336" s="828">
        <v>17450.955720000002</v>
      </c>
      <c r="M336" s="828">
        <v>17641.479240000001</v>
      </c>
      <c r="N336" s="828">
        <v>17778.482039999999</v>
      </c>
      <c r="O336" s="828">
        <v>17700.377639999999</v>
      </c>
      <c r="P336" s="828">
        <v>17606.268240000001</v>
      </c>
      <c r="Q336" s="828">
        <v>17443.657439999999</v>
      </c>
    </row>
    <row r="337" spans="1:19" ht="15" x14ac:dyDescent="0.25">
      <c r="A337" s="1076" t="s">
        <v>1465</v>
      </c>
      <c r="B337" s="1076" t="str">
        <f t="shared" ref="B337:B338" si="13">MID(A337,1,3)</f>
        <v>NAL</v>
      </c>
      <c r="C337" t="s">
        <v>1404</v>
      </c>
      <c r="D337" s="1066" t="s">
        <v>1405</v>
      </c>
      <c r="E337" s="1066" t="s">
        <v>1393</v>
      </c>
      <c r="F337" s="3">
        <v>43343</v>
      </c>
      <c r="G337" s="1067">
        <v>43678</v>
      </c>
      <c r="H337" s="1065">
        <v>42248</v>
      </c>
      <c r="I337" s="3">
        <v>44409</v>
      </c>
      <c r="J337" s="829">
        <v>405136.53681600001</v>
      </c>
      <c r="K337" s="830">
        <v>382803.50988000003</v>
      </c>
      <c r="L337" s="828">
        <v>283399.58591999998</v>
      </c>
      <c r="M337" s="828">
        <v>289182.53588400001</v>
      </c>
      <c r="N337" s="828">
        <v>268079.84953200002</v>
      </c>
      <c r="O337" s="828">
        <v>185614.312752</v>
      </c>
      <c r="P337" s="828">
        <v>0</v>
      </c>
      <c r="Q337" s="828">
        <v>0</v>
      </c>
    </row>
    <row r="338" spans="1:19" ht="15" x14ac:dyDescent="0.25">
      <c r="A338" s="1076" t="s">
        <v>1466</v>
      </c>
      <c r="B338" s="1076" t="str">
        <f t="shared" si="13"/>
        <v>NAL</v>
      </c>
      <c r="C338" t="s">
        <v>1404</v>
      </c>
      <c r="D338" s="1066" t="s">
        <v>1405</v>
      </c>
      <c r="E338" s="1066" t="s">
        <v>1393</v>
      </c>
      <c r="F338" s="3">
        <v>43343</v>
      </c>
      <c r="G338" s="1067">
        <v>43678</v>
      </c>
      <c r="H338" s="1065">
        <v>42248</v>
      </c>
      <c r="I338" s="3">
        <v>44409</v>
      </c>
      <c r="J338" s="829">
        <v>169668.03732800001</v>
      </c>
      <c r="K338" s="830">
        <v>160312.69824</v>
      </c>
      <c r="L338" s="828">
        <v>118683.74016</v>
      </c>
      <c r="M338" s="828">
        <v>121107.282192</v>
      </c>
      <c r="N338" s="828">
        <v>112268.05113599999</v>
      </c>
      <c r="O338" s="828">
        <v>77733.833616000004</v>
      </c>
      <c r="P338" s="828">
        <v>0</v>
      </c>
      <c r="Q338" s="828">
        <v>0</v>
      </c>
    </row>
    <row r="339" spans="1:19" ht="15" x14ac:dyDescent="0.25">
      <c r="A339" s="1076" t="s">
        <v>1681</v>
      </c>
      <c r="B339" s="1076" t="str">
        <f t="shared" ref="B339:B340" si="14">MID(A339,1,3)</f>
        <v>TRW</v>
      </c>
      <c r="C339" t="s">
        <v>1981</v>
      </c>
      <c r="D339" s="1066" t="s">
        <v>1982</v>
      </c>
      <c r="E339" s="1065">
        <v>41791</v>
      </c>
      <c r="F339" s="3">
        <v>43922</v>
      </c>
      <c r="G339" s="1067">
        <v>43647</v>
      </c>
      <c r="H339" s="1065">
        <v>42401</v>
      </c>
      <c r="I339" s="3">
        <v>44896</v>
      </c>
      <c r="J339" s="829">
        <v>895239.21425600001</v>
      </c>
      <c r="K339" s="830">
        <v>180342.5</v>
      </c>
      <c r="L339" s="828">
        <v>238098.6</v>
      </c>
      <c r="M339" s="828">
        <v>254509.01097599999</v>
      </c>
      <c r="N339" s="828">
        <v>221894.9</v>
      </c>
      <c r="O339" s="828">
        <v>232795.58499999999</v>
      </c>
      <c r="P339" s="828">
        <v>216192.29500000001</v>
      </c>
      <c r="Q339" s="828">
        <v>0</v>
      </c>
      <c r="S339" t="s">
        <v>2077</v>
      </c>
    </row>
    <row r="340" spans="1:19" ht="15" x14ac:dyDescent="0.25">
      <c r="A340" s="1076" t="s">
        <v>1681</v>
      </c>
      <c r="B340" s="1076" t="str">
        <f t="shared" si="14"/>
        <v>TRW</v>
      </c>
      <c r="C340" t="s">
        <v>1981</v>
      </c>
      <c r="D340" s="1066" t="s">
        <v>1982</v>
      </c>
      <c r="E340" s="1065">
        <v>41791</v>
      </c>
      <c r="F340" s="3">
        <v>43922</v>
      </c>
      <c r="G340" s="1067">
        <v>43647</v>
      </c>
      <c r="H340" s="1065">
        <v>42430</v>
      </c>
      <c r="I340" s="3">
        <v>44986</v>
      </c>
      <c r="J340" s="829">
        <v>138793.879552</v>
      </c>
      <c r="K340" s="830">
        <v>34134.5</v>
      </c>
      <c r="L340" s="828">
        <v>42764</v>
      </c>
      <c r="M340" s="828">
        <v>46926.096640000003</v>
      </c>
      <c r="N340" s="828">
        <v>62889</v>
      </c>
      <c r="O340" s="828">
        <v>65398.3</v>
      </c>
      <c r="P340" s="828">
        <v>61475.7</v>
      </c>
      <c r="Q340" s="828">
        <v>25912.7</v>
      </c>
      <c r="S340" t="s">
        <v>2077</v>
      </c>
    </row>
    <row r="341" spans="1:19" ht="15" x14ac:dyDescent="0.25">
      <c r="A341" s="1076" t="s">
        <v>1743</v>
      </c>
      <c r="B341" s="1076" t="str">
        <f t="shared" ref="B341:B342" si="15">MID(A341,1,3)</f>
        <v>TRW</v>
      </c>
      <c r="C341" t="s">
        <v>1884</v>
      </c>
      <c r="D341" s="1066" t="s">
        <v>1885</v>
      </c>
      <c r="E341" s="1066" t="s">
        <v>1393</v>
      </c>
      <c r="F341" s="3">
        <v>43922</v>
      </c>
      <c r="G341" s="1067">
        <v>43586</v>
      </c>
      <c r="H341" s="1065">
        <v>42552</v>
      </c>
      <c r="I341" s="3">
        <v>44713</v>
      </c>
      <c r="J341" s="829">
        <v>395176.11459999997</v>
      </c>
      <c r="K341" s="830">
        <v>980940.63</v>
      </c>
      <c r="L341" s="828">
        <v>964804.68</v>
      </c>
      <c r="M341" s="828">
        <v>1023120.5110000001</v>
      </c>
      <c r="N341" s="828">
        <v>903837.27</v>
      </c>
      <c r="O341" s="828">
        <v>882890.28890000004</v>
      </c>
      <c r="P341" s="828">
        <v>423747.23670000001</v>
      </c>
      <c r="Q341" s="828">
        <v>0</v>
      </c>
    </row>
    <row r="342" spans="1:19" ht="15" x14ac:dyDescent="0.25">
      <c r="A342" s="1076" t="s">
        <v>1989</v>
      </c>
      <c r="B342" s="1076" t="str">
        <f t="shared" si="15"/>
        <v>TRW</v>
      </c>
      <c r="C342" t="s">
        <v>1884</v>
      </c>
      <c r="D342" s="1066" t="s">
        <v>1885</v>
      </c>
      <c r="E342" s="1065">
        <v>42856</v>
      </c>
      <c r="F342" s="3">
        <v>44743</v>
      </c>
      <c r="G342" s="1067">
        <v>43586</v>
      </c>
      <c r="H342" s="1065">
        <v>42552</v>
      </c>
      <c r="I342" s="3">
        <v>44713</v>
      </c>
      <c r="J342" s="829">
        <v>0</v>
      </c>
      <c r="K342" s="830">
        <v>172884.5466</v>
      </c>
      <c r="L342" s="828">
        <v>623575.47840000002</v>
      </c>
      <c r="M342" s="828">
        <v>629708.7672</v>
      </c>
      <c r="N342" s="828">
        <v>584170.83759999997</v>
      </c>
      <c r="O342" s="828">
        <v>541615.85679999995</v>
      </c>
      <c r="P342" s="828">
        <v>259951.0104</v>
      </c>
      <c r="Q342" s="828">
        <v>0</v>
      </c>
      <c r="S342" t="s">
        <v>2079</v>
      </c>
    </row>
    <row r="343" spans="1:19" ht="15" x14ac:dyDescent="0.25">
      <c r="A343" s="1076" t="s">
        <v>1986</v>
      </c>
      <c r="B343" s="1076" t="str">
        <f>MID(A343,1,3)</f>
        <v>TRW</v>
      </c>
      <c r="C343" t="s">
        <v>1987</v>
      </c>
      <c r="D343" s="1066" t="s">
        <v>1988</v>
      </c>
      <c r="E343" s="1065">
        <v>42948</v>
      </c>
      <c r="F343" s="3">
        <v>44713</v>
      </c>
      <c r="G343" s="1067">
        <v>43647</v>
      </c>
      <c r="H343" s="1065">
        <v>42370</v>
      </c>
      <c r="I343" s="3">
        <v>44531</v>
      </c>
      <c r="J343" s="829">
        <v>0</v>
      </c>
      <c r="K343" s="830">
        <v>4921.6859999999997</v>
      </c>
      <c r="L343" s="828">
        <v>16062.353999999999</v>
      </c>
      <c r="M343" s="828">
        <v>15762.977999999999</v>
      </c>
      <c r="N343" s="828">
        <v>16148.286</v>
      </c>
      <c r="O343" s="828">
        <v>15171.156000000001</v>
      </c>
      <c r="P343" s="828">
        <v>0</v>
      </c>
      <c r="Q343" s="828">
        <v>0</v>
      </c>
      <c r="S343" t="s">
        <v>2079</v>
      </c>
    </row>
    <row r="344" spans="1:19" ht="15" x14ac:dyDescent="0.25">
      <c r="A344" s="1076" t="s">
        <v>1794</v>
      </c>
      <c r="B344" s="1076" t="str">
        <f t="shared" ref="B344:B345" si="16">MID(A344,1,3)</f>
        <v>SLA</v>
      </c>
      <c r="C344" t="s">
        <v>1981</v>
      </c>
      <c r="D344" s="1066" t="s">
        <v>1982</v>
      </c>
      <c r="E344" s="1066" t="s">
        <v>1393</v>
      </c>
      <c r="F344" s="3">
        <v>43313</v>
      </c>
      <c r="G344" s="1067">
        <v>43647</v>
      </c>
      <c r="H344" s="1065">
        <v>42401</v>
      </c>
      <c r="I344" s="3">
        <v>44896</v>
      </c>
      <c r="J344" s="829">
        <v>539116.848</v>
      </c>
      <c r="K344" s="830">
        <v>279119.28480000002</v>
      </c>
      <c r="L344" s="828">
        <v>379065.26016000001</v>
      </c>
      <c r="M344" s="828">
        <v>0</v>
      </c>
      <c r="N344" s="828">
        <v>0</v>
      </c>
      <c r="O344" s="828">
        <v>0</v>
      </c>
      <c r="P344" s="828">
        <v>0</v>
      </c>
      <c r="Q344" s="828">
        <v>0</v>
      </c>
    </row>
    <row r="345" spans="1:19" ht="15" x14ac:dyDescent="0.25">
      <c r="A345" s="1076" t="s">
        <v>1794</v>
      </c>
      <c r="B345" s="1076" t="str">
        <f t="shared" si="16"/>
        <v>SLA</v>
      </c>
      <c r="C345" t="s">
        <v>1981</v>
      </c>
      <c r="D345" s="1066" t="s">
        <v>1982</v>
      </c>
      <c r="E345" s="1066" t="s">
        <v>1393</v>
      </c>
      <c r="F345" s="3">
        <v>43313</v>
      </c>
      <c r="G345" s="1067">
        <v>43647</v>
      </c>
      <c r="H345" s="1065">
        <v>42430</v>
      </c>
      <c r="I345" s="3">
        <v>44986</v>
      </c>
      <c r="J345" s="829">
        <v>195382.38</v>
      </c>
      <c r="K345" s="830">
        <v>105696.90360000001</v>
      </c>
      <c r="L345" s="828">
        <v>131909.83439999999</v>
      </c>
      <c r="M345" s="828">
        <v>0</v>
      </c>
      <c r="N345" s="828">
        <v>0</v>
      </c>
      <c r="O345" s="828">
        <v>0</v>
      </c>
      <c r="P345" s="828">
        <v>0</v>
      </c>
      <c r="Q345" s="828">
        <v>0</v>
      </c>
    </row>
    <row r="346" spans="1:19" ht="15" x14ac:dyDescent="0.25">
      <c r="A346" s="1076" t="s">
        <v>1467</v>
      </c>
      <c r="B346" s="1076" t="str">
        <f>MID(A346,1,3)</f>
        <v>UTA</v>
      </c>
      <c r="C346" t="s">
        <v>1406</v>
      </c>
      <c r="D346" s="1066" t="s">
        <v>1407</v>
      </c>
      <c r="E346" s="1066" t="s">
        <v>1393</v>
      </c>
      <c r="F346" s="3">
        <v>43302</v>
      </c>
      <c r="G346" s="1067">
        <v>43647</v>
      </c>
      <c r="H346" s="1065">
        <v>42401</v>
      </c>
      <c r="I346" s="3">
        <v>44409</v>
      </c>
      <c r="J346" s="829">
        <v>180977.92000000001</v>
      </c>
      <c r="K346" s="830">
        <v>198065.2</v>
      </c>
      <c r="L346" s="828">
        <v>178748.48</v>
      </c>
      <c r="M346" s="828">
        <v>124163.68</v>
      </c>
      <c r="N346" s="828">
        <v>137483.76</v>
      </c>
      <c r="O346" s="828">
        <v>86455.28</v>
      </c>
      <c r="P346" s="828">
        <v>0</v>
      </c>
      <c r="Q346" s="828">
        <v>0</v>
      </c>
    </row>
    <row r="347" spans="1:19" ht="15" x14ac:dyDescent="0.25">
      <c r="A347" s="1076" t="s">
        <v>1985</v>
      </c>
      <c r="B347" s="1076" t="str">
        <f>MID(A347,1,3)</f>
        <v>TRW</v>
      </c>
      <c r="D347" s="1076"/>
      <c r="F347" s="1077"/>
      <c r="G347" s="1077"/>
      <c r="H347" s="3"/>
      <c r="I347" s="1077"/>
      <c r="J347" s="1071"/>
      <c r="K347" s="1072"/>
      <c r="L347" s="828"/>
      <c r="M347" s="828"/>
      <c r="N347" s="828"/>
      <c r="O347" s="828"/>
      <c r="P347" s="828"/>
      <c r="Q347" s="828"/>
      <c r="S347" t="s">
        <v>2078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
  <sheetViews>
    <sheetView workbookViewId="0">
      <selection activeCell="L44" sqref="L44"/>
    </sheetView>
  </sheetViews>
  <sheetFormatPr defaultRowHeight="12.7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S73"/>
  <sheetViews>
    <sheetView showGridLines="0" zoomScale="110" zoomScaleNormal="110" workbookViewId="0">
      <pane xSplit="1" ySplit="4" topLeftCell="B36" activePane="bottomRight" state="frozen"/>
      <selection pane="topRight" activeCell="B1" sqref="B1"/>
      <selection pane="bottomLeft" activeCell="A7" sqref="A7"/>
      <selection pane="bottomRight" activeCell="D44" sqref="D44:E52"/>
    </sheetView>
  </sheetViews>
  <sheetFormatPr defaultRowHeight="12.75" x14ac:dyDescent="0.2"/>
  <cols>
    <col min="1" max="1" width="13" customWidth="1"/>
    <col min="2" max="2" width="12.7109375" style="5" bestFit="1" customWidth="1"/>
    <col min="3" max="3" width="14.5703125" style="1" customWidth="1"/>
    <col min="4" max="4" width="19.28515625" customWidth="1"/>
    <col min="5" max="8" width="14.42578125" customWidth="1"/>
    <col min="9" max="9" width="14.42578125" style="357" customWidth="1"/>
    <col min="10" max="10" width="14.42578125" customWidth="1"/>
    <col min="11" max="11" width="11.7109375" hidden="1" customWidth="1"/>
    <col min="12" max="12" width="19.140625" style="480" hidden="1" customWidth="1"/>
    <col min="13" max="13" width="18.5703125" hidden="1" customWidth="1"/>
    <col min="14" max="14" width="11.140625" style="357" hidden="1" customWidth="1"/>
    <col min="15" max="15" width="32.140625" style="4" hidden="1" customWidth="1"/>
    <col min="16" max="16" width="43.28515625" style="4" customWidth="1"/>
    <col min="17" max="17" width="27.140625" style="4" hidden="1" customWidth="1"/>
    <col min="18" max="18" width="18.28515625" style="4" customWidth="1"/>
    <col min="19" max="19" width="11.140625" style="357" hidden="1" customWidth="1"/>
    <col min="20" max="20" width="9.28515625" style="357" hidden="1" customWidth="1"/>
    <col min="21" max="21" width="17" style="461" hidden="1" customWidth="1"/>
    <col min="22" max="22" width="16.42578125" style="461" hidden="1" customWidth="1"/>
    <col min="23" max="23" width="17.42578125" style="461" hidden="1" customWidth="1"/>
    <col min="24" max="25" width="13" style="461" hidden="1" customWidth="1"/>
    <col min="26" max="26" width="12.5703125" style="461" customWidth="1"/>
    <col min="27" max="27" width="23.7109375" style="461" customWidth="1"/>
    <col min="28" max="28" width="12.5703125" style="461" customWidth="1"/>
    <col min="29" max="29" width="14.140625" style="462" bestFit="1" customWidth="1"/>
    <col min="30" max="30" width="9" style="463" customWidth="1"/>
    <col min="31" max="31" width="16.28515625" style="357" bestFit="1" customWidth="1"/>
    <col min="32" max="123" width="9.140625" style="36" customWidth="1"/>
  </cols>
  <sheetData>
    <row r="1" spans="1:123" x14ac:dyDescent="0.2">
      <c r="A1" s="3"/>
    </row>
    <row r="2" spans="1:123" ht="18.75" thickBot="1" x14ac:dyDescent="0.3">
      <c r="A2" s="481" t="s">
        <v>1089</v>
      </c>
    </row>
    <row r="3" spans="1:123" x14ac:dyDescent="0.2">
      <c r="A3" s="149" t="s">
        <v>957</v>
      </c>
      <c r="C3" s="441"/>
      <c r="E3" s="1224" t="s">
        <v>1074</v>
      </c>
      <c r="F3" s="1225"/>
      <c r="G3" s="1225"/>
      <c r="H3" s="1225"/>
      <c r="I3" s="1225"/>
      <c r="J3" s="1226"/>
    </row>
    <row r="4" spans="1:123" s="2" customFormat="1" ht="64.5" thickBot="1" x14ac:dyDescent="0.25">
      <c r="A4" s="542" t="s">
        <v>348</v>
      </c>
      <c r="B4" s="543" t="s">
        <v>951</v>
      </c>
      <c r="C4" s="544" t="s">
        <v>0</v>
      </c>
      <c r="D4" s="545" t="s">
        <v>494</v>
      </c>
      <c r="E4" s="546" t="s">
        <v>1042</v>
      </c>
      <c r="F4" s="546" t="s">
        <v>1072</v>
      </c>
      <c r="G4" s="546" t="s">
        <v>1073</v>
      </c>
      <c r="H4" s="547" t="s">
        <v>1045</v>
      </c>
      <c r="I4" s="547" t="s">
        <v>1046</v>
      </c>
      <c r="J4" s="548" t="s">
        <v>544</v>
      </c>
      <c r="K4" s="549" t="s">
        <v>952</v>
      </c>
      <c r="L4" s="550" t="s">
        <v>102</v>
      </c>
      <c r="M4" s="550" t="s">
        <v>144</v>
      </c>
      <c r="N4" s="550" t="s">
        <v>240</v>
      </c>
      <c r="O4" s="551" t="s">
        <v>49</v>
      </c>
      <c r="P4" s="551" t="s">
        <v>52</v>
      </c>
      <c r="Q4" s="551" t="s">
        <v>1164</v>
      </c>
      <c r="R4" s="551" t="s">
        <v>1065</v>
      </c>
      <c r="S4" s="552" t="s">
        <v>955</v>
      </c>
      <c r="T4" s="552" t="s">
        <v>954</v>
      </c>
      <c r="U4" s="553" t="s">
        <v>953</v>
      </c>
      <c r="V4" s="553" t="s">
        <v>106</v>
      </c>
      <c r="W4" s="553" t="s">
        <v>956</v>
      </c>
      <c r="X4" s="554" t="s">
        <v>354</v>
      </c>
      <c r="Y4" s="554" t="s">
        <v>349</v>
      </c>
      <c r="Z4" s="553" t="s">
        <v>341</v>
      </c>
      <c r="AA4" s="553" t="s">
        <v>1066</v>
      </c>
      <c r="AB4" s="555" t="s">
        <v>64</v>
      </c>
      <c r="AC4" s="556" t="s">
        <v>61</v>
      </c>
      <c r="AD4" s="557" t="s">
        <v>62</v>
      </c>
      <c r="AE4" s="552" t="s">
        <v>65</v>
      </c>
      <c r="AF4" s="442"/>
      <c r="AG4" s="442"/>
      <c r="AH4" s="442"/>
      <c r="AI4" s="442"/>
      <c r="AJ4" s="442"/>
      <c r="AK4" s="442"/>
      <c r="AL4" s="442"/>
      <c r="AM4" s="442"/>
      <c r="AN4" s="442"/>
      <c r="AO4" s="442"/>
      <c r="AP4" s="442"/>
      <c r="AQ4" s="442"/>
      <c r="AR4" s="442"/>
      <c r="AS4" s="442"/>
      <c r="AT4" s="442"/>
      <c r="AU4" s="442"/>
      <c r="AV4" s="442"/>
      <c r="AW4" s="442"/>
      <c r="AX4" s="442"/>
      <c r="AY4" s="442"/>
      <c r="AZ4" s="442"/>
      <c r="BA4" s="442"/>
      <c r="BB4" s="442"/>
      <c r="BC4" s="442"/>
      <c r="BD4" s="442"/>
      <c r="BE4" s="442"/>
      <c r="BF4" s="442"/>
      <c r="BG4" s="442"/>
      <c r="BH4" s="442"/>
      <c r="BI4" s="442"/>
      <c r="BJ4" s="442"/>
      <c r="BK4" s="442"/>
      <c r="BL4" s="442"/>
      <c r="BM4" s="442"/>
      <c r="BN4" s="442"/>
      <c r="BO4" s="442"/>
      <c r="BP4" s="442"/>
      <c r="BQ4" s="442"/>
      <c r="BR4" s="442"/>
      <c r="BS4" s="442"/>
      <c r="BT4" s="442"/>
      <c r="BU4" s="442"/>
      <c r="BV4" s="442"/>
      <c r="BW4" s="442"/>
      <c r="BX4" s="442"/>
      <c r="BY4" s="442"/>
      <c r="BZ4" s="442"/>
      <c r="CA4" s="442"/>
      <c r="CB4" s="442"/>
      <c r="CC4" s="442"/>
      <c r="CD4" s="442"/>
      <c r="CE4" s="442"/>
      <c r="CF4" s="442"/>
      <c r="CG4" s="442"/>
      <c r="CH4" s="442"/>
      <c r="CI4" s="442"/>
      <c r="CJ4" s="442"/>
      <c r="CK4" s="442"/>
      <c r="CL4" s="442"/>
      <c r="CM4" s="442"/>
      <c r="CN4" s="442"/>
      <c r="CO4" s="442"/>
      <c r="CP4" s="442"/>
      <c r="CQ4" s="442"/>
      <c r="CR4" s="442"/>
      <c r="CS4" s="442"/>
      <c r="CT4" s="442"/>
      <c r="CU4" s="442"/>
      <c r="CV4" s="442"/>
      <c r="CW4" s="442"/>
      <c r="CX4" s="442"/>
      <c r="CY4" s="442"/>
      <c r="CZ4" s="442"/>
      <c r="DA4" s="442"/>
      <c r="DB4" s="442"/>
      <c r="DC4" s="442"/>
      <c r="DD4" s="442"/>
      <c r="DE4" s="442"/>
      <c r="DF4" s="442"/>
      <c r="DG4" s="442"/>
      <c r="DH4" s="442"/>
      <c r="DI4" s="442"/>
      <c r="DJ4" s="442"/>
      <c r="DK4" s="442"/>
      <c r="DL4" s="442"/>
      <c r="DM4" s="442"/>
      <c r="DN4" s="442"/>
      <c r="DO4" s="442"/>
      <c r="DP4" s="442"/>
      <c r="DQ4" s="442"/>
      <c r="DR4" s="442"/>
      <c r="DS4" s="442"/>
    </row>
    <row r="5" spans="1:123" ht="25.5" customHeight="1" x14ac:dyDescent="0.2">
      <c r="A5" s="565" t="s">
        <v>1012</v>
      </c>
      <c r="B5" s="566">
        <v>42370</v>
      </c>
      <c r="C5" s="567" t="s">
        <v>1014</v>
      </c>
      <c r="D5" s="567" t="s">
        <v>1015</v>
      </c>
      <c r="E5" s="568">
        <v>0</v>
      </c>
      <c r="F5" s="568">
        <v>0</v>
      </c>
      <c r="G5" s="568">
        <v>0</v>
      </c>
      <c r="H5" s="569" t="s">
        <v>1173</v>
      </c>
      <c r="I5" s="570"/>
      <c r="J5" s="570" t="str">
        <f>IF(E5=0,"OK",IF(H5&gt;B5,"NOT OK",IF(ISBLANK(H5),"","OK")))</f>
        <v>OK</v>
      </c>
      <c r="K5" s="349"/>
      <c r="L5" s="570"/>
      <c r="M5" s="571"/>
      <c r="N5" s="571"/>
      <c r="O5" s="572"/>
      <c r="P5" s="1228" t="s">
        <v>1172</v>
      </c>
      <c r="Q5" s="573"/>
      <c r="R5" s="574" t="s">
        <v>1139</v>
      </c>
      <c r="S5" s="575"/>
      <c r="T5" s="576"/>
      <c r="U5" s="577"/>
      <c r="V5" s="578"/>
      <c r="W5" s="579"/>
      <c r="X5" s="580"/>
      <c r="Y5" s="580"/>
      <c r="Z5" s="581"/>
      <c r="AA5" s="582">
        <f>+B5-180</f>
        <v>42190</v>
      </c>
      <c r="AB5" s="580"/>
      <c r="AC5" s="582"/>
      <c r="AD5" s="583"/>
      <c r="AE5" s="584"/>
    </row>
    <row r="6" spans="1:123" x14ac:dyDescent="0.2">
      <c r="A6" s="585" t="s">
        <v>1013</v>
      </c>
      <c r="B6" s="515">
        <v>42370</v>
      </c>
      <c r="C6" s="482" t="s">
        <v>1014</v>
      </c>
      <c r="D6" s="482" t="s">
        <v>1015</v>
      </c>
      <c r="E6" s="528">
        <v>0</v>
      </c>
      <c r="F6" s="528">
        <v>0</v>
      </c>
      <c r="G6" s="528">
        <v>0</v>
      </c>
      <c r="H6" s="529" t="s">
        <v>1173</v>
      </c>
      <c r="I6" s="483"/>
      <c r="J6" s="483" t="str">
        <f t="shared" ref="J6:J33" si="0">IF(E6=0,"OK",IF(H6&gt;B6,"NOT OK",IF(ISBLANK(H6),"","OK")))</f>
        <v>OK</v>
      </c>
      <c r="K6" s="350"/>
      <c r="L6" s="483"/>
      <c r="M6" s="517"/>
      <c r="N6" s="517"/>
      <c r="O6" s="323"/>
      <c r="P6" s="1229"/>
      <c r="Q6" s="307"/>
      <c r="R6" s="320" t="s">
        <v>1139</v>
      </c>
      <c r="S6" s="486"/>
      <c r="T6" s="487"/>
      <c r="U6" s="488"/>
      <c r="V6" s="489"/>
      <c r="W6" s="490"/>
      <c r="X6" s="493"/>
      <c r="Y6" s="493"/>
      <c r="Z6" s="491"/>
      <c r="AA6" s="492">
        <f>+B6-180</f>
        <v>42190</v>
      </c>
      <c r="AB6" s="493"/>
      <c r="AC6" s="492"/>
      <c r="AD6" s="494"/>
      <c r="AE6" s="586"/>
    </row>
    <row r="7" spans="1:123" x14ac:dyDescent="0.2">
      <c r="A7" s="585" t="s">
        <v>960</v>
      </c>
      <c r="B7" s="515">
        <v>42430</v>
      </c>
      <c r="C7" s="482" t="s">
        <v>175</v>
      </c>
      <c r="D7" s="350" t="s">
        <v>992</v>
      </c>
      <c r="E7" s="528">
        <v>12</v>
      </c>
      <c r="F7" s="528">
        <v>240</v>
      </c>
      <c r="G7" s="528">
        <v>2880</v>
      </c>
      <c r="H7" s="529">
        <v>42694</v>
      </c>
      <c r="I7" s="483" t="s">
        <v>1052</v>
      </c>
      <c r="J7" s="483" t="str">
        <f t="shared" si="0"/>
        <v>NOT OK</v>
      </c>
      <c r="K7" s="350"/>
      <c r="L7" s="519"/>
      <c r="M7" s="520"/>
      <c r="N7" s="517"/>
      <c r="O7" s="323"/>
      <c r="P7" s="485" t="s">
        <v>1174</v>
      </c>
      <c r="Q7" s="485"/>
      <c r="R7" s="320" t="s">
        <v>1068</v>
      </c>
      <c r="S7" s="486"/>
      <c r="T7" s="487"/>
      <c r="U7" s="488"/>
      <c r="V7" s="489">
        <v>0</v>
      </c>
      <c r="W7" s="490"/>
      <c r="X7" s="493"/>
      <c r="Y7" s="493"/>
      <c r="Z7" s="491"/>
      <c r="AA7" s="492">
        <f t="shared" ref="AA7:AA33" si="1">+B7-180</f>
        <v>42250</v>
      </c>
      <c r="AB7" s="493"/>
      <c r="AC7" s="492"/>
      <c r="AD7" s="494"/>
      <c r="AE7" s="586"/>
    </row>
    <row r="8" spans="1:123" x14ac:dyDescent="0.2">
      <c r="A8" s="585" t="s">
        <v>961</v>
      </c>
      <c r="B8" s="515">
        <v>42430</v>
      </c>
      <c r="C8" s="482" t="s">
        <v>175</v>
      </c>
      <c r="D8" s="350" t="s">
        <v>992</v>
      </c>
      <c r="E8" s="528">
        <v>0</v>
      </c>
      <c r="F8" s="528">
        <v>0</v>
      </c>
      <c r="G8" s="528">
        <v>0</v>
      </c>
      <c r="H8" s="529" t="s">
        <v>1173</v>
      </c>
      <c r="I8" s="483"/>
      <c r="J8" s="483" t="str">
        <f t="shared" si="0"/>
        <v>OK</v>
      </c>
      <c r="K8" s="350"/>
      <c r="L8" s="519"/>
      <c r="M8" s="520"/>
      <c r="N8" s="517"/>
      <c r="O8" s="323"/>
      <c r="P8" s="485" t="s">
        <v>1174</v>
      </c>
      <c r="Q8" s="485"/>
      <c r="R8" s="320" t="s">
        <v>1068</v>
      </c>
      <c r="S8" s="486"/>
      <c r="T8" s="487"/>
      <c r="U8" s="488"/>
      <c r="V8" s="489">
        <v>0</v>
      </c>
      <c r="W8" s="490"/>
      <c r="X8" s="493"/>
      <c r="Y8" s="493"/>
      <c r="Z8" s="491"/>
      <c r="AA8" s="492">
        <f t="shared" si="1"/>
        <v>42250</v>
      </c>
      <c r="AB8" s="493"/>
      <c r="AC8" s="492"/>
      <c r="AD8" s="494"/>
      <c r="AE8" s="586"/>
    </row>
    <row r="9" spans="1:123" ht="12.75" customHeight="1" x14ac:dyDescent="0.2">
      <c r="A9" s="585" t="s">
        <v>984</v>
      </c>
      <c r="B9" s="515">
        <v>42430</v>
      </c>
      <c r="C9" s="482" t="s">
        <v>175</v>
      </c>
      <c r="D9" s="350" t="s">
        <v>992</v>
      </c>
      <c r="E9" s="528">
        <v>1</v>
      </c>
      <c r="F9" s="528">
        <v>100</v>
      </c>
      <c r="G9" s="528">
        <v>100</v>
      </c>
      <c r="H9" s="529">
        <v>42547</v>
      </c>
      <c r="I9" s="483" t="s">
        <v>1052</v>
      </c>
      <c r="J9" s="483" t="str">
        <f t="shared" si="0"/>
        <v>NOT OK</v>
      </c>
      <c r="K9" s="350"/>
      <c r="L9" s="484" t="s">
        <v>1011</v>
      </c>
      <c r="M9" s="517"/>
      <c r="N9" s="517"/>
      <c r="O9" s="323"/>
      <c r="P9" s="320" t="s">
        <v>1175</v>
      </c>
      <c r="Q9" s="320"/>
      <c r="R9" s="320" t="s">
        <v>1140</v>
      </c>
      <c r="S9" s="486"/>
      <c r="T9" s="487"/>
      <c r="U9" s="488"/>
      <c r="V9" s="489">
        <v>0</v>
      </c>
      <c r="W9" s="490"/>
      <c r="X9" s="493"/>
      <c r="Y9" s="493"/>
      <c r="Z9" s="1230" t="s">
        <v>1010</v>
      </c>
      <c r="AA9" s="492">
        <f t="shared" si="1"/>
        <v>42250</v>
      </c>
      <c r="AB9" s="493"/>
      <c r="AC9" s="492"/>
      <c r="AD9" s="494"/>
      <c r="AE9" s="586"/>
    </row>
    <row r="10" spans="1:123" x14ac:dyDescent="0.2">
      <c r="A10" s="585" t="s">
        <v>985</v>
      </c>
      <c r="B10" s="515">
        <v>42430</v>
      </c>
      <c r="C10" s="482" t="s">
        <v>175</v>
      </c>
      <c r="D10" s="350" t="s">
        <v>992</v>
      </c>
      <c r="E10" s="528">
        <v>0</v>
      </c>
      <c r="F10" s="528">
        <v>0</v>
      </c>
      <c r="G10" s="528">
        <v>0</v>
      </c>
      <c r="H10" s="529" t="s">
        <v>1173</v>
      </c>
      <c r="I10" s="483"/>
      <c r="J10" s="483" t="str">
        <f t="shared" si="0"/>
        <v>OK</v>
      </c>
      <c r="K10" s="350"/>
      <c r="L10" s="484"/>
      <c r="M10" s="517"/>
      <c r="N10" s="517"/>
      <c r="O10" s="323"/>
      <c r="P10" s="320" t="s">
        <v>1175</v>
      </c>
      <c r="Q10" s="320"/>
      <c r="R10" s="320" t="s">
        <v>1140</v>
      </c>
      <c r="S10" s="486"/>
      <c r="T10" s="487"/>
      <c r="U10" s="488"/>
      <c r="V10" s="489">
        <v>0</v>
      </c>
      <c r="W10" s="490"/>
      <c r="X10" s="493"/>
      <c r="Y10" s="493"/>
      <c r="Z10" s="1231"/>
      <c r="AA10" s="492">
        <f t="shared" si="1"/>
        <v>42250</v>
      </c>
      <c r="AB10" s="493"/>
      <c r="AC10" s="492"/>
      <c r="AD10" s="494"/>
      <c r="AE10" s="586"/>
    </row>
    <row r="11" spans="1:123" x14ac:dyDescent="0.2">
      <c r="A11" s="585" t="s">
        <v>995</v>
      </c>
      <c r="B11" s="515">
        <v>42430</v>
      </c>
      <c r="C11" s="482" t="s">
        <v>996</v>
      </c>
      <c r="D11" s="350" t="s">
        <v>997</v>
      </c>
      <c r="E11" s="528">
        <v>1</v>
      </c>
      <c r="F11" s="528">
        <v>400</v>
      </c>
      <c r="G11" s="528">
        <v>400</v>
      </c>
      <c r="H11" s="529">
        <v>42659</v>
      </c>
      <c r="I11" s="483" t="s">
        <v>1052</v>
      </c>
      <c r="J11" s="483" t="str">
        <f t="shared" si="0"/>
        <v>NOT OK</v>
      </c>
      <c r="K11" s="350"/>
      <c r="L11" s="483"/>
      <c r="M11" s="517"/>
      <c r="N11" s="517"/>
      <c r="O11" s="323"/>
      <c r="P11" s="320" t="s">
        <v>1171</v>
      </c>
      <c r="Q11" s="320"/>
      <c r="R11" s="320" t="s">
        <v>1141</v>
      </c>
      <c r="S11" s="486"/>
      <c r="T11" s="487"/>
      <c r="U11" s="488"/>
      <c r="V11" s="489"/>
      <c r="W11" s="490"/>
      <c r="X11" s="493"/>
      <c r="Y11" s="493"/>
      <c r="Z11" s="491"/>
      <c r="AA11" s="492">
        <f t="shared" si="1"/>
        <v>42250</v>
      </c>
      <c r="AB11" s="493"/>
      <c r="AC11" s="492"/>
      <c r="AD11" s="494"/>
      <c r="AE11" s="586"/>
    </row>
    <row r="12" spans="1:123" x14ac:dyDescent="0.2">
      <c r="A12" s="585" t="s">
        <v>998</v>
      </c>
      <c r="B12" s="515">
        <v>42430</v>
      </c>
      <c r="C12" s="482" t="s">
        <v>996</v>
      </c>
      <c r="D12" s="350" t="s">
        <v>997</v>
      </c>
      <c r="E12" s="528">
        <v>19</v>
      </c>
      <c r="F12" s="528">
        <v>240</v>
      </c>
      <c r="G12" s="528">
        <v>1440</v>
      </c>
      <c r="H12" s="529">
        <v>42687</v>
      </c>
      <c r="I12" s="483" t="s">
        <v>1055</v>
      </c>
      <c r="J12" s="483" t="str">
        <f t="shared" si="0"/>
        <v>NOT OK</v>
      </c>
      <c r="K12" s="350"/>
      <c r="L12" s="483"/>
      <c r="M12" s="517"/>
      <c r="N12" s="517"/>
      <c r="O12" s="323"/>
      <c r="P12" s="320" t="s">
        <v>1171</v>
      </c>
      <c r="Q12" s="320"/>
      <c r="R12" s="320" t="s">
        <v>1141</v>
      </c>
      <c r="S12" s="486"/>
      <c r="T12" s="487"/>
      <c r="U12" s="488"/>
      <c r="V12" s="489"/>
      <c r="W12" s="490"/>
      <c r="X12" s="493"/>
      <c r="Y12" s="493"/>
      <c r="Z12" s="491"/>
      <c r="AA12" s="492">
        <f t="shared" si="1"/>
        <v>42250</v>
      </c>
      <c r="AB12" s="493"/>
      <c r="AC12" s="492"/>
      <c r="AD12" s="494"/>
      <c r="AE12" s="586"/>
    </row>
    <row r="13" spans="1:123" x14ac:dyDescent="0.2">
      <c r="A13" s="585" t="s">
        <v>1026</v>
      </c>
      <c r="B13" s="515">
        <v>42461</v>
      </c>
      <c r="C13" s="482" t="s">
        <v>1028</v>
      </c>
      <c r="D13" s="350" t="s">
        <v>431</v>
      </c>
      <c r="E13" s="528">
        <v>0</v>
      </c>
      <c r="F13" s="528">
        <v>0</v>
      </c>
      <c r="G13" s="528">
        <v>0</v>
      </c>
      <c r="H13" s="529" t="s">
        <v>1173</v>
      </c>
      <c r="I13" s="483"/>
      <c r="J13" s="483" t="str">
        <f t="shared" si="0"/>
        <v>OK</v>
      </c>
      <c r="K13" s="350"/>
      <c r="L13" s="521"/>
      <c r="M13" s="517"/>
      <c r="N13" s="517"/>
      <c r="O13" s="323"/>
      <c r="P13" s="1229" t="s">
        <v>1033</v>
      </c>
      <c r="Q13" s="307"/>
      <c r="R13" s="320" t="s">
        <v>1069</v>
      </c>
      <c r="S13" s="486"/>
      <c r="T13" s="487"/>
      <c r="U13" s="488"/>
      <c r="V13" s="488"/>
      <c r="W13" s="522"/>
      <c r="X13" s="493"/>
      <c r="Y13" s="493"/>
      <c r="Z13" s="491"/>
      <c r="AA13" s="492">
        <f t="shared" si="1"/>
        <v>42281</v>
      </c>
      <c r="AB13" s="493"/>
      <c r="AC13" s="492"/>
      <c r="AD13" s="494"/>
      <c r="AE13" s="586"/>
    </row>
    <row r="14" spans="1:123" x14ac:dyDescent="0.2">
      <c r="A14" s="585" t="s">
        <v>1027</v>
      </c>
      <c r="B14" s="515">
        <v>42461</v>
      </c>
      <c r="C14" s="482" t="s">
        <v>1028</v>
      </c>
      <c r="D14" s="350" t="s">
        <v>431</v>
      </c>
      <c r="E14" s="528">
        <v>0</v>
      </c>
      <c r="F14" s="528">
        <v>0</v>
      </c>
      <c r="G14" s="528">
        <v>0</v>
      </c>
      <c r="H14" s="529" t="s">
        <v>1173</v>
      </c>
      <c r="I14" s="483"/>
      <c r="J14" s="483" t="str">
        <f t="shared" si="0"/>
        <v>OK</v>
      </c>
      <c r="K14" s="350"/>
      <c r="L14" s="521"/>
      <c r="M14" s="517"/>
      <c r="N14" s="517"/>
      <c r="O14" s="323"/>
      <c r="P14" s="1229"/>
      <c r="Q14" s="307"/>
      <c r="R14" s="320" t="s">
        <v>1069</v>
      </c>
      <c r="S14" s="486"/>
      <c r="T14" s="487"/>
      <c r="U14" s="488"/>
      <c r="V14" s="488"/>
      <c r="W14" s="522"/>
      <c r="X14" s="493"/>
      <c r="Y14" s="493"/>
      <c r="Z14" s="491"/>
      <c r="AA14" s="492">
        <f>+B14-180</f>
        <v>42281</v>
      </c>
      <c r="AB14" s="493"/>
      <c r="AC14" s="492"/>
      <c r="AD14" s="494"/>
      <c r="AE14" s="586"/>
    </row>
    <row r="15" spans="1:123" x14ac:dyDescent="0.2">
      <c r="A15" s="585" t="s">
        <v>727</v>
      </c>
      <c r="B15" s="515">
        <v>42461</v>
      </c>
      <c r="C15" s="350" t="s">
        <v>748</v>
      </c>
      <c r="D15" s="350" t="s">
        <v>994</v>
      </c>
      <c r="E15" s="528">
        <v>0</v>
      </c>
      <c r="F15" s="528">
        <v>0</v>
      </c>
      <c r="G15" s="528">
        <v>0</v>
      </c>
      <c r="H15" s="529" t="s">
        <v>1173</v>
      </c>
      <c r="I15" s="483"/>
      <c r="J15" s="483" t="str">
        <f t="shared" si="0"/>
        <v>OK</v>
      </c>
      <c r="K15" s="350"/>
      <c r="L15" s="484"/>
      <c r="M15" s="520"/>
      <c r="N15" s="517"/>
      <c r="O15" s="323"/>
      <c r="P15" s="1227" t="s">
        <v>1033</v>
      </c>
      <c r="Q15" s="540"/>
      <c r="R15" s="320" t="s">
        <v>1142</v>
      </c>
      <c r="S15" s="486"/>
      <c r="T15" s="487"/>
      <c r="U15" s="488"/>
      <c r="V15" s="489"/>
      <c r="W15" s="490"/>
      <c r="X15" s="493"/>
      <c r="Y15" s="493"/>
      <c r="Z15" s="523">
        <v>42310</v>
      </c>
      <c r="AA15" s="492">
        <f t="shared" si="1"/>
        <v>42281</v>
      </c>
      <c r="AB15" s="493"/>
      <c r="AC15" s="492"/>
      <c r="AD15" s="494"/>
      <c r="AE15" s="586"/>
    </row>
    <row r="16" spans="1:123" x14ac:dyDescent="0.2">
      <c r="A16" s="585" t="s">
        <v>728</v>
      </c>
      <c r="B16" s="515">
        <v>42461</v>
      </c>
      <c r="C16" s="350" t="s">
        <v>748</v>
      </c>
      <c r="D16" s="350" t="s">
        <v>994</v>
      </c>
      <c r="E16" s="528">
        <v>0</v>
      </c>
      <c r="F16" s="528">
        <v>0</v>
      </c>
      <c r="G16" s="528">
        <v>0</v>
      </c>
      <c r="H16" s="529" t="s">
        <v>1173</v>
      </c>
      <c r="I16" s="483"/>
      <c r="J16" s="483" t="str">
        <f t="shared" si="0"/>
        <v>OK</v>
      </c>
      <c r="K16" s="350"/>
      <c r="L16" s="484"/>
      <c r="M16" s="520"/>
      <c r="N16" s="517"/>
      <c r="O16" s="323"/>
      <c r="P16" s="1227"/>
      <c r="Q16" s="540"/>
      <c r="R16" s="320" t="s">
        <v>1142</v>
      </c>
      <c r="S16" s="486"/>
      <c r="T16" s="487"/>
      <c r="U16" s="488"/>
      <c r="V16" s="489"/>
      <c r="W16" s="490"/>
      <c r="X16" s="493"/>
      <c r="Y16" s="493"/>
      <c r="Z16" s="523">
        <v>42310</v>
      </c>
      <c r="AA16" s="492">
        <f t="shared" si="1"/>
        <v>42281</v>
      </c>
      <c r="AB16" s="493"/>
      <c r="AC16" s="492"/>
      <c r="AD16" s="494"/>
      <c r="AE16" s="586"/>
    </row>
    <row r="17" spans="1:31" x14ac:dyDescent="0.2">
      <c r="A17" s="585" t="s">
        <v>729</v>
      </c>
      <c r="B17" s="515">
        <v>42461</v>
      </c>
      <c r="C17" s="350" t="s">
        <v>748</v>
      </c>
      <c r="D17" s="350" t="s">
        <v>994</v>
      </c>
      <c r="E17" s="528">
        <v>0</v>
      </c>
      <c r="F17" s="528">
        <v>0</v>
      </c>
      <c r="G17" s="528">
        <v>0</v>
      </c>
      <c r="H17" s="529" t="s">
        <v>1173</v>
      </c>
      <c r="I17" s="483"/>
      <c r="J17" s="483" t="str">
        <f t="shared" si="0"/>
        <v>OK</v>
      </c>
      <c r="K17" s="350"/>
      <c r="L17" s="484"/>
      <c r="M17" s="520"/>
      <c r="N17" s="517"/>
      <c r="O17" s="323"/>
      <c r="P17" s="1227"/>
      <c r="Q17" s="540"/>
      <c r="R17" s="320" t="s">
        <v>1142</v>
      </c>
      <c r="S17" s="486"/>
      <c r="T17" s="487"/>
      <c r="U17" s="488"/>
      <c r="V17" s="489"/>
      <c r="W17" s="490"/>
      <c r="X17" s="493"/>
      <c r="Y17" s="493"/>
      <c r="Z17" s="523">
        <v>42310</v>
      </c>
      <c r="AA17" s="492">
        <f t="shared" si="1"/>
        <v>42281</v>
      </c>
      <c r="AB17" s="493"/>
      <c r="AC17" s="492"/>
      <c r="AD17" s="494"/>
      <c r="AE17" s="586"/>
    </row>
    <row r="18" spans="1:31" x14ac:dyDescent="0.2">
      <c r="A18" s="585" t="s">
        <v>730</v>
      </c>
      <c r="B18" s="515">
        <v>42461</v>
      </c>
      <c r="C18" s="350" t="s">
        <v>748</v>
      </c>
      <c r="D18" s="350" t="s">
        <v>994</v>
      </c>
      <c r="E18" s="528">
        <v>0</v>
      </c>
      <c r="F18" s="528">
        <v>0</v>
      </c>
      <c r="G18" s="528">
        <v>0</v>
      </c>
      <c r="H18" s="529" t="s">
        <v>1173</v>
      </c>
      <c r="I18" s="483"/>
      <c r="J18" s="483" t="str">
        <f t="shared" si="0"/>
        <v>OK</v>
      </c>
      <c r="K18" s="350"/>
      <c r="L18" s="484"/>
      <c r="M18" s="520"/>
      <c r="N18" s="517"/>
      <c r="O18" s="323"/>
      <c r="P18" s="1227"/>
      <c r="Q18" s="540"/>
      <c r="R18" s="320" t="s">
        <v>1142</v>
      </c>
      <c r="S18" s="486"/>
      <c r="T18" s="487"/>
      <c r="U18" s="488"/>
      <c r="V18" s="489"/>
      <c r="W18" s="490"/>
      <c r="X18" s="493"/>
      <c r="Y18" s="493"/>
      <c r="Z18" s="523">
        <v>42310</v>
      </c>
      <c r="AA18" s="492">
        <f t="shared" si="1"/>
        <v>42281</v>
      </c>
      <c r="AB18" s="493"/>
      <c r="AC18" s="492"/>
      <c r="AD18" s="494"/>
      <c r="AE18" s="586"/>
    </row>
    <row r="19" spans="1:31" x14ac:dyDescent="0.2">
      <c r="A19" s="585" t="s">
        <v>959</v>
      </c>
      <c r="B19" s="524">
        <v>42491</v>
      </c>
      <c r="C19" s="482" t="s">
        <v>999</v>
      </c>
      <c r="D19" s="350" t="s">
        <v>1000</v>
      </c>
      <c r="E19" s="528">
        <v>0</v>
      </c>
      <c r="F19" s="528">
        <v>0</v>
      </c>
      <c r="G19" s="528">
        <v>0</v>
      </c>
      <c r="H19" s="529" t="s">
        <v>1173</v>
      </c>
      <c r="I19" s="483"/>
      <c r="J19" s="483" t="str">
        <f t="shared" si="0"/>
        <v>OK</v>
      </c>
      <c r="K19" s="350"/>
      <c r="L19" s="521"/>
      <c r="M19" s="517"/>
      <c r="N19" s="517"/>
      <c r="O19" s="323"/>
      <c r="P19" s="320" t="s">
        <v>1033</v>
      </c>
      <c r="Q19" s="320"/>
      <c r="R19" s="320" t="s">
        <v>1068</v>
      </c>
      <c r="S19" s="486"/>
      <c r="T19" s="487"/>
      <c r="U19" s="488"/>
      <c r="V19" s="488"/>
      <c r="W19" s="522"/>
      <c r="X19" s="493"/>
      <c r="Y19" s="493"/>
      <c r="Z19" s="491"/>
      <c r="AA19" s="492">
        <f>+B19-180</f>
        <v>42311</v>
      </c>
      <c r="AB19" s="493"/>
      <c r="AC19" s="492"/>
      <c r="AD19" s="494"/>
      <c r="AE19" s="586"/>
    </row>
    <row r="20" spans="1:31" ht="25.5" x14ac:dyDescent="0.2">
      <c r="A20" s="585" t="s">
        <v>958</v>
      </c>
      <c r="B20" s="515">
        <v>42491</v>
      </c>
      <c r="C20" s="482" t="s">
        <v>999</v>
      </c>
      <c r="D20" s="350" t="s">
        <v>1000</v>
      </c>
      <c r="E20" s="528">
        <v>0</v>
      </c>
      <c r="F20" s="528">
        <v>0</v>
      </c>
      <c r="G20" s="528">
        <v>0</v>
      </c>
      <c r="H20" s="529" t="s">
        <v>1173</v>
      </c>
      <c r="I20" s="483"/>
      <c r="J20" s="483" t="str">
        <f t="shared" si="0"/>
        <v>OK</v>
      </c>
      <c r="K20" s="350"/>
      <c r="L20" s="484"/>
      <c r="M20" s="520"/>
      <c r="N20" s="517"/>
      <c r="O20" s="323"/>
      <c r="P20" s="320" t="s">
        <v>1062</v>
      </c>
      <c r="Q20" s="320"/>
      <c r="R20" s="320" t="s">
        <v>1069</v>
      </c>
      <c r="S20" s="486"/>
      <c r="T20" s="487"/>
      <c r="U20" s="488"/>
      <c r="V20" s="489"/>
      <c r="W20" s="490"/>
      <c r="X20" s="493"/>
      <c r="Y20" s="493"/>
      <c r="Z20" s="491"/>
      <c r="AA20" s="492">
        <f>+B20-180</f>
        <v>42311</v>
      </c>
      <c r="AB20" s="493"/>
      <c r="AC20" s="492"/>
      <c r="AD20" s="494"/>
      <c r="AE20" s="586"/>
    </row>
    <row r="21" spans="1:31" ht="13.15" customHeight="1" x14ac:dyDescent="0.2">
      <c r="A21" s="585" t="s">
        <v>1022</v>
      </c>
      <c r="B21" s="515">
        <v>42491</v>
      </c>
      <c r="C21" s="482" t="s">
        <v>860</v>
      </c>
      <c r="D21" s="350" t="s">
        <v>1024</v>
      </c>
      <c r="E21" s="528">
        <v>20</v>
      </c>
      <c r="F21" s="528">
        <v>2080</v>
      </c>
      <c r="G21" s="528">
        <v>14320</v>
      </c>
      <c r="H21" s="529">
        <v>42694</v>
      </c>
      <c r="I21" s="483" t="s">
        <v>1055</v>
      </c>
      <c r="J21" s="483" t="str">
        <f t="shared" si="0"/>
        <v>NOT OK</v>
      </c>
      <c r="K21" s="350"/>
      <c r="L21" s="484"/>
      <c r="M21" s="525"/>
      <c r="N21" s="517"/>
      <c r="O21" s="323"/>
      <c r="P21" s="1227" t="s">
        <v>1025</v>
      </c>
      <c r="Q21" s="541"/>
      <c r="R21" s="320" t="s">
        <v>1143</v>
      </c>
      <c r="S21" s="486"/>
      <c r="T21" s="487"/>
      <c r="U21" s="488"/>
      <c r="V21" s="489"/>
      <c r="W21" s="490"/>
      <c r="X21" s="493"/>
      <c r="Y21" s="493"/>
      <c r="Z21" s="491"/>
      <c r="AA21" s="492">
        <f t="shared" si="1"/>
        <v>42311</v>
      </c>
      <c r="AB21" s="493"/>
      <c r="AC21" s="492"/>
      <c r="AD21" s="494"/>
      <c r="AE21" s="586"/>
    </row>
    <row r="22" spans="1:31" ht="13.15" customHeight="1" x14ac:dyDescent="0.2">
      <c r="A22" s="585" t="s">
        <v>1023</v>
      </c>
      <c r="B22" s="515">
        <v>42491</v>
      </c>
      <c r="C22" s="482" t="s">
        <v>860</v>
      </c>
      <c r="D22" s="350" t="s">
        <v>1024</v>
      </c>
      <c r="E22" s="528">
        <v>0</v>
      </c>
      <c r="F22" s="528">
        <v>0</v>
      </c>
      <c r="G22" s="528">
        <v>0</v>
      </c>
      <c r="H22" s="529" t="s">
        <v>1173</v>
      </c>
      <c r="I22" s="483"/>
      <c r="J22" s="483" t="str">
        <f t="shared" si="0"/>
        <v>OK</v>
      </c>
      <c r="K22" s="350"/>
      <c r="L22" s="484"/>
      <c r="M22" s="525"/>
      <c r="N22" s="517"/>
      <c r="O22" s="323"/>
      <c r="P22" s="1227"/>
      <c r="Q22" s="541"/>
      <c r="R22" s="320" t="s">
        <v>1143</v>
      </c>
      <c r="S22" s="486"/>
      <c r="T22" s="487"/>
      <c r="U22" s="488"/>
      <c r="V22" s="489"/>
      <c r="W22" s="490"/>
      <c r="X22" s="493"/>
      <c r="Y22" s="493"/>
      <c r="Z22" s="491"/>
      <c r="AA22" s="492">
        <f>+B22-180</f>
        <v>42311</v>
      </c>
      <c r="AB22" s="493"/>
      <c r="AC22" s="492"/>
      <c r="AD22" s="494"/>
      <c r="AE22" s="586"/>
    </row>
    <row r="23" spans="1:31" ht="13.15" customHeight="1" x14ac:dyDescent="0.2">
      <c r="A23" s="585" t="s">
        <v>962</v>
      </c>
      <c r="B23" s="515">
        <v>42491</v>
      </c>
      <c r="C23" s="482" t="s">
        <v>833</v>
      </c>
      <c r="D23" s="350" t="s">
        <v>993</v>
      </c>
      <c r="E23" s="528">
        <v>7</v>
      </c>
      <c r="F23" s="528">
        <v>300</v>
      </c>
      <c r="G23" s="528">
        <v>2100</v>
      </c>
      <c r="H23" s="529">
        <v>42617</v>
      </c>
      <c r="I23" s="483" t="s">
        <v>1055</v>
      </c>
      <c r="J23" s="483" t="str">
        <f t="shared" si="0"/>
        <v>NOT OK</v>
      </c>
      <c r="K23" s="350"/>
      <c r="L23" s="484"/>
      <c r="M23" s="525"/>
      <c r="N23" s="517"/>
      <c r="O23" s="323"/>
      <c r="P23" s="485" t="s">
        <v>1034</v>
      </c>
      <c r="Q23" s="485"/>
      <c r="R23" s="320" t="s">
        <v>1068</v>
      </c>
      <c r="S23" s="486"/>
      <c r="T23" s="487"/>
      <c r="U23" s="488"/>
      <c r="V23" s="489"/>
      <c r="W23" s="490"/>
      <c r="X23" s="493"/>
      <c r="Y23" s="493"/>
      <c r="Z23" s="491"/>
      <c r="AA23" s="492">
        <f t="shared" si="1"/>
        <v>42311</v>
      </c>
      <c r="AB23" s="493"/>
      <c r="AC23" s="492"/>
      <c r="AD23" s="494"/>
      <c r="AE23" s="586"/>
    </row>
    <row r="24" spans="1:31" x14ac:dyDescent="0.2">
      <c r="A24" s="585" t="s">
        <v>968</v>
      </c>
      <c r="B24" s="515">
        <v>42491</v>
      </c>
      <c r="C24" s="482" t="s">
        <v>833</v>
      </c>
      <c r="D24" s="350" t="s">
        <v>993</v>
      </c>
      <c r="E24" s="528">
        <v>1</v>
      </c>
      <c r="F24" s="528">
        <v>50</v>
      </c>
      <c r="G24" s="528">
        <v>50</v>
      </c>
      <c r="H24" s="529">
        <v>42666</v>
      </c>
      <c r="I24" s="483" t="s">
        <v>1052</v>
      </c>
      <c r="J24" s="483" t="str">
        <f t="shared" si="0"/>
        <v>NOT OK</v>
      </c>
      <c r="K24" s="350"/>
      <c r="L24" s="484"/>
      <c r="M24" s="525"/>
      <c r="N24" s="517"/>
      <c r="O24" s="323"/>
      <c r="P24" s="485" t="s">
        <v>1035</v>
      </c>
      <c r="Q24" s="485"/>
      <c r="R24" s="320" t="s">
        <v>1069</v>
      </c>
      <c r="S24" s="486"/>
      <c r="T24" s="487"/>
      <c r="U24" s="488"/>
      <c r="V24" s="489"/>
      <c r="W24" s="490"/>
      <c r="X24" s="493"/>
      <c r="Y24" s="493"/>
      <c r="Z24" s="491"/>
      <c r="AA24" s="492">
        <f t="shared" si="1"/>
        <v>42311</v>
      </c>
      <c r="AB24" s="493"/>
      <c r="AC24" s="492"/>
      <c r="AD24" s="494"/>
      <c r="AE24" s="586"/>
    </row>
    <row r="25" spans="1:31" x14ac:dyDescent="0.2">
      <c r="A25" s="585" t="s">
        <v>969</v>
      </c>
      <c r="B25" s="515">
        <v>42491</v>
      </c>
      <c r="C25" s="482" t="s">
        <v>833</v>
      </c>
      <c r="D25" s="350" t="s">
        <v>993</v>
      </c>
      <c r="E25" s="528">
        <v>17</v>
      </c>
      <c r="F25" s="528">
        <v>250</v>
      </c>
      <c r="G25" s="528">
        <v>3350</v>
      </c>
      <c r="H25" s="529">
        <v>42673</v>
      </c>
      <c r="I25" s="483" t="s">
        <v>1055</v>
      </c>
      <c r="J25" s="483" t="str">
        <f t="shared" si="0"/>
        <v>NOT OK</v>
      </c>
      <c r="K25" s="350"/>
      <c r="L25" s="519"/>
      <c r="M25" s="525"/>
      <c r="N25" s="517"/>
      <c r="O25" s="323"/>
      <c r="P25" s="320" t="s">
        <v>1036</v>
      </c>
      <c r="Q25" s="320"/>
      <c r="R25" s="320" t="s">
        <v>1069</v>
      </c>
      <c r="S25" s="486"/>
      <c r="T25" s="487"/>
      <c r="U25" s="488"/>
      <c r="V25" s="526"/>
      <c r="W25" s="490"/>
      <c r="X25" s="493"/>
      <c r="Y25" s="493"/>
      <c r="Z25" s="491"/>
      <c r="AA25" s="492">
        <f t="shared" si="1"/>
        <v>42311</v>
      </c>
      <c r="AB25" s="493"/>
      <c r="AC25" s="492"/>
      <c r="AD25" s="494"/>
      <c r="AE25" s="586"/>
    </row>
    <row r="26" spans="1:31" x14ac:dyDescent="0.2">
      <c r="A26" s="585" t="s">
        <v>970</v>
      </c>
      <c r="B26" s="515">
        <v>42491</v>
      </c>
      <c r="C26" s="482" t="s">
        <v>833</v>
      </c>
      <c r="D26" s="350" t="s">
        <v>993</v>
      </c>
      <c r="E26" s="528">
        <v>13</v>
      </c>
      <c r="F26" s="528">
        <v>300</v>
      </c>
      <c r="G26" s="528">
        <v>2100</v>
      </c>
      <c r="H26" s="529">
        <v>42638</v>
      </c>
      <c r="I26" s="483" t="s">
        <v>1055</v>
      </c>
      <c r="J26" s="483" t="str">
        <f t="shared" si="0"/>
        <v>NOT OK</v>
      </c>
      <c r="K26" s="350"/>
      <c r="L26" s="519"/>
      <c r="M26" s="525"/>
      <c r="N26" s="517"/>
      <c r="O26" s="323"/>
      <c r="P26" s="320" t="s">
        <v>1036</v>
      </c>
      <c r="Q26" s="320"/>
      <c r="R26" s="320" t="s">
        <v>1069</v>
      </c>
      <c r="S26" s="486"/>
      <c r="T26" s="487"/>
      <c r="U26" s="488"/>
      <c r="V26" s="526"/>
      <c r="W26" s="490"/>
      <c r="X26" s="493"/>
      <c r="Y26" s="493"/>
      <c r="Z26" s="491"/>
      <c r="AA26" s="492">
        <f t="shared" si="1"/>
        <v>42311</v>
      </c>
      <c r="AB26" s="493"/>
      <c r="AC26" s="492"/>
      <c r="AD26" s="494"/>
      <c r="AE26" s="586"/>
    </row>
    <row r="27" spans="1:31" x14ac:dyDescent="0.2">
      <c r="A27" s="585" t="s">
        <v>973</v>
      </c>
      <c r="B27" s="515">
        <v>42491</v>
      </c>
      <c r="C27" s="482" t="s">
        <v>833</v>
      </c>
      <c r="D27" s="350" t="s">
        <v>993</v>
      </c>
      <c r="E27" s="528">
        <v>0</v>
      </c>
      <c r="F27" s="528">
        <v>0</v>
      </c>
      <c r="G27" s="528">
        <v>0</v>
      </c>
      <c r="H27" s="529" t="s">
        <v>1173</v>
      </c>
      <c r="I27" s="483"/>
      <c r="J27" s="483" t="str">
        <f t="shared" si="0"/>
        <v>OK</v>
      </c>
      <c r="K27" s="350"/>
      <c r="L27" s="484"/>
      <c r="M27" s="520"/>
      <c r="N27" s="517"/>
      <c r="O27" s="323"/>
      <c r="P27" s="320" t="s">
        <v>1036</v>
      </c>
      <c r="Q27" s="320"/>
      <c r="R27" s="320" t="s">
        <v>1069</v>
      </c>
      <c r="S27" s="486"/>
      <c r="T27" s="487"/>
      <c r="U27" s="488"/>
      <c r="V27" s="489"/>
      <c r="W27" s="490"/>
      <c r="X27" s="493"/>
      <c r="Y27" s="493"/>
      <c r="Z27" s="491"/>
      <c r="AA27" s="492">
        <f t="shared" si="1"/>
        <v>42311</v>
      </c>
      <c r="AB27" s="493"/>
      <c r="AC27" s="492"/>
      <c r="AD27" s="494"/>
      <c r="AE27" s="586"/>
    </row>
    <row r="28" spans="1:31" x14ac:dyDescent="0.2">
      <c r="A28" s="585" t="s">
        <v>986</v>
      </c>
      <c r="B28" s="515">
        <v>42491</v>
      </c>
      <c r="C28" s="482" t="s">
        <v>174</v>
      </c>
      <c r="D28" s="350" t="s">
        <v>174</v>
      </c>
      <c r="E28" s="528">
        <v>18</v>
      </c>
      <c r="F28" s="528">
        <v>300</v>
      </c>
      <c r="G28" s="528">
        <v>4700</v>
      </c>
      <c r="H28" s="529">
        <v>42687</v>
      </c>
      <c r="I28" s="483" t="s">
        <v>1055</v>
      </c>
      <c r="J28" s="483" t="str">
        <f t="shared" si="0"/>
        <v>NOT OK</v>
      </c>
      <c r="K28" s="350"/>
      <c r="L28" s="483"/>
      <c r="M28" s="517"/>
      <c r="N28" s="517"/>
      <c r="O28" s="323"/>
      <c r="P28" s="320" t="s">
        <v>1016</v>
      </c>
      <c r="Q28" s="320"/>
      <c r="R28" s="320" t="s">
        <v>1144</v>
      </c>
      <c r="S28" s="486"/>
      <c r="T28" s="487"/>
      <c r="U28" s="488"/>
      <c r="V28" s="489"/>
      <c r="W28" s="490"/>
      <c r="X28" s="493"/>
      <c r="Y28" s="493"/>
      <c r="Z28" s="491"/>
      <c r="AA28" s="492">
        <f t="shared" si="1"/>
        <v>42311</v>
      </c>
      <c r="AB28" s="493"/>
      <c r="AC28" s="492"/>
      <c r="AD28" s="494"/>
      <c r="AE28" s="586"/>
    </row>
    <row r="29" spans="1:31" s="36" customFormat="1" x14ac:dyDescent="0.2">
      <c r="A29" s="585" t="s">
        <v>967</v>
      </c>
      <c r="B29" s="515">
        <v>42491</v>
      </c>
      <c r="C29" s="482" t="s">
        <v>197</v>
      </c>
      <c r="D29" s="350" t="s">
        <v>1009</v>
      </c>
      <c r="E29" s="528">
        <v>5</v>
      </c>
      <c r="F29" s="528">
        <v>50</v>
      </c>
      <c r="G29" s="528">
        <v>250</v>
      </c>
      <c r="H29" s="529">
        <v>42645</v>
      </c>
      <c r="I29" s="483" t="s">
        <v>1052</v>
      </c>
      <c r="J29" s="483" t="str">
        <f t="shared" si="0"/>
        <v>NOT OK</v>
      </c>
      <c r="K29" s="350"/>
      <c r="L29" s="484"/>
      <c r="M29" s="525"/>
      <c r="N29" s="517"/>
      <c r="O29" s="323"/>
      <c r="P29" s="527" t="s">
        <v>1176</v>
      </c>
      <c r="Q29" s="527"/>
      <c r="R29" s="320" t="s">
        <v>1069</v>
      </c>
      <c r="S29" s="486"/>
      <c r="T29" s="487"/>
      <c r="U29" s="488"/>
      <c r="V29" s="489"/>
      <c r="W29" s="490"/>
      <c r="X29" s="493"/>
      <c r="Y29" s="493"/>
      <c r="Z29" s="491"/>
      <c r="AA29" s="492">
        <f t="shared" si="1"/>
        <v>42311</v>
      </c>
      <c r="AB29" s="493"/>
      <c r="AC29" s="492"/>
      <c r="AD29" s="494"/>
      <c r="AE29" s="586"/>
    </row>
    <row r="30" spans="1:31" s="36" customFormat="1" x14ac:dyDescent="0.2">
      <c r="A30" s="585" t="s">
        <v>971</v>
      </c>
      <c r="B30" s="515">
        <v>42491</v>
      </c>
      <c r="C30" s="482" t="s">
        <v>197</v>
      </c>
      <c r="D30" s="350" t="s">
        <v>1009</v>
      </c>
      <c r="E30" s="528">
        <v>0</v>
      </c>
      <c r="F30" s="528">
        <v>0</v>
      </c>
      <c r="G30" s="528">
        <v>0</v>
      </c>
      <c r="H30" s="529" t="s">
        <v>1173</v>
      </c>
      <c r="I30" s="483"/>
      <c r="J30" s="483" t="str">
        <f t="shared" si="0"/>
        <v>OK</v>
      </c>
      <c r="K30" s="350"/>
      <c r="L30" s="519"/>
      <c r="M30" s="525"/>
      <c r="N30" s="517"/>
      <c r="O30" s="323"/>
      <c r="P30" s="527" t="s">
        <v>1177</v>
      </c>
      <c r="Q30" s="527"/>
      <c r="R30" s="320" t="s">
        <v>1069</v>
      </c>
      <c r="S30" s="486"/>
      <c r="T30" s="487"/>
      <c r="U30" s="488"/>
      <c r="V30" s="526"/>
      <c r="W30" s="490"/>
      <c r="X30" s="493"/>
      <c r="Y30" s="493"/>
      <c r="Z30" s="491"/>
      <c r="AA30" s="492">
        <f t="shared" si="1"/>
        <v>42311</v>
      </c>
      <c r="AB30" s="493"/>
      <c r="AC30" s="492"/>
      <c r="AD30" s="494"/>
      <c r="AE30" s="586"/>
    </row>
    <row r="31" spans="1:31" s="36" customFormat="1" x14ac:dyDescent="0.2">
      <c r="A31" s="585" t="s">
        <v>972</v>
      </c>
      <c r="B31" s="515">
        <v>42491</v>
      </c>
      <c r="C31" s="482" t="s">
        <v>197</v>
      </c>
      <c r="D31" s="350" t="s">
        <v>1009</v>
      </c>
      <c r="E31" s="528">
        <v>0</v>
      </c>
      <c r="F31" s="528">
        <v>0</v>
      </c>
      <c r="G31" s="528">
        <v>0</v>
      </c>
      <c r="H31" s="529" t="s">
        <v>1173</v>
      </c>
      <c r="I31" s="483"/>
      <c r="J31" s="483" t="str">
        <f t="shared" si="0"/>
        <v>OK</v>
      </c>
      <c r="K31" s="350"/>
      <c r="L31" s="521"/>
      <c r="M31" s="517"/>
      <c r="N31" s="517"/>
      <c r="O31" s="323"/>
      <c r="P31" s="527" t="s">
        <v>1177</v>
      </c>
      <c r="Q31" s="527"/>
      <c r="R31" s="320" t="s">
        <v>1069</v>
      </c>
      <c r="S31" s="486"/>
      <c r="T31" s="487"/>
      <c r="U31" s="488"/>
      <c r="V31" s="488"/>
      <c r="W31" s="522"/>
      <c r="X31" s="493"/>
      <c r="Y31" s="493"/>
      <c r="Z31" s="491"/>
      <c r="AA31" s="492">
        <f t="shared" si="1"/>
        <v>42311</v>
      </c>
      <c r="AB31" s="493"/>
      <c r="AC31" s="492"/>
      <c r="AD31" s="494"/>
      <c r="AE31" s="586"/>
    </row>
    <row r="32" spans="1:31" s="36" customFormat="1" x14ac:dyDescent="0.2">
      <c r="A32" s="585" t="s">
        <v>988</v>
      </c>
      <c r="B32" s="515">
        <v>42491</v>
      </c>
      <c r="C32" s="482" t="s">
        <v>197</v>
      </c>
      <c r="D32" s="350" t="s">
        <v>1009</v>
      </c>
      <c r="E32" s="528">
        <v>0</v>
      </c>
      <c r="F32" s="528">
        <v>0</v>
      </c>
      <c r="G32" s="528">
        <v>0</v>
      </c>
      <c r="H32" s="529" t="s">
        <v>1173</v>
      </c>
      <c r="I32" s="483"/>
      <c r="J32" s="483" t="str">
        <f t="shared" si="0"/>
        <v>OK</v>
      </c>
      <c r="K32" s="350"/>
      <c r="L32" s="483"/>
      <c r="M32" s="517"/>
      <c r="N32" s="517"/>
      <c r="O32" s="323"/>
      <c r="P32" s="527" t="s">
        <v>1177</v>
      </c>
      <c r="Q32" s="527"/>
      <c r="R32" s="320" t="s">
        <v>1146</v>
      </c>
      <c r="S32" s="486"/>
      <c r="T32" s="487"/>
      <c r="U32" s="488"/>
      <c r="V32" s="489"/>
      <c r="W32" s="490"/>
      <c r="X32" s="493"/>
      <c r="Y32" s="493"/>
      <c r="Z32" s="491"/>
      <c r="AA32" s="492">
        <f t="shared" si="1"/>
        <v>42311</v>
      </c>
      <c r="AB32" s="493"/>
      <c r="AC32" s="492"/>
      <c r="AD32" s="494"/>
      <c r="AE32" s="586"/>
    </row>
    <row r="33" spans="1:31" s="36" customFormat="1" x14ac:dyDescent="0.2">
      <c r="A33" s="587" t="s">
        <v>887</v>
      </c>
      <c r="B33" s="515">
        <v>42705</v>
      </c>
      <c r="C33" s="482" t="s">
        <v>889</v>
      </c>
      <c r="D33" s="350" t="s">
        <v>890</v>
      </c>
      <c r="E33" s="528">
        <v>6</v>
      </c>
      <c r="F33" s="528">
        <v>150</v>
      </c>
      <c r="G33" s="528">
        <v>900</v>
      </c>
      <c r="H33" s="529">
        <v>42694</v>
      </c>
      <c r="I33" s="483" t="s">
        <v>1055</v>
      </c>
      <c r="J33" s="483" t="str">
        <f t="shared" si="0"/>
        <v>OK</v>
      </c>
      <c r="K33" s="350"/>
      <c r="L33" s="519"/>
      <c r="M33" s="520"/>
      <c r="N33" s="517"/>
      <c r="O33" s="323"/>
      <c r="P33" s="320" t="s">
        <v>1063</v>
      </c>
      <c r="Q33" s="320"/>
      <c r="R33" s="320" t="s">
        <v>1148</v>
      </c>
      <c r="S33" s="486"/>
      <c r="T33" s="487"/>
      <c r="U33" s="488"/>
      <c r="V33" s="489"/>
      <c r="W33" s="490"/>
      <c r="X33" s="493"/>
      <c r="Y33" s="493"/>
      <c r="Z33" s="491"/>
      <c r="AA33" s="492">
        <f t="shared" si="1"/>
        <v>42525</v>
      </c>
      <c r="AB33" s="493"/>
      <c r="AC33" s="492"/>
      <c r="AD33" s="494"/>
      <c r="AE33" s="586"/>
    </row>
    <row r="34" spans="1:31" x14ac:dyDescent="0.2">
      <c r="A34" s="587" t="s">
        <v>986</v>
      </c>
      <c r="B34" s="515">
        <v>42491</v>
      </c>
      <c r="C34" s="482" t="s">
        <v>174</v>
      </c>
      <c r="D34" s="350" t="s">
        <v>174</v>
      </c>
      <c r="E34" s="528">
        <v>16</v>
      </c>
      <c r="F34" s="528">
        <v>400</v>
      </c>
      <c r="G34" s="528">
        <v>4200</v>
      </c>
      <c r="H34" s="529">
        <v>42792</v>
      </c>
      <c r="I34" s="483"/>
      <c r="J34" s="483" t="str">
        <f>IF(E34=0,"OK",IF(H34&gt;'Closed- Service'!B34,"NOT OK",IF(ISBLANK(H34),"","OK")))</f>
        <v>NOT OK</v>
      </c>
      <c r="P34" s="320" t="s">
        <v>1016</v>
      </c>
      <c r="R34" s="320" t="s">
        <v>1144</v>
      </c>
      <c r="Z34" s="491"/>
      <c r="AA34" s="492">
        <f>+'Closed- Service'!B34-180</f>
        <v>42311</v>
      </c>
    </row>
    <row r="35" spans="1:31" ht="38.25" x14ac:dyDescent="0.2">
      <c r="A35" s="587" t="s">
        <v>963</v>
      </c>
      <c r="B35" s="515">
        <v>42522</v>
      </c>
      <c r="C35" s="482" t="s">
        <v>197</v>
      </c>
      <c r="D35" s="350" t="s">
        <v>1009</v>
      </c>
      <c r="E35" s="528">
        <v>20</v>
      </c>
      <c r="F35" s="528">
        <v>500</v>
      </c>
      <c r="G35" s="528">
        <v>7100</v>
      </c>
      <c r="H35" s="529">
        <v>42820</v>
      </c>
      <c r="I35" s="483"/>
      <c r="J35" s="483" t="str">
        <f>IF(E35=0,"OK",IF(H35&gt;'Closed- Service'!B35,"NOT OK",IF(ISBLANK(H35),"","OK")))</f>
        <v>NOT OK</v>
      </c>
      <c r="P35" s="485" t="s">
        <v>1037</v>
      </c>
      <c r="R35" s="320" t="s">
        <v>1145</v>
      </c>
      <c r="Z35" s="523">
        <v>42373</v>
      </c>
      <c r="AA35" s="492">
        <f>+'Closed- Service'!B35-180</f>
        <v>42342</v>
      </c>
    </row>
    <row r="36" spans="1:31" x14ac:dyDescent="0.2">
      <c r="A36" s="587" t="s">
        <v>964</v>
      </c>
      <c r="B36" s="515">
        <v>42522</v>
      </c>
      <c r="C36" s="482" t="s">
        <v>197</v>
      </c>
      <c r="D36" s="350" t="s">
        <v>1009</v>
      </c>
      <c r="E36" s="528">
        <v>20</v>
      </c>
      <c r="F36" s="528">
        <v>450</v>
      </c>
      <c r="G36" s="528">
        <v>3600</v>
      </c>
      <c r="H36" s="529">
        <v>42820</v>
      </c>
      <c r="I36" s="483"/>
      <c r="J36" s="483" t="str">
        <f>IF(E36=0,"OK",IF(H36&gt;'Closed- Service'!B36,"NOT OK",IF(ISBLANK(H36),"","OK")))</f>
        <v>NOT OK</v>
      </c>
      <c r="P36" s="485"/>
      <c r="R36" s="320" t="s">
        <v>1145</v>
      </c>
      <c r="Z36" s="523">
        <v>42373</v>
      </c>
      <c r="AA36" s="492">
        <f>+'Closed- Service'!B36-180</f>
        <v>42342</v>
      </c>
    </row>
    <row r="37" spans="1:31" x14ac:dyDescent="0.2">
      <c r="A37" s="587" t="s">
        <v>1203</v>
      </c>
      <c r="B37" s="515">
        <v>42614</v>
      </c>
      <c r="C37" s="482" t="s">
        <v>1205</v>
      </c>
      <c r="D37" s="350" t="s">
        <v>524</v>
      </c>
      <c r="E37" s="528">
        <v>0</v>
      </c>
      <c r="F37" s="528">
        <v>0</v>
      </c>
      <c r="G37" s="528">
        <v>0</v>
      </c>
      <c r="H37" s="529" t="s">
        <v>1173</v>
      </c>
      <c r="I37" s="483"/>
      <c r="J37" s="483" t="str">
        <f>IF(E37=0,"OK",IF(H37&gt;'Closed- Service'!B37,"NOT OK",IF(ISBLANK(H37),"","OK")))</f>
        <v>OK</v>
      </c>
      <c r="P37" s="540"/>
      <c r="R37" s="320"/>
      <c r="Z37" s="523"/>
      <c r="AA37" s="492"/>
    </row>
    <row r="38" spans="1:31" ht="25.5" x14ac:dyDescent="0.2">
      <c r="A38" s="587" t="s">
        <v>1165</v>
      </c>
      <c r="B38" s="515">
        <v>42614</v>
      </c>
      <c r="C38" s="482" t="s">
        <v>1166</v>
      </c>
      <c r="D38" s="350" t="s">
        <v>1167</v>
      </c>
      <c r="E38" s="528">
        <v>20</v>
      </c>
      <c r="F38" s="528">
        <v>1200</v>
      </c>
      <c r="G38" s="528">
        <v>18900</v>
      </c>
      <c r="H38" s="529">
        <v>42820</v>
      </c>
      <c r="I38" s="483"/>
      <c r="J38" s="483" t="str">
        <f>IF(E38=0,"OK",IF(H38&gt;'Closed- Service'!B38,"NOT OK",IF(ISBLANK(H38),"","OK")))</f>
        <v>NOT OK</v>
      </c>
      <c r="P38" s="485" t="s">
        <v>1181</v>
      </c>
      <c r="R38" s="320"/>
      <c r="Z38" s="491"/>
      <c r="AA38" s="492">
        <f>+'Closed- Service'!B38-180</f>
        <v>42434</v>
      </c>
    </row>
    <row r="39" spans="1:31" ht="38.25" x14ac:dyDescent="0.2">
      <c r="A39" s="587" t="s">
        <v>981</v>
      </c>
      <c r="B39" s="515">
        <v>42614</v>
      </c>
      <c r="C39" s="350" t="s">
        <v>1004</v>
      </c>
      <c r="D39" s="350" t="s">
        <v>662</v>
      </c>
      <c r="E39" s="528">
        <v>20</v>
      </c>
      <c r="F39" s="528">
        <v>8000</v>
      </c>
      <c r="G39" s="528">
        <v>65400</v>
      </c>
      <c r="H39" s="529">
        <v>42820</v>
      </c>
      <c r="I39" s="483"/>
      <c r="J39" s="483" t="str">
        <f>IF(E39=0,"OK",IF(H39&gt;'Closed- Service'!B39,"NOT OK",IF(ISBLANK(H39),"","OK")))</f>
        <v>NOT OK</v>
      </c>
      <c r="P39" s="485" t="s">
        <v>1194</v>
      </c>
      <c r="R39" s="320" t="s">
        <v>1070</v>
      </c>
      <c r="Z39" s="523">
        <v>42522</v>
      </c>
      <c r="AA39" s="492">
        <f>+'Closed- Service'!B39-180</f>
        <v>42434</v>
      </c>
    </row>
    <row r="40" spans="1:31" x14ac:dyDescent="0.2">
      <c r="A40" s="592" t="s">
        <v>982</v>
      </c>
      <c r="B40" s="618">
        <v>42614</v>
      </c>
      <c r="C40" s="619" t="s">
        <v>1004</v>
      </c>
      <c r="D40" s="619" t="s">
        <v>662</v>
      </c>
      <c r="E40" s="528">
        <v>7</v>
      </c>
      <c r="F40" s="528">
        <v>1600</v>
      </c>
      <c r="G40" s="528">
        <v>6400</v>
      </c>
      <c r="H40" s="529">
        <v>42757</v>
      </c>
      <c r="I40" s="483"/>
      <c r="J40" s="483" t="str">
        <f>IF(E40=0,"OK",IF(H40&gt;'Closed- Service'!B40,"NOT OK",IF(ISBLANK(H40),"","OK")))</f>
        <v>NOT OK</v>
      </c>
      <c r="P40" s="485" t="s">
        <v>1178</v>
      </c>
      <c r="R40" s="320" t="s">
        <v>1070</v>
      </c>
      <c r="Z40" s="523">
        <v>42522</v>
      </c>
      <c r="AA40" s="492">
        <f>+'Closed- Service'!B40-180</f>
        <v>42434</v>
      </c>
    </row>
    <row r="41" spans="1:31" x14ac:dyDescent="0.2">
      <c r="A41" s="592" t="s">
        <v>983</v>
      </c>
      <c r="B41" s="618">
        <v>42614</v>
      </c>
      <c r="C41" s="619" t="s">
        <v>1004</v>
      </c>
      <c r="D41" s="619" t="s">
        <v>662</v>
      </c>
      <c r="E41" s="528">
        <v>9</v>
      </c>
      <c r="F41" s="528">
        <v>2800</v>
      </c>
      <c r="G41" s="528">
        <v>7600</v>
      </c>
      <c r="H41" s="529">
        <v>42764</v>
      </c>
      <c r="I41" s="483"/>
      <c r="J41" s="483" t="str">
        <f>IF(E41=0,"OK",IF(H41&gt;'Closed- Service'!B41,"NOT OK",IF(ISBLANK(H41),"","OK")))</f>
        <v>NOT OK</v>
      </c>
      <c r="P41" s="485" t="s">
        <v>1178</v>
      </c>
      <c r="R41" s="320" t="s">
        <v>1070</v>
      </c>
      <c r="Z41" s="523">
        <v>42522</v>
      </c>
      <c r="AA41" s="492">
        <f>+'Closed- Service'!B41-180</f>
        <v>42434</v>
      </c>
    </row>
    <row r="42" spans="1:31" ht="25.5" x14ac:dyDescent="0.2">
      <c r="A42" s="587" t="s">
        <v>1201</v>
      </c>
      <c r="B42" s="515">
        <v>42644</v>
      </c>
      <c r="C42" s="350" t="s">
        <v>1204</v>
      </c>
      <c r="D42" s="350" t="s">
        <v>524</v>
      </c>
      <c r="E42" s="528">
        <v>0</v>
      </c>
      <c r="F42" s="528">
        <v>0</v>
      </c>
      <c r="G42" s="528">
        <v>0</v>
      </c>
      <c r="H42" s="529" t="s">
        <v>1173</v>
      </c>
      <c r="I42" s="483"/>
      <c r="J42" s="483" t="str">
        <f>IF(E42=0,"OK",IF(H42&gt;'Closed- Service'!B42,"NOT OK",IF(ISBLANK(H42),"","OK")))</f>
        <v>OK</v>
      </c>
      <c r="P42" s="485" t="s">
        <v>1202</v>
      </c>
      <c r="R42" s="320"/>
      <c r="Z42" s="523"/>
      <c r="AA42" s="492">
        <f>+'Closed- Service'!B42-180</f>
        <v>42464</v>
      </c>
    </row>
    <row r="43" spans="1:31" x14ac:dyDescent="0.2">
      <c r="A43" s="587" t="s">
        <v>1029</v>
      </c>
      <c r="B43" s="515">
        <v>42644</v>
      </c>
      <c r="C43" s="482" t="s">
        <v>1028</v>
      </c>
      <c r="D43" s="350" t="s">
        <v>431</v>
      </c>
      <c r="E43" s="528">
        <v>0</v>
      </c>
      <c r="F43" s="528">
        <v>0</v>
      </c>
      <c r="G43" s="528">
        <v>0</v>
      </c>
      <c r="H43" s="529" t="s">
        <v>1173</v>
      </c>
      <c r="I43" s="483"/>
      <c r="J43" s="483" t="str">
        <f>IF(E43=0,"OK",IF(H43&gt;'Closed- Service'!B43,"NOT OK",IF(ISBLANK(H43),"","OK")))</f>
        <v>OK</v>
      </c>
      <c r="P43" s="320" t="s">
        <v>1067</v>
      </c>
      <c r="R43" s="539" t="s">
        <v>1147</v>
      </c>
      <c r="Z43" s="491"/>
      <c r="AA43" s="492">
        <f>+'Closed- Service'!B43-180</f>
        <v>42464</v>
      </c>
    </row>
    <row r="44" spans="1:31" x14ac:dyDescent="0.2">
      <c r="A44" s="587" t="s">
        <v>1030</v>
      </c>
      <c r="B44" s="515">
        <v>42644</v>
      </c>
      <c r="C44" s="482" t="s">
        <v>1028</v>
      </c>
      <c r="D44" s="350" t="s">
        <v>431</v>
      </c>
      <c r="E44" s="528">
        <v>0</v>
      </c>
      <c r="F44" s="528">
        <v>0</v>
      </c>
      <c r="G44" s="528">
        <v>0</v>
      </c>
      <c r="H44" s="529" t="s">
        <v>1173</v>
      </c>
      <c r="I44" s="483"/>
      <c r="J44" s="483" t="str">
        <f>IF(E44=0,"OK",IF(H44&gt;'Closed- Service'!B44,"NOT OK",IF(ISBLANK(H44),"","OK")))</f>
        <v>OK</v>
      </c>
      <c r="P44" s="320" t="s">
        <v>1067</v>
      </c>
      <c r="R44" s="539" t="s">
        <v>1147</v>
      </c>
      <c r="Z44" s="491"/>
      <c r="AA44" s="492">
        <f>+'Closed- Service'!B44-180</f>
        <v>42464</v>
      </c>
    </row>
    <row r="45" spans="1:31" x14ac:dyDescent="0.2">
      <c r="A45" s="587" t="s">
        <v>1031</v>
      </c>
      <c r="B45" s="515">
        <v>42644</v>
      </c>
      <c r="C45" s="482" t="s">
        <v>1028</v>
      </c>
      <c r="D45" s="350" t="s">
        <v>431</v>
      </c>
      <c r="E45" s="528">
        <v>0</v>
      </c>
      <c r="F45" s="528">
        <v>0</v>
      </c>
      <c r="G45" s="528">
        <v>0</v>
      </c>
      <c r="H45" s="529" t="s">
        <v>1173</v>
      </c>
      <c r="I45" s="483"/>
      <c r="J45" s="483" t="str">
        <f>IF(E45=0,"OK",IF(H45&gt;'Closed- Service'!B45,"NOT OK",IF(ISBLANK(H45),"","OK")))</f>
        <v>OK</v>
      </c>
      <c r="P45" s="320"/>
      <c r="R45" s="539" t="s">
        <v>1147</v>
      </c>
      <c r="Z45" s="491"/>
      <c r="AA45" s="492">
        <f>+'Closed- Service'!B45-180</f>
        <v>42464</v>
      </c>
    </row>
    <row r="46" spans="1:31" x14ac:dyDescent="0.2">
      <c r="A46" s="587" t="s">
        <v>1032</v>
      </c>
      <c r="B46" s="515">
        <v>42644</v>
      </c>
      <c r="C46" s="482" t="s">
        <v>1028</v>
      </c>
      <c r="D46" s="350" t="s">
        <v>431</v>
      </c>
      <c r="E46" s="528">
        <v>0</v>
      </c>
      <c r="F46" s="528">
        <v>0</v>
      </c>
      <c r="G46" s="528">
        <v>0</v>
      </c>
      <c r="H46" s="529" t="s">
        <v>1173</v>
      </c>
      <c r="I46" s="483"/>
      <c r="J46" s="483" t="str">
        <f>IF(E46=0,"OK",IF(H46&gt;'Closed- Service'!B46,"NOT OK",IF(ISBLANK(H46),"","OK")))</f>
        <v>OK</v>
      </c>
      <c r="P46" s="320" t="s">
        <v>1179</v>
      </c>
      <c r="R46" s="539" t="s">
        <v>1147</v>
      </c>
      <c r="Z46" s="491"/>
      <c r="AA46" s="492">
        <f>+'Closed- Service'!B46-180</f>
        <v>42464</v>
      </c>
    </row>
    <row r="47" spans="1:31" ht="38.25" x14ac:dyDescent="0.2">
      <c r="A47" s="587" t="s">
        <v>1183</v>
      </c>
      <c r="B47" s="515">
        <v>42644</v>
      </c>
      <c r="C47" s="482" t="s">
        <v>1188</v>
      </c>
      <c r="D47" s="350" t="s">
        <v>1189</v>
      </c>
      <c r="E47" s="528">
        <v>12</v>
      </c>
      <c r="F47" s="528">
        <v>300</v>
      </c>
      <c r="G47" s="528">
        <v>1150</v>
      </c>
      <c r="H47" s="529">
        <v>42813</v>
      </c>
      <c r="I47" s="483"/>
      <c r="J47" s="483" t="str">
        <f>IF(E47=0,"OK",IF(H47&gt;'Closed- Service'!B47,"NOT OK",IF(ISBLANK(H47),"","OK")))</f>
        <v>NOT OK</v>
      </c>
      <c r="P47" s="320" t="s">
        <v>1190</v>
      </c>
      <c r="R47" s="539"/>
      <c r="Z47" s="491"/>
      <c r="AA47" s="492">
        <f>+'Closed- Service'!B47-180</f>
        <v>42464</v>
      </c>
    </row>
    <row r="48" spans="1:31" ht="38.25" x14ac:dyDescent="0.2">
      <c r="A48" s="587" t="s">
        <v>1184</v>
      </c>
      <c r="B48" s="515">
        <v>42644</v>
      </c>
      <c r="C48" s="482" t="s">
        <v>1188</v>
      </c>
      <c r="D48" s="350" t="s">
        <v>1189</v>
      </c>
      <c r="E48" s="528">
        <v>4</v>
      </c>
      <c r="F48" s="528">
        <v>300</v>
      </c>
      <c r="G48" s="528">
        <v>1200</v>
      </c>
      <c r="H48" s="529">
        <v>42799</v>
      </c>
      <c r="I48" s="483"/>
      <c r="J48" s="483" t="str">
        <f>IF(E48=0,"OK",IF(H48&gt;'Closed- Service'!B48,"NOT OK",IF(ISBLANK(H48),"","OK")))</f>
        <v>NOT OK</v>
      </c>
      <c r="P48" s="320" t="s">
        <v>1190</v>
      </c>
      <c r="R48" s="539"/>
      <c r="Z48" s="491"/>
      <c r="AA48" s="492">
        <f>+'Closed- Service'!B48-180</f>
        <v>42464</v>
      </c>
    </row>
    <row r="49" spans="1:27" ht="38.25" x14ac:dyDescent="0.2">
      <c r="A49" s="587" t="s">
        <v>1185</v>
      </c>
      <c r="B49" s="515">
        <v>42644</v>
      </c>
      <c r="C49" s="482" t="s">
        <v>1188</v>
      </c>
      <c r="D49" s="350" t="s">
        <v>1189</v>
      </c>
      <c r="E49" s="528">
        <v>4</v>
      </c>
      <c r="F49" s="528">
        <v>300</v>
      </c>
      <c r="G49" s="528">
        <v>1200</v>
      </c>
      <c r="H49" s="529">
        <v>42785</v>
      </c>
      <c r="I49" s="483"/>
      <c r="J49" s="483" t="str">
        <f>IF(E49=0,"OK",IF(H49&gt;'Closed- Service'!B49,"NOT OK",IF(ISBLANK(H49),"","OK")))</f>
        <v>NOT OK</v>
      </c>
      <c r="P49" s="320" t="s">
        <v>1190</v>
      </c>
      <c r="R49" s="539"/>
      <c r="Z49" s="491"/>
      <c r="AA49" s="492">
        <f>+'Closed- Service'!B49-180</f>
        <v>42464</v>
      </c>
    </row>
    <row r="50" spans="1:27" ht="38.25" x14ac:dyDescent="0.2">
      <c r="A50" s="587" t="s">
        <v>1186</v>
      </c>
      <c r="B50" s="515">
        <v>42644</v>
      </c>
      <c r="C50" s="482" t="s">
        <v>1188</v>
      </c>
      <c r="D50" s="350" t="s">
        <v>1189</v>
      </c>
      <c r="E50" s="528">
        <v>20</v>
      </c>
      <c r="F50" s="528">
        <v>550</v>
      </c>
      <c r="G50" s="528">
        <v>6710</v>
      </c>
      <c r="H50" s="529">
        <v>42820</v>
      </c>
      <c r="I50" s="483"/>
      <c r="J50" s="483" t="str">
        <f>IF(E50=0,"OK",IF(H50&gt;'Closed- Service'!B50,"NOT OK",IF(ISBLANK(H50),"","OK")))</f>
        <v>NOT OK</v>
      </c>
      <c r="P50" s="320" t="s">
        <v>1190</v>
      </c>
      <c r="R50" s="539"/>
      <c r="Z50" s="491"/>
      <c r="AA50" s="492">
        <f>+'Closed- Service'!B50-180</f>
        <v>42464</v>
      </c>
    </row>
    <row r="51" spans="1:27" ht="38.25" x14ac:dyDescent="0.2">
      <c r="A51" s="587" t="s">
        <v>1187</v>
      </c>
      <c r="B51" s="515">
        <v>42644</v>
      </c>
      <c r="C51" s="482" t="s">
        <v>1188</v>
      </c>
      <c r="D51" s="350" t="s">
        <v>1189</v>
      </c>
      <c r="E51" s="528">
        <v>15</v>
      </c>
      <c r="F51" s="528">
        <v>500</v>
      </c>
      <c r="G51" s="528">
        <v>5000</v>
      </c>
      <c r="H51" s="529">
        <v>42785</v>
      </c>
      <c r="I51" s="483"/>
      <c r="J51" s="483" t="str">
        <f>IF(E51=0,"OK",IF(H51&gt;'Closed- Service'!B51,"NOT OK",IF(ISBLANK(H51),"","OK")))</f>
        <v>NOT OK</v>
      </c>
      <c r="P51" s="320" t="s">
        <v>1190</v>
      </c>
      <c r="R51" s="539"/>
      <c r="Z51" s="491"/>
      <c r="AA51" s="492">
        <f>+'Closed- Service'!B51-180</f>
        <v>42464</v>
      </c>
    </row>
    <row r="52" spans="1:27" x14ac:dyDescent="0.2">
      <c r="A52" s="587" t="s">
        <v>887</v>
      </c>
      <c r="B52" s="515">
        <v>42705</v>
      </c>
      <c r="C52" s="482" t="s">
        <v>889</v>
      </c>
      <c r="D52" s="350" t="s">
        <v>890</v>
      </c>
      <c r="E52" s="528">
        <v>12</v>
      </c>
      <c r="F52" s="528">
        <v>100</v>
      </c>
      <c r="G52" s="528">
        <v>1200</v>
      </c>
      <c r="H52" s="529">
        <v>42820</v>
      </c>
      <c r="I52" s="483"/>
      <c r="J52" s="483" t="str">
        <f>IF(E52=0,"OK",IF(H52&gt;'Closed- Service'!B52,"NOT OK",IF(ISBLANK(H52),"","OK")))</f>
        <v>NOT OK</v>
      </c>
      <c r="P52" s="320" t="s">
        <v>1182</v>
      </c>
      <c r="R52" s="320" t="s">
        <v>1148</v>
      </c>
      <c r="Z52" s="491"/>
      <c r="AA52" s="492">
        <f>+'Closed- Service'!B52-180</f>
        <v>42525</v>
      </c>
    </row>
    <row r="53" spans="1:27" ht="25.5" x14ac:dyDescent="0.2">
      <c r="A53" s="585" t="s">
        <v>1132</v>
      </c>
      <c r="B53" s="515">
        <v>42705</v>
      </c>
      <c r="C53" s="482" t="s">
        <v>1198</v>
      </c>
      <c r="D53" s="350" t="s">
        <v>1199</v>
      </c>
      <c r="E53" s="528">
        <v>0</v>
      </c>
      <c r="F53" s="528">
        <v>0</v>
      </c>
      <c r="G53" s="528">
        <v>0</v>
      </c>
      <c r="H53" s="529" t="s">
        <v>1173</v>
      </c>
      <c r="I53" s="483"/>
      <c r="J53" s="483" t="str">
        <f>IF(E53=0,"OK",IF(H53&gt;'Closed- Service'!B53,"NOT OK",IF(ISBLANK(H53),"","OK")))</f>
        <v>OK</v>
      </c>
      <c r="P53" s="320" t="s">
        <v>1200</v>
      </c>
      <c r="R53" s="320" t="s">
        <v>1153</v>
      </c>
      <c r="Z53" s="491"/>
      <c r="AA53" s="492">
        <f>+'Closed- Service'!B53-180</f>
        <v>42525</v>
      </c>
    </row>
    <row r="54" spans="1:27" ht="25.5" x14ac:dyDescent="0.2">
      <c r="A54" s="587" t="s">
        <v>965</v>
      </c>
      <c r="B54" s="515">
        <v>42705</v>
      </c>
      <c r="C54" s="482" t="s">
        <v>1001</v>
      </c>
      <c r="D54" s="350" t="s">
        <v>914</v>
      </c>
      <c r="E54" s="528">
        <v>20</v>
      </c>
      <c r="F54" s="528">
        <v>3120</v>
      </c>
      <c r="G54" s="528">
        <v>17160</v>
      </c>
      <c r="H54" s="529">
        <v>42820</v>
      </c>
      <c r="I54" s="483"/>
      <c r="J54" s="483" t="str">
        <f>IF(E54=0,"OK",IF(H54&gt;'Closed- Service'!B54,"NOT OK",IF(ISBLANK(H54),"","OK")))</f>
        <v>NOT OK</v>
      </c>
      <c r="P54" s="485" t="s">
        <v>1192</v>
      </c>
      <c r="R54" s="320" t="s">
        <v>1145</v>
      </c>
      <c r="Z54" s="491"/>
      <c r="AA54" s="492">
        <f>+'Closed- Service'!B54-180</f>
        <v>42525</v>
      </c>
    </row>
    <row r="55" spans="1:27" x14ac:dyDescent="0.2">
      <c r="A55" s="587" t="s">
        <v>966</v>
      </c>
      <c r="B55" s="515">
        <v>42705</v>
      </c>
      <c r="C55" s="482" t="s">
        <v>1001</v>
      </c>
      <c r="D55" s="350" t="s">
        <v>914</v>
      </c>
      <c r="E55" s="528">
        <v>10</v>
      </c>
      <c r="F55" s="528">
        <v>300</v>
      </c>
      <c r="G55" s="528">
        <v>1300</v>
      </c>
      <c r="H55" s="529">
        <v>42820</v>
      </c>
      <c r="I55" s="483"/>
      <c r="J55" s="483" t="str">
        <f>IF(E55=0,"OK",IF(H55&gt;'Closed- Service'!B55,"NOT OK",IF(ISBLANK(H55),"","OK")))</f>
        <v>NOT OK</v>
      </c>
      <c r="P55" s="485"/>
      <c r="R55" s="320" t="s">
        <v>1145</v>
      </c>
      <c r="Z55" s="491"/>
      <c r="AA55" s="492">
        <f>+'Closed- Service'!B55-180</f>
        <v>42525</v>
      </c>
    </row>
    <row r="56" spans="1:27" x14ac:dyDescent="0.2">
      <c r="A56" s="587" t="s">
        <v>912</v>
      </c>
      <c r="B56" s="515">
        <v>42705</v>
      </c>
      <c r="C56" s="482" t="s">
        <v>1001</v>
      </c>
      <c r="D56" s="350" t="s">
        <v>914</v>
      </c>
      <c r="E56" s="528">
        <v>0</v>
      </c>
      <c r="F56" s="528">
        <v>0</v>
      </c>
      <c r="G56" s="528">
        <v>0</v>
      </c>
      <c r="H56" s="529" t="s">
        <v>1173</v>
      </c>
      <c r="I56" s="483"/>
      <c r="J56" s="483" t="str">
        <f>IF(E56=0,"OK",IF(H56&gt;'Closed- Service'!B56,"NOT OK",IF(ISBLANK(H56),"","OK")))</f>
        <v>OK</v>
      </c>
      <c r="P56" s="320" t="s">
        <v>1179</v>
      </c>
      <c r="R56" s="320" t="s">
        <v>1149</v>
      </c>
      <c r="Z56" s="491"/>
      <c r="AA56" s="492">
        <f>+'Closed- Service'!B56-180</f>
        <v>42525</v>
      </c>
    </row>
    <row r="57" spans="1:27" x14ac:dyDescent="0.2">
      <c r="A57" s="587" t="s">
        <v>991</v>
      </c>
      <c r="B57" s="515">
        <v>42705</v>
      </c>
      <c r="C57" s="482" t="s">
        <v>1001</v>
      </c>
      <c r="D57" s="350" t="s">
        <v>914</v>
      </c>
      <c r="E57" s="528">
        <v>0</v>
      </c>
      <c r="F57" s="528">
        <v>0</v>
      </c>
      <c r="G57" s="528">
        <v>0</v>
      </c>
      <c r="H57" s="529" t="s">
        <v>1173</v>
      </c>
      <c r="I57" s="483"/>
      <c r="J57" s="483" t="str">
        <f>IF(E57=0,"OK",IF(H57&gt;'Closed- Service'!B57,"NOT OK",IF(ISBLANK(H57),"","OK")))</f>
        <v>OK</v>
      </c>
      <c r="P57" s="485" t="s">
        <v>1195</v>
      </c>
      <c r="R57" s="320" t="s">
        <v>1150</v>
      </c>
      <c r="Z57" s="491"/>
      <c r="AA57" s="492">
        <f>+'Closed- Service'!B57-180</f>
        <v>42525</v>
      </c>
    </row>
    <row r="58" spans="1:27" x14ac:dyDescent="0.2">
      <c r="A58" s="587" t="s">
        <v>1169</v>
      </c>
      <c r="B58" s="515">
        <v>42705</v>
      </c>
      <c r="C58" s="482" t="s">
        <v>1001</v>
      </c>
      <c r="D58" s="350" t="s">
        <v>914</v>
      </c>
      <c r="E58" s="528">
        <v>1</v>
      </c>
      <c r="F58" s="528">
        <v>4000</v>
      </c>
      <c r="G58" s="528">
        <v>4000</v>
      </c>
      <c r="H58" s="529">
        <v>42673</v>
      </c>
      <c r="I58" s="483"/>
      <c r="J58" s="483" t="str">
        <f>IF(E58=0,"OK",IF(H58&gt;'Closed- Service'!B58,"NOT OK",IF(ISBLANK(H58),"","OK")))</f>
        <v>OK</v>
      </c>
      <c r="P58" s="485"/>
      <c r="R58" s="320"/>
      <c r="Z58" s="491"/>
      <c r="AA58" s="492">
        <f>+'Closed- Service'!B58-180</f>
        <v>42525</v>
      </c>
    </row>
    <row r="59" spans="1:27" x14ac:dyDescent="0.2">
      <c r="A59" s="587" t="s">
        <v>1170</v>
      </c>
      <c r="B59" s="515">
        <v>42705</v>
      </c>
      <c r="C59" s="482" t="s">
        <v>1001</v>
      </c>
      <c r="D59" s="350" t="s">
        <v>914</v>
      </c>
      <c r="E59" s="528">
        <v>1</v>
      </c>
      <c r="F59" s="528">
        <v>4000</v>
      </c>
      <c r="G59" s="528">
        <v>4000</v>
      </c>
      <c r="H59" s="529">
        <v>42673</v>
      </c>
      <c r="I59" s="483"/>
      <c r="J59" s="483" t="str">
        <f>IF(E59=0,"OK",IF(H59&gt;'Closed- Service'!B59,"NOT OK",IF(ISBLANK(H59),"","OK")))</f>
        <v>OK</v>
      </c>
      <c r="P59" s="485"/>
      <c r="R59" s="320"/>
      <c r="Z59" s="491"/>
      <c r="AA59" s="492">
        <f>+'Closed- Service'!B59-180</f>
        <v>42525</v>
      </c>
    </row>
    <row r="60" spans="1:27" x14ac:dyDescent="0.2">
      <c r="A60" s="587" t="s">
        <v>915</v>
      </c>
      <c r="B60" s="515">
        <v>42705</v>
      </c>
      <c r="C60" s="350" t="s">
        <v>1005</v>
      </c>
      <c r="D60" s="350" t="s">
        <v>917</v>
      </c>
      <c r="E60" s="528">
        <v>4</v>
      </c>
      <c r="F60" s="528">
        <v>1700</v>
      </c>
      <c r="G60" s="528">
        <v>5000</v>
      </c>
      <c r="H60" s="529">
        <v>42694</v>
      </c>
      <c r="I60" s="483"/>
      <c r="J60" s="483" t="str">
        <f>IF(E60=0,"OK",IF(H60&gt;'Closed- Service'!B60,"NOT OK",IF(ISBLANK(H60),"","OK")))</f>
        <v>OK</v>
      </c>
      <c r="P60" s="485"/>
      <c r="R60" s="320" t="s">
        <v>1149</v>
      </c>
      <c r="Z60" s="491"/>
      <c r="AA60" s="492">
        <f>+'Closed- Service'!B60-180</f>
        <v>42525</v>
      </c>
    </row>
    <row r="61" spans="1:27" x14ac:dyDescent="0.2">
      <c r="A61" s="587" t="s">
        <v>990</v>
      </c>
      <c r="B61" s="515">
        <v>42705</v>
      </c>
      <c r="C61" s="482" t="s">
        <v>174</v>
      </c>
      <c r="D61" s="482" t="s">
        <v>174</v>
      </c>
      <c r="E61" s="528">
        <v>0</v>
      </c>
      <c r="F61" s="528">
        <v>0</v>
      </c>
      <c r="G61" s="528">
        <v>0</v>
      </c>
      <c r="H61" s="529" t="s">
        <v>1173</v>
      </c>
      <c r="I61" s="530"/>
      <c r="J61" s="483" t="str">
        <f>IF(E61=0,"OK",IF(H61&gt;'Closed- Service'!B61,"NOT OK",IF(ISBLANK(H61),"","OK")))</f>
        <v>OK</v>
      </c>
      <c r="P61" s="320" t="s">
        <v>1175</v>
      </c>
      <c r="R61" s="320" t="s">
        <v>1151</v>
      </c>
      <c r="Z61" s="491"/>
      <c r="AA61" s="492">
        <f>+'Closed- Service'!B61-180</f>
        <v>42525</v>
      </c>
    </row>
    <row r="62" spans="1:27" x14ac:dyDescent="0.2">
      <c r="A62" s="587" t="s">
        <v>1006</v>
      </c>
      <c r="B62" s="515">
        <v>42705</v>
      </c>
      <c r="C62" s="482" t="s">
        <v>1008</v>
      </c>
      <c r="D62" s="350" t="s">
        <v>1007</v>
      </c>
      <c r="E62" s="528">
        <v>19</v>
      </c>
      <c r="F62" s="528">
        <v>4200</v>
      </c>
      <c r="G62" s="528">
        <v>62280</v>
      </c>
      <c r="H62" s="529">
        <v>42813</v>
      </c>
      <c r="I62" s="483"/>
      <c r="J62" s="483" t="str">
        <f>IF(E62=0,"OK",IF(H62&gt;'Closed- Service'!B62,"NOT OK",IF(ISBLANK(H62),"","OK")))</f>
        <v>NOT OK</v>
      </c>
      <c r="P62" s="320" t="s">
        <v>1197</v>
      </c>
      <c r="R62" s="320" t="s">
        <v>1070</v>
      </c>
      <c r="Z62" s="491"/>
      <c r="AA62" s="492">
        <f>+'Closed- Service'!B62-180</f>
        <v>42525</v>
      </c>
    </row>
    <row r="63" spans="1:27" x14ac:dyDescent="0.2">
      <c r="A63" s="587" t="s">
        <v>1082</v>
      </c>
      <c r="B63" s="533">
        <v>42705</v>
      </c>
      <c r="C63" s="534" t="s">
        <v>584</v>
      </c>
      <c r="D63" s="482" t="s">
        <v>585</v>
      </c>
      <c r="E63" s="528">
        <v>20</v>
      </c>
      <c r="F63" s="528">
        <v>1600</v>
      </c>
      <c r="G63" s="528">
        <v>23000</v>
      </c>
      <c r="H63" s="529">
        <v>42820</v>
      </c>
      <c r="I63" s="483"/>
      <c r="J63" s="483" t="str">
        <f>IF(E63=0,"OK",IF(H63&gt;'Closed- Service'!B63,"NOT OK",IF(ISBLANK(H63),"","OK")))</f>
        <v>NOT OK</v>
      </c>
      <c r="P63" s="538" t="s">
        <v>1193</v>
      </c>
      <c r="R63" s="538" t="s">
        <v>1155</v>
      </c>
      <c r="Z63" s="491"/>
      <c r="AA63" s="492">
        <f>+'Closed- Service'!B63-180</f>
        <v>42525</v>
      </c>
    </row>
    <row r="64" spans="1:27" x14ac:dyDescent="0.2">
      <c r="A64" s="587" t="s">
        <v>1083</v>
      </c>
      <c r="B64" s="533">
        <v>42705</v>
      </c>
      <c r="C64" s="534" t="s">
        <v>584</v>
      </c>
      <c r="D64" s="482" t="s">
        <v>585</v>
      </c>
      <c r="E64" s="528">
        <v>3</v>
      </c>
      <c r="F64" s="528">
        <v>1500</v>
      </c>
      <c r="G64" s="528">
        <v>4500</v>
      </c>
      <c r="H64" s="529">
        <v>42715</v>
      </c>
      <c r="I64" s="483"/>
      <c r="J64" s="483" t="str">
        <f>IF(E64=0,"OK",IF(H64&gt;'Closed- Service'!B64,"NOT OK",IF(ISBLANK(H64),"","OK")))</f>
        <v>NOT OK</v>
      </c>
      <c r="P64" s="318"/>
      <c r="R64" s="538" t="s">
        <v>1155</v>
      </c>
      <c r="Z64" s="491"/>
      <c r="AA64" s="492">
        <f>+'Closed- Service'!B64-180</f>
        <v>42525</v>
      </c>
    </row>
    <row r="65" spans="1:27" x14ac:dyDescent="0.2">
      <c r="A65" s="588" t="s">
        <v>1084</v>
      </c>
      <c r="B65" s="598">
        <v>42705</v>
      </c>
      <c r="C65" s="600" t="s">
        <v>584</v>
      </c>
      <c r="D65" s="531" t="s">
        <v>585</v>
      </c>
      <c r="E65" s="528">
        <v>0</v>
      </c>
      <c r="F65" s="528">
        <v>0</v>
      </c>
      <c r="G65" s="528">
        <v>0</v>
      </c>
      <c r="H65" s="529" t="s">
        <v>1173</v>
      </c>
      <c r="I65" s="483"/>
      <c r="J65" s="483" t="str">
        <f>IF(E65=0,"OK",IF(H65&gt;'Closed- Service'!B65,"NOT OK",IF(ISBLANK(H65),"","OK")))</f>
        <v>OK</v>
      </c>
      <c r="P65" s="532"/>
      <c r="R65" s="599" t="s">
        <v>1155</v>
      </c>
      <c r="Z65" s="589"/>
      <c r="AA65" s="492">
        <f>+'Closed- Service'!B65-180</f>
        <v>42525</v>
      </c>
    </row>
    <row r="66" spans="1:27" x14ac:dyDescent="0.2">
      <c r="A66" s="587" t="s">
        <v>1163</v>
      </c>
      <c r="B66" s="533">
        <v>42705</v>
      </c>
      <c r="C66" s="534" t="s">
        <v>584</v>
      </c>
      <c r="D66" s="482" t="s">
        <v>585</v>
      </c>
      <c r="E66" s="528">
        <v>0</v>
      </c>
      <c r="F66" s="528">
        <v>0</v>
      </c>
      <c r="G66" s="528">
        <v>0</v>
      </c>
      <c r="H66" s="529" t="s">
        <v>1173</v>
      </c>
      <c r="I66" s="506"/>
      <c r="J66" s="483" t="str">
        <f>IF(E66=0,"OK",IF(H66&gt;'Closed- Service'!B66,"NOT OK",IF(ISBLANK(H66),"","OK")))</f>
        <v>OK</v>
      </c>
      <c r="P66" s="318" t="s">
        <v>1180</v>
      </c>
      <c r="R66" s="538" t="s">
        <v>1161</v>
      </c>
      <c r="Z66" s="491"/>
      <c r="AA66" s="492">
        <f>+'Closed- Service'!B66-180</f>
        <v>42525</v>
      </c>
    </row>
    <row r="67" spans="1:27" x14ac:dyDescent="0.2">
      <c r="A67" s="587" t="s">
        <v>1168</v>
      </c>
      <c r="B67" s="533">
        <v>42705</v>
      </c>
      <c r="C67" s="534" t="s">
        <v>584</v>
      </c>
      <c r="D67" s="482" t="s">
        <v>585</v>
      </c>
      <c r="E67" s="528">
        <v>0</v>
      </c>
      <c r="F67" s="528">
        <v>0</v>
      </c>
      <c r="G67" s="528">
        <v>0</v>
      </c>
      <c r="H67" s="529" t="s">
        <v>1173</v>
      </c>
      <c r="I67" s="483"/>
      <c r="J67" s="483" t="str">
        <f>IF(E67=0,"OK",IF(H67&gt;'Closed- Service'!B67,"NOT OK",IF(ISBLANK(H67),"","OK")))</f>
        <v>OK</v>
      </c>
      <c r="P67" s="318"/>
      <c r="R67" s="538" t="s">
        <v>1138</v>
      </c>
      <c r="Z67" s="491"/>
      <c r="AA67" s="492">
        <f>+'Closed- Service'!B67-180</f>
        <v>42525</v>
      </c>
    </row>
    <row r="68" spans="1:27" x14ac:dyDescent="0.2">
      <c r="A68" s="592" t="s">
        <v>1085</v>
      </c>
      <c r="B68" s="533">
        <v>42705</v>
      </c>
      <c r="C68" s="534" t="s">
        <v>584</v>
      </c>
      <c r="D68" s="482" t="s">
        <v>585</v>
      </c>
      <c r="E68" s="528">
        <v>0</v>
      </c>
      <c r="F68" s="528">
        <v>0</v>
      </c>
      <c r="G68" s="528">
        <v>0</v>
      </c>
      <c r="H68" s="529" t="s">
        <v>1173</v>
      </c>
      <c r="I68" s="506"/>
      <c r="J68" s="483" t="str">
        <f>IF(E68=0,"OK",IF(H68&gt;'Closed- Service'!B68,"NOT OK",IF(ISBLANK(H68),"","OK")))</f>
        <v>OK</v>
      </c>
      <c r="P68" s="318" t="s">
        <v>1196</v>
      </c>
      <c r="R68" s="538" t="s">
        <v>1138</v>
      </c>
      <c r="Z68" s="491"/>
      <c r="AA68" s="492">
        <f>+'Closed- Service'!B68-180</f>
        <v>42525</v>
      </c>
    </row>
    <row r="69" spans="1:27" x14ac:dyDescent="0.2">
      <c r="A69" s="587" t="s">
        <v>1086</v>
      </c>
      <c r="B69" s="533">
        <v>42705</v>
      </c>
      <c r="C69" s="534" t="s">
        <v>584</v>
      </c>
      <c r="D69" s="482" t="s">
        <v>585</v>
      </c>
      <c r="E69" s="528">
        <v>0</v>
      </c>
      <c r="F69" s="528">
        <v>0</v>
      </c>
      <c r="G69" s="528">
        <v>0</v>
      </c>
      <c r="H69" s="529" t="s">
        <v>1173</v>
      </c>
      <c r="I69" s="506"/>
      <c r="J69" s="483" t="str">
        <f>IF(E69=0,"OK",IF(H69&gt;'Closed- Service'!B69,"NOT OK",IF(ISBLANK(H69),"","OK")))</f>
        <v>OK</v>
      </c>
      <c r="P69" s="318" t="s">
        <v>1180</v>
      </c>
      <c r="R69" s="538" t="s">
        <v>1154</v>
      </c>
      <c r="Z69" s="491"/>
      <c r="AA69" s="492">
        <f>+'Closed- Service'!B69-180</f>
        <v>42525</v>
      </c>
    </row>
    <row r="70" spans="1:27" x14ac:dyDescent="0.2">
      <c r="A70" s="587" t="s">
        <v>1087</v>
      </c>
      <c r="B70" s="533">
        <v>42705</v>
      </c>
      <c r="C70" s="534" t="s">
        <v>584</v>
      </c>
      <c r="D70" s="482" t="s">
        <v>585</v>
      </c>
      <c r="E70" s="528">
        <v>0</v>
      </c>
      <c r="F70" s="528">
        <v>0</v>
      </c>
      <c r="G70" s="528">
        <v>0</v>
      </c>
      <c r="H70" s="529" t="s">
        <v>1173</v>
      </c>
      <c r="I70" s="483"/>
      <c r="J70" s="483" t="str">
        <f>IF(E70=0,"OK",IF(H70&gt;'Closed- Service'!B70,"NOT OK",IF(ISBLANK(H70),"","OK")))</f>
        <v>OK</v>
      </c>
      <c r="P70" s="318"/>
      <c r="R70" s="538" t="s">
        <v>1154</v>
      </c>
      <c r="Z70" s="491"/>
      <c r="AA70" s="492">
        <f>+'Closed- Service'!B70-180</f>
        <v>42525</v>
      </c>
    </row>
    <row r="71" spans="1:27" x14ac:dyDescent="0.2">
      <c r="A71" s="587" t="s">
        <v>1088</v>
      </c>
      <c r="B71" s="533">
        <v>42705</v>
      </c>
      <c r="C71" s="534" t="s">
        <v>584</v>
      </c>
      <c r="D71" s="482" t="s">
        <v>585</v>
      </c>
      <c r="E71" s="528">
        <v>0</v>
      </c>
      <c r="F71" s="528">
        <v>0</v>
      </c>
      <c r="G71" s="528">
        <v>0</v>
      </c>
      <c r="H71" s="529" t="s">
        <v>1173</v>
      </c>
      <c r="I71" s="506"/>
      <c r="J71" s="483" t="str">
        <f>IF(E71=0,"OK",IF(H71&gt;'Closed- Service'!B71,"NOT OK",IF(ISBLANK(H71),"","OK")))</f>
        <v>OK</v>
      </c>
      <c r="P71" s="318" t="s">
        <v>1180</v>
      </c>
      <c r="R71" s="538" t="s">
        <v>1154</v>
      </c>
      <c r="Z71" s="491"/>
      <c r="AA71" s="492">
        <f>+'Closed- Service'!B71-180</f>
        <v>42525</v>
      </c>
    </row>
    <row r="72" spans="1:27" ht="26.25" x14ac:dyDescent="0.25">
      <c r="A72" s="587" t="s">
        <v>987</v>
      </c>
      <c r="B72" s="515">
        <v>42735</v>
      </c>
      <c r="C72" s="516" t="s">
        <v>748</v>
      </c>
      <c r="D72" s="482" t="s">
        <v>753</v>
      </c>
      <c r="E72" s="528">
        <v>17</v>
      </c>
      <c r="F72" s="528">
        <v>360</v>
      </c>
      <c r="G72" s="528">
        <v>3780</v>
      </c>
      <c r="H72" s="529">
        <v>42820</v>
      </c>
      <c r="I72" s="483"/>
      <c r="J72" s="483" t="str">
        <f>IF(E72=0,"OK",IF(H72&gt;'Closed- Service'!B72,"NOT OK",IF(ISBLANK(H72),"","OK")))</f>
        <v>NOT OK</v>
      </c>
      <c r="P72" s="320" t="s">
        <v>1064</v>
      </c>
      <c r="R72" s="320" t="s">
        <v>1069</v>
      </c>
      <c r="Z72" s="491"/>
      <c r="AA72" s="492">
        <f>+'Closed- Service'!B72-180</f>
        <v>42555</v>
      </c>
    </row>
    <row r="73" spans="1:27" ht="26.25" x14ac:dyDescent="0.25">
      <c r="A73" s="587" t="s">
        <v>1061</v>
      </c>
      <c r="B73" s="515">
        <v>42735</v>
      </c>
      <c r="C73" s="516" t="s">
        <v>748</v>
      </c>
      <c r="D73" s="482" t="s">
        <v>753</v>
      </c>
      <c r="E73" s="528">
        <v>15</v>
      </c>
      <c r="F73" s="528">
        <v>1080</v>
      </c>
      <c r="G73" s="528">
        <v>12330</v>
      </c>
      <c r="H73" s="529">
        <v>42785</v>
      </c>
      <c r="I73" s="483"/>
      <c r="J73" s="483" t="str">
        <f>IF(E73=0,"OK",IF(H73&gt;'Closed- Service'!B73,"NOT OK",IF(ISBLANK(H73),"","OK")))</f>
        <v>NOT OK</v>
      </c>
      <c r="P73" s="320" t="s">
        <v>1064</v>
      </c>
      <c r="R73" s="539" t="s">
        <v>1071</v>
      </c>
      <c r="Z73" s="491"/>
      <c r="AA73" s="492">
        <f>+'Closed- Service'!B73-180</f>
        <v>42555</v>
      </c>
    </row>
  </sheetData>
  <autoFilter ref="A4:DS33"/>
  <mergeCells count="6">
    <mergeCell ref="P21:P22"/>
    <mergeCell ref="E3:J3"/>
    <mergeCell ref="P5:P6"/>
    <mergeCell ref="Z9:Z10"/>
    <mergeCell ref="P13:P14"/>
    <mergeCell ref="P15:P18"/>
  </mergeCells>
  <pageMargins left="0.25" right="0.25" top="0.25" bottom="0.25" header="0.3" footer="0.3"/>
  <pageSetup paperSize="17" scale="4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2010 Close out's</vt:lpstr>
      <vt:lpstr>2010 excess material&gt;1 std pack</vt:lpstr>
      <vt:lpstr>2017 Close out's</vt:lpstr>
      <vt:lpstr>2017 Parts to Review</vt:lpstr>
      <vt:lpstr>2018 Close out's</vt:lpstr>
      <vt:lpstr>2018 Parts to Review</vt:lpstr>
      <vt:lpstr>2019 Close Out's</vt:lpstr>
      <vt:lpstr>2019 Parts to Review</vt:lpstr>
      <vt:lpstr>Closed- Service</vt:lpstr>
      <vt:lpstr>Close out data</vt:lpstr>
      <vt:lpstr>2011 Summary Performance</vt:lpstr>
      <vt:lpstr>Customer EOP Verif</vt:lpstr>
      <vt:lpstr>JD </vt:lpstr>
      <vt:lpstr>Customer Verification (2)</vt:lpstr>
      <vt:lpstr>2011 excess material &gt;1std pack</vt:lpstr>
      <vt:lpstr>'2010 Close out''s'!Print_Area</vt:lpstr>
      <vt:lpstr>'2017 Close out''s'!Print_Area</vt:lpstr>
      <vt:lpstr>'2018 Close out''s'!Print_Area</vt:lpstr>
      <vt:lpstr>'Closed- Service'!Print_Area</vt:lpstr>
      <vt:lpstr>'Customer Verification (2)'!Print_Area</vt:lpstr>
      <vt:lpstr>'Customer EOP Verif'!Print_Titles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Bridey</dc:creator>
  <cp:lastModifiedBy>Allan Ramos Vallecillo</cp:lastModifiedBy>
  <cp:lastPrinted>2018-02-13T23:33:36Z</cp:lastPrinted>
  <dcterms:created xsi:type="dcterms:W3CDTF">2009-11-09T20:59:29Z</dcterms:created>
  <dcterms:modified xsi:type="dcterms:W3CDTF">2018-03-01T16:15:10Z</dcterms:modified>
</cp:coreProperties>
</file>