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InkAnnotation="0" codeName="ThisWorkbook"/>
  <mc:AlternateContent xmlns:mc="http://schemas.openxmlformats.org/markup-compatibility/2006">
    <mc:Choice Requires="x15">
      <x15ac:absPath xmlns:x15ac="http://schemas.microsoft.com/office/spreadsheetml/2010/11/ac" url="C:\Users\marku\Dropbox\Fotbollstips\VM 2026\"/>
    </mc:Choice>
  </mc:AlternateContent>
  <xr:revisionPtr revIDLastSave="0" documentId="13_ncr:1_{679C70D1-2E30-4FFE-9974-30FE907F9852}" xr6:coauthVersionLast="47" xr6:coauthVersionMax="47" xr10:uidLastSave="{00000000-0000-0000-0000-000000000000}"/>
  <workbookProtection workbookAlgorithmName="SHA-512" workbookHashValue="gZUpvndtOsp3ZVZOBiLi6sJ2MbFsTirJk0xL3HYwmvstT0TupzDFWWVyiF1C3R38yWedrMYhTmFwMeNxpmKe1g==" workbookSaltValue="7azDuBO2+YOSsXoYb0yOHA==" workbookSpinCount="100000" lockStructure="1"/>
  <bookViews>
    <workbookView xWindow="-120" yWindow="-120" windowWidth="29040" windowHeight="15720" tabRatio="704" xr2:uid="{00000000-000D-0000-FFFF-FFFF00000000}"/>
  </bookViews>
  <sheets>
    <sheet name="VM-tipset 2026 mall" sheetId="1" r:id="rId1"/>
    <sheet name="8 bästa grupp 3or" sheetId="22" state="hidden" r:id="rId2"/>
    <sheet name="Grupp A" sheetId="5" state="hidden" r:id="rId3"/>
    <sheet name="Grupp B" sheetId="9" state="hidden" r:id="rId4"/>
    <sheet name="Grupp C" sheetId="10" state="hidden" r:id="rId5"/>
    <sheet name="Grupp D" sheetId="11" state="hidden" r:id="rId6"/>
    <sheet name="Grupp E" sheetId="12" state="hidden" r:id="rId7"/>
    <sheet name="Grupp F" sheetId="13" state="hidden" r:id="rId8"/>
    <sheet name="Grupp G" sheetId="14" state="hidden" r:id="rId9"/>
    <sheet name="Grupp H" sheetId="15" state="hidden" r:id="rId10"/>
    <sheet name="Grupp I" sheetId="17" state="hidden" r:id="rId11"/>
    <sheet name="Grupp J" sheetId="19" state="hidden" r:id="rId12"/>
    <sheet name="Grupp K" sheetId="20" state="hidden" r:id="rId13"/>
    <sheet name="Grupp L" sheetId="21" state="hidden" r:id="rId14"/>
  </sheets>
  <definedNames>
    <definedName name="_xlnm._FilterDatabase" localSheetId="0" hidden="1">'VM-tipset 2026 mall'!$BT$213:$BU$213</definedName>
    <definedName name="flag1">INDIRECT('VM-tipset 2026 mall'!$AV$204)</definedName>
    <definedName name="flag10">INDIRECT('VM-tipset 2026 mall'!#REF!)</definedName>
    <definedName name="flag11">INDIRECT('VM-tipset 2026 mall'!#REF!)</definedName>
    <definedName name="flag12">INDIRECT('VM-tipset 2026 mall'!#REF!)</definedName>
    <definedName name="flag13">INDIRECT('VM-tipset 2026 mall'!#REF!)</definedName>
    <definedName name="flag14">INDIRECT('VM-tipset 2026 mall'!#REF!)</definedName>
    <definedName name="flag15">INDIRECT('VM-tipset 2026 mall'!#REF!)</definedName>
    <definedName name="flag16">INDIRECT('VM-tipset 2026 mall'!#REF!)</definedName>
    <definedName name="flag17">INDIRECT('VM-tipset 2026 mall'!#REF!)</definedName>
    <definedName name="flag18">INDIRECT('VM-tipset 2026 mall'!#REF!)</definedName>
    <definedName name="flag19">INDIRECT('VM-tipset 2026 mall'!#REF!)</definedName>
    <definedName name="flag2">INDIRECT('VM-tipset 2026 mall'!$AV$205)</definedName>
    <definedName name="flag20">INDIRECT('VM-tipset 2026 mall'!#REF!)</definedName>
    <definedName name="flag21">INDIRECT('VM-tipset 2026 mall'!#REF!)</definedName>
    <definedName name="flag22">INDIRECT('VM-tipset 2026 mall'!#REF!)</definedName>
    <definedName name="flag23">INDIRECT('VM-tipset 2026 mall'!#REF!)</definedName>
    <definedName name="flag24">INDIRECT('VM-tipset 2026 mall'!#REF!)</definedName>
    <definedName name="flag25">INDIRECT('VM-tipset 2026 mall'!#REF!)</definedName>
    <definedName name="flag26">INDIRECT('VM-tipset 2026 mall'!#REF!)</definedName>
    <definedName name="flag27">INDIRECT('VM-tipset 2026 mall'!#REF!)</definedName>
    <definedName name="flag28">INDIRECT('VM-tipset 2026 mall'!#REF!)</definedName>
    <definedName name="flag29">INDIRECT('VM-tipset 2026 mall'!#REF!)</definedName>
    <definedName name="flag3">INDIRECT('VM-tipset 2026 mall'!$AV$206)</definedName>
    <definedName name="flag30">INDIRECT('VM-tipset 2026 mall'!#REF!)</definedName>
    <definedName name="flag31">INDIRECT('VM-tipset 2026 mall'!#REF!)</definedName>
    <definedName name="flag32">INDIRECT('VM-tipset 2026 mall'!#REF!)</definedName>
    <definedName name="flag4">INDIRECT('VM-tipset 2026 mall'!$AV$207)</definedName>
    <definedName name="flag5">INDIRECT('VM-tipset 2026 mall'!$AV$212)</definedName>
    <definedName name="flag6">INDIRECT('VM-tipset 2026 mall'!$AV$213)</definedName>
    <definedName name="flag7">INDIRECT('VM-tipset 2026 mall'!$AV$214)</definedName>
    <definedName name="flag8">INDIRECT('VM-tipset 2026 mall'!#REF!)</definedName>
    <definedName name="flag9">INDIRECT('VM-tipset 2026 mall'!#REF!)</definedName>
  </definedNames>
  <calcPr calcId="191028"/>
  <extLst>
    <ext xmlns:x14="http://schemas.microsoft.com/office/spreadsheetml/2009/9/main" uri="{79F54976-1DA5-4618-B147-4CDE4B953A38}">
      <x14:workbookPr defaultImageDpi="32767"/>
    </ext>
    <ext xmlns:x15="http://schemas.microsoft.com/office/spreadsheetml/2010/11/main" uri="{FCE2AD5D-F65C-4FA6-A056-5C36A1767C68}">
      <x15:dataModel>
        <x15:modelTables>
          <x15:modelTable id="Table 6  2_92be2889-88cc-4f40-bff2-d8d80162242b" name="Table 6  2" connection="Fråga - Table 6 (2)"/>
          <x15:modelTable id="Table 7  2_db74ac80-b2b2-45a4-84c6-b2024a1dcb24" name="Table 7  2" connection="Fråga - Table 7 (2)"/>
          <x15:modelTable id="Table 0  5_75d12729-f91d-42c1-9bff-0f6fe15f6439" name="Table 0  5" connection="Fråga - Table 0 (5)"/>
          <x15:modelTable id="Table 1  3_bc51cc12-a9fe-4904-a386-ac83324fad11" name="Table 1  3" connection="Fråga - Table 1 (3)"/>
          <x15:modelTable id="Table 2  3_7cfd1e93-ad43-4e8a-97a3-7969316d7e9f" name="Table 2  3" connection="Fråga - Table 2 (3)"/>
          <x15:modelTable id="Table 3  3_ac902aa7-98fc-436e-86bf-f0be20dbf6bb" name="Table 3  3" connection="Fråga - Table 3 (3)"/>
          <x15:modelTable id="Table 4  3_97566ca7-f2db-445a-ae34-bb0d6780d266" name="Table 4  3" connection="Fråga - Table 4 (3)"/>
          <x15:modelTable id="Table 6  4_1fa82e71-f546-4911-8a16-5238acbb4fab" name="Table 6  4" connection="Fråga - Table 6 (4)"/>
          <x15:modelTable id="Table 5  3_7df2c0d5-5692-45a8-999a-05d107723399" name="Table 5  3" connection="Fråga - Table 5 (3)"/>
          <x15:modelTable id="Table 7  4_f85fa72b-402f-4727-bc1b-b504d1293c45" name="Table 7  4" connection="Fråga - Table 7 (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76" i="1" l="1"/>
  <c r="BN173" i="1"/>
  <c r="BN172" i="1"/>
  <c r="AY182" i="1"/>
  <c r="AW182" i="1"/>
  <c r="AZ170" i="1"/>
  <c r="W163" i="1" s="1" a="1"/>
  <c r="W163" i="1" s="1"/>
  <c r="AY170" i="1"/>
  <c r="AZ166" i="1"/>
  <c r="AY166" i="1"/>
  <c r="AZ162" i="1"/>
  <c r="AZ161" i="1"/>
  <c r="AY162" i="1"/>
  <c r="AY161" i="1"/>
  <c r="AZ157" i="1"/>
  <c r="AZ156" i="1"/>
  <c r="AY156" i="1"/>
  <c r="W147" i="1" s="1" a="1"/>
  <c r="W147" i="1" s="1"/>
  <c r="AZ155" i="1"/>
  <c r="AZ154" i="1"/>
  <c r="AY157" i="1"/>
  <c r="AY155" i="1"/>
  <c r="AY154" i="1"/>
  <c r="AZ150" i="1"/>
  <c r="AZ149" i="1"/>
  <c r="AZ148" i="1"/>
  <c r="AZ147" i="1"/>
  <c r="AZ146" i="1"/>
  <c r="AZ145" i="1"/>
  <c r="AZ144" i="1"/>
  <c r="AZ143" i="1"/>
  <c r="AY150" i="1"/>
  <c r="AY149" i="1"/>
  <c r="AY148" i="1"/>
  <c r="AY147" i="1"/>
  <c r="AY146" i="1"/>
  <c r="AY145" i="1"/>
  <c r="AY144" i="1"/>
  <c r="AY143" i="1"/>
  <c r="AW143" i="1"/>
  <c r="AX143" i="1"/>
  <c r="AW144" i="1"/>
  <c r="AX144" i="1"/>
  <c r="AW145" i="1"/>
  <c r="AX145" i="1"/>
  <c r="AW146" i="1"/>
  <c r="AX146" i="1"/>
  <c r="AW147" i="1"/>
  <c r="AX147" i="1"/>
  <c r="AW148" i="1"/>
  <c r="AX148" i="1"/>
  <c r="AW149" i="1"/>
  <c r="AX149" i="1"/>
  <c r="AW150" i="1"/>
  <c r="AX150" i="1"/>
  <c r="AW154" i="1"/>
  <c r="AX154" i="1"/>
  <c r="AW155" i="1"/>
  <c r="AX155" i="1"/>
  <c r="AW156" i="1"/>
  <c r="AX156" i="1"/>
  <c r="AW157" i="1"/>
  <c r="AX157" i="1"/>
  <c r="AW161" i="1"/>
  <c r="AX161" i="1"/>
  <c r="B22" i="1"/>
  <c r="AB22" i="1" s="1"/>
  <c r="BO170" i="1"/>
  <c r="BO169" i="1"/>
  <c r="BN170" i="1"/>
  <c r="BN169" i="1"/>
  <c r="BO167" i="1"/>
  <c r="BO166" i="1"/>
  <c r="BN167" i="1"/>
  <c r="BN166" i="1"/>
  <c r="BO164" i="1"/>
  <c r="BO163" i="1"/>
  <c r="BN164" i="1"/>
  <c r="BN163" i="1"/>
  <c r="BL173" i="1"/>
  <c r="BL172" i="1"/>
  <c r="BK173" i="1"/>
  <c r="BK172" i="1"/>
  <c r="BL170" i="1"/>
  <c r="BL169" i="1"/>
  <c r="BK170" i="1"/>
  <c r="BK169" i="1"/>
  <c r="BL167" i="1"/>
  <c r="BL166" i="1"/>
  <c r="BK167" i="1"/>
  <c r="BK166" i="1"/>
  <c r="BL164" i="1"/>
  <c r="BL163" i="1"/>
  <c r="BK164" i="1"/>
  <c r="BK163" i="1"/>
  <c r="BQ153" i="1"/>
  <c r="BQ146" i="1"/>
  <c r="BQ143" i="1"/>
  <c r="BQ136" i="1"/>
  <c r="BQ129" i="1"/>
  <c r="BQ122" i="1"/>
  <c r="BQ119" i="1"/>
  <c r="BQ112" i="1"/>
  <c r="AY178" i="1"/>
  <c r="AW178" i="1"/>
  <c r="C5" i="5"/>
  <c r="D5" i="5"/>
  <c r="AY174" i="1"/>
  <c r="AW174" i="1"/>
  <c r="AX170" i="1"/>
  <c r="AW170" i="1"/>
  <c r="AX166" i="1"/>
  <c r="AW166" i="1"/>
  <c r="AX162" i="1"/>
  <c r="AW162" i="1"/>
  <c r="BO119" i="1"/>
  <c r="BP119" i="1"/>
  <c r="BR119" i="1"/>
  <c r="BO122" i="1"/>
  <c r="BP122" i="1"/>
  <c r="BR122" i="1"/>
  <c r="BO129" i="1"/>
  <c r="BP129" i="1"/>
  <c r="BR129" i="1"/>
  <c r="BO136" i="1"/>
  <c r="BP136" i="1"/>
  <c r="BR136" i="1"/>
  <c r="BO143" i="1"/>
  <c r="BP143" i="1"/>
  <c r="BR143" i="1"/>
  <c r="BO146" i="1"/>
  <c r="BP146" i="1"/>
  <c r="BR146" i="1"/>
  <c r="BO153" i="1"/>
  <c r="BP153" i="1"/>
  <c r="BR153" i="1"/>
  <c r="BP112" i="1"/>
  <c r="BR112" i="1"/>
  <c r="BO112" i="1"/>
  <c r="J128" i="1"/>
  <c r="J129" i="1"/>
  <c r="J130" i="1"/>
  <c r="J131" i="1"/>
  <c r="J132" i="1"/>
  <c r="J133" i="1"/>
  <c r="J134" i="1"/>
  <c r="J135" i="1"/>
  <c r="J136" i="1"/>
  <c r="J137" i="1"/>
  <c r="J138" i="1"/>
  <c r="J139" i="1"/>
  <c r="AG7" i="21"/>
  <c r="V8" i="21" s="1"/>
  <c r="AG8" i="21"/>
  <c r="V9" i="21" s="1"/>
  <c r="AG9" i="21"/>
  <c r="V10" i="21" s="1"/>
  <c r="AG6" i="21"/>
  <c r="V7" i="21" s="1"/>
  <c r="D6" i="21"/>
  <c r="D7" i="21"/>
  <c r="D8" i="21"/>
  <c r="D9" i="21"/>
  <c r="H9" i="21" s="1"/>
  <c r="D10" i="21"/>
  <c r="H10" i="21" s="1"/>
  <c r="D5" i="21"/>
  <c r="C6" i="21"/>
  <c r="G6" i="21" s="1"/>
  <c r="C7" i="21"/>
  <c r="G7" i="21" s="1"/>
  <c r="C8" i="21"/>
  <c r="C9" i="21"/>
  <c r="C10" i="21"/>
  <c r="C5" i="21"/>
  <c r="D6" i="20"/>
  <c r="H6" i="20" s="1"/>
  <c r="D7" i="20"/>
  <c r="D8" i="20"/>
  <c r="D9" i="20"/>
  <c r="H9" i="20" s="1"/>
  <c r="D10" i="20"/>
  <c r="D5" i="20"/>
  <c r="C6" i="20"/>
  <c r="C7" i="20"/>
  <c r="C8" i="20"/>
  <c r="C9" i="20"/>
  <c r="C10" i="20"/>
  <c r="G10" i="20" s="1"/>
  <c r="C5" i="20"/>
  <c r="G5" i="20" s="1"/>
  <c r="D6" i="19"/>
  <c r="H6" i="19" s="1"/>
  <c r="D7" i="19"/>
  <c r="D8" i="19"/>
  <c r="D9" i="19"/>
  <c r="D10" i="19"/>
  <c r="H10" i="19" s="1"/>
  <c r="D5" i="19"/>
  <c r="G5" i="19" s="1"/>
  <c r="C6" i="19"/>
  <c r="G6" i="19" s="1"/>
  <c r="C7" i="19"/>
  <c r="C8" i="19"/>
  <c r="C9" i="19"/>
  <c r="C10" i="19"/>
  <c r="C5" i="19"/>
  <c r="D6" i="17"/>
  <c r="D7" i="17"/>
  <c r="H7" i="17" s="1"/>
  <c r="D8" i="17"/>
  <c r="D9" i="17"/>
  <c r="D10" i="17"/>
  <c r="D5" i="17"/>
  <c r="C6" i="17"/>
  <c r="C7" i="17"/>
  <c r="C8" i="17"/>
  <c r="C9" i="17"/>
  <c r="C10" i="17"/>
  <c r="G10" i="17" s="1"/>
  <c r="C5" i="17"/>
  <c r="AG7" i="20"/>
  <c r="V8" i="20" s="1"/>
  <c r="AG8" i="20"/>
  <c r="V9" i="20" s="1"/>
  <c r="AG9" i="20"/>
  <c r="V10" i="20" s="1"/>
  <c r="AG6" i="20"/>
  <c r="V7" i="20" s="1"/>
  <c r="AG7" i="19"/>
  <c r="V8" i="19" s="1"/>
  <c r="AG8" i="19"/>
  <c r="V9" i="19" s="1"/>
  <c r="AG9" i="19"/>
  <c r="V10" i="19" s="1"/>
  <c r="AG6" i="19"/>
  <c r="V7" i="19" s="1"/>
  <c r="AG7" i="17"/>
  <c r="V8" i="17" s="1"/>
  <c r="AG8" i="17"/>
  <c r="V9" i="17" s="1"/>
  <c r="AG9" i="17"/>
  <c r="V10" i="17" s="1"/>
  <c r="AG6" i="17"/>
  <c r="V7" i="17" s="1"/>
  <c r="AW71" i="1"/>
  <c r="AY71" i="1" s="1"/>
  <c r="W71" i="1"/>
  <c r="AW72" i="1"/>
  <c r="AY72" i="1" s="1"/>
  <c r="W72" i="1"/>
  <c r="AW73" i="1"/>
  <c r="AY73" i="1" s="1"/>
  <c r="W73" i="1"/>
  <c r="AW74" i="1"/>
  <c r="AY74" i="1" s="1"/>
  <c r="W74" i="1"/>
  <c r="BG74" i="1"/>
  <c r="AW75" i="1"/>
  <c r="AY75" i="1" s="1"/>
  <c r="W75" i="1"/>
  <c r="BG75" i="1"/>
  <c r="AW78" i="1"/>
  <c r="AY78" i="1" s="1"/>
  <c r="W78" i="1"/>
  <c r="AW79" i="1"/>
  <c r="AY79" i="1" s="1"/>
  <c r="W79" i="1"/>
  <c r="AW80" i="1"/>
  <c r="AY80" i="1" s="1"/>
  <c r="W80" i="1"/>
  <c r="AW81" i="1"/>
  <c r="AY81" i="1" s="1"/>
  <c r="W81" i="1"/>
  <c r="AW82" i="1"/>
  <c r="AY82" i="1" s="1"/>
  <c r="W82" i="1"/>
  <c r="BG82" i="1"/>
  <c r="AW83" i="1"/>
  <c r="AY83" i="1" s="1"/>
  <c r="W83" i="1"/>
  <c r="BG83" i="1"/>
  <c r="AW86" i="1"/>
  <c r="AY86" i="1" s="1"/>
  <c r="W86" i="1"/>
  <c r="AW87" i="1"/>
  <c r="AY87" i="1" s="1"/>
  <c r="W87" i="1"/>
  <c r="AW88" i="1"/>
  <c r="AY88" i="1" s="1"/>
  <c r="W88" i="1"/>
  <c r="AW89" i="1"/>
  <c r="AY89" i="1" s="1"/>
  <c r="W89" i="1"/>
  <c r="AW90" i="1"/>
  <c r="AY90" i="1" s="1"/>
  <c r="W90" i="1"/>
  <c r="BG90" i="1"/>
  <c r="AW91" i="1"/>
  <c r="AY91" i="1" s="1"/>
  <c r="W91" i="1"/>
  <c r="BG91" i="1"/>
  <c r="AW94" i="1"/>
  <c r="AY94" i="1" s="1"/>
  <c r="W94" i="1"/>
  <c r="AW95" i="1"/>
  <c r="AY95" i="1" s="1"/>
  <c r="W95" i="1"/>
  <c r="AW96" i="1"/>
  <c r="AY96" i="1" s="1"/>
  <c r="W96" i="1"/>
  <c r="AW97" i="1"/>
  <c r="AY97" i="1" s="1"/>
  <c r="W97" i="1"/>
  <c r="AW98" i="1"/>
  <c r="AY98" i="1" s="1"/>
  <c r="W98" i="1"/>
  <c r="BG98" i="1"/>
  <c r="AW99" i="1"/>
  <c r="AY99" i="1" s="1"/>
  <c r="W99" i="1"/>
  <c r="BG99" i="1"/>
  <c r="AW102" i="1"/>
  <c r="AY102" i="1" s="1"/>
  <c r="W102" i="1"/>
  <c r="AW103" i="1"/>
  <c r="AY103" i="1" s="1"/>
  <c r="W103" i="1"/>
  <c r="AW104" i="1"/>
  <c r="AY104" i="1" s="1"/>
  <c r="W104" i="1"/>
  <c r="AW105" i="1"/>
  <c r="AY105" i="1" s="1"/>
  <c r="W105" i="1"/>
  <c r="AW106" i="1"/>
  <c r="AY106" i="1" s="1"/>
  <c r="W106" i="1"/>
  <c r="BG106" i="1"/>
  <c r="AW107" i="1"/>
  <c r="AY107" i="1" s="1"/>
  <c r="W107" i="1"/>
  <c r="BG107" i="1"/>
  <c r="AW14" i="1"/>
  <c r="AY14" i="1" s="1"/>
  <c r="W14" i="1"/>
  <c r="F107" i="1"/>
  <c r="AF107" i="1" s="1"/>
  <c r="B107" i="1"/>
  <c r="B10" i="21" s="1"/>
  <c r="F106" i="1"/>
  <c r="E9" i="21" s="1"/>
  <c r="B106" i="1"/>
  <c r="B9" i="21" s="1"/>
  <c r="F105" i="1"/>
  <c r="E8" i="21" s="1"/>
  <c r="B105" i="1"/>
  <c r="B8" i="21" s="1"/>
  <c r="F104" i="1"/>
  <c r="E7" i="21" s="1"/>
  <c r="B104" i="1"/>
  <c r="B7" i="21" s="1"/>
  <c r="F103" i="1"/>
  <c r="E6" i="21" s="1"/>
  <c r="B103" i="1"/>
  <c r="B6" i="21" s="1"/>
  <c r="F102" i="1"/>
  <c r="E5" i="21" s="1"/>
  <c r="B102" i="1"/>
  <c r="B5" i="21" s="1"/>
  <c r="F99" i="1"/>
  <c r="AF99" i="1" s="1"/>
  <c r="B99" i="1"/>
  <c r="B10" i="20" s="1"/>
  <c r="F98" i="1"/>
  <c r="E9" i="20" s="1"/>
  <c r="B98" i="1"/>
  <c r="B9" i="20" s="1"/>
  <c r="F97" i="1"/>
  <c r="AF97" i="1" s="1"/>
  <c r="B97" i="1"/>
  <c r="B8" i="20" s="1"/>
  <c r="F96" i="1"/>
  <c r="E7" i="20" s="1"/>
  <c r="B96" i="1"/>
  <c r="B7" i="20" s="1"/>
  <c r="F95" i="1"/>
  <c r="E6" i="20" s="1"/>
  <c r="B95" i="1"/>
  <c r="B6" i="20" s="1"/>
  <c r="F94" i="1"/>
  <c r="E5" i="20" s="1"/>
  <c r="B94" i="1"/>
  <c r="B5" i="20" s="1"/>
  <c r="F91" i="1"/>
  <c r="AF91" i="1" s="1"/>
  <c r="B91" i="1"/>
  <c r="B10" i="19" s="1"/>
  <c r="F90" i="1"/>
  <c r="AF90" i="1" s="1"/>
  <c r="B90" i="1"/>
  <c r="B9" i="19" s="1"/>
  <c r="F89" i="1"/>
  <c r="AF89" i="1" s="1"/>
  <c r="B89" i="1"/>
  <c r="B8" i="19" s="1"/>
  <c r="F88" i="1"/>
  <c r="AF88" i="1" s="1"/>
  <c r="B88" i="1"/>
  <c r="B7" i="19" s="1"/>
  <c r="F87" i="1"/>
  <c r="E6" i="19" s="1"/>
  <c r="B87" i="1"/>
  <c r="B6" i="19" s="1"/>
  <c r="F86" i="1"/>
  <c r="E5" i="19" s="1"/>
  <c r="B86" i="1"/>
  <c r="B5" i="19" s="1"/>
  <c r="F83" i="1"/>
  <c r="E10" i="17" s="1"/>
  <c r="B83" i="1"/>
  <c r="B10" i="17" s="1"/>
  <c r="F82" i="1"/>
  <c r="E9" i="17" s="1"/>
  <c r="B82" i="1"/>
  <c r="B9" i="17" s="1"/>
  <c r="F81" i="1"/>
  <c r="AF81" i="1" s="1"/>
  <c r="B81" i="1"/>
  <c r="B8" i="17" s="1"/>
  <c r="F80" i="1"/>
  <c r="AF80" i="1" s="1"/>
  <c r="B80" i="1"/>
  <c r="B7" i="17" s="1"/>
  <c r="F79" i="1"/>
  <c r="AF79" i="1" s="1"/>
  <c r="B79" i="1"/>
  <c r="B6" i="17" s="1"/>
  <c r="F78" i="1"/>
  <c r="E5" i="17" s="1"/>
  <c r="B78" i="1"/>
  <c r="B5" i="17" s="1"/>
  <c r="F75" i="1"/>
  <c r="E10" i="15" s="1"/>
  <c r="B75" i="1"/>
  <c r="AB75" i="1" s="1"/>
  <c r="F74" i="1"/>
  <c r="E9" i="15" s="1"/>
  <c r="B74" i="1"/>
  <c r="AB74" i="1" s="1"/>
  <c r="F73" i="1"/>
  <c r="AF73" i="1" s="1"/>
  <c r="B73" i="1"/>
  <c r="B8" i="15" s="1"/>
  <c r="B72" i="1"/>
  <c r="AB72" i="1" s="1"/>
  <c r="F71" i="1"/>
  <c r="AF71" i="1" s="1"/>
  <c r="B71" i="1"/>
  <c r="B6" i="15" s="1"/>
  <c r="F70" i="1"/>
  <c r="E5" i="15" s="1"/>
  <c r="B70" i="1"/>
  <c r="B5" i="15" s="1"/>
  <c r="F67" i="1"/>
  <c r="E10" i="14" s="1"/>
  <c r="F66" i="1"/>
  <c r="E9" i="14" s="1"/>
  <c r="B66" i="1"/>
  <c r="B9" i="14" s="1"/>
  <c r="F65" i="1"/>
  <c r="AF65" i="1" s="1"/>
  <c r="B65" i="1"/>
  <c r="B8" i="14" s="1"/>
  <c r="F64" i="1"/>
  <c r="E7" i="14" s="1"/>
  <c r="B64" i="1"/>
  <c r="B7" i="14" s="1"/>
  <c r="F63" i="1"/>
  <c r="AF63" i="1" s="1"/>
  <c r="F62" i="1"/>
  <c r="E5" i="14" s="1"/>
  <c r="F59" i="1"/>
  <c r="AF59" i="1" s="1"/>
  <c r="B59" i="1"/>
  <c r="B10" i="13" s="1"/>
  <c r="F58" i="1"/>
  <c r="AF58" i="1" s="1"/>
  <c r="F57" i="1"/>
  <c r="E8" i="13" s="1"/>
  <c r="B57" i="1"/>
  <c r="B8" i="13" s="1"/>
  <c r="F56" i="1"/>
  <c r="E7" i="13" s="1"/>
  <c r="B56" i="1"/>
  <c r="B7" i="13" s="1"/>
  <c r="F55" i="1"/>
  <c r="E6" i="13" s="1"/>
  <c r="B55" i="1"/>
  <c r="B6" i="13" s="1"/>
  <c r="F54" i="1"/>
  <c r="E5" i="13" s="1"/>
  <c r="B54" i="1"/>
  <c r="AB54" i="1" s="1"/>
  <c r="B62" i="1"/>
  <c r="F51" i="1"/>
  <c r="AF51" i="1" s="1"/>
  <c r="B51" i="1"/>
  <c r="B10" i="12" s="1"/>
  <c r="F50" i="1"/>
  <c r="E9" i="12" s="1"/>
  <c r="B50" i="1"/>
  <c r="B9" i="12" s="1"/>
  <c r="F49" i="1"/>
  <c r="E8" i="12" s="1"/>
  <c r="B48" i="1"/>
  <c r="B7" i="12" s="1"/>
  <c r="F47" i="1"/>
  <c r="E6" i="12" s="1"/>
  <c r="B47" i="1"/>
  <c r="B6" i="12" s="1"/>
  <c r="F46" i="1"/>
  <c r="AF46" i="1" s="1"/>
  <c r="F43" i="1"/>
  <c r="AF43" i="1" s="1"/>
  <c r="B43" i="1"/>
  <c r="B10" i="11" s="1"/>
  <c r="B41" i="1"/>
  <c r="AB41" i="1" s="1"/>
  <c r="F40" i="1"/>
  <c r="E7" i="11" s="1"/>
  <c r="B39" i="1"/>
  <c r="AB39" i="1" s="1"/>
  <c r="F38" i="1"/>
  <c r="AF38" i="1" s="1"/>
  <c r="B38" i="1"/>
  <c r="B5" i="11" s="1"/>
  <c r="B35" i="1"/>
  <c r="AB35" i="1" s="1"/>
  <c r="F34" i="1"/>
  <c r="E9" i="10" s="1"/>
  <c r="F33" i="1"/>
  <c r="AF33" i="1" s="1"/>
  <c r="B33" i="1"/>
  <c r="AB33" i="1" s="1"/>
  <c r="B32" i="1"/>
  <c r="F31" i="1"/>
  <c r="E6" i="10" s="1"/>
  <c r="F30" i="1"/>
  <c r="AF30" i="1" s="1"/>
  <c r="B30" i="1"/>
  <c r="B5" i="10" s="1"/>
  <c r="F27" i="1"/>
  <c r="B27" i="1"/>
  <c r="AB27" i="1" s="1"/>
  <c r="F26" i="1"/>
  <c r="E9" i="9" s="1"/>
  <c r="B26" i="1"/>
  <c r="B9" i="9" s="1"/>
  <c r="F25" i="1"/>
  <c r="E8" i="9" s="1"/>
  <c r="B25" i="1"/>
  <c r="AB25" i="1" s="1"/>
  <c r="F24" i="1"/>
  <c r="E7" i="9" s="1"/>
  <c r="B24" i="1"/>
  <c r="B7" i="9" s="1"/>
  <c r="F23" i="1"/>
  <c r="E6" i="9" s="1"/>
  <c r="B23" i="1"/>
  <c r="B6" i="9" s="1"/>
  <c r="F22" i="1"/>
  <c r="AF22" i="1" s="1"/>
  <c r="F19" i="1"/>
  <c r="AF19" i="1" s="1"/>
  <c r="B19" i="1"/>
  <c r="B10" i="5" s="1"/>
  <c r="F18" i="1"/>
  <c r="E9" i="5" s="1"/>
  <c r="B18" i="1"/>
  <c r="AB18" i="1" s="1"/>
  <c r="F17" i="1"/>
  <c r="AF17" i="1" s="1"/>
  <c r="B17" i="1"/>
  <c r="B8" i="5" s="1"/>
  <c r="F16" i="1"/>
  <c r="E7" i="5" s="1"/>
  <c r="B16" i="1"/>
  <c r="B7" i="5" s="1"/>
  <c r="F15" i="1"/>
  <c r="AF15" i="1" s="1"/>
  <c r="B14" i="1"/>
  <c r="B5" i="5" s="1"/>
  <c r="AG9" i="22"/>
  <c r="AG8" i="22"/>
  <c r="AG7" i="22"/>
  <c r="AG6" i="22"/>
  <c r="AI107" i="1"/>
  <c r="AH107" i="1"/>
  <c r="AG107" i="1"/>
  <c r="I107" i="1"/>
  <c r="H107" i="1"/>
  <c r="BA107" i="1" s="1"/>
  <c r="G107" i="1"/>
  <c r="AI106" i="1"/>
  <c r="AH106" i="1"/>
  <c r="AG106" i="1"/>
  <c r="I106" i="1"/>
  <c r="H106" i="1"/>
  <c r="G106" i="1"/>
  <c r="AI105" i="1"/>
  <c r="AH105" i="1"/>
  <c r="AG105" i="1"/>
  <c r="I105" i="1"/>
  <c r="H105" i="1"/>
  <c r="G105" i="1"/>
  <c r="AI104" i="1"/>
  <c r="AH104" i="1"/>
  <c r="AG104" i="1"/>
  <c r="I104" i="1"/>
  <c r="H104" i="1"/>
  <c r="G104" i="1"/>
  <c r="AI103" i="1"/>
  <c r="AH103" i="1"/>
  <c r="AG103" i="1"/>
  <c r="I103" i="1"/>
  <c r="H103" i="1"/>
  <c r="G103" i="1"/>
  <c r="AI102" i="1"/>
  <c r="AH102" i="1"/>
  <c r="AG102" i="1"/>
  <c r="I102" i="1"/>
  <c r="H102" i="1"/>
  <c r="G102" i="1"/>
  <c r="AI99" i="1"/>
  <c r="AH99" i="1"/>
  <c r="AG99" i="1"/>
  <c r="I99" i="1"/>
  <c r="H99" i="1"/>
  <c r="BA99" i="1" s="1"/>
  <c r="G99" i="1"/>
  <c r="AI98" i="1"/>
  <c r="AH98" i="1"/>
  <c r="AG98" i="1"/>
  <c r="AZ98" i="1" s="1"/>
  <c r="I98" i="1"/>
  <c r="H98" i="1"/>
  <c r="G98" i="1"/>
  <c r="AI97" i="1"/>
  <c r="AH97" i="1"/>
  <c r="AG97" i="1"/>
  <c r="I97" i="1"/>
  <c r="H97" i="1"/>
  <c r="BA97" i="1" s="1"/>
  <c r="G97" i="1"/>
  <c r="AI96" i="1"/>
  <c r="AH96" i="1"/>
  <c r="AG96" i="1"/>
  <c r="I96" i="1"/>
  <c r="H96" i="1"/>
  <c r="G96" i="1"/>
  <c r="AI95" i="1"/>
  <c r="BB95" i="1" s="1"/>
  <c r="AH95" i="1"/>
  <c r="AG95" i="1"/>
  <c r="I95" i="1"/>
  <c r="H95" i="1"/>
  <c r="BA95" i="1" s="1"/>
  <c r="G95" i="1"/>
  <c r="AI94" i="1"/>
  <c r="AH94" i="1"/>
  <c r="AG94" i="1"/>
  <c r="AZ94" i="1" s="1"/>
  <c r="I94" i="1"/>
  <c r="H94" i="1"/>
  <c r="G94" i="1"/>
  <c r="AI91" i="1"/>
  <c r="AH91" i="1"/>
  <c r="AG91" i="1"/>
  <c r="I91" i="1"/>
  <c r="H91" i="1"/>
  <c r="G91" i="1"/>
  <c r="AI90" i="1"/>
  <c r="AH90" i="1"/>
  <c r="AG90" i="1"/>
  <c r="I90" i="1"/>
  <c r="H90" i="1"/>
  <c r="G90" i="1"/>
  <c r="AI89" i="1"/>
  <c r="AH89" i="1"/>
  <c r="AG89" i="1"/>
  <c r="I89" i="1"/>
  <c r="H89" i="1"/>
  <c r="BA89" i="1" s="1"/>
  <c r="G89" i="1"/>
  <c r="AI88" i="1"/>
  <c r="AH88" i="1"/>
  <c r="AG88" i="1"/>
  <c r="I88" i="1"/>
  <c r="H88" i="1"/>
  <c r="G88" i="1"/>
  <c r="AI87" i="1"/>
  <c r="AH87" i="1"/>
  <c r="AG87" i="1"/>
  <c r="I87" i="1"/>
  <c r="H87" i="1"/>
  <c r="G87" i="1"/>
  <c r="AI86" i="1"/>
  <c r="AH86" i="1"/>
  <c r="AG86" i="1"/>
  <c r="I86" i="1"/>
  <c r="H86" i="1"/>
  <c r="G86" i="1"/>
  <c r="AI83" i="1"/>
  <c r="AH83" i="1"/>
  <c r="AG83" i="1"/>
  <c r="I83" i="1"/>
  <c r="H83" i="1"/>
  <c r="BA83" i="1" s="1"/>
  <c r="G83" i="1"/>
  <c r="AI82" i="1"/>
  <c r="AH82" i="1"/>
  <c r="AG82" i="1"/>
  <c r="I82" i="1"/>
  <c r="H82" i="1"/>
  <c r="G82" i="1"/>
  <c r="AI81" i="1"/>
  <c r="AH81" i="1"/>
  <c r="AG81" i="1"/>
  <c r="I81" i="1"/>
  <c r="H81" i="1"/>
  <c r="BA81" i="1" s="1"/>
  <c r="G81" i="1"/>
  <c r="AI80" i="1"/>
  <c r="AH80" i="1"/>
  <c r="AG80" i="1"/>
  <c r="I80" i="1"/>
  <c r="H80" i="1"/>
  <c r="G80" i="1"/>
  <c r="AI79" i="1"/>
  <c r="BB79" i="1" s="1"/>
  <c r="AH79" i="1"/>
  <c r="AG79" i="1"/>
  <c r="I79" i="1"/>
  <c r="H79" i="1"/>
  <c r="BA79" i="1" s="1"/>
  <c r="G79" i="1"/>
  <c r="AI78" i="1"/>
  <c r="AH78" i="1"/>
  <c r="AG78" i="1"/>
  <c r="AZ78" i="1" s="1"/>
  <c r="I78" i="1"/>
  <c r="H78" i="1"/>
  <c r="G78" i="1"/>
  <c r="AI75" i="1"/>
  <c r="AH75" i="1"/>
  <c r="AG75" i="1"/>
  <c r="AI74" i="1"/>
  <c r="AH74" i="1"/>
  <c r="AG74" i="1"/>
  <c r="AI73" i="1"/>
  <c r="AH73" i="1"/>
  <c r="AG73" i="1"/>
  <c r="AI72" i="1"/>
  <c r="AH72" i="1"/>
  <c r="AG72" i="1"/>
  <c r="AI71" i="1"/>
  <c r="AH71" i="1"/>
  <c r="AG71" i="1"/>
  <c r="AI70" i="1"/>
  <c r="AH70" i="1"/>
  <c r="AG70" i="1"/>
  <c r="AI67" i="1"/>
  <c r="AH67" i="1"/>
  <c r="AG67" i="1"/>
  <c r="AI66" i="1"/>
  <c r="AH66" i="1"/>
  <c r="AG66" i="1"/>
  <c r="AI65" i="1"/>
  <c r="AH65" i="1"/>
  <c r="AG65" i="1"/>
  <c r="AI64" i="1"/>
  <c r="AH64" i="1"/>
  <c r="AG64" i="1"/>
  <c r="AI63" i="1"/>
  <c r="AH63" i="1"/>
  <c r="AG63" i="1"/>
  <c r="AI62" i="1"/>
  <c r="AH62" i="1"/>
  <c r="AG62" i="1"/>
  <c r="AI59" i="1"/>
  <c r="AH59" i="1"/>
  <c r="AG59" i="1"/>
  <c r="AI58" i="1"/>
  <c r="AH58" i="1"/>
  <c r="AG58" i="1"/>
  <c r="AI57" i="1"/>
  <c r="AH57" i="1"/>
  <c r="AG57" i="1"/>
  <c r="AI56" i="1"/>
  <c r="AH56" i="1"/>
  <c r="AG56" i="1"/>
  <c r="AI55" i="1"/>
  <c r="AH55" i="1"/>
  <c r="AG55" i="1"/>
  <c r="AI54" i="1"/>
  <c r="AH54" i="1"/>
  <c r="AG54" i="1"/>
  <c r="AI51" i="1"/>
  <c r="AH51" i="1"/>
  <c r="AG51" i="1"/>
  <c r="AI50" i="1"/>
  <c r="AH50" i="1"/>
  <c r="AG50" i="1"/>
  <c r="AI49" i="1"/>
  <c r="AH49" i="1"/>
  <c r="AG49" i="1"/>
  <c r="AI48" i="1"/>
  <c r="AH48" i="1"/>
  <c r="AG48" i="1"/>
  <c r="AI47" i="1"/>
  <c r="AH47" i="1"/>
  <c r="AG47" i="1"/>
  <c r="AI46" i="1"/>
  <c r="AH46" i="1"/>
  <c r="AG46" i="1"/>
  <c r="AI43" i="1"/>
  <c r="AH43" i="1"/>
  <c r="AG43" i="1"/>
  <c r="AI42" i="1"/>
  <c r="AH42" i="1"/>
  <c r="AG42" i="1"/>
  <c r="AI41" i="1"/>
  <c r="AH41" i="1"/>
  <c r="AG41" i="1"/>
  <c r="AI40" i="1"/>
  <c r="AH40" i="1"/>
  <c r="AG40" i="1"/>
  <c r="AI39" i="1"/>
  <c r="AH39" i="1"/>
  <c r="AG39" i="1"/>
  <c r="AI38" i="1"/>
  <c r="AH38" i="1"/>
  <c r="AG38" i="1"/>
  <c r="AI35" i="1"/>
  <c r="AH35" i="1"/>
  <c r="AG35" i="1"/>
  <c r="AI34" i="1"/>
  <c r="AH34" i="1"/>
  <c r="AG34" i="1"/>
  <c r="AI33" i="1"/>
  <c r="AH33" i="1"/>
  <c r="AG33" i="1"/>
  <c r="AI32" i="1"/>
  <c r="AH32" i="1"/>
  <c r="AG32" i="1"/>
  <c r="AI31" i="1"/>
  <c r="AH31" i="1"/>
  <c r="AG31" i="1"/>
  <c r="AI30" i="1"/>
  <c r="AH30" i="1"/>
  <c r="AG30" i="1"/>
  <c r="AI27" i="1"/>
  <c r="AH27" i="1"/>
  <c r="AG27" i="1"/>
  <c r="AI26" i="1"/>
  <c r="AH26" i="1"/>
  <c r="AG26" i="1"/>
  <c r="AI25" i="1"/>
  <c r="AH25" i="1"/>
  <c r="AG25" i="1"/>
  <c r="AI24" i="1"/>
  <c r="AH24" i="1"/>
  <c r="AG24" i="1"/>
  <c r="AI23" i="1"/>
  <c r="AH23" i="1"/>
  <c r="AG23" i="1"/>
  <c r="AI22" i="1"/>
  <c r="AH22" i="1"/>
  <c r="AG22" i="1"/>
  <c r="AH15" i="1"/>
  <c r="AH16" i="1"/>
  <c r="AH17" i="1"/>
  <c r="AH18" i="1"/>
  <c r="AH19" i="1"/>
  <c r="AH14" i="1"/>
  <c r="I75" i="1"/>
  <c r="H75" i="1"/>
  <c r="G75" i="1"/>
  <c r="I74" i="1"/>
  <c r="H74" i="1"/>
  <c r="G74" i="1"/>
  <c r="AZ74" i="1" s="1"/>
  <c r="I73" i="1"/>
  <c r="H73" i="1"/>
  <c r="G73" i="1"/>
  <c r="AZ73" i="1" s="1"/>
  <c r="I72" i="1"/>
  <c r="H72" i="1"/>
  <c r="G72" i="1"/>
  <c r="I71" i="1"/>
  <c r="H71" i="1"/>
  <c r="BA71" i="1" s="1"/>
  <c r="G71" i="1"/>
  <c r="I70" i="1"/>
  <c r="H70" i="1"/>
  <c r="G70" i="1"/>
  <c r="AZ70" i="1" s="1"/>
  <c r="I67" i="1"/>
  <c r="H67" i="1"/>
  <c r="G67" i="1"/>
  <c r="I66" i="1"/>
  <c r="BB66" i="1" s="1"/>
  <c r="H66" i="1"/>
  <c r="G66" i="1"/>
  <c r="I65" i="1"/>
  <c r="H65" i="1"/>
  <c r="BA65" i="1" s="1"/>
  <c r="G65" i="1"/>
  <c r="I64" i="1"/>
  <c r="H64" i="1"/>
  <c r="G64" i="1"/>
  <c r="AZ64" i="1" s="1"/>
  <c r="I63" i="1"/>
  <c r="H63" i="1"/>
  <c r="G63" i="1"/>
  <c r="I62" i="1"/>
  <c r="H62" i="1"/>
  <c r="G62" i="1"/>
  <c r="I59" i="1"/>
  <c r="H59" i="1"/>
  <c r="G59" i="1"/>
  <c r="I58" i="1"/>
  <c r="H58" i="1"/>
  <c r="G58" i="1"/>
  <c r="I57" i="1"/>
  <c r="H57" i="1"/>
  <c r="G57" i="1"/>
  <c r="I56" i="1"/>
  <c r="BB56" i="1" s="1"/>
  <c r="H56" i="1"/>
  <c r="G56" i="1"/>
  <c r="I55" i="1"/>
  <c r="H55" i="1"/>
  <c r="G55" i="1"/>
  <c r="I54" i="1"/>
  <c r="H54" i="1"/>
  <c r="G54" i="1"/>
  <c r="AZ54" i="1" s="1"/>
  <c r="I51" i="1"/>
  <c r="H51" i="1"/>
  <c r="G51" i="1"/>
  <c r="I50" i="1"/>
  <c r="H50" i="1"/>
  <c r="G50" i="1"/>
  <c r="I49" i="1"/>
  <c r="H49" i="1"/>
  <c r="BA49" i="1" s="1"/>
  <c r="G49" i="1"/>
  <c r="I48" i="1"/>
  <c r="H48" i="1"/>
  <c r="G48" i="1"/>
  <c r="I47" i="1"/>
  <c r="H47" i="1"/>
  <c r="G47" i="1"/>
  <c r="I46" i="1"/>
  <c r="BB46" i="1" s="1"/>
  <c r="H46" i="1"/>
  <c r="G46" i="1"/>
  <c r="I43" i="1"/>
  <c r="H43" i="1"/>
  <c r="G43" i="1"/>
  <c r="I42" i="1"/>
  <c r="H42" i="1"/>
  <c r="G42" i="1"/>
  <c r="AZ42" i="1" s="1"/>
  <c r="I41" i="1"/>
  <c r="H41" i="1"/>
  <c r="G41" i="1"/>
  <c r="I40" i="1"/>
  <c r="H40" i="1"/>
  <c r="G40" i="1"/>
  <c r="I39" i="1"/>
  <c r="H39" i="1"/>
  <c r="BA39" i="1" s="1"/>
  <c r="G39" i="1"/>
  <c r="I38" i="1"/>
  <c r="H38" i="1"/>
  <c r="G38" i="1"/>
  <c r="I35" i="1"/>
  <c r="H35" i="1"/>
  <c r="G35" i="1"/>
  <c r="I34" i="1"/>
  <c r="BB34" i="1" s="1"/>
  <c r="H34" i="1"/>
  <c r="G34" i="1"/>
  <c r="I33" i="1"/>
  <c r="H33" i="1"/>
  <c r="G33" i="1"/>
  <c r="I32" i="1"/>
  <c r="H32" i="1"/>
  <c r="G32" i="1"/>
  <c r="AZ32" i="1" s="1"/>
  <c r="I31" i="1"/>
  <c r="H31" i="1"/>
  <c r="G31" i="1"/>
  <c r="I30" i="1"/>
  <c r="H30" i="1"/>
  <c r="G30" i="1"/>
  <c r="I27" i="1"/>
  <c r="H27" i="1"/>
  <c r="BA27" i="1" s="1"/>
  <c r="G27" i="1"/>
  <c r="I26" i="1"/>
  <c r="H26" i="1"/>
  <c r="G26" i="1"/>
  <c r="I25" i="1"/>
  <c r="H25" i="1"/>
  <c r="G25" i="1"/>
  <c r="I24" i="1"/>
  <c r="BB24" i="1" s="1"/>
  <c r="H24" i="1"/>
  <c r="G24" i="1"/>
  <c r="I23" i="1"/>
  <c r="H23" i="1"/>
  <c r="G23" i="1"/>
  <c r="I22" i="1"/>
  <c r="H22" i="1"/>
  <c r="G22" i="1"/>
  <c r="AZ22" i="1" s="1"/>
  <c r="H15" i="1"/>
  <c r="H16" i="1"/>
  <c r="H17" i="1"/>
  <c r="H18" i="1"/>
  <c r="H19" i="1"/>
  <c r="H14" i="1"/>
  <c r="AA104" i="1"/>
  <c r="AA106" i="1"/>
  <c r="AA102" i="1"/>
  <c r="AA103" i="1"/>
  <c r="AA107" i="1"/>
  <c r="AA105" i="1"/>
  <c r="AA80" i="1"/>
  <c r="AA82" i="1"/>
  <c r="AA78" i="1"/>
  <c r="AA83" i="1"/>
  <c r="AA79" i="1"/>
  <c r="AA81" i="1"/>
  <c r="B63" i="1"/>
  <c r="B6" i="14" s="1"/>
  <c r="AG6" i="14"/>
  <c r="V7" i="14" s="1"/>
  <c r="F14" i="1"/>
  <c r="E5" i="5" s="1"/>
  <c r="B67" i="1"/>
  <c r="B10" i="14" s="1"/>
  <c r="B58" i="1"/>
  <c r="AB58" i="1" s="1"/>
  <c r="F35" i="1"/>
  <c r="E10" i="10" s="1"/>
  <c r="B34" i="1"/>
  <c r="B9" i="10" s="1"/>
  <c r="F42" i="1"/>
  <c r="E9" i="11" s="1"/>
  <c r="B42" i="1"/>
  <c r="AB42" i="1" s="1"/>
  <c r="F32" i="1"/>
  <c r="E7" i="10" s="1"/>
  <c r="F41" i="1"/>
  <c r="AF41" i="1" s="1"/>
  <c r="F72" i="1"/>
  <c r="AF72" i="1" s="1"/>
  <c r="B49" i="1"/>
  <c r="B8" i="12" s="1"/>
  <c r="F48" i="1"/>
  <c r="AF48" i="1" s="1"/>
  <c r="B40" i="1"/>
  <c r="AB40" i="1" s="1"/>
  <c r="B46" i="1"/>
  <c r="B5" i="12" s="1"/>
  <c r="F39" i="1"/>
  <c r="B31" i="1"/>
  <c r="B6" i="10" s="1"/>
  <c r="B15" i="1"/>
  <c r="AB15" i="1" s="1"/>
  <c r="B5" i="9"/>
  <c r="C6" i="5"/>
  <c r="C7" i="5"/>
  <c r="G7" i="5" s="1"/>
  <c r="C8" i="5"/>
  <c r="C9" i="5"/>
  <c r="G9" i="5" s="1"/>
  <c r="C10" i="5"/>
  <c r="G10" i="5" s="1"/>
  <c r="D6" i="5"/>
  <c r="D7" i="5"/>
  <c r="H7" i="5" s="1"/>
  <c r="D8" i="5"/>
  <c r="D9" i="5"/>
  <c r="H9" i="5" s="1"/>
  <c r="D10" i="5"/>
  <c r="AI19" i="1"/>
  <c r="AG19" i="1"/>
  <c r="AI18" i="1"/>
  <c r="AG18" i="1"/>
  <c r="AI17" i="1"/>
  <c r="AG17" i="1"/>
  <c r="AI16" i="1"/>
  <c r="AG16" i="1"/>
  <c r="AI15" i="1"/>
  <c r="AG15" i="1"/>
  <c r="AI14" i="1"/>
  <c r="AG14" i="1"/>
  <c r="I14" i="1"/>
  <c r="G14" i="1"/>
  <c r="I15" i="1"/>
  <c r="G15" i="1"/>
  <c r="I16" i="1"/>
  <c r="G16" i="1"/>
  <c r="I17" i="1"/>
  <c r="G17" i="1"/>
  <c r="I18" i="1"/>
  <c r="BB18" i="1" s="1"/>
  <c r="G18" i="1"/>
  <c r="G19" i="1"/>
  <c r="I19" i="1"/>
  <c r="D6" i="15"/>
  <c r="H6" i="15" s="1"/>
  <c r="D7" i="15"/>
  <c r="H7" i="15" s="1"/>
  <c r="D8" i="15"/>
  <c r="H8" i="15" s="1"/>
  <c r="D9" i="15"/>
  <c r="D10" i="15"/>
  <c r="C6" i="15"/>
  <c r="C7" i="15"/>
  <c r="C8" i="15"/>
  <c r="G8" i="15" s="1"/>
  <c r="C9" i="15"/>
  <c r="G9" i="15" s="1"/>
  <c r="C10" i="15"/>
  <c r="G10" i="15" s="1"/>
  <c r="D5" i="15"/>
  <c r="H5" i="15" s="1"/>
  <c r="C5" i="15"/>
  <c r="G5" i="15" s="1"/>
  <c r="D6" i="14"/>
  <c r="D7" i="14"/>
  <c r="D8" i="14"/>
  <c r="D9" i="14"/>
  <c r="H9" i="14" s="1"/>
  <c r="D10" i="14"/>
  <c r="H10" i="14" s="1"/>
  <c r="D5" i="14"/>
  <c r="C6" i="14"/>
  <c r="C7" i="14"/>
  <c r="G7" i="14" s="1"/>
  <c r="C8" i="14"/>
  <c r="G8" i="14" s="1"/>
  <c r="C9" i="14"/>
  <c r="C10" i="14"/>
  <c r="C5" i="14"/>
  <c r="D6" i="13"/>
  <c r="H6" i="13" s="1"/>
  <c r="D7" i="13"/>
  <c r="D8" i="13"/>
  <c r="H8" i="13" s="1"/>
  <c r="D9" i="13"/>
  <c r="D10" i="13"/>
  <c r="H10" i="13" s="1"/>
  <c r="C6" i="13"/>
  <c r="C7" i="13"/>
  <c r="C8" i="13"/>
  <c r="G8" i="13" s="1"/>
  <c r="C9" i="13"/>
  <c r="G9" i="13" s="1"/>
  <c r="C10" i="13"/>
  <c r="G10" i="13" s="1"/>
  <c r="D5" i="13"/>
  <c r="H5" i="13" s="1"/>
  <c r="C5" i="13"/>
  <c r="G5" i="13" s="1"/>
  <c r="D6" i="12"/>
  <c r="D7" i="12"/>
  <c r="D8" i="12"/>
  <c r="D9" i="12"/>
  <c r="D10" i="12"/>
  <c r="C6" i="12"/>
  <c r="G6" i="12" s="1"/>
  <c r="C7" i="12"/>
  <c r="G7" i="12" s="1"/>
  <c r="C8" i="12"/>
  <c r="G8" i="12" s="1"/>
  <c r="C9" i="12"/>
  <c r="G9" i="12" s="1"/>
  <c r="C10" i="12"/>
  <c r="G10" i="12" s="1"/>
  <c r="D5" i="12"/>
  <c r="C5" i="12"/>
  <c r="G5" i="12" s="1"/>
  <c r="D6" i="11"/>
  <c r="H6" i="11" s="1"/>
  <c r="D7" i="11"/>
  <c r="H7" i="11" s="1"/>
  <c r="D8" i="11"/>
  <c r="H8" i="11" s="1"/>
  <c r="D9" i="11"/>
  <c r="D10" i="11"/>
  <c r="D5" i="11"/>
  <c r="C6" i="11"/>
  <c r="C7" i="11"/>
  <c r="C8" i="11"/>
  <c r="G8" i="11" s="1"/>
  <c r="C9" i="11"/>
  <c r="G9" i="11" s="1"/>
  <c r="C10" i="11"/>
  <c r="G10" i="11" s="1"/>
  <c r="C5" i="11"/>
  <c r="G5" i="11" s="1"/>
  <c r="D6" i="10"/>
  <c r="D7" i="10"/>
  <c r="D8" i="10"/>
  <c r="D9" i="10"/>
  <c r="H9" i="10" s="1"/>
  <c r="D10" i="10"/>
  <c r="C6" i="10"/>
  <c r="G6" i="10" s="1"/>
  <c r="C7" i="10"/>
  <c r="G7" i="10" s="1"/>
  <c r="C8" i="10"/>
  <c r="C9" i="10"/>
  <c r="C10" i="10"/>
  <c r="G10" i="10" s="1"/>
  <c r="D5" i="10"/>
  <c r="C5" i="10"/>
  <c r="G5" i="10" s="1"/>
  <c r="D6" i="9"/>
  <c r="D7" i="9"/>
  <c r="H7" i="9" s="1"/>
  <c r="D8" i="9"/>
  <c r="H8" i="9" s="1"/>
  <c r="D9" i="9"/>
  <c r="D10" i="9"/>
  <c r="D5" i="9"/>
  <c r="C6" i="9"/>
  <c r="C7" i="9"/>
  <c r="C8" i="9"/>
  <c r="G8" i="9" s="1"/>
  <c r="C9" i="9"/>
  <c r="G9" i="9" s="1"/>
  <c r="C10" i="9"/>
  <c r="G10" i="9" s="1"/>
  <c r="C5" i="9"/>
  <c r="AG7" i="15"/>
  <c r="V8" i="15" s="1"/>
  <c r="AG8" i="15"/>
  <c r="V9" i="15" s="1"/>
  <c r="AG9" i="15"/>
  <c r="V10" i="15" s="1"/>
  <c r="AG6" i="15"/>
  <c r="V7" i="15" s="1"/>
  <c r="AG7" i="14"/>
  <c r="V8" i="14" s="1"/>
  <c r="AG8" i="14"/>
  <c r="V9" i="14" s="1"/>
  <c r="AG9" i="14"/>
  <c r="V10" i="14" s="1"/>
  <c r="AG7" i="13"/>
  <c r="V8" i="13" s="1"/>
  <c r="AG8" i="13"/>
  <c r="V9" i="13" s="1"/>
  <c r="AG9" i="13"/>
  <c r="V10" i="13" s="1"/>
  <c r="AG6" i="13"/>
  <c r="V7" i="13" s="1"/>
  <c r="AG7" i="12"/>
  <c r="V8" i="12" s="1"/>
  <c r="AG8" i="12"/>
  <c r="V9" i="12" s="1"/>
  <c r="AG9" i="12"/>
  <c r="V10" i="12" s="1"/>
  <c r="AG6" i="12"/>
  <c r="V7" i="12" s="1"/>
  <c r="AG7" i="11"/>
  <c r="V8" i="11" s="1"/>
  <c r="AG8" i="11"/>
  <c r="V9" i="11" s="1"/>
  <c r="AG9" i="11"/>
  <c r="V10" i="11" s="1"/>
  <c r="AG6" i="11"/>
  <c r="V7" i="11" s="1"/>
  <c r="AG7" i="10"/>
  <c r="V8" i="10" s="1"/>
  <c r="AG8" i="10"/>
  <c r="V9" i="10" s="1"/>
  <c r="AG9" i="10"/>
  <c r="V10" i="10" s="1"/>
  <c r="AG6" i="10"/>
  <c r="V7" i="10" s="1"/>
  <c r="AG7" i="9"/>
  <c r="V8" i="9" s="1"/>
  <c r="AG8" i="9"/>
  <c r="V9" i="9" s="1"/>
  <c r="AG9" i="9"/>
  <c r="V10" i="9" s="1"/>
  <c r="AG6" i="9"/>
  <c r="V7" i="9" s="1"/>
  <c r="AG7" i="5"/>
  <c r="V8" i="5" s="1"/>
  <c r="AG8" i="5"/>
  <c r="V9" i="5" s="1"/>
  <c r="AG9" i="5"/>
  <c r="V10" i="5" s="1"/>
  <c r="AG6" i="5"/>
  <c r="V7" i="5" s="1"/>
  <c r="AW15" i="1"/>
  <c r="AY15" i="1" s="1"/>
  <c r="W15" i="1"/>
  <c r="AW16" i="1"/>
  <c r="AY16" i="1" s="1"/>
  <c r="W16" i="1"/>
  <c r="AW17" i="1"/>
  <c r="AY17" i="1" s="1"/>
  <c r="W17" i="1"/>
  <c r="AW18" i="1"/>
  <c r="AY18" i="1" s="1"/>
  <c r="W18" i="1"/>
  <c r="AW19" i="1"/>
  <c r="AY19" i="1" s="1"/>
  <c r="W19" i="1"/>
  <c r="AW22" i="1"/>
  <c r="AY22" i="1" s="1"/>
  <c r="W22" i="1"/>
  <c r="AW23" i="1"/>
  <c r="AY23" i="1" s="1"/>
  <c r="W23" i="1"/>
  <c r="AW24" i="1"/>
  <c r="AY24" i="1" s="1"/>
  <c r="W24" i="1"/>
  <c r="AW25" i="1"/>
  <c r="AY25" i="1" s="1"/>
  <c r="W25" i="1"/>
  <c r="AW66" i="1"/>
  <c r="AY66" i="1" s="1"/>
  <c r="W66" i="1"/>
  <c r="AW67" i="1"/>
  <c r="AY67" i="1" s="1"/>
  <c r="W67" i="1"/>
  <c r="AW58" i="1"/>
  <c r="AY58" i="1" s="1"/>
  <c r="W58" i="1"/>
  <c r="AW59" i="1"/>
  <c r="AY59" i="1" s="1"/>
  <c r="W59" i="1"/>
  <c r="AW50" i="1"/>
  <c r="AY50" i="1" s="1"/>
  <c r="W50" i="1"/>
  <c r="AW51" i="1"/>
  <c r="AY51" i="1" s="1"/>
  <c r="W51" i="1"/>
  <c r="AW42" i="1"/>
  <c r="AY42" i="1" s="1"/>
  <c r="W42" i="1"/>
  <c r="AW43" i="1"/>
  <c r="AY43" i="1" s="1"/>
  <c r="W43" i="1"/>
  <c r="AW34" i="1"/>
  <c r="AY34" i="1" s="1"/>
  <c r="W34" i="1"/>
  <c r="AW35" i="1"/>
  <c r="AY35" i="1" s="1"/>
  <c r="W35" i="1"/>
  <c r="AW26" i="1"/>
  <c r="AY26" i="1" s="1"/>
  <c r="W26" i="1"/>
  <c r="AW27" i="1"/>
  <c r="AY27" i="1" s="1"/>
  <c r="W27" i="1"/>
  <c r="AW70" i="1"/>
  <c r="AY70" i="1" s="1"/>
  <c r="W70" i="1"/>
  <c r="AW65" i="1"/>
  <c r="AY65" i="1" s="1"/>
  <c r="W65" i="1"/>
  <c r="AW64" i="1"/>
  <c r="AY64" i="1" s="1"/>
  <c r="W64" i="1"/>
  <c r="AW63" i="1"/>
  <c r="AY63" i="1" s="1"/>
  <c r="W63" i="1"/>
  <c r="AW62" i="1"/>
  <c r="AY62" i="1" s="1"/>
  <c r="W62" i="1"/>
  <c r="AW57" i="1"/>
  <c r="AY57" i="1" s="1"/>
  <c r="W57" i="1"/>
  <c r="AW56" i="1"/>
  <c r="AY56" i="1" s="1"/>
  <c r="W56" i="1"/>
  <c r="AW55" i="1"/>
  <c r="AY55" i="1" s="1"/>
  <c r="W55" i="1"/>
  <c r="AW54" i="1"/>
  <c r="AY54" i="1" s="1"/>
  <c r="W54" i="1"/>
  <c r="AW49" i="1"/>
  <c r="AY49" i="1" s="1"/>
  <c r="W49" i="1"/>
  <c r="AW48" i="1"/>
  <c r="AY48" i="1" s="1"/>
  <c r="W48" i="1"/>
  <c r="AW47" i="1"/>
  <c r="AY47" i="1" s="1"/>
  <c r="W47" i="1"/>
  <c r="AW46" i="1"/>
  <c r="AY46" i="1" s="1"/>
  <c r="W46" i="1"/>
  <c r="AW41" i="1"/>
  <c r="AY41" i="1" s="1"/>
  <c r="W41" i="1"/>
  <c r="AW40" i="1"/>
  <c r="AY40" i="1" s="1"/>
  <c r="W40" i="1"/>
  <c r="AW39" i="1"/>
  <c r="AY39" i="1" s="1"/>
  <c r="W39" i="1"/>
  <c r="AW38" i="1"/>
  <c r="AY38" i="1" s="1"/>
  <c r="W38" i="1"/>
  <c r="AW33" i="1"/>
  <c r="AY33" i="1" s="1"/>
  <c r="W33" i="1"/>
  <c r="AW32" i="1"/>
  <c r="AY32" i="1" s="1"/>
  <c r="W32" i="1"/>
  <c r="AW31" i="1"/>
  <c r="AY31" i="1" s="1"/>
  <c r="W31" i="1"/>
  <c r="AW30" i="1"/>
  <c r="AY30" i="1" s="1"/>
  <c r="W30" i="1"/>
  <c r="AA48" i="1"/>
  <c r="AA14" i="1"/>
  <c r="AA15" i="1"/>
  <c r="AA46" i="1"/>
  <c r="AA17" i="1"/>
  <c r="AA51" i="1"/>
  <c r="AA16" i="1"/>
  <c r="AA47" i="1"/>
  <c r="AA50" i="1"/>
  <c r="AA19" i="1"/>
  <c r="AA49" i="1"/>
  <c r="AA18" i="1"/>
  <c r="AB31" i="1"/>
  <c r="W170" i="1"/>
  <c r="AB90" i="1"/>
  <c r="AB43" i="1"/>
  <c r="AB73" i="1"/>
  <c r="AB103" i="1"/>
  <c r="AB107" i="1"/>
  <c r="B10" i="15"/>
  <c r="BB99" i="1"/>
  <c r="AF74" i="1"/>
  <c r="E8" i="10"/>
  <c r="AF106" i="1"/>
  <c r="AB64" i="1"/>
  <c r="BA59" i="1"/>
  <c r="AB83" i="1"/>
  <c r="B10" i="10"/>
  <c r="AF47" i="1"/>
  <c r="AB30" i="1"/>
  <c r="AB104" i="1"/>
  <c r="AF98" i="1"/>
  <c r="AF104" i="1"/>
  <c r="AB65" i="1"/>
  <c r="AB24" i="1"/>
  <c r="E8" i="5"/>
  <c r="E5" i="11"/>
  <c r="G6" i="17"/>
  <c r="G10" i="19"/>
  <c r="G6" i="20"/>
  <c r="H8" i="14"/>
  <c r="H8" i="19"/>
  <c r="G10" i="21"/>
  <c r="G8" i="19"/>
  <c r="G8" i="21"/>
  <c r="H5" i="19"/>
  <c r="G5" i="21"/>
  <c r="H6" i="21"/>
  <c r="G5" i="17"/>
  <c r="G7" i="17"/>
  <c r="H9" i="19"/>
  <c r="G7" i="20"/>
  <c r="H8" i="21"/>
  <c r="H10" i="20"/>
  <c r="H10" i="17"/>
  <c r="G6" i="11"/>
  <c r="H5" i="10"/>
  <c r="H8" i="10"/>
  <c r="E6" i="15"/>
  <c r="AF57" i="1"/>
  <c r="AB78" i="1"/>
  <c r="AB47" i="1"/>
  <c r="AF24" i="1"/>
  <c r="AF32" i="1"/>
  <c r="BB50" i="1"/>
  <c r="AB70" i="1"/>
  <c r="E7" i="19"/>
  <c r="AB56" i="1"/>
  <c r="E6" i="14"/>
  <c r="AB94" i="1"/>
  <c r="AB98" i="1"/>
  <c r="AB57" i="1"/>
  <c r="AB88" i="1"/>
  <c r="E5" i="10"/>
  <c r="AB71" i="1"/>
  <c r="E10" i="12"/>
  <c r="BA55" i="1"/>
  <c r="BB62" i="1"/>
  <c r="AB38" i="1"/>
  <c r="E7" i="15"/>
  <c r="B9" i="5"/>
  <c r="B5" i="13"/>
  <c r="E8" i="17"/>
  <c r="E8" i="20"/>
  <c r="AF103" i="1"/>
  <c r="E10" i="21"/>
  <c r="X87" i="1"/>
  <c r="X89" i="1"/>
  <c r="X90" i="1"/>
  <c r="X27" i="1"/>
  <c r="X80" i="1"/>
  <c r="X73" i="1"/>
  <c r="X51" i="1"/>
  <c r="X83" i="1"/>
  <c r="X105" i="1"/>
  <c r="X42" i="1"/>
  <c r="X106" i="1"/>
  <c r="X32" i="1"/>
  <c r="X49" i="1"/>
  <c r="X96" i="1"/>
  <c r="X107" i="1"/>
  <c r="X67" i="1"/>
  <c r="X33" i="1"/>
  <c r="X23" i="1"/>
  <c r="X65" i="1"/>
  <c r="X64" i="1"/>
  <c r="X56" i="1"/>
  <c r="X40" i="1"/>
  <c r="X59" i="1"/>
  <c r="X17" i="1"/>
  <c r="X79" i="1"/>
  <c r="X81" i="1"/>
  <c r="X31" i="1"/>
  <c r="X97" i="1"/>
  <c r="X99" i="1"/>
  <c r="X75" i="1"/>
  <c r="X48" i="1"/>
  <c r="X47" i="1"/>
  <c r="X24" i="1"/>
  <c r="X22" i="1"/>
  <c r="X103" i="1"/>
  <c r="X98" i="1"/>
  <c r="X72" i="1"/>
  <c r="X62" i="1"/>
  <c r="X57" i="1"/>
  <c r="X54" i="1"/>
  <c r="X35" i="1"/>
  <c r="X30" i="1"/>
  <c r="X25" i="1"/>
  <c r="X82" i="1"/>
  <c r="X41" i="1"/>
  <c r="X43" i="1"/>
  <c r="X104" i="1"/>
  <c r="X70" i="1"/>
  <c r="X102" i="1"/>
  <c r="X88" i="1"/>
  <c r="X16" i="1"/>
  <c r="X39" i="1"/>
  <c r="X95" i="1"/>
  <c r="X86" i="1"/>
  <c r="X34" i="1"/>
  <c r="X38" i="1"/>
  <c r="X78" i="1"/>
  <c r="X74" i="1"/>
  <c r="X50" i="1"/>
  <c r="X55" i="1"/>
  <c r="X63" i="1"/>
  <c r="X46" i="1"/>
  <c r="X91" i="1"/>
  <c r="X26" i="1"/>
  <c r="X18" i="1"/>
  <c r="X58" i="1"/>
  <c r="X94" i="1"/>
  <c r="X66" i="1"/>
  <c r="X14" i="1"/>
  <c r="X15" i="1"/>
  <c r="X19" i="1"/>
  <c r="X71" i="1"/>
  <c r="Y32" i="1"/>
  <c r="Y31" i="1"/>
  <c r="Y30" i="1"/>
  <c r="Y33" i="1"/>
  <c r="Y64" i="1"/>
  <c r="Y62" i="1"/>
  <c r="Y78" i="1"/>
  <c r="Y63" i="1"/>
  <c r="Y65" i="1"/>
  <c r="Y14" i="1"/>
  <c r="Y54" i="1"/>
  <c r="Y55" i="1"/>
  <c r="Y57" i="1"/>
  <c r="Y102" i="1"/>
  <c r="Y103" i="1"/>
  <c r="Y104" i="1"/>
  <c r="Y95" i="1"/>
  <c r="Y105" i="1"/>
  <c r="Y94" i="1"/>
  <c r="Y70" i="1"/>
  <c r="Y46" i="1"/>
  <c r="Y22" i="1"/>
  <c r="Y87" i="1"/>
  <c r="Y25" i="1"/>
  <c r="Y15" i="1"/>
  <c r="Y89" i="1"/>
  <c r="Y24" i="1"/>
  <c r="Y49" i="1"/>
  <c r="Y97" i="1"/>
  <c r="Y39" i="1"/>
  <c r="Y38" i="1"/>
  <c r="Y86" i="1"/>
  <c r="Y41" i="1"/>
  <c r="Y47" i="1"/>
  <c r="Y88" i="1"/>
  <c r="Y17" i="1"/>
  <c r="Y23" i="1"/>
  <c r="Y73" i="1"/>
  <c r="Y71" i="1"/>
  <c r="Y80" i="1"/>
  <c r="Y79" i="1"/>
  <c r="Y81" i="1"/>
  <c r="Y96" i="1"/>
  <c r="Y72" i="1"/>
  <c r="Y56" i="1"/>
  <c r="Y48" i="1"/>
  <c r="Y40" i="1"/>
  <c r="Y16" i="1"/>
  <c r="H5" i="21" l="1"/>
  <c r="H7" i="21"/>
  <c r="H8" i="20"/>
  <c r="H7" i="20"/>
  <c r="H5" i="20"/>
  <c r="H7" i="19"/>
  <c r="H9" i="17"/>
  <c r="H8" i="17"/>
  <c r="H6" i="17"/>
  <c r="H5" i="17"/>
  <c r="H10" i="15"/>
  <c r="H9" i="15"/>
  <c r="H5" i="14"/>
  <c r="H7" i="14"/>
  <c r="H7" i="13"/>
  <c r="H9" i="13"/>
  <c r="H9" i="12"/>
  <c r="H5" i="11"/>
  <c r="H10" i="11"/>
  <c r="H9" i="11"/>
  <c r="H10" i="10"/>
  <c r="H7" i="10"/>
  <c r="H6" i="10"/>
  <c r="H6" i="9"/>
  <c r="H5" i="9"/>
  <c r="H10" i="9"/>
  <c r="H9" i="9"/>
  <c r="H10" i="5"/>
  <c r="H8" i="5"/>
  <c r="H6" i="5"/>
  <c r="W167" i="1"/>
  <c r="W154" i="1" a="1"/>
  <c r="W154" i="1" s="1"/>
  <c r="W173" i="1"/>
  <c r="W136" i="1" a="1"/>
  <c r="W136" i="1" s="1"/>
  <c r="W159" i="1" a="1"/>
  <c r="W159" i="1" s="1"/>
  <c r="G9" i="21"/>
  <c r="X7" i="21" s="1"/>
  <c r="AZ104" i="1"/>
  <c r="BB105" i="1"/>
  <c r="G9" i="20"/>
  <c r="X7" i="20" s="1"/>
  <c r="G8" i="20"/>
  <c r="AD8" i="20" s="1"/>
  <c r="G9" i="19"/>
  <c r="AZ88" i="1"/>
  <c r="BB89" i="1"/>
  <c r="G7" i="19"/>
  <c r="G9" i="17"/>
  <c r="G8" i="17"/>
  <c r="AZ82" i="1"/>
  <c r="BB83" i="1"/>
  <c r="G7" i="15"/>
  <c r="G6" i="15"/>
  <c r="BB75" i="1"/>
  <c r="G5" i="14"/>
  <c r="G10" i="14"/>
  <c r="G9" i="14"/>
  <c r="G6" i="14"/>
  <c r="G7" i="13"/>
  <c r="G6" i="13"/>
  <c r="BB59" i="1"/>
  <c r="H10" i="12"/>
  <c r="H5" i="12"/>
  <c r="H8" i="12"/>
  <c r="H7" i="12"/>
  <c r="H6" i="12"/>
  <c r="G7" i="11"/>
  <c r="G9" i="10"/>
  <c r="G8" i="10"/>
  <c r="G7" i="9"/>
  <c r="G6" i="9"/>
  <c r="G5" i="5"/>
  <c r="G8" i="5"/>
  <c r="G6" i="5"/>
  <c r="AF54" i="1"/>
  <c r="E6" i="17"/>
  <c r="AF18" i="1"/>
  <c r="AF49" i="1"/>
  <c r="BA86" i="1"/>
  <c r="AZ87" i="1"/>
  <c r="BB88" i="1"/>
  <c r="BA90" i="1"/>
  <c r="AZ97" i="1"/>
  <c r="AB99" i="1"/>
  <c r="AB46" i="1"/>
  <c r="AF31" i="1"/>
  <c r="AF66" i="1"/>
  <c r="AB63" i="1"/>
  <c r="AB79" i="1"/>
  <c r="AB48" i="1"/>
  <c r="B8" i="9"/>
  <c r="AB66" i="1"/>
  <c r="AB89" i="1"/>
  <c r="AB95" i="1"/>
  <c r="B6" i="11"/>
  <c r="AZ103" i="1"/>
  <c r="BB104" i="1"/>
  <c r="BA105" i="1"/>
  <c r="BB15" i="1"/>
  <c r="BB19" i="1"/>
  <c r="AF95" i="1"/>
  <c r="E10" i="20"/>
  <c r="BA22" i="1"/>
  <c r="AZ25" i="1"/>
  <c r="BB27" i="1"/>
  <c r="BA32" i="1"/>
  <c r="AZ35" i="1"/>
  <c r="BB39" i="1"/>
  <c r="BA42" i="1"/>
  <c r="AZ47" i="1"/>
  <c r="BB49" i="1"/>
  <c r="BA54" i="1"/>
  <c r="AZ57" i="1"/>
  <c r="BA64" i="1"/>
  <c r="AZ67" i="1"/>
  <c r="BB71" i="1"/>
  <c r="BA74" i="1"/>
  <c r="BA17" i="1"/>
  <c r="BB23" i="1"/>
  <c r="BA26" i="1"/>
  <c r="AZ31" i="1"/>
  <c r="BB33" i="1"/>
  <c r="BA38" i="1"/>
  <c r="AZ41" i="1"/>
  <c r="BB43" i="1"/>
  <c r="E8" i="15"/>
  <c r="E8" i="19"/>
  <c r="AF83" i="1"/>
  <c r="E10" i="13"/>
  <c r="B9" i="11"/>
  <c r="AB50" i="1"/>
  <c r="BB40" i="1"/>
  <c r="BA43" i="1"/>
  <c r="BB72" i="1"/>
  <c r="BA75" i="1"/>
  <c r="BA87" i="1"/>
  <c r="BA91" i="1"/>
  <c r="BA103" i="1"/>
  <c r="BA48" i="1"/>
  <c r="AZ51" i="1"/>
  <c r="BB55" i="1"/>
  <c r="BA58" i="1"/>
  <c r="AZ63" i="1"/>
  <c r="BB65" i="1"/>
  <c r="BA70" i="1"/>
  <c r="AF62" i="1"/>
  <c r="E6" i="5"/>
  <c r="B9" i="15"/>
  <c r="BB16" i="1"/>
  <c r="E10" i="5"/>
  <c r="AB86" i="1"/>
  <c r="AB26" i="1"/>
  <c r="B8" i="11"/>
  <c r="B8" i="10"/>
  <c r="AF26" i="1"/>
  <c r="E9" i="19"/>
  <c r="AZ18" i="1"/>
  <c r="E7" i="17"/>
  <c r="AB8" i="17" s="1"/>
  <c r="BA30" i="1"/>
  <c r="AZ43" i="1"/>
  <c r="BB47" i="1"/>
  <c r="AF86" i="1"/>
  <c r="AB105" i="1"/>
  <c r="BA18" i="1"/>
  <c r="BA23" i="1"/>
  <c r="AZ26" i="1"/>
  <c r="BB30" i="1"/>
  <c r="AF50" i="1"/>
  <c r="AF35" i="1"/>
  <c r="AB96" i="1"/>
  <c r="AF70" i="1"/>
  <c r="AF16" i="1"/>
  <c r="AF34" i="1"/>
  <c r="B10" i="9"/>
  <c r="AZ19" i="1"/>
  <c r="E10" i="11"/>
  <c r="AB102" i="1"/>
  <c r="AB67" i="1"/>
  <c r="BB91" i="1"/>
  <c r="AB81" i="1"/>
  <c r="AF56" i="1"/>
  <c r="AF105" i="1"/>
  <c r="AB91" i="1"/>
  <c r="AB87" i="1"/>
  <c r="AF96" i="1"/>
  <c r="AB82" i="1"/>
  <c r="AF40" i="1"/>
  <c r="AB55" i="1"/>
  <c r="AZ15" i="1"/>
  <c r="BA102" i="1"/>
  <c r="AB59" i="1"/>
  <c r="E8" i="14"/>
  <c r="X8" i="14" s="1"/>
  <c r="AF102" i="1"/>
  <c r="BA33" i="1"/>
  <c r="AZ38" i="1"/>
  <c r="AZ48" i="1"/>
  <c r="AZ58" i="1"/>
  <c r="E10" i="19"/>
  <c r="AF78" i="1"/>
  <c r="AB97" i="1"/>
  <c r="AB106" i="1"/>
  <c r="AZ17" i="1"/>
  <c r="BB17" i="1"/>
  <c r="AZ79" i="1"/>
  <c r="BD79" i="1" s="1"/>
  <c r="BF79" i="1" s="1"/>
  <c r="BB80" i="1"/>
  <c r="AZ83" i="1"/>
  <c r="BD83" i="1" s="1"/>
  <c r="BF83" i="1" s="1"/>
  <c r="BB86" i="1"/>
  <c r="AZ89" i="1"/>
  <c r="BD89" i="1" s="1"/>
  <c r="BF89" i="1" s="1"/>
  <c r="BB90" i="1"/>
  <c r="AZ95" i="1"/>
  <c r="BD95" i="1" s="1"/>
  <c r="BF95" i="1" s="1"/>
  <c r="BB96" i="1"/>
  <c r="AZ99" i="1"/>
  <c r="BD99" i="1" s="1"/>
  <c r="BF99" i="1" s="1"/>
  <c r="BB102" i="1"/>
  <c r="AZ105" i="1"/>
  <c r="BB106" i="1"/>
  <c r="AB17" i="1"/>
  <c r="AB16" i="1"/>
  <c r="E7" i="12"/>
  <c r="Z9" i="12" s="1"/>
  <c r="E5" i="9"/>
  <c r="AZ16" i="1"/>
  <c r="BA16" i="1"/>
  <c r="AZ24" i="1"/>
  <c r="BB26" i="1"/>
  <c r="BA31" i="1"/>
  <c r="AZ34" i="1"/>
  <c r="BB38" i="1"/>
  <c r="BA41" i="1"/>
  <c r="AZ46" i="1"/>
  <c r="BB48" i="1"/>
  <c r="BA51" i="1"/>
  <c r="AZ56" i="1"/>
  <c r="BB58" i="1"/>
  <c r="BA63" i="1"/>
  <c r="AZ66" i="1"/>
  <c r="BB70" i="1"/>
  <c r="BA73" i="1"/>
  <c r="BA14" i="1"/>
  <c r="BB22" i="1"/>
  <c r="BA25" i="1"/>
  <c r="AZ30" i="1"/>
  <c r="BB32" i="1"/>
  <c r="BA35" i="1"/>
  <c r="AZ40" i="1"/>
  <c r="BB42" i="1"/>
  <c r="BA47" i="1"/>
  <c r="AZ50" i="1"/>
  <c r="BB54" i="1"/>
  <c r="BA57" i="1"/>
  <c r="AZ62" i="1"/>
  <c r="BB64" i="1"/>
  <c r="BA67" i="1"/>
  <c r="AZ72" i="1"/>
  <c r="BB74" i="1"/>
  <c r="BD74" i="1" s="1"/>
  <c r="BF74" i="1" s="1"/>
  <c r="AZ80" i="1"/>
  <c r="BB81" i="1"/>
  <c r="AZ86" i="1"/>
  <c r="BB87" i="1"/>
  <c r="AZ90" i="1"/>
  <c r="AZ96" i="1"/>
  <c r="BB97" i="1"/>
  <c r="AZ102" i="1"/>
  <c r="BB103" i="1"/>
  <c r="AZ106" i="1"/>
  <c r="BB107" i="1"/>
  <c r="AB14" i="1"/>
  <c r="E8" i="11"/>
  <c r="BB78" i="1"/>
  <c r="BA80" i="1"/>
  <c r="AZ81" i="1"/>
  <c r="BB82" i="1"/>
  <c r="AZ91" i="1"/>
  <c r="BB94" i="1"/>
  <c r="BA96" i="1"/>
  <c r="BB98" i="1"/>
  <c r="BA106" i="1"/>
  <c r="AZ107" i="1"/>
  <c r="AF14" i="1"/>
  <c r="BB14" i="1"/>
  <c r="AB8" i="20"/>
  <c r="AB10" i="20"/>
  <c r="AF75" i="1"/>
  <c r="AB49" i="1"/>
  <c r="AF67" i="1"/>
  <c r="AA8" i="20"/>
  <c r="AF87" i="1"/>
  <c r="B7" i="11"/>
  <c r="B9" i="13"/>
  <c r="E5" i="12"/>
  <c r="BA78" i="1"/>
  <c r="BA82" i="1"/>
  <c r="BA88" i="1"/>
  <c r="BA94" i="1"/>
  <c r="BA98" i="1"/>
  <c r="BA104" i="1"/>
  <c r="W10" i="20"/>
  <c r="B6" i="5"/>
  <c r="W8" i="5" s="1"/>
  <c r="BA15" i="1"/>
  <c r="BA24" i="1"/>
  <c r="AZ27" i="1"/>
  <c r="BB31" i="1"/>
  <c r="BA34" i="1"/>
  <c r="AZ39" i="1"/>
  <c r="BB41" i="1"/>
  <c r="BA46" i="1"/>
  <c r="AZ49" i="1"/>
  <c r="BB51" i="1"/>
  <c r="BA56" i="1"/>
  <c r="AZ59" i="1"/>
  <c r="BD59" i="1" s="1"/>
  <c r="BF59" i="1" s="1"/>
  <c r="BB63" i="1"/>
  <c r="BA66" i="1"/>
  <c r="AZ71" i="1"/>
  <c r="BB73" i="1"/>
  <c r="BA19" i="1"/>
  <c r="AZ23" i="1"/>
  <c r="BB25" i="1"/>
  <c r="AZ33" i="1"/>
  <c r="BB35" i="1"/>
  <c r="BA40" i="1"/>
  <c r="BA50" i="1"/>
  <c r="AZ55" i="1"/>
  <c r="BB57" i="1"/>
  <c r="BA62" i="1"/>
  <c r="AZ65" i="1"/>
  <c r="BB67" i="1"/>
  <c r="BA72" i="1"/>
  <c r="AZ75" i="1"/>
  <c r="AF55" i="1"/>
  <c r="AB51" i="1"/>
  <c r="AB80" i="1"/>
  <c r="AF64" i="1"/>
  <c r="AF94" i="1"/>
  <c r="B7" i="15"/>
  <c r="W100" i="1"/>
  <c r="AB23" i="1"/>
  <c r="E9" i="13"/>
  <c r="Y8" i="13" s="1"/>
  <c r="AZ14" i="1"/>
  <c r="AB34" i="1"/>
  <c r="AF82" i="1"/>
  <c r="W92" i="1"/>
  <c r="W84" i="1"/>
  <c r="B7" i="10"/>
  <c r="AB32" i="1"/>
  <c r="W52" i="1"/>
  <c r="W44" i="1"/>
  <c r="W108" i="1"/>
  <c r="AF42" i="1"/>
  <c r="AB19" i="1"/>
  <c r="E10" i="9"/>
  <c r="AF27" i="1"/>
  <c r="Z8" i="21"/>
  <c r="AA8" i="21"/>
  <c r="W36" i="1"/>
  <c r="W28" i="1"/>
  <c r="AF25" i="1"/>
  <c r="AB62" i="1"/>
  <c r="B5" i="14"/>
  <c r="W60" i="1"/>
  <c r="E6" i="11"/>
  <c r="AF39" i="1"/>
  <c r="AF23" i="1"/>
  <c r="W68" i="1"/>
  <c r="AD10" i="20"/>
  <c r="Y10" i="17"/>
  <c r="AD10" i="17"/>
  <c r="W10" i="17"/>
  <c r="W7" i="20"/>
  <c r="AB7" i="20"/>
  <c r="Y7" i="20"/>
  <c r="AA7" i="20"/>
  <c r="Z7" i="20"/>
  <c r="Z10" i="20"/>
  <c r="H6" i="14"/>
  <c r="W8" i="21"/>
  <c r="G5" i="9"/>
  <c r="Y8" i="21"/>
  <c r="W8" i="20"/>
  <c r="AA10" i="20"/>
  <c r="X10" i="20"/>
  <c r="AD8" i="21"/>
  <c r="X8" i="21"/>
  <c r="Y10" i="20"/>
  <c r="AB8" i="21"/>
  <c r="W76" i="1"/>
  <c r="AD7" i="17"/>
  <c r="X7" i="17"/>
  <c r="Z7" i="17"/>
  <c r="W9" i="20"/>
  <c r="X9" i="20"/>
  <c r="AB9" i="20"/>
  <c r="Y9" i="20"/>
  <c r="Z9" i="20"/>
  <c r="AD9" i="20"/>
  <c r="AA9" i="20"/>
  <c r="X8" i="20"/>
  <c r="W9" i="17"/>
  <c r="Y9" i="17"/>
  <c r="AD7" i="21"/>
  <c r="Z7" i="21"/>
  <c r="AA7" i="21"/>
  <c r="Y7" i="21"/>
  <c r="AB7" i="21"/>
  <c r="W7" i="21"/>
  <c r="AA10" i="21"/>
  <c r="AB10" i="21"/>
  <c r="X10" i="21"/>
  <c r="W10" i="21"/>
  <c r="Z10" i="21"/>
  <c r="Y10" i="21"/>
  <c r="AD10" i="21"/>
  <c r="Z9" i="15"/>
  <c r="Y9" i="21"/>
  <c r="W9" i="21"/>
  <c r="AD9" i="21"/>
  <c r="Z9" i="21"/>
  <c r="AA9" i="21"/>
  <c r="X9" i="21"/>
  <c r="AB9" i="21"/>
  <c r="W20" i="1"/>
  <c r="Y7" i="5"/>
  <c r="H5" i="5"/>
  <c r="Z8" i="20" l="1"/>
  <c r="Y8" i="20"/>
  <c r="AD7" i="20"/>
  <c r="BD55" i="1"/>
  <c r="BF55" i="1" s="1"/>
  <c r="BD18" i="1"/>
  <c r="BF18" i="1" s="1"/>
  <c r="BD104" i="1"/>
  <c r="BF104" i="1" s="1"/>
  <c r="BD97" i="1"/>
  <c r="BF97" i="1" s="1"/>
  <c r="BD91" i="1"/>
  <c r="BF91" i="1" s="1"/>
  <c r="BD64" i="1"/>
  <c r="BF64" i="1" s="1"/>
  <c r="BD49" i="1"/>
  <c r="BF49" i="1" s="1"/>
  <c r="BD42" i="1"/>
  <c r="BF42" i="1" s="1"/>
  <c r="AB10" i="12"/>
  <c r="BD32" i="1"/>
  <c r="BF32" i="1" s="1"/>
  <c r="BD22" i="1"/>
  <c r="BF22" i="1" s="1"/>
  <c r="BD66" i="1"/>
  <c r="BF66" i="1" s="1"/>
  <c r="BD54" i="1"/>
  <c r="BF54" i="1" s="1"/>
  <c r="BD35" i="1"/>
  <c r="BF35" i="1" s="1"/>
  <c r="BD105" i="1"/>
  <c r="BF105" i="1" s="1"/>
  <c r="AB9" i="17"/>
  <c r="AA7" i="17"/>
  <c r="AB7" i="17"/>
  <c r="AC7" i="17" s="1"/>
  <c r="AE7" i="17" s="1"/>
  <c r="BD33" i="1"/>
  <c r="BF33" i="1" s="1"/>
  <c r="BD27" i="1"/>
  <c r="BF27" i="1" s="1"/>
  <c r="BD88" i="1"/>
  <c r="BF88" i="1" s="1"/>
  <c r="BD23" i="1"/>
  <c r="BF23" i="1" s="1"/>
  <c r="BD70" i="1"/>
  <c r="BF70" i="1" s="1"/>
  <c r="BD38" i="1"/>
  <c r="BF38" i="1" s="1"/>
  <c r="BD15" i="1"/>
  <c r="BF15" i="1" s="1"/>
  <c r="BD87" i="1"/>
  <c r="BF87" i="1" s="1"/>
  <c r="BD48" i="1"/>
  <c r="BF48" i="1" s="1"/>
  <c r="BD39" i="1"/>
  <c r="BF39" i="1" s="1"/>
  <c r="AB7" i="9"/>
  <c r="BD73" i="1"/>
  <c r="BF73" i="1" s="1"/>
  <c r="BD71" i="1"/>
  <c r="BF71" i="1" s="1"/>
  <c r="BD41" i="1"/>
  <c r="BF41" i="1" s="1"/>
  <c r="AD8" i="10"/>
  <c r="AB10" i="9"/>
  <c r="BD40" i="1"/>
  <c r="BF40" i="1" s="1"/>
  <c r="X9" i="11"/>
  <c r="AC8" i="20"/>
  <c r="AE8" i="20" s="1"/>
  <c r="BD81" i="1"/>
  <c r="BF81" i="1" s="1"/>
  <c r="X7" i="14"/>
  <c r="BD43" i="1"/>
  <c r="BF43" i="1" s="1"/>
  <c r="Z10" i="15"/>
  <c r="W10" i="19"/>
  <c r="AA9" i="15"/>
  <c r="AD7" i="12"/>
  <c r="Z10" i="10"/>
  <c r="BD75" i="1"/>
  <c r="BF75" i="1" s="1"/>
  <c r="BD86" i="1"/>
  <c r="BF86" i="1" s="1"/>
  <c r="BD30" i="1"/>
  <c r="BF30" i="1" s="1"/>
  <c r="BD58" i="1"/>
  <c r="BF58" i="1" s="1"/>
  <c r="BD31" i="1"/>
  <c r="BF31" i="1" s="1"/>
  <c r="AD8" i="12"/>
  <c r="W9" i="9"/>
  <c r="BD103" i="1"/>
  <c r="BF103" i="1" s="1"/>
  <c r="AD10" i="12"/>
  <c r="AA8" i="12"/>
  <c r="Y8" i="9"/>
  <c r="AB10" i="15"/>
  <c r="Z9" i="9"/>
  <c r="BD65" i="1"/>
  <c r="BF65" i="1" s="1"/>
  <c r="BD25" i="1"/>
  <c r="BF25" i="1" s="1"/>
  <c r="BD56" i="1"/>
  <c r="BF56" i="1" s="1"/>
  <c r="W10" i="9"/>
  <c r="BD26" i="1"/>
  <c r="BF26" i="1" s="1"/>
  <c r="AA10" i="14"/>
  <c r="AA8" i="15"/>
  <c r="AA9" i="12"/>
  <c r="Z8" i="9"/>
  <c r="AA8" i="13"/>
  <c r="Z10" i="19"/>
  <c r="W10" i="14"/>
  <c r="W9" i="15"/>
  <c r="X10" i="15"/>
  <c r="X8" i="15"/>
  <c r="AA7" i="15"/>
  <c r="Y7" i="14"/>
  <c r="AA10" i="15"/>
  <c r="AD7" i="15"/>
  <c r="Y9" i="14"/>
  <c r="X9" i="17"/>
  <c r="Y8" i="17"/>
  <c r="Y7" i="17"/>
  <c r="Y10" i="15"/>
  <c r="AD10" i="9"/>
  <c r="Z10" i="17"/>
  <c r="AB9" i="9"/>
  <c r="BD82" i="1"/>
  <c r="BF82" i="1" s="1"/>
  <c r="BD102" i="1"/>
  <c r="BF102" i="1" s="1"/>
  <c r="BD47" i="1"/>
  <c r="BF47" i="1" s="1"/>
  <c r="AA9" i="17"/>
  <c r="AD9" i="9"/>
  <c r="Y9" i="15"/>
  <c r="AB8" i="15"/>
  <c r="X8" i="17"/>
  <c r="Y7" i="15"/>
  <c r="W7" i="15"/>
  <c r="AA7" i="14"/>
  <c r="Z8" i="17"/>
  <c r="AD8" i="9"/>
  <c r="W7" i="14"/>
  <c r="AB9" i="14"/>
  <c r="AD10" i="15"/>
  <c r="AA10" i="17"/>
  <c r="AB8" i="14"/>
  <c r="AD8" i="15"/>
  <c r="AA8" i="17"/>
  <c r="AC8" i="17" s="1"/>
  <c r="W10" i="15"/>
  <c r="BD106" i="1"/>
  <c r="BF106" i="1" s="1"/>
  <c r="AD9" i="15"/>
  <c r="X9" i="14"/>
  <c r="Z9" i="14"/>
  <c r="Y8" i="11"/>
  <c r="AD9" i="17"/>
  <c r="Y9" i="5"/>
  <c r="AD9" i="14"/>
  <c r="Z9" i="17"/>
  <c r="AD8" i="17"/>
  <c r="W10" i="5"/>
  <c r="AB7" i="14"/>
  <c r="AA9" i="5"/>
  <c r="AA7" i="9"/>
  <c r="AC7" i="9" s="1"/>
  <c r="AB10" i="17"/>
  <c r="AD8" i="14"/>
  <c r="W8" i="15"/>
  <c r="W8" i="17"/>
  <c r="Z7" i="14"/>
  <c r="W7" i="17"/>
  <c r="X7" i="15"/>
  <c r="AD7" i="5"/>
  <c r="X9" i="15"/>
  <c r="AD7" i="14"/>
  <c r="X8" i="9"/>
  <c r="X10" i="5"/>
  <c r="W8" i="10"/>
  <c r="AA9" i="14"/>
  <c r="Z7" i="15"/>
  <c r="AB8" i="9"/>
  <c r="X10" i="17"/>
  <c r="Z8" i="14"/>
  <c r="Y8" i="15"/>
  <c r="BD90" i="1"/>
  <c r="BF90" i="1" s="1"/>
  <c r="AA9" i="9"/>
  <c r="AC9" i="9" s="1"/>
  <c r="AB9" i="10"/>
  <c r="Y10" i="11"/>
  <c r="BD57" i="1"/>
  <c r="BF57" i="1" s="1"/>
  <c r="BD19" i="1"/>
  <c r="BF19" i="1" s="1"/>
  <c r="BD107" i="1"/>
  <c r="BF107" i="1" s="1"/>
  <c r="BD14" i="1"/>
  <c r="BF14" i="1" s="1"/>
  <c r="X10" i="10"/>
  <c r="W7" i="9"/>
  <c r="BD94" i="1"/>
  <c r="BF94" i="1" s="1"/>
  <c r="W8" i="13"/>
  <c r="BD96" i="1"/>
  <c r="BF96" i="1" s="1"/>
  <c r="W9" i="5"/>
  <c r="X7" i="13"/>
  <c r="Y10" i="19"/>
  <c r="AB7" i="12"/>
  <c r="X8" i="12"/>
  <c r="Y10" i="5"/>
  <c r="AA7" i="12"/>
  <c r="Y9" i="19"/>
  <c r="Y7" i="12"/>
  <c r="W7" i="12"/>
  <c r="AB9" i="5"/>
  <c r="W8" i="12"/>
  <c r="W10" i="12"/>
  <c r="AB9" i="12"/>
  <c r="AB10" i="19"/>
  <c r="W7" i="5"/>
  <c r="BD80" i="1"/>
  <c r="BF80" i="1" s="1"/>
  <c r="Y7" i="19"/>
  <c r="AA9" i="19"/>
  <c r="AB10" i="5"/>
  <c r="AB8" i="12"/>
  <c r="Y8" i="19"/>
  <c r="Y10" i="12"/>
  <c r="W9" i="12"/>
  <c r="AD8" i="19"/>
  <c r="AA8" i="19"/>
  <c r="BD98" i="1"/>
  <c r="BF98" i="1" s="1"/>
  <c r="X8" i="11"/>
  <c r="BD46" i="1"/>
  <c r="BF46" i="1" s="1"/>
  <c r="BD16" i="1"/>
  <c r="BF16" i="1" s="1"/>
  <c r="AC7" i="21"/>
  <c r="AE7" i="21" s="1"/>
  <c r="Z7" i="19"/>
  <c r="W9" i="19"/>
  <c r="AA10" i="5"/>
  <c r="X8" i="19"/>
  <c r="AA10" i="12"/>
  <c r="AC10" i="12" s="1"/>
  <c r="AD10" i="19"/>
  <c r="AB7" i="19"/>
  <c r="AD9" i="19"/>
  <c r="Z8" i="19"/>
  <c r="AA8" i="5"/>
  <c r="X7" i="12"/>
  <c r="AA10" i="11"/>
  <c r="Z8" i="12"/>
  <c r="AD9" i="5"/>
  <c r="X9" i="12"/>
  <c r="X7" i="19"/>
  <c r="Z9" i="19"/>
  <c r="AD10" i="5"/>
  <c r="AB8" i="5"/>
  <c r="X10" i="12"/>
  <c r="X10" i="19"/>
  <c r="W7" i="19"/>
  <c r="AB8" i="19"/>
  <c r="W8" i="19"/>
  <c r="BD78" i="1"/>
  <c r="BF78" i="1" s="1"/>
  <c r="BD17" i="1"/>
  <c r="BF17" i="1" s="1"/>
  <c r="X7" i="5"/>
  <c r="Y8" i="12"/>
  <c r="Z9" i="5"/>
  <c r="AD9" i="12"/>
  <c r="AD7" i="19"/>
  <c r="X9" i="19"/>
  <c r="W10" i="13"/>
  <c r="AB7" i="5"/>
  <c r="X8" i="13"/>
  <c r="Z10" i="12"/>
  <c r="AA10" i="19"/>
  <c r="AA7" i="19"/>
  <c r="Z7" i="12"/>
  <c r="BD34" i="1"/>
  <c r="BF34" i="1" s="1"/>
  <c r="Z7" i="5"/>
  <c r="X9" i="5"/>
  <c r="Y9" i="12"/>
  <c r="AB9" i="19"/>
  <c r="Z10" i="5"/>
  <c r="AA7" i="5"/>
  <c r="Z10" i="9"/>
  <c r="AD8" i="11"/>
  <c r="W7" i="13"/>
  <c r="Y7" i="10"/>
  <c r="W7" i="10"/>
  <c r="Z10" i="13"/>
  <c r="AB10" i="10"/>
  <c r="AB9" i="11"/>
  <c r="AB10" i="11"/>
  <c r="Y10" i="13"/>
  <c r="Y8" i="10"/>
  <c r="Z8" i="11"/>
  <c r="X8" i="10"/>
  <c r="AB10" i="13"/>
  <c r="AD10" i="14"/>
  <c r="AD7" i="13"/>
  <c r="AA8" i="14"/>
  <c r="Y10" i="10"/>
  <c r="AA9" i="11"/>
  <c r="X10" i="11"/>
  <c r="Z8" i="13"/>
  <c r="BD62" i="1"/>
  <c r="BF62" i="1" s="1"/>
  <c r="BD51" i="1"/>
  <c r="BF51" i="1" s="1"/>
  <c r="BD24" i="1"/>
  <c r="BF24" i="1" s="1"/>
  <c r="X7" i="10"/>
  <c r="Z7" i="13"/>
  <c r="W9" i="10"/>
  <c r="AD9" i="11"/>
  <c r="W10" i="11"/>
  <c r="AB7" i="11"/>
  <c r="AB8" i="13"/>
  <c r="AA10" i="13"/>
  <c r="Z9" i="13"/>
  <c r="X9" i="10"/>
  <c r="AB7" i="10"/>
  <c r="AC10" i="20"/>
  <c r="AE10" i="20" s="1"/>
  <c r="AA7" i="11"/>
  <c r="Y7" i="13"/>
  <c r="AA9" i="10"/>
  <c r="X10" i="9"/>
  <c r="BD50" i="1"/>
  <c r="BF50" i="1" s="1"/>
  <c r="X7" i="11"/>
  <c r="AB9" i="13"/>
  <c r="X9" i="13"/>
  <c r="Z9" i="10"/>
  <c r="AD9" i="13"/>
  <c r="AD9" i="10"/>
  <c r="AC8" i="21"/>
  <c r="AE8" i="21" s="1"/>
  <c r="AD7" i="10"/>
  <c r="AA7" i="10"/>
  <c r="AA9" i="13"/>
  <c r="AC9" i="13" s="1"/>
  <c r="Y8" i="14"/>
  <c r="X9" i="9"/>
  <c r="W9" i="11"/>
  <c r="AB9" i="15"/>
  <c r="W8" i="11"/>
  <c r="BD72" i="1"/>
  <c r="BF72" i="1" s="1"/>
  <c r="BD63" i="1"/>
  <c r="BF63" i="1" s="1"/>
  <c r="Z8" i="10"/>
  <c r="Y9" i="13"/>
  <c r="Y9" i="10"/>
  <c r="AD8" i="13"/>
  <c r="AA8" i="10"/>
  <c r="AB10" i="14"/>
  <c r="X10" i="13"/>
  <c r="W9" i="13"/>
  <c r="AD10" i="13"/>
  <c r="W8" i="14"/>
  <c r="Y9" i="9"/>
  <c r="Z8" i="15"/>
  <c r="W10" i="10"/>
  <c r="Y9" i="11"/>
  <c r="AA7" i="13"/>
  <c r="AB7" i="15"/>
  <c r="AC7" i="15" s="1"/>
  <c r="W8" i="9"/>
  <c r="BD67" i="1"/>
  <c r="BF67" i="1" s="1"/>
  <c r="AA8" i="9"/>
  <c r="W110" i="1"/>
  <c r="AB7" i="13"/>
  <c r="Y10" i="9"/>
  <c r="W9" i="14"/>
  <c r="Z10" i="14"/>
  <c r="Z7" i="10"/>
  <c r="AA10" i="10"/>
  <c r="AD10" i="11"/>
  <c r="AA8" i="11"/>
  <c r="AD7" i="11"/>
  <c r="AB8" i="11"/>
  <c r="W7" i="11"/>
  <c r="AD10" i="10"/>
  <c r="AB8" i="10"/>
  <c r="AA10" i="9"/>
  <c r="AC10" i="9" s="1"/>
  <c r="Z9" i="11"/>
  <c r="Z10" i="11"/>
  <c r="Y7" i="11"/>
  <c r="Z7" i="11"/>
  <c r="AC7" i="20"/>
  <c r="Y10" i="14"/>
  <c r="X10" i="14"/>
  <c r="Z7" i="9"/>
  <c r="Y7" i="9"/>
  <c r="X7" i="9"/>
  <c r="AD7" i="9"/>
  <c r="AC9" i="21"/>
  <c r="AE9" i="21" s="1"/>
  <c r="AC10" i="21"/>
  <c r="AE10" i="21" s="1"/>
  <c r="AC9" i="20"/>
  <c r="AE9" i="20" s="1"/>
  <c r="AD8" i="5"/>
  <c r="Z8" i="5"/>
  <c r="Y8" i="5"/>
  <c r="X8" i="5"/>
  <c r="AE7" i="20" l="1"/>
  <c r="U9" i="20" s="1"/>
  <c r="AC9" i="12"/>
  <c r="AC7" i="19"/>
  <c r="AE7" i="19" s="1"/>
  <c r="AC9" i="17"/>
  <c r="AE9" i="17" s="1"/>
  <c r="AC10" i="17"/>
  <c r="AE10" i="17" s="1"/>
  <c r="AC9" i="15"/>
  <c r="AC8" i="15"/>
  <c r="AC10" i="15"/>
  <c r="AE10" i="15" s="1"/>
  <c r="U10" i="15" s="1"/>
  <c r="AC7" i="14"/>
  <c r="AE7" i="14" s="1"/>
  <c r="AC8" i="13"/>
  <c r="AE8" i="13" s="1"/>
  <c r="AC9" i="11"/>
  <c r="AE9" i="11" s="1"/>
  <c r="AC9" i="10"/>
  <c r="AE9" i="10" s="1"/>
  <c r="AC7" i="10"/>
  <c r="AE7" i="10" s="1"/>
  <c r="AC8" i="14"/>
  <c r="AE8" i="14" s="1"/>
  <c r="AC8" i="12"/>
  <c r="AE8" i="12" s="1"/>
  <c r="AC10" i="14"/>
  <c r="AE10" i="14" s="1"/>
  <c r="U9" i="14" s="1"/>
  <c r="AE8" i="15"/>
  <c r="AC8" i="9"/>
  <c r="AE8" i="9" s="1"/>
  <c r="AC9" i="5"/>
  <c r="AE9" i="5" s="1"/>
  <c r="AC8" i="19"/>
  <c r="AE8" i="19" s="1"/>
  <c r="AE10" i="12"/>
  <c r="AC10" i="5"/>
  <c r="AE10" i="5" s="1"/>
  <c r="AC10" i="19"/>
  <c r="AE10" i="19" s="1"/>
  <c r="AE8" i="17"/>
  <c r="AC9" i="14"/>
  <c r="AE9" i="14" s="1"/>
  <c r="AC7" i="11"/>
  <c r="AC10" i="13"/>
  <c r="AE10" i="13" s="1"/>
  <c r="AC9" i="19"/>
  <c r="AE9" i="19" s="1"/>
  <c r="AE9" i="12"/>
  <c r="AC8" i="10"/>
  <c r="AE8" i="10" s="1"/>
  <c r="AE7" i="15"/>
  <c r="AC8" i="5"/>
  <c r="AE8" i="5" s="1"/>
  <c r="AC10" i="10"/>
  <c r="AE10" i="10" s="1"/>
  <c r="AC10" i="11"/>
  <c r="AE10" i="11" s="1"/>
  <c r="J174" i="1"/>
  <c r="G8" i="1" s="1"/>
  <c r="AC7" i="5"/>
  <c r="AE7" i="5" s="1"/>
  <c r="AE9" i="15"/>
  <c r="AE7" i="11"/>
  <c r="AE7" i="9"/>
  <c r="AC7" i="12"/>
  <c r="AE7" i="12" s="1"/>
  <c r="AE10" i="9"/>
  <c r="AE9" i="13"/>
  <c r="AC7" i="13"/>
  <c r="AE7" i="13" s="1"/>
  <c r="AE9" i="9"/>
  <c r="AC8" i="11"/>
  <c r="AE8" i="11" s="1"/>
  <c r="U10" i="21"/>
  <c r="U8" i="20"/>
  <c r="U7" i="21"/>
  <c r="U9" i="21"/>
  <c r="U8" i="21"/>
  <c r="U7" i="20" l="1"/>
  <c r="R9" i="20" s="1"/>
  <c r="Q96" i="1" s="1"/>
  <c r="AB17" i="22" s="1"/>
  <c r="U10" i="20"/>
  <c r="O10" i="20" s="1"/>
  <c r="N97" i="1" s="1"/>
  <c r="U9" i="17"/>
  <c r="U8" i="17"/>
  <c r="U7" i="15"/>
  <c r="U8" i="15"/>
  <c r="U9" i="15"/>
  <c r="U9" i="19"/>
  <c r="S9" i="19" s="1"/>
  <c r="R88" i="1" s="1"/>
  <c r="AC16" i="22" s="1"/>
  <c r="U10" i="17"/>
  <c r="U7" i="17"/>
  <c r="Q8" i="17" s="1"/>
  <c r="P79" i="1" s="1"/>
  <c r="U8" i="12"/>
  <c r="U7" i="19"/>
  <c r="U10" i="10"/>
  <c r="U8" i="10"/>
  <c r="M9" i="10" s="1"/>
  <c r="L32" i="1" s="1"/>
  <c r="W9" i="22" s="1"/>
  <c r="U8" i="19"/>
  <c r="U10" i="19"/>
  <c r="U9" i="13"/>
  <c r="U9" i="9"/>
  <c r="U8" i="9"/>
  <c r="U8" i="13"/>
  <c r="U7" i="10"/>
  <c r="T7" i="10" s="1"/>
  <c r="S30" i="1" s="1"/>
  <c r="U7" i="9"/>
  <c r="T10" i="9" s="1"/>
  <c r="S25" i="1" s="1"/>
  <c r="U10" i="9"/>
  <c r="U10" i="13"/>
  <c r="U8" i="11"/>
  <c r="U9" i="10"/>
  <c r="U10" i="12"/>
  <c r="U7" i="12"/>
  <c r="U9" i="12"/>
  <c r="U7" i="13"/>
  <c r="U9" i="11"/>
  <c r="U7" i="11"/>
  <c r="U10" i="11"/>
  <c r="U8" i="14"/>
  <c r="U10" i="14"/>
  <c r="U7" i="14"/>
  <c r="M9" i="20"/>
  <c r="L96" i="1" s="1"/>
  <c r="W17" i="22" s="1"/>
  <c r="M8" i="20"/>
  <c r="L95" i="1" s="1"/>
  <c r="O8" i="20"/>
  <c r="N95" i="1" s="1"/>
  <c r="T7" i="20"/>
  <c r="S94" i="1" s="1"/>
  <c r="B124" i="1" s="1"/>
  <c r="BK154" i="1" s="1"/>
  <c r="L9" i="20"/>
  <c r="K96" i="1" s="1"/>
  <c r="N9" i="20"/>
  <c r="M96" i="1" s="1"/>
  <c r="X17" i="22" s="1"/>
  <c r="M7" i="20"/>
  <c r="L94" i="1" s="1"/>
  <c r="Q7" i="20"/>
  <c r="P94" i="1" s="1"/>
  <c r="O9" i="20"/>
  <c r="N96" i="1" s="1"/>
  <c r="Y17" i="22" s="1"/>
  <c r="R10" i="20"/>
  <c r="Q97" i="1" s="1"/>
  <c r="L7" i="20"/>
  <c r="K94" i="1" s="1"/>
  <c r="BG94" i="1" s="1"/>
  <c r="L8" i="20"/>
  <c r="K95" i="1" s="1"/>
  <c r="BG95" i="1" s="1"/>
  <c r="R7" i="20"/>
  <c r="Q94" i="1" s="1"/>
  <c r="O7" i="20"/>
  <c r="N94" i="1" s="1"/>
  <c r="Q8" i="20"/>
  <c r="P95" i="1" s="1"/>
  <c r="L10" i="20"/>
  <c r="K97" i="1" s="1"/>
  <c r="BG97" i="1" s="1"/>
  <c r="Q9" i="20"/>
  <c r="P96" i="1" s="1"/>
  <c r="AA17" i="22" s="1"/>
  <c r="N10" i="20"/>
  <c r="M97" i="1" s="1"/>
  <c r="P9" i="20"/>
  <c r="O96" i="1" s="1"/>
  <c r="Z17" i="22" s="1"/>
  <c r="N7" i="20"/>
  <c r="M94" i="1" s="1"/>
  <c r="M10" i="20"/>
  <c r="L97" i="1" s="1"/>
  <c r="P7" i="20"/>
  <c r="O94" i="1" s="1"/>
  <c r="S9" i="20"/>
  <c r="R96" i="1" s="1"/>
  <c r="AC17" i="22" s="1"/>
  <c r="T10" i="20"/>
  <c r="S97" i="1" s="1"/>
  <c r="S7" i="20"/>
  <c r="R94" i="1" s="1"/>
  <c r="N8" i="20"/>
  <c r="M95" i="1" s="1"/>
  <c r="P8" i="20"/>
  <c r="O95" i="1" s="1"/>
  <c r="T9" i="20"/>
  <c r="S96" i="1" s="1"/>
  <c r="Q10" i="20"/>
  <c r="P97" i="1" s="1"/>
  <c r="S10" i="20"/>
  <c r="R97" i="1" s="1"/>
  <c r="T8" i="20"/>
  <c r="S95" i="1" s="1"/>
  <c r="B120" i="1" s="1"/>
  <c r="BK144" i="1" s="1"/>
  <c r="S8" i="20"/>
  <c r="R95" i="1" s="1"/>
  <c r="R8" i="20"/>
  <c r="Q95" i="1" s="1"/>
  <c r="R7" i="21"/>
  <c r="Q102" i="1" s="1"/>
  <c r="T8" i="21"/>
  <c r="S103" i="1" s="1"/>
  <c r="O7" i="21"/>
  <c r="N102" i="1" s="1"/>
  <c r="R8" i="21"/>
  <c r="Q103" i="1" s="1"/>
  <c r="N8" i="21"/>
  <c r="M103" i="1" s="1"/>
  <c r="L9" i="21"/>
  <c r="K104" i="1" s="1"/>
  <c r="Q7" i="21"/>
  <c r="P102" i="1" s="1"/>
  <c r="S9" i="21"/>
  <c r="R104" i="1" s="1"/>
  <c r="AC18" i="22" s="1"/>
  <c r="P7" i="21"/>
  <c r="O102" i="1" s="1"/>
  <c r="P9" i="21"/>
  <c r="O104" i="1" s="1"/>
  <c r="Z18" i="22" s="1"/>
  <c r="O8" i="21"/>
  <c r="N103" i="1" s="1"/>
  <c r="T10" i="21"/>
  <c r="S105" i="1" s="1"/>
  <c r="Q9" i="21"/>
  <c r="P104" i="1" s="1"/>
  <c r="AA18" i="22" s="1"/>
  <c r="M8" i="21"/>
  <c r="L103" i="1" s="1"/>
  <c r="L7" i="21"/>
  <c r="K102" i="1" s="1"/>
  <c r="BG102" i="1" s="1"/>
  <c r="N10" i="21"/>
  <c r="M105" i="1" s="1"/>
  <c r="R9" i="21"/>
  <c r="Q104" i="1" s="1"/>
  <c r="AB18" i="22" s="1"/>
  <c r="S8" i="21"/>
  <c r="R103" i="1" s="1"/>
  <c r="P10" i="21"/>
  <c r="O105" i="1" s="1"/>
  <c r="N9" i="21"/>
  <c r="M104" i="1" s="1"/>
  <c r="X18" i="22" s="1"/>
  <c r="N7" i="21"/>
  <c r="M102" i="1" s="1"/>
  <c r="Q10" i="21"/>
  <c r="P105" i="1" s="1"/>
  <c r="P8" i="21"/>
  <c r="O103" i="1" s="1"/>
  <c r="Q8" i="21"/>
  <c r="P103" i="1" s="1"/>
  <c r="O10" i="21"/>
  <c r="N105" i="1" s="1"/>
  <c r="O9" i="21"/>
  <c r="N104" i="1" s="1"/>
  <c r="Y18" i="22" s="1"/>
  <c r="M10" i="21"/>
  <c r="L105" i="1" s="1"/>
  <c r="M7" i="21"/>
  <c r="L102" i="1" s="1"/>
  <c r="M9" i="21"/>
  <c r="L104" i="1" s="1"/>
  <c r="W18" i="22" s="1"/>
  <c r="S7" i="21"/>
  <c r="R102" i="1" s="1"/>
  <c r="S10" i="21"/>
  <c r="R105" i="1" s="1"/>
  <c r="T7" i="21"/>
  <c r="S102" i="1" s="1"/>
  <c r="B117" i="1" s="1"/>
  <c r="BM130" i="1" s="1"/>
  <c r="T9" i="21"/>
  <c r="S104" i="1" s="1"/>
  <c r="R10" i="21"/>
  <c r="Q105" i="1" s="1"/>
  <c r="L10" i="21"/>
  <c r="K105" i="1" s="1"/>
  <c r="BG105" i="1" s="1"/>
  <c r="L8" i="21"/>
  <c r="K103" i="1" s="1"/>
  <c r="BG103" i="1" s="1"/>
  <c r="U8" i="5"/>
  <c r="U9" i="5"/>
  <c r="U10" i="5"/>
  <c r="U7" i="5"/>
  <c r="P10" i="20" l="1"/>
  <c r="O97" i="1" s="1"/>
  <c r="O7" i="15"/>
  <c r="N70" i="1" s="1"/>
  <c r="L7" i="13"/>
  <c r="K54" i="1" s="1"/>
  <c r="BG54" i="1" s="1"/>
  <c r="S7" i="11"/>
  <c r="R38" i="1" s="1"/>
  <c r="O10" i="9"/>
  <c r="N25" i="1" s="1"/>
  <c r="L7" i="9"/>
  <c r="K22" i="1" s="1"/>
  <c r="BG22" i="1" s="1"/>
  <c r="R8" i="9"/>
  <c r="Q23" i="1" s="1"/>
  <c r="Q7" i="9"/>
  <c r="P22" i="1" s="1"/>
  <c r="N7" i="9"/>
  <c r="M22" i="1" s="1"/>
  <c r="P7" i="9"/>
  <c r="O22" i="1" s="1"/>
  <c r="N8" i="9"/>
  <c r="M23" i="1" s="1"/>
  <c r="M7" i="9"/>
  <c r="L22" i="1" s="1"/>
  <c r="L8" i="9"/>
  <c r="K23" i="1" s="1"/>
  <c r="BG23" i="1" s="1"/>
  <c r="Q8" i="9"/>
  <c r="P23" i="1" s="1"/>
  <c r="T9" i="9"/>
  <c r="S24" i="1" s="1"/>
  <c r="F120" i="1"/>
  <c r="BK145" i="1" s="1"/>
  <c r="T9" i="19"/>
  <c r="S88" i="1" s="1"/>
  <c r="AD16" i="22" s="1"/>
  <c r="R10" i="19"/>
  <c r="Q89" i="1" s="1"/>
  <c r="S10" i="19"/>
  <c r="R89" i="1" s="1"/>
  <c r="L8" i="17"/>
  <c r="K79" i="1" s="1"/>
  <c r="BG79" i="1" s="1"/>
  <c r="O8" i="17"/>
  <c r="N79" i="1" s="1"/>
  <c r="S8" i="17"/>
  <c r="R79" i="1" s="1"/>
  <c r="N10" i="17"/>
  <c r="M81" i="1" s="1"/>
  <c r="S7" i="17"/>
  <c r="R78" i="1" s="1"/>
  <c r="S10" i="17"/>
  <c r="R81" i="1" s="1"/>
  <c r="P8" i="17"/>
  <c r="O79" i="1" s="1"/>
  <c r="N9" i="17"/>
  <c r="M80" i="1" s="1"/>
  <c r="X15" i="22" s="1"/>
  <c r="T9" i="17"/>
  <c r="S80" i="1" s="1"/>
  <c r="K124" i="1" s="1"/>
  <c r="BK157" i="1" s="1"/>
  <c r="Q9" i="17"/>
  <c r="P80" i="1" s="1"/>
  <c r="AA15" i="22" s="1"/>
  <c r="R8" i="17"/>
  <c r="Q79" i="1" s="1"/>
  <c r="O7" i="17"/>
  <c r="N78" i="1" s="1"/>
  <c r="N8" i="17"/>
  <c r="M79" i="1" s="1"/>
  <c r="L7" i="17"/>
  <c r="K78" i="1" s="1"/>
  <c r="BG78" i="1" s="1"/>
  <c r="P9" i="17"/>
  <c r="O80" i="1" s="1"/>
  <c r="Z15" i="22" s="1"/>
  <c r="M8" i="17"/>
  <c r="L79" i="1" s="1"/>
  <c r="N7" i="17"/>
  <c r="M78" i="1" s="1"/>
  <c r="L10" i="17"/>
  <c r="K81" i="1" s="1"/>
  <c r="BG81" i="1" s="1"/>
  <c r="M10" i="17"/>
  <c r="L81" i="1" s="1"/>
  <c r="O9" i="17"/>
  <c r="N80" i="1" s="1"/>
  <c r="Y15" i="22" s="1"/>
  <c r="P10" i="17"/>
  <c r="O81" i="1" s="1"/>
  <c r="T8" i="17"/>
  <c r="S79" i="1" s="1"/>
  <c r="F115" i="1" s="1"/>
  <c r="BM124" i="1" s="1"/>
  <c r="R7" i="17"/>
  <c r="Q78" i="1" s="1"/>
  <c r="M7" i="17"/>
  <c r="L78" i="1" s="1"/>
  <c r="T10" i="17"/>
  <c r="S81" i="1" s="1"/>
  <c r="T7" i="17"/>
  <c r="S78" i="1" s="1"/>
  <c r="B114" i="1" s="1"/>
  <c r="BK123" i="1" s="1"/>
  <c r="S9" i="17"/>
  <c r="R80" i="1" s="1"/>
  <c r="AC15" i="22" s="1"/>
  <c r="O10" i="17"/>
  <c r="N81" i="1" s="1"/>
  <c r="R9" i="17"/>
  <c r="Q80" i="1" s="1"/>
  <c r="AB15" i="22" s="1"/>
  <c r="Q7" i="17"/>
  <c r="P78" i="1" s="1"/>
  <c r="M9" i="17"/>
  <c r="L80" i="1" s="1"/>
  <c r="W15" i="22" s="1"/>
  <c r="P7" i="17"/>
  <c r="O78" i="1" s="1"/>
  <c r="Q10" i="17"/>
  <c r="P81" i="1" s="1"/>
  <c r="L9" i="17"/>
  <c r="K80" i="1" s="1"/>
  <c r="K117" i="1" s="1"/>
  <c r="BM133" i="1" s="1"/>
  <c r="R10" i="17"/>
  <c r="Q81" i="1" s="1"/>
  <c r="R8" i="15"/>
  <c r="Q71" i="1" s="1"/>
  <c r="P8" i="15"/>
  <c r="O71" i="1" s="1"/>
  <c r="M9" i="15"/>
  <c r="L72" i="1" s="1"/>
  <c r="W14" i="22" s="1"/>
  <c r="T9" i="15"/>
  <c r="S72" i="1" s="1"/>
  <c r="Q10" i="15"/>
  <c r="P73" i="1" s="1"/>
  <c r="S7" i="15"/>
  <c r="R70" i="1" s="1"/>
  <c r="Q9" i="15"/>
  <c r="P72" i="1" s="1"/>
  <c r="AA14" i="22" s="1"/>
  <c r="L8" i="15"/>
  <c r="K71" i="1" s="1"/>
  <c r="BG71" i="1" s="1"/>
  <c r="M8" i="15"/>
  <c r="L71" i="1" s="1"/>
  <c r="N9" i="15"/>
  <c r="M72" i="1" s="1"/>
  <c r="X14" i="22" s="1"/>
  <c r="S9" i="15"/>
  <c r="R72" i="1" s="1"/>
  <c r="AC14" i="22" s="1"/>
  <c r="S10" i="15"/>
  <c r="R73" i="1" s="1"/>
  <c r="N8" i="15"/>
  <c r="M71" i="1" s="1"/>
  <c r="R7" i="15"/>
  <c r="Q70" i="1" s="1"/>
  <c r="L7" i="15"/>
  <c r="K70" i="1" s="1"/>
  <c r="BG70" i="1" s="1"/>
  <c r="N7" i="15"/>
  <c r="M70" i="1" s="1"/>
  <c r="L10" i="15"/>
  <c r="K73" i="1" s="1"/>
  <c r="BG73" i="1" s="1"/>
  <c r="O10" i="15"/>
  <c r="N73" i="1" s="1"/>
  <c r="O8" i="15"/>
  <c r="N71" i="1" s="1"/>
  <c r="Q8" i="15"/>
  <c r="P71" i="1" s="1"/>
  <c r="N10" i="15"/>
  <c r="M73" i="1" s="1"/>
  <c r="S8" i="15"/>
  <c r="R71" i="1" s="1"/>
  <c r="R9" i="15"/>
  <c r="Q72" i="1" s="1"/>
  <c r="AB14" i="22" s="1"/>
  <c r="M10" i="15"/>
  <c r="L73" i="1" s="1"/>
  <c r="L9" i="15"/>
  <c r="K72" i="1" s="1"/>
  <c r="BG72" i="1" s="1"/>
  <c r="T8" i="15"/>
  <c r="S71" i="1" s="1"/>
  <c r="P10" i="15"/>
  <c r="O73" i="1" s="1"/>
  <c r="T10" i="15"/>
  <c r="S73" i="1" s="1"/>
  <c r="Q7" i="15"/>
  <c r="P70" i="1" s="1"/>
  <c r="M7" i="15"/>
  <c r="L70" i="1" s="1"/>
  <c r="P9" i="15"/>
  <c r="O72" i="1" s="1"/>
  <c r="Z14" i="22" s="1"/>
  <c r="P7" i="15"/>
  <c r="O70" i="1" s="1"/>
  <c r="R10" i="15"/>
  <c r="Q73" i="1" s="1"/>
  <c r="O9" i="15"/>
  <c r="N72" i="1" s="1"/>
  <c r="Y14" i="22" s="1"/>
  <c r="T7" i="15"/>
  <c r="S70" i="1" s="1"/>
  <c r="B121" i="1" s="1"/>
  <c r="BM144" i="1" s="1"/>
  <c r="S9" i="14"/>
  <c r="R64" i="1" s="1"/>
  <c r="AC13" i="22" s="1"/>
  <c r="O9" i="14"/>
  <c r="N64" i="1" s="1"/>
  <c r="Y13" i="22" s="1"/>
  <c r="T8" i="14"/>
  <c r="S63" i="1" s="1"/>
  <c r="P9" i="11"/>
  <c r="O40" i="1" s="1"/>
  <c r="Z10" i="22" s="1"/>
  <c r="Q8" i="11"/>
  <c r="P39" i="1" s="1"/>
  <c r="T9" i="11"/>
  <c r="S40" i="1" s="1"/>
  <c r="AD10" i="22" s="1"/>
  <c r="O7" i="11"/>
  <c r="N38" i="1" s="1"/>
  <c r="Q7" i="11"/>
  <c r="P38" i="1" s="1"/>
  <c r="L8" i="11"/>
  <c r="K39" i="1" s="1"/>
  <c r="BG39" i="1" s="1"/>
  <c r="M7" i="10"/>
  <c r="L30" i="1" s="1"/>
  <c r="M8" i="10"/>
  <c r="L31" i="1" s="1"/>
  <c r="O8" i="10"/>
  <c r="N31" i="1" s="1"/>
  <c r="T8" i="10"/>
  <c r="S31" i="1" s="1"/>
  <c r="P7" i="10"/>
  <c r="O30" i="1" s="1"/>
  <c r="L7" i="10"/>
  <c r="K30" i="1" s="1"/>
  <c r="BG30" i="1" s="1"/>
  <c r="L10" i="10"/>
  <c r="K33" i="1" s="1"/>
  <c r="BG33" i="1" s="1"/>
  <c r="Q9" i="10"/>
  <c r="P32" i="1" s="1"/>
  <c r="AA9" i="22" s="1"/>
  <c r="R7" i="10"/>
  <c r="Q30" i="1" s="1"/>
  <c r="T9" i="10"/>
  <c r="S32" i="1" s="1"/>
  <c r="P8" i="10"/>
  <c r="O31" i="1" s="1"/>
  <c r="L8" i="10"/>
  <c r="K31" i="1" s="1"/>
  <c r="BG31" i="1" s="1"/>
  <c r="R8" i="10"/>
  <c r="Q31" i="1" s="1"/>
  <c r="R9" i="10"/>
  <c r="Q32" i="1" s="1"/>
  <c r="AB9" i="22" s="1"/>
  <c r="N9" i="10"/>
  <c r="M32" i="1" s="1"/>
  <c r="X9" i="22" s="1"/>
  <c r="Q8" i="10"/>
  <c r="P31" i="1" s="1"/>
  <c r="S7" i="10"/>
  <c r="R30" i="1" s="1"/>
  <c r="Q7" i="10"/>
  <c r="P30" i="1" s="1"/>
  <c r="N8" i="10"/>
  <c r="M31" i="1" s="1"/>
  <c r="M9" i="9"/>
  <c r="L24" i="1" s="1"/>
  <c r="W8" i="22" s="1"/>
  <c r="O8" i="9"/>
  <c r="N23" i="1" s="1"/>
  <c r="S8" i="9"/>
  <c r="R23" i="1" s="1"/>
  <c r="M10" i="9"/>
  <c r="L25" i="1" s="1"/>
  <c r="O7" i="9"/>
  <c r="N22" i="1" s="1"/>
  <c r="R9" i="9"/>
  <c r="Q24" i="1" s="1"/>
  <c r="AB8" i="22" s="1"/>
  <c r="Q9" i="9"/>
  <c r="P24" i="1" s="1"/>
  <c r="AA8" i="22" s="1"/>
  <c r="N9" i="9"/>
  <c r="M24" i="1" s="1"/>
  <c r="X8" i="22" s="1"/>
  <c r="T7" i="9"/>
  <c r="S22" i="1" s="1"/>
  <c r="B122" i="1" s="1"/>
  <c r="BK147" i="1" s="1"/>
  <c r="S7" i="9"/>
  <c r="R22" i="1" s="1"/>
  <c r="R7" i="9"/>
  <c r="Q22" i="1" s="1"/>
  <c r="R10" i="9"/>
  <c r="Q25" i="1" s="1"/>
  <c r="S10" i="9"/>
  <c r="R25" i="1" s="1"/>
  <c r="P10" i="9"/>
  <c r="O25" i="1" s="1"/>
  <c r="S9" i="9"/>
  <c r="R24" i="1" s="1"/>
  <c r="AC8" i="22" s="1"/>
  <c r="Q10" i="10"/>
  <c r="P33" i="1" s="1"/>
  <c r="S10" i="10"/>
  <c r="R33" i="1" s="1"/>
  <c r="P7" i="19"/>
  <c r="O86" i="1" s="1"/>
  <c r="Q9" i="19"/>
  <c r="P88" i="1" s="1"/>
  <c r="AA16" i="22" s="1"/>
  <c r="T8" i="19"/>
  <c r="S87" i="1" s="1"/>
  <c r="L8" i="19"/>
  <c r="K87" i="1" s="1"/>
  <c r="BG87" i="1" s="1"/>
  <c r="P8" i="9"/>
  <c r="O23" i="1" s="1"/>
  <c r="N10" i="9"/>
  <c r="M25" i="1" s="1"/>
  <c r="P9" i="10"/>
  <c r="O32" i="1" s="1"/>
  <c r="Z9" i="22" s="1"/>
  <c r="L9" i="10"/>
  <c r="K32" i="1" s="1"/>
  <c r="BG32" i="1" s="1"/>
  <c r="O9" i="10"/>
  <c r="N32" i="1" s="1"/>
  <c r="Y9" i="22" s="1"/>
  <c r="M7" i="19"/>
  <c r="L86" i="1" s="1"/>
  <c r="M8" i="19"/>
  <c r="L87" i="1" s="1"/>
  <c r="O7" i="19"/>
  <c r="N86" i="1" s="1"/>
  <c r="L8" i="12"/>
  <c r="K47" i="1" s="1"/>
  <c r="BG47" i="1" s="1"/>
  <c r="N9" i="19"/>
  <c r="M88" i="1" s="1"/>
  <c r="X16" i="22" s="1"/>
  <c r="R9" i="19"/>
  <c r="Q88" i="1" s="1"/>
  <c r="AB16" i="22" s="1"/>
  <c r="P8" i="19"/>
  <c r="O87" i="1" s="1"/>
  <c r="M8" i="9"/>
  <c r="L23" i="1" s="1"/>
  <c r="O9" i="9"/>
  <c r="N24" i="1" s="1"/>
  <c r="Y8" i="22" s="1"/>
  <c r="L10" i="9"/>
  <c r="K25" i="1" s="1"/>
  <c r="BG25" i="1" s="1"/>
  <c r="L9" i="9"/>
  <c r="K24" i="1" s="1"/>
  <c r="G111" i="1" s="1"/>
  <c r="BM115" i="1" s="1"/>
  <c r="BR115" i="1" s="1"/>
  <c r="O10" i="10"/>
  <c r="N33" i="1" s="1"/>
  <c r="M10" i="19"/>
  <c r="L89" i="1" s="1"/>
  <c r="Q10" i="19"/>
  <c r="P89" i="1" s="1"/>
  <c r="M9" i="19"/>
  <c r="L88" i="1" s="1"/>
  <c r="W16" i="22" s="1"/>
  <c r="N8" i="19"/>
  <c r="M87" i="1" s="1"/>
  <c r="R7" i="19"/>
  <c r="Q86" i="1" s="1"/>
  <c r="S7" i="19"/>
  <c r="R86" i="1" s="1"/>
  <c r="Q7" i="19"/>
  <c r="P86" i="1" s="1"/>
  <c r="O10" i="19"/>
  <c r="N89" i="1" s="1"/>
  <c r="T10" i="10"/>
  <c r="S33" i="1" s="1"/>
  <c r="T10" i="19"/>
  <c r="S89" i="1" s="1"/>
  <c r="L7" i="19"/>
  <c r="K86" i="1" s="1"/>
  <c r="BG86" i="1" s="1"/>
  <c r="T7" i="19"/>
  <c r="S86" i="1" s="1"/>
  <c r="N7" i="19"/>
  <c r="M86" i="1" s="1"/>
  <c r="Q10" i="9"/>
  <c r="P25" i="1" s="1"/>
  <c r="T8" i="9"/>
  <c r="S23" i="1" s="1"/>
  <c r="F110" i="1" s="1"/>
  <c r="BK114" i="1" s="1"/>
  <c r="BP114" i="1" s="1"/>
  <c r="P9" i="9"/>
  <c r="O24" i="1" s="1"/>
  <c r="Z8" i="22" s="1"/>
  <c r="P10" i="19"/>
  <c r="O89" i="1" s="1"/>
  <c r="S8" i="19"/>
  <c r="R87" i="1" s="1"/>
  <c r="N10" i="19"/>
  <c r="M89" i="1" s="1"/>
  <c r="O8" i="19"/>
  <c r="N87" i="1" s="1"/>
  <c r="Q9" i="13"/>
  <c r="P56" i="1" s="1"/>
  <c r="AA12" i="22" s="1"/>
  <c r="M9" i="13"/>
  <c r="L56" i="1" s="1"/>
  <c r="W12" i="22" s="1"/>
  <c r="N7" i="13"/>
  <c r="M54" i="1" s="1"/>
  <c r="R10" i="10"/>
  <c r="Q33" i="1" s="1"/>
  <c r="M10" i="10"/>
  <c r="L33" i="1" s="1"/>
  <c r="S8" i="10"/>
  <c r="R31" i="1" s="1"/>
  <c r="S9" i="10"/>
  <c r="R32" i="1" s="1"/>
  <c r="AC9" i="22" s="1"/>
  <c r="N10" i="10"/>
  <c r="M33" i="1" s="1"/>
  <c r="Q8" i="19"/>
  <c r="P87" i="1" s="1"/>
  <c r="L10" i="19"/>
  <c r="K89" i="1" s="1"/>
  <c r="BG89" i="1" s="1"/>
  <c r="O8" i="11"/>
  <c r="N39" i="1" s="1"/>
  <c r="Q10" i="14"/>
  <c r="P65" i="1" s="1"/>
  <c r="P10" i="10"/>
  <c r="O33" i="1" s="1"/>
  <c r="N7" i="10"/>
  <c r="M30" i="1" s="1"/>
  <c r="O7" i="10"/>
  <c r="N30" i="1" s="1"/>
  <c r="P9" i="19"/>
  <c r="O88" i="1" s="1"/>
  <c r="Z16" i="22" s="1"/>
  <c r="O9" i="19"/>
  <c r="N88" i="1" s="1"/>
  <c r="Y16" i="22" s="1"/>
  <c r="L9" i="19"/>
  <c r="K88" i="1" s="1"/>
  <c r="BG88" i="1" s="1"/>
  <c r="R8" i="19"/>
  <c r="Q87" i="1" s="1"/>
  <c r="P8" i="11"/>
  <c r="O39" i="1" s="1"/>
  <c r="P10" i="13"/>
  <c r="O57" i="1" s="1"/>
  <c r="R9" i="11"/>
  <c r="Q40" i="1" s="1"/>
  <c r="AB10" i="22" s="1"/>
  <c r="R10" i="13"/>
  <c r="Q57" i="1" s="1"/>
  <c r="S9" i="13"/>
  <c r="R56" i="1" s="1"/>
  <c r="AC12" i="22" s="1"/>
  <c r="O10" i="13"/>
  <c r="N57" i="1" s="1"/>
  <c r="Q8" i="13"/>
  <c r="P55" i="1" s="1"/>
  <c r="Q10" i="13"/>
  <c r="P57" i="1" s="1"/>
  <c r="R9" i="13"/>
  <c r="Q56" i="1" s="1"/>
  <c r="AB12" i="22" s="1"/>
  <c r="T8" i="13"/>
  <c r="S55" i="1" s="1"/>
  <c r="F113" i="1" s="1"/>
  <c r="BM121" i="1" s="1"/>
  <c r="M8" i="13"/>
  <c r="L55" i="1" s="1"/>
  <c r="S8" i="13"/>
  <c r="R55" i="1" s="1"/>
  <c r="L10" i="13"/>
  <c r="K57" i="1" s="1"/>
  <c r="BG57" i="1" s="1"/>
  <c r="T9" i="13"/>
  <c r="S56" i="1" s="1"/>
  <c r="AD12" i="22" s="1"/>
  <c r="L9" i="13"/>
  <c r="K56" i="1" s="1"/>
  <c r="V12" i="22" s="1"/>
  <c r="O8" i="13"/>
  <c r="N55" i="1" s="1"/>
  <c r="O9" i="13"/>
  <c r="N56" i="1" s="1"/>
  <c r="Y12" i="22" s="1"/>
  <c r="P8" i="13"/>
  <c r="O55" i="1" s="1"/>
  <c r="S9" i="11"/>
  <c r="R40" i="1" s="1"/>
  <c r="AC10" i="22" s="1"/>
  <c r="P9" i="13"/>
  <c r="O56" i="1" s="1"/>
  <c r="Z12" i="22" s="1"/>
  <c r="N10" i="13"/>
  <c r="M57" i="1" s="1"/>
  <c r="M10" i="13"/>
  <c r="L57" i="1" s="1"/>
  <c r="S10" i="13"/>
  <c r="R57" i="1" s="1"/>
  <c r="T10" i="13"/>
  <c r="S57" i="1" s="1"/>
  <c r="N8" i="13"/>
  <c r="M55" i="1" s="1"/>
  <c r="R8" i="13"/>
  <c r="Q55" i="1" s="1"/>
  <c r="AD14" i="22"/>
  <c r="L8" i="13"/>
  <c r="K55" i="1" s="1"/>
  <c r="BG55" i="1" s="1"/>
  <c r="R7" i="13"/>
  <c r="Q54" i="1" s="1"/>
  <c r="N9" i="13"/>
  <c r="M56" i="1" s="1"/>
  <c r="X12" i="22" s="1"/>
  <c r="T7" i="13"/>
  <c r="S54" i="1" s="1"/>
  <c r="B112" i="1" s="1"/>
  <c r="BK120" i="1" s="1"/>
  <c r="O9" i="11"/>
  <c r="N40" i="1" s="1"/>
  <c r="Y10" i="22" s="1"/>
  <c r="M9" i="11"/>
  <c r="L40" i="1" s="1"/>
  <c r="W10" i="22" s="1"/>
  <c r="L7" i="11"/>
  <c r="K38" i="1" s="1"/>
  <c r="BG38" i="1" s="1"/>
  <c r="T7" i="11"/>
  <c r="S38" i="1" s="1"/>
  <c r="B118" i="1" s="1"/>
  <c r="BK137" i="1" s="1"/>
  <c r="M7" i="13"/>
  <c r="L54" i="1" s="1"/>
  <c r="M7" i="11"/>
  <c r="L38" i="1" s="1"/>
  <c r="Q9" i="11"/>
  <c r="P40" i="1" s="1"/>
  <c r="AA10" i="22" s="1"/>
  <c r="N8" i="11"/>
  <c r="M39" i="1" s="1"/>
  <c r="S7" i="13"/>
  <c r="R54" i="1" s="1"/>
  <c r="O7" i="13"/>
  <c r="N54" i="1" s="1"/>
  <c r="P7" i="11"/>
  <c r="O38" i="1" s="1"/>
  <c r="R8" i="11"/>
  <c r="Q39" i="1" s="1"/>
  <c r="S10" i="11"/>
  <c r="R41" i="1" s="1"/>
  <c r="P7" i="13"/>
  <c r="O54" i="1" s="1"/>
  <c r="Q7" i="13"/>
  <c r="P54" i="1" s="1"/>
  <c r="M10" i="12"/>
  <c r="L49" i="1" s="1"/>
  <c r="P10" i="12"/>
  <c r="O49" i="1" s="1"/>
  <c r="N8" i="12"/>
  <c r="M47" i="1" s="1"/>
  <c r="M8" i="12"/>
  <c r="L47" i="1" s="1"/>
  <c r="L7" i="12"/>
  <c r="K46" i="1" s="1"/>
  <c r="BG46" i="1" s="1"/>
  <c r="S7" i="12"/>
  <c r="R46" i="1" s="1"/>
  <c r="M7" i="12"/>
  <c r="L46" i="1" s="1"/>
  <c r="N10" i="12"/>
  <c r="M49" i="1" s="1"/>
  <c r="L9" i="12"/>
  <c r="K48" i="1" s="1"/>
  <c r="L10" i="12"/>
  <c r="K49" i="1" s="1"/>
  <c r="BG49" i="1" s="1"/>
  <c r="Q10" i="12"/>
  <c r="P49" i="1" s="1"/>
  <c r="T9" i="12"/>
  <c r="S48" i="1" s="1"/>
  <c r="P7" i="12"/>
  <c r="O46" i="1" s="1"/>
  <c r="M9" i="12"/>
  <c r="L48" i="1" s="1"/>
  <c r="W11" i="22" s="1"/>
  <c r="O7" i="12"/>
  <c r="N46" i="1" s="1"/>
  <c r="T10" i="12"/>
  <c r="S49" i="1" s="1"/>
  <c r="R9" i="12"/>
  <c r="Q48" i="1" s="1"/>
  <c r="AB11" i="22" s="1"/>
  <c r="N9" i="12"/>
  <c r="M48" i="1" s="1"/>
  <c r="X11" i="22" s="1"/>
  <c r="O10" i="12"/>
  <c r="N49" i="1" s="1"/>
  <c r="R10" i="12"/>
  <c r="Q49" i="1" s="1"/>
  <c r="T7" i="12"/>
  <c r="S46" i="1" s="1"/>
  <c r="B111" i="1" s="1"/>
  <c r="BM113" i="1" s="1"/>
  <c r="BR113" i="1" s="1"/>
  <c r="S10" i="12"/>
  <c r="R49" i="1" s="1"/>
  <c r="R7" i="12"/>
  <c r="Q46" i="1" s="1"/>
  <c r="O8" i="12"/>
  <c r="N47" i="1" s="1"/>
  <c r="S9" i="12"/>
  <c r="R48" i="1" s="1"/>
  <c r="AC11" i="22" s="1"/>
  <c r="O9" i="12"/>
  <c r="N48" i="1" s="1"/>
  <c r="Y11" i="22" s="1"/>
  <c r="Q7" i="12"/>
  <c r="P46" i="1" s="1"/>
  <c r="P8" i="12"/>
  <c r="O47" i="1" s="1"/>
  <c r="Q9" i="12"/>
  <c r="P48" i="1" s="1"/>
  <c r="AA11" i="22" s="1"/>
  <c r="R8" i="12"/>
  <c r="Q47" i="1" s="1"/>
  <c r="S8" i="12"/>
  <c r="R47" i="1" s="1"/>
  <c r="T8" i="12"/>
  <c r="S47" i="1" s="1"/>
  <c r="B115" i="1" s="1"/>
  <c r="BM123" i="1" s="1"/>
  <c r="N7" i="12"/>
  <c r="M46" i="1" s="1"/>
  <c r="P9" i="12"/>
  <c r="O48" i="1" s="1"/>
  <c r="Z11" i="22" s="1"/>
  <c r="Q8" i="12"/>
  <c r="P47" i="1" s="1"/>
  <c r="M8" i="11"/>
  <c r="L39" i="1" s="1"/>
  <c r="N9" i="11"/>
  <c r="M40" i="1" s="1"/>
  <c r="X10" i="22" s="1"/>
  <c r="L9" i="11"/>
  <c r="K40" i="1" s="1"/>
  <c r="V10" i="22" s="1"/>
  <c r="N10" i="11"/>
  <c r="M41" i="1" s="1"/>
  <c r="P10" i="11"/>
  <c r="O41" i="1" s="1"/>
  <c r="T8" i="11"/>
  <c r="S39" i="1" s="1"/>
  <c r="M10" i="11"/>
  <c r="L41" i="1" s="1"/>
  <c r="T10" i="11"/>
  <c r="S41" i="1" s="1"/>
  <c r="M9" i="14"/>
  <c r="L64" i="1" s="1"/>
  <c r="W13" i="22" s="1"/>
  <c r="S8" i="11"/>
  <c r="R39" i="1" s="1"/>
  <c r="N7" i="11"/>
  <c r="M38" i="1" s="1"/>
  <c r="R7" i="11"/>
  <c r="Q38" i="1" s="1"/>
  <c r="Q10" i="11"/>
  <c r="P41" i="1" s="1"/>
  <c r="L10" i="11"/>
  <c r="K41" i="1" s="1"/>
  <c r="BG41" i="1" s="1"/>
  <c r="L9" i="14"/>
  <c r="K64" i="1" s="1"/>
  <c r="BG64" i="1" s="1"/>
  <c r="O10" i="11"/>
  <c r="N41" i="1" s="1"/>
  <c r="R10" i="11"/>
  <c r="Q41" i="1" s="1"/>
  <c r="R7" i="14"/>
  <c r="Q62" i="1" s="1"/>
  <c r="L7" i="14"/>
  <c r="K62" i="1" s="1"/>
  <c r="BG62" i="1" s="1"/>
  <c r="R9" i="14"/>
  <c r="Q64" i="1" s="1"/>
  <c r="AB13" i="22" s="1"/>
  <c r="R10" i="14"/>
  <c r="Q65" i="1" s="1"/>
  <c r="T9" i="14"/>
  <c r="S64" i="1" s="1"/>
  <c r="AD13" i="22" s="1"/>
  <c r="N7" i="14"/>
  <c r="M62" i="1" s="1"/>
  <c r="S10" i="14"/>
  <c r="R65" i="1" s="1"/>
  <c r="O8" i="14"/>
  <c r="N63" i="1" s="1"/>
  <c r="R8" i="14"/>
  <c r="Q63" i="1" s="1"/>
  <c r="L10" i="14"/>
  <c r="K65" i="1" s="1"/>
  <c r="BG65" i="1" s="1"/>
  <c r="P7" i="14"/>
  <c r="O62" i="1" s="1"/>
  <c r="P9" i="14"/>
  <c r="O64" i="1" s="1"/>
  <c r="Z13" i="22" s="1"/>
  <c r="M7" i="14"/>
  <c r="L62" i="1" s="1"/>
  <c r="T10" i="14"/>
  <c r="S65" i="1" s="1"/>
  <c r="Q7" i="14"/>
  <c r="P62" i="1" s="1"/>
  <c r="S7" i="14"/>
  <c r="R62" i="1" s="1"/>
  <c r="O7" i="14"/>
  <c r="N62" i="1" s="1"/>
  <c r="M10" i="14"/>
  <c r="L65" i="1" s="1"/>
  <c r="N9" i="14"/>
  <c r="M64" i="1" s="1"/>
  <c r="X13" i="22" s="1"/>
  <c r="S8" i="14"/>
  <c r="R63" i="1" s="1"/>
  <c r="L8" i="14"/>
  <c r="K63" i="1" s="1"/>
  <c r="BG63" i="1" s="1"/>
  <c r="N8" i="14"/>
  <c r="M63" i="1" s="1"/>
  <c r="M8" i="14"/>
  <c r="L63" i="1" s="1"/>
  <c r="P8" i="14"/>
  <c r="O63" i="1" s="1"/>
  <c r="Q9" i="14"/>
  <c r="P64" i="1" s="1"/>
  <c r="AA13" i="22" s="1"/>
  <c r="P10" i="14"/>
  <c r="O65" i="1" s="1"/>
  <c r="N10" i="14"/>
  <c r="M65" i="1" s="1"/>
  <c r="Q8" i="14"/>
  <c r="P63" i="1" s="1"/>
  <c r="T7" i="14"/>
  <c r="S62" i="1" s="1"/>
  <c r="B119" i="1" s="1"/>
  <c r="BM137" i="1" s="1"/>
  <c r="O10" i="14"/>
  <c r="N65" i="1" s="1"/>
  <c r="AD8" i="22"/>
  <c r="N124" i="1"/>
  <c r="AD18" i="22"/>
  <c r="AE18" i="22" s="1"/>
  <c r="L118" i="1"/>
  <c r="BK141" i="1" s="1"/>
  <c r="N116" i="1"/>
  <c r="BK135" i="1" s="1"/>
  <c r="AD15" i="22"/>
  <c r="AD17" i="22"/>
  <c r="AE17" i="22" s="1"/>
  <c r="N117" i="1"/>
  <c r="BG40" i="1"/>
  <c r="BG104" i="1"/>
  <c r="V18" i="22"/>
  <c r="V17" i="22"/>
  <c r="BG96" i="1"/>
  <c r="N119" i="1"/>
  <c r="BM142" i="1" s="1"/>
  <c r="P9" i="5"/>
  <c r="O16" i="1" s="1"/>
  <c r="Z7" i="22" s="1"/>
  <c r="S9" i="5"/>
  <c r="R16" i="1" s="1"/>
  <c r="AC7" i="22" s="1"/>
  <c r="S7" i="5"/>
  <c r="R14" i="1" s="1"/>
  <c r="T10" i="5"/>
  <c r="S17" i="1" s="1"/>
  <c r="Q10" i="5"/>
  <c r="P17" i="1" s="1"/>
  <c r="Q7" i="5"/>
  <c r="P14" i="1" s="1"/>
  <c r="P10" i="5"/>
  <c r="O17" i="1" s="1"/>
  <c r="M8" i="5"/>
  <c r="L15" i="1" s="1"/>
  <c r="R9" i="5"/>
  <c r="Q16" i="1" s="1"/>
  <c r="AB7" i="22" s="1"/>
  <c r="Q9" i="5"/>
  <c r="P16" i="1" s="1"/>
  <c r="AA7" i="22" s="1"/>
  <c r="S8" i="5"/>
  <c r="R15" i="1" s="1"/>
  <c r="M9" i="5"/>
  <c r="L16" i="1" s="1"/>
  <c r="W7" i="22" s="1"/>
  <c r="O9" i="5"/>
  <c r="N16" i="1" s="1"/>
  <c r="Y7" i="22" s="1"/>
  <c r="R8" i="5"/>
  <c r="Q15" i="1" s="1"/>
  <c r="O10" i="5"/>
  <c r="N17" i="1" s="1"/>
  <c r="T7" i="5"/>
  <c r="S14" i="1" s="1"/>
  <c r="Q8" i="5"/>
  <c r="P15" i="1" s="1"/>
  <c r="P8" i="5"/>
  <c r="O15" i="1" s="1"/>
  <c r="M7" i="5"/>
  <c r="L14" i="1" s="1"/>
  <c r="P7" i="5"/>
  <c r="O14" i="1" s="1"/>
  <c r="R10" i="5"/>
  <c r="Q17" i="1" s="1"/>
  <c r="T8" i="5"/>
  <c r="S15" i="1" s="1"/>
  <c r="R7" i="5"/>
  <c r="Q14" i="1" s="1"/>
  <c r="L7" i="5"/>
  <c r="K14" i="1" s="1"/>
  <c r="BG14" i="1" s="1"/>
  <c r="L8" i="5"/>
  <c r="K15" i="1" s="1"/>
  <c r="BG15" i="1" s="1"/>
  <c r="N10" i="5"/>
  <c r="M17" i="1" s="1"/>
  <c r="O8" i="5"/>
  <c r="N15" i="1" s="1"/>
  <c r="L9" i="5"/>
  <c r="K16" i="1" s="1"/>
  <c r="T9" i="5"/>
  <c r="S16" i="1" s="1"/>
  <c r="N7" i="5"/>
  <c r="M14" i="1" s="1"/>
  <c r="O7" i="5"/>
  <c r="N14" i="1" s="1"/>
  <c r="L10" i="5"/>
  <c r="K17" i="1" s="1"/>
  <c r="BG17" i="1" s="1"/>
  <c r="S10" i="5"/>
  <c r="R17" i="1" s="1"/>
  <c r="M10" i="5"/>
  <c r="L17" i="1" s="1"/>
  <c r="N8" i="5"/>
  <c r="M15" i="1" s="1"/>
  <c r="N9" i="5"/>
  <c r="M16" i="1" s="1"/>
  <c r="X7" i="22" s="1"/>
  <c r="N118" i="1" l="1"/>
  <c r="F124" i="1"/>
  <c r="BK155" i="1" s="1"/>
  <c r="G114" i="1"/>
  <c r="BK125" i="1" s="1"/>
  <c r="BG24" i="1"/>
  <c r="L117" i="1"/>
  <c r="BK158" i="1" s="1"/>
  <c r="B123" i="1"/>
  <c r="BM147" i="1" s="1"/>
  <c r="N122" i="1"/>
  <c r="L124" i="1"/>
  <c r="F121" i="1"/>
  <c r="BM145" i="1" s="1"/>
  <c r="AE16" i="22"/>
  <c r="V16" i="22"/>
  <c r="L122" i="1"/>
  <c r="BK151" i="1" s="1"/>
  <c r="V15" i="22"/>
  <c r="L119" i="1"/>
  <c r="BM141" i="1" s="1"/>
  <c r="BG80" i="1"/>
  <c r="AE15" i="22"/>
  <c r="AE14" i="22"/>
  <c r="L116" i="1"/>
  <c r="BK134" i="1" s="1"/>
  <c r="N114" i="1"/>
  <c r="BK128" i="1" s="1"/>
  <c r="V14" i="22"/>
  <c r="G117" i="1"/>
  <c r="BM132" i="1" s="1"/>
  <c r="K119" i="1"/>
  <c r="BM140" i="1" s="1"/>
  <c r="F123" i="1"/>
  <c r="BM148" i="1" s="1"/>
  <c r="F125" i="1"/>
  <c r="BM155" i="1" s="1"/>
  <c r="K114" i="1"/>
  <c r="BK126" i="1" s="1"/>
  <c r="K118" i="1"/>
  <c r="BK140" i="1" s="1"/>
  <c r="G122" i="1"/>
  <c r="BK149" i="1" s="1"/>
  <c r="K116" i="1"/>
  <c r="BK133" i="1" s="1"/>
  <c r="N111" i="1"/>
  <c r="BM118" i="1" s="1"/>
  <c r="BR118" i="1" s="1"/>
  <c r="L111" i="1"/>
  <c r="BM117" i="1" s="1"/>
  <c r="BR117" i="1" s="1"/>
  <c r="B125" i="1"/>
  <c r="BM154" i="1" s="1"/>
  <c r="F112" i="1"/>
  <c r="BK121" i="1" s="1"/>
  <c r="K111" i="1"/>
  <c r="BM116" i="1" s="1"/>
  <c r="BR116" i="1" s="1"/>
  <c r="B113" i="1"/>
  <c r="BM120" i="1" s="1"/>
  <c r="F114" i="1"/>
  <c r="BK124" i="1" s="1"/>
  <c r="V9" i="22"/>
  <c r="AD9" i="22"/>
  <c r="AE9" i="22" s="1"/>
  <c r="F116" i="1"/>
  <c r="BK131" i="1" s="1"/>
  <c r="V8" i="22"/>
  <c r="F118" i="1"/>
  <c r="BK138" i="1" s="1"/>
  <c r="AE8" i="22"/>
  <c r="B110" i="1"/>
  <c r="BK113" i="1" s="1"/>
  <c r="BP113" i="1" s="1"/>
  <c r="B116" i="1"/>
  <c r="BK130" i="1" s="1"/>
  <c r="BG56" i="1"/>
  <c r="AE12" i="22"/>
  <c r="AE10" i="22"/>
  <c r="G118" i="1"/>
  <c r="BK139" i="1" s="1"/>
  <c r="G119" i="1"/>
  <c r="BM139" i="1" s="1"/>
  <c r="F117" i="1"/>
  <c r="BM131" i="1" s="1"/>
  <c r="G116" i="1"/>
  <c r="BK132" i="1" s="1"/>
  <c r="AD11" i="22"/>
  <c r="AE11" i="22" s="1"/>
  <c r="G124" i="1"/>
  <c r="BK156" i="1" s="1"/>
  <c r="F122" i="1"/>
  <c r="BK148" i="1" s="1"/>
  <c r="V11" i="22"/>
  <c r="BG48" i="1"/>
  <c r="K122" i="1"/>
  <c r="BK150" i="1" s="1"/>
  <c r="L114" i="1"/>
  <c r="BK127" i="1" s="1"/>
  <c r="AE13" i="22"/>
  <c r="V13" i="22"/>
  <c r="BK152" i="1"/>
  <c r="BK142" i="1"/>
  <c r="BK159" i="1"/>
  <c r="BM135" i="1"/>
  <c r="AD7" i="22"/>
  <c r="AE7" i="22" s="1"/>
  <c r="F119" i="1"/>
  <c r="BM138" i="1" s="1"/>
  <c r="F111" i="1"/>
  <c r="BM114" i="1" s="1"/>
  <c r="BR114" i="1" s="1"/>
  <c r="V7" i="22"/>
  <c r="BG16" i="1"/>
  <c r="BM134" i="1" l="1"/>
  <c r="U15" i="22"/>
  <c r="U16" i="22"/>
  <c r="U9" i="22"/>
  <c r="U10" i="22"/>
  <c r="U12" i="22"/>
  <c r="U7" i="22"/>
  <c r="U13" i="22"/>
  <c r="U17" i="22"/>
  <c r="U11" i="22"/>
  <c r="U14" i="22"/>
  <c r="U18" i="22"/>
  <c r="U8" i="22"/>
  <c r="T7" i="22" l="1"/>
  <c r="S128" i="1" s="1"/>
  <c r="L7" i="22"/>
  <c r="Q12" i="22"/>
  <c r="P133" i="1" s="1"/>
  <c r="Q8" i="22"/>
  <c r="P129" i="1" s="1"/>
  <c r="O11" i="22"/>
  <c r="N132" i="1" s="1"/>
  <c r="T11" i="22"/>
  <c r="S132" i="1" s="1"/>
  <c r="Q16" i="22"/>
  <c r="P137" i="1" s="1"/>
  <c r="O10" i="22"/>
  <c r="N131" i="1" s="1"/>
  <c r="L14" i="22"/>
  <c r="T13" i="22"/>
  <c r="S134" i="1" s="1"/>
  <c r="L11" i="22"/>
  <c r="S7" i="22"/>
  <c r="R128" i="1" s="1"/>
  <c r="T9" i="22"/>
  <c r="S130" i="1" s="1"/>
  <c r="P9" i="22"/>
  <c r="O130" i="1" s="1"/>
  <c r="P10" i="22"/>
  <c r="O131" i="1" s="1"/>
  <c r="L10" i="22"/>
  <c r="Q13" i="22"/>
  <c r="P134" i="1" s="1"/>
  <c r="S13" i="22"/>
  <c r="R134" i="1" s="1"/>
  <c r="S17" i="22"/>
  <c r="R138" i="1" s="1"/>
  <c r="M17" i="22"/>
  <c r="L138" i="1" s="1"/>
  <c r="S16" i="22"/>
  <c r="R137" i="1" s="1"/>
  <c r="M13" i="22"/>
  <c r="L134" i="1" s="1"/>
  <c r="L18" i="22"/>
  <c r="P17" i="22"/>
  <c r="O138" i="1" s="1"/>
  <c r="Q14" i="22"/>
  <c r="P135" i="1" s="1"/>
  <c r="N7" i="22"/>
  <c r="M128" i="1" s="1"/>
  <c r="P12" i="22"/>
  <c r="O133" i="1" s="1"/>
  <c r="N11" i="22"/>
  <c r="M132" i="1" s="1"/>
  <c r="P18" i="22"/>
  <c r="O139" i="1" s="1"/>
  <c r="M7" i="22"/>
  <c r="L128" i="1" s="1"/>
  <c r="P7" i="22"/>
  <c r="O128" i="1" s="1"/>
  <c r="S8" i="22"/>
  <c r="R129" i="1" s="1"/>
  <c r="M9" i="22"/>
  <c r="L130" i="1" s="1"/>
  <c r="S10" i="22"/>
  <c r="R131" i="1" s="1"/>
  <c r="S12" i="22"/>
  <c r="R133" i="1" s="1"/>
  <c r="M12" i="22"/>
  <c r="L133" i="1" s="1"/>
  <c r="Q18" i="22"/>
  <c r="P139" i="1" s="1"/>
  <c r="R10" i="22"/>
  <c r="Q131" i="1" s="1"/>
  <c r="N10" i="22"/>
  <c r="M131" i="1" s="1"/>
  <c r="M14" i="22"/>
  <c r="L135" i="1" s="1"/>
  <c r="M18" i="22"/>
  <c r="L139" i="1" s="1"/>
  <c r="Q15" i="22"/>
  <c r="P136" i="1" s="1"/>
  <c r="P16" i="22"/>
  <c r="O137" i="1" s="1"/>
  <c r="N16" i="22"/>
  <c r="M137" i="1" s="1"/>
  <c r="N18" i="22"/>
  <c r="M139" i="1" s="1"/>
  <c r="R17" i="22"/>
  <c r="Q138" i="1" s="1"/>
  <c r="Q7" i="22"/>
  <c r="P128" i="1" s="1"/>
  <c r="N12" i="22"/>
  <c r="M133" i="1" s="1"/>
  <c r="M8" i="22"/>
  <c r="L129" i="1" s="1"/>
  <c r="T17" i="22"/>
  <c r="S138" i="1" s="1"/>
  <c r="L15" i="22"/>
  <c r="O8" i="22"/>
  <c r="N129" i="1" s="1"/>
  <c r="L17" i="22"/>
  <c r="R7" i="22"/>
  <c r="Q128" i="1" s="1"/>
  <c r="Q9" i="22"/>
  <c r="P130" i="1" s="1"/>
  <c r="M10" i="22"/>
  <c r="L131" i="1" s="1"/>
  <c r="T10" i="22"/>
  <c r="S131" i="1" s="1"/>
  <c r="M16" i="22"/>
  <c r="L137" i="1" s="1"/>
  <c r="R18" i="22"/>
  <c r="Q139" i="1" s="1"/>
  <c r="Q17" i="22"/>
  <c r="P138" i="1" s="1"/>
  <c r="N14" i="22"/>
  <c r="M135" i="1" s="1"/>
  <c r="O17" i="22"/>
  <c r="N138" i="1" s="1"/>
  <c r="M15" i="22"/>
  <c r="L136" i="1" s="1"/>
  <c r="O16" i="22"/>
  <c r="N137" i="1" s="1"/>
  <c r="O7" i="22"/>
  <c r="N128" i="1" s="1"/>
  <c r="O9" i="22"/>
  <c r="N130" i="1" s="1"/>
  <c r="S18" i="22"/>
  <c r="R139" i="1" s="1"/>
  <c r="R12" i="22"/>
  <c r="Q133" i="1" s="1"/>
  <c r="N9" i="22"/>
  <c r="M130" i="1" s="1"/>
  <c r="R14" i="22"/>
  <c r="Q135" i="1" s="1"/>
  <c r="R8" i="22"/>
  <c r="Q129" i="1" s="1"/>
  <c r="P8" i="22"/>
  <c r="O129" i="1" s="1"/>
  <c r="Q11" i="22"/>
  <c r="P132" i="1" s="1"/>
  <c r="P11" i="22"/>
  <c r="O132" i="1" s="1"/>
  <c r="S11" i="22"/>
  <c r="R132" i="1" s="1"/>
  <c r="Q10" i="22"/>
  <c r="P131" i="1" s="1"/>
  <c r="R11" i="22"/>
  <c r="Q132" i="1" s="1"/>
  <c r="T8" i="22"/>
  <c r="S129" i="1" s="1"/>
  <c r="L8" i="22"/>
  <c r="S15" i="22"/>
  <c r="R136" i="1" s="1"/>
  <c r="T14" i="22"/>
  <c r="S135" i="1" s="1"/>
  <c r="N13" i="22"/>
  <c r="M134" i="1" s="1"/>
  <c r="P15" i="22"/>
  <c r="O136" i="1" s="1"/>
  <c r="O18" i="22"/>
  <c r="N139" i="1" s="1"/>
  <c r="N15" i="22"/>
  <c r="M136" i="1" s="1"/>
  <c r="O13" i="22"/>
  <c r="N134" i="1" s="1"/>
  <c r="O15" i="22"/>
  <c r="N136" i="1" s="1"/>
  <c r="R15" i="22"/>
  <c r="Q136" i="1" s="1"/>
  <c r="L9" i="22"/>
  <c r="O12" i="22"/>
  <c r="N133" i="1" s="1"/>
  <c r="N8" i="22"/>
  <c r="M129" i="1" s="1"/>
  <c r="P13" i="22"/>
  <c r="O134" i="1" s="1"/>
  <c r="N17" i="22"/>
  <c r="M138" i="1" s="1"/>
  <c r="M11" i="22"/>
  <c r="L132" i="1" s="1"/>
  <c r="K132" i="1" s="1"/>
  <c r="S14" i="22"/>
  <c r="R135" i="1" s="1"/>
  <c r="T18" i="22"/>
  <c r="S139" i="1" s="1"/>
  <c r="S9" i="22"/>
  <c r="R130" i="1" s="1"/>
  <c r="R9" i="22"/>
  <c r="Q130" i="1" s="1"/>
  <c r="T15" i="22"/>
  <c r="S136" i="1" s="1"/>
  <c r="L12" i="22"/>
  <c r="T12" i="22"/>
  <c r="S133" i="1" s="1"/>
  <c r="P14" i="22"/>
  <c r="O135" i="1" s="1"/>
  <c r="O14" i="22"/>
  <c r="N135" i="1" s="1"/>
  <c r="R13" i="22"/>
  <c r="Q134" i="1" s="1"/>
  <c r="R16" i="22"/>
  <c r="Q137" i="1" s="1"/>
  <c r="L13" i="22"/>
  <c r="T16" i="22"/>
  <c r="S137" i="1" s="1"/>
  <c r="L16" i="22"/>
  <c r="K136" i="1" l="1"/>
  <c r="K138" i="1"/>
  <c r="K137" i="1"/>
  <c r="K135" i="1"/>
  <c r="K128" i="1"/>
  <c r="K134" i="1"/>
  <c r="K133" i="1"/>
  <c r="K131" i="1"/>
  <c r="K130" i="1"/>
  <c r="K129" i="1"/>
  <c r="K139" i="1"/>
  <c r="BR135" i="1" l="1"/>
  <c r="BP124" i="1"/>
  <c r="BP142" i="1"/>
  <c r="BR130" i="1"/>
  <c r="BR134" i="1"/>
  <c r="BP158" i="1"/>
  <c r="BP145" i="1"/>
  <c r="BP152" i="1"/>
  <c r="BP144" i="1"/>
  <c r="BR142" i="1"/>
  <c r="BP159" i="1"/>
  <c r="BP127" i="1"/>
  <c r="BP154" i="1"/>
  <c r="BR145" i="1"/>
  <c r="BP151" i="1"/>
  <c r="BP135" i="1"/>
  <c r="BR147" i="1"/>
  <c r="BR132" i="1"/>
  <c r="BP157" i="1"/>
  <c r="BP141" i="1"/>
  <c r="BR133" i="1"/>
  <c r="BR141" i="1"/>
  <c r="BR144" i="1"/>
  <c r="BP123" i="1"/>
  <c r="BR124" i="1"/>
  <c r="BR140" i="1"/>
  <c r="BP133" i="1"/>
  <c r="BP134" i="1"/>
  <c r="BP128" i="1"/>
  <c r="BP150" i="1"/>
  <c r="BR137" i="1"/>
  <c r="BR148" i="1"/>
  <c r="BR121" i="1"/>
  <c r="BR155" i="1"/>
  <c r="BP120" i="1"/>
  <c r="BP132" i="1"/>
  <c r="BP126" i="1"/>
  <c r="BP149" i="1"/>
  <c r="BP147" i="1"/>
  <c r="BR131" i="1"/>
  <c r="BP139" i="1"/>
  <c r="BP140" i="1"/>
  <c r="BP156" i="1"/>
  <c r="BP125" i="1"/>
  <c r="BP131" i="1"/>
  <c r="BP130" i="1"/>
  <c r="BR123" i="1"/>
  <c r="BR139" i="1"/>
  <c r="BP155" i="1"/>
  <c r="BP148" i="1"/>
  <c r="BP138" i="1"/>
  <c r="BP121" i="1"/>
  <c r="BP137" i="1"/>
  <c r="BR138" i="1"/>
  <c r="BR154" i="1"/>
  <c r="BR12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Markus Högfeldt</author>
  </authors>
  <commentList>
    <comment ref="C10" authorId="0" shapeId="0" xr:uid="{00000000-0006-0000-0000-000001000000}">
      <text>
        <r>
          <rPr>
            <b/>
            <sz val="14"/>
            <color indexed="81"/>
            <rFont val="Tahoma"/>
            <family val="2"/>
          </rPr>
          <t>Instruktioner:</t>
        </r>
        <r>
          <rPr>
            <sz val="14"/>
            <color indexed="81"/>
            <rFont val="Tahoma"/>
            <family val="2"/>
          </rPr>
          <t xml:space="preserve">
1. Skriv i ditt namn              
2. Fyll i resultat i alla gruppspelsmatcher                   
3. Placera ut lagen i Kvartsfinal, Semifinal och Final              
4. Fyll i vilket lag som gör flest mål, skyttekung, samt vem som vinner turneringen.             
5. Under turneringens gång så kan du fylla i de faktiska resultaten i Kolumn AB, AD och AJ.                          
6. När du gjort punkt 1-4 så skickar du filen till:
 - </t>
        </r>
        <r>
          <rPr>
            <b/>
            <sz val="14"/>
            <color indexed="81"/>
            <rFont val="Tahoma"/>
            <family val="2"/>
          </rPr>
          <t>markushogfeldt@gmail.com</t>
        </r>
        <r>
          <rPr>
            <sz val="14"/>
            <color indexed="81"/>
            <rFont val="Tahoma"/>
            <family val="2"/>
          </rPr>
          <t xml:space="preserve"> (Lägg gärna till ditt namn i början av filen innan du skickar den)
 - </t>
        </r>
        <r>
          <rPr>
            <b/>
            <sz val="14"/>
            <color indexed="81"/>
            <rFont val="Tahoma"/>
            <family val="2"/>
          </rPr>
          <t>Swishar 300:- till 070 687 63 03</t>
        </r>
        <r>
          <rPr>
            <sz val="14"/>
            <color indexed="81"/>
            <rFont val="Tahoma"/>
            <family val="2"/>
          </rPr>
          <t xml:space="preserve"> 
 - </t>
        </r>
        <r>
          <rPr>
            <b/>
            <sz val="14"/>
            <color indexed="81"/>
            <rFont val="Tahoma"/>
            <family val="2"/>
          </rPr>
          <t>Senast 2026-06-11 innan första matchstart</t>
        </r>
        <r>
          <rPr>
            <sz val="14"/>
            <color indexed="81"/>
            <rFont val="Tahoma"/>
            <family val="2"/>
          </rPr>
          <t xml:space="preserve">             </t>
        </r>
        <r>
          <rPr>
            <sz val="12"/>
            <color indexed="81"/>
            <rFont val="Tahoma"/>
            <family val="2"/>
          </rPr>
          <t xml:space="preserve">
</t>
        </r>
      </text>
    </comment>
    <comment ref="L13" authorId="0" shapeId="0" xr:uid="{F302FD1D-0E69-46D6-9246-7F100E9A3056}">
      <text>
        <r>
          <rPr>
            <sz val="9"/>
            <color indexed="81"/>
            <rFont val="Tahoma"/>
            <family val="2"/>
          </rPr>
          <t xml:space="preserve">Spelade matcher
</t>
        </r>
      </text>
    </comment>
    <comment ref="M13" authorId="0" shapeId="0" xr:uid="{581D3D32-055D-46D4-A1D1-D5B82078F063}">
      <text>
        <r>
          <rPr>
            <sz val="9"/>
            <color indexed="81"/>
            <rFont val="Tahoma"/>
            <family val="2"/>
          </rPr>
          <t xml:space="preserve">Vunna matcher
</t>
        </r>
      </text>
    </comment>
    <comment ref="N13" authorId="0" shapeId="0" xr:uid="{C7B76CF6-D858-4B06-9C84-A7B55DAC40D5}">
      <text>
        <r>
          <rPr>
            <sz val="9"/>
            <color indexed="81"/>
            <rFont val="Tahoma"/>
            <family val="2"/>
          </rPr>
          <t>Oavgjorda matcher</t>
        </r>
      </text>
    </comment>
    <comment ref="O13" authorId="0" shapeId="0" xr:uid="{67CEAC8E-B477-4EAD-AF00-0BEE54E9DA09}">
      <text>
        <r>
          <rPr>
            <b/>
            <sz val="9"/>
            <color indexed="81"/>
            <rFont val="Tahoma"/>
            <family val="2"/>
          </rPr>
          <t xml:space="preserve">Förlorade matcher
</t>
        </r>
        <r>
          <rPr>
            <sz val="9"/>
            <color indexed="81"/>
            <rFont val="Tahoma"/>
            <family val="2"/>
          </rPr>
          <t xml:space="preserve">
</t>
        </r>
      </text>
    </comment>
    <comment ref="P13" authorId="0" shapeId="0" xr:uid="{42DDF738-1F67-48F4-BC60-0A56B7DDD731}">
      <text>
        <r>
          <rPr>
            <sz val="9"/>
            <color indexed="81"/>
            <rFont val="Tahoma"/>
            <family val="2"/>
          </rPr>
          <t xml:space="preserve">Gjorda mål
</t>
        </r>
      </text>
    </comment>
    <comment ref="Q13" authorId="0" shapeId="0" xr:uid="{26438165-DD6F-4B6D-93D3-0EA07AA781E0}">
      <text>
        <r>
          <rPr>
            <sz val="9"/>
            <color indexed="81"/>
            <rFont val="Tahoma"/>
            <family val="2"/>
          </rPr>
          <t xml:space="preserve">Insläppta mål
</t>
        </r>
      </text>
    </comment>
    <comment ref="R13" authorId="0" shapeId="0" xr:uid="{20DDF17E-357D-4EA6-BCEA-3CD85DB3A16C}">
      <text>
        <r>
          <rPr>
            <sz val="9"/>
            <color indexed="81"/>
            <rFont val="Tahoma"/>
            <family val="2"/>
          </rPr>
          <t xml:space="preserve">Målskillnad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Fråga - Oddsen och oddsjämförelse på fotbolls-VM 2018" description="Anslutning till Oddsen och oddsjämförelse på fotbolls-VM 2018-frågan i arbetsboken." type="5" refreshedVersion="6" background="1">
    <dbPr connection="Provider=Microsoft.Mashup.OleDb.1;Data Source=$Workbook$;Location=Oddsen och oddsjämförelse på fotbolls-VM 2018;Extended Properties=&quot;&quot;" command="SELECT * FROM [Oddsen och oddsjämförelse på fotbolls-VM 2018]"/>
  </connection>
  <connection id="2" xr16:uid="{00000000-0015-0000-FFFF-FFFF01000000}" keepAlive="1" name="Fråga - Table 0" description="Anslutning till Table 0-frågan i arbetsboken." type="5" refreshedVersion="6" background="1" saveData="1">
    <dbPr connection="Provider=Microsoft.Mashup.OleDb.1;Data Source=$Workbook$;Location=Table 0;Extended Properties=&quot;&quot;" command="SELECT * FROM [Table 0]"/>
  </connection>
  <connection id="3" xr16:uid="{00000000-0015-0000-FFFF-FFFF02000000}" keepAlive="1" name="Fråga - Table 0 (2)" description="Anslutning till Table 0 (2)-frågan i arbetsboken." type="5" refreshedVersion="0" background="1">
    <dbPr connection="Provider=Microsoft.Mashup.OleDb.1;Data Source=$Workbook$;Location=Table 0 (2);Extended Properties=&quot;&quot;" command="SELECT * FROM [Table 0 (2)]"/>
  </connection>
  <connection id="4" xr16:uid="{00000000-0015-0000-FFFF-FFFF03000000}" keepAlive="1" name="Fråga - Table 0 (3)" description="Anslutning till Table 0 (3)-frågan i arbetsboken." type="5" refreshedVersion="6" minRefreshableVersion="3" background="1" saveData="1">
    <dbPr connection="Provider=Microsoft.Mashup.OleDb.1;Data Source=$Workbook$;Location=Table 0 (3);Extended Properties=&quot;&quot;" command="SELECT * FROM [Table 0 (3)]"/>
  </connection>
  <connection id="5" xr16:uid="{00000000-0015-0000-FFFF-FFFF04000000}" keepAlive="1" name="Fråga - Table 0 (4)" description="Anslutning till Table 0 (4)-frågan i arbetsboken." type="5" refreshedVersion="6" minRefreshableVersion="3" background="1" saveData="1">
    <dbPr connection="Provider=Microsoft.Mashup.OleDb.1;Data Source=$Workbook$;Location=Table 0 (4);Extended Properties=&quot;&quot;" command="SELECT * FROM [Table 0 (4)]"/>
  </connection>
  <connection id="6" xr16:uid="{00000000-0015-0000-FFFF-FFFF05000000}" name="Fråga - Table 0 (5)" description="Anslutning till Table 0 (5)-frågan i arbetsboken." type="100" refreshedVersion="6" minRefreshableVersion="5">
    <extLst>
      <ext xmlns:x15="http://schemas.microsoft.com/office/spreadsheetml/2010/11/main" uri="{DE250136-89BD-433C-8126-D09CA5730AF9}">
        <x15:connection id="85b1f934-1297-4e95-9a41-7d9102614f92"/>
      </ext>
    </extLst>
  </connection>
  <connection id="7" xr16:uid="{00000000-0015-0000-FFFF-FFFF06000000}" keepAlive="1" name="Fråga - Table 1" description="Anslutning till Table 1-frågan i arbetsboken." type="5" refreshedVersion="6" background="1" saveData="1">
    <dbPr connection="Provider=Microsoft.Mashup.OleDb.1;Data Source=$Workbook$;Location=Table 1;Extended Properties=&quot;&quot;" command="SELECT * FROM [Table 1]"/>
  </connection>
  <connection id="8" xr16:uid="{00000000-0015-0000-FFFF-FFFF07000000}" keepAlive="1" name="Fråga - Table 1 (2)" description="Anslutning till Table 1 (2)-frågan i arbetsboken." type="5" refreshedVersion="6" background="1" saveData="1">
    <dbPr connection="Provider=Microsoft.Mashup.OleDb.1;Data Source=$Workbook$;Location=Table 1 (2);Extended Properties=&quot;&quot;" command="SELECT * FROM [Table 1 (2)]"/>
  </connection>
  <connection id="9" xr16:uid="{00000000-0015-0000-FFFF-FFFF08000000}" name="Fråga - Table 1 (3)" description="Anslutning till Table 1 (3)-frågan i arbetsboken." type="100" refreshedVersion="6" minRefreshableVersion="5">
    <extLst>
      <ext xmlns:x15="http://schemas.microsoft.com/office/spreadsheetml/2010/11/main" uri="{DE250136-89BD-433C-8126-D09CA5730AF9}">
        <x15:connection id="cf3d6972-99b2-42f9-a77c-f554185066ca"/>
      </ext>
    </extLst>
  </connection>
  <connection id="10" xr16:uid="{00000000-0015-0000-FFFF-FFFF09000000}" keepAlive="1" name="Fråga - Table 2" description="Anslutning till Table 2-frågan i arbetsboken." type="5" refreshedVersion="6" background="1" saveData="1">
    <dbPr connection="Provider=Microsoft.Mashup.OleDb.1;Data Source=$Workbook$;Location=Table 2;Extended Properties=&quot;&quot;" command="SELECT * FROM [Table 2]"/>
  </connection>
  <connection id="11" xr16:uid="{00000000-0015-0000-FFFF-FFFF0A000000}" keepAlive="1" name="Fråga - Table 2 (2)" description="Anslutning till Table 2 (2)-frågan i arbetsboken." type="5" refreshedVersion="6" background="1" saveData="1">
    <dbPr connection="Provider=Microsoft.Mashup.OleDb.1;Data Source=$Workbook$;Location=Table 2 (2);Extended Properties=&quot;&quot;" command="SELECT * FROM [Table 2 (2)]"/>
  </connection>
  <connection id="12" xr16:uid="{00000000-0015-0000-FFFF-FFFF0B000000}" name="Fråga - Table 2 (3)" description="Anslutning till Table 2 (3)-frågan i arbetsboken." type="100" refreshedVersion="6" minRefreshableVersion="5">
    <extLst>
      <ext xmlns:x15="http://schemas.microsoft.com/office/spreadsheetml/2010/11/main" uri="{DE250136-89BD-433C-8126-D09CA5730AF9}">
        <x15:connection id="805f2729-c84e-4823-ab59-c658f58fd9ae"/>
      </ext>
    </extLst>
  </connection>
  <connection id="13" xr16:uid="{00000000-0015-0000-FFFF-FFFF0C000000}" keepAlive="1" name="Fråga - Table 3" description="Anslutning till Table 3-frågan i arbetsboken." type="5" refreshedVersion="6" background="1" saveData="1">
    <dbPr connection="Provider=Microsoft.Mashup.OleDb.1;Data Source=$Workbook$;Location=Table 3;Extended Properties=&quot;&quot;" command="SELECT * FROM [Table 3]"/>
  </connection>
  <connection id="14" xr16:uid="{00000000-0015-0000-FFFF-FFFF0D000000}" keepAlive="1" name="Fråga - Table 3 (2)" description="Anslutning till Table 3 (2)-frågan i arbetsboken." type="5" refreshedVersion="6" background="1" saveData="1">
    <dbPr connection="Provider=Microsoft.Mashup.OleDb.1;Data Source=$Workbook$;Location=Table 3 (2);Extended Properties=&quot;&quot;" command="SELECT * FROM [Table 3 (2)]"/>
  </connection>
  <connection id="15" xr16:uid="{00000000-0015-0000-FFFF-FFFF0E000000}" name="Fråga - Table 3 (3)" description="Anslutning till Table 3 (3)-frågan i arbetsboken." type="100" refreshedVersion="6" minRefreshableVersion="5">
    <extLst>
      <ext xmlns:x15="http://schemas.microsoft.com/office/spreadsheetml/2010/11/main" uri="{DE250136-89BD-433C-8126-D09CA5730AF9}">
        <x15:connection id="53f07828-6a99-4ecd-906e-4baec2bbbacd"/>
      </ext>
    </extLst>
  </connection>
  <connection id="16" xr16:uid="{00000000-0015-0000-FFFF-FFFF0F000000}" keepAlive="1" name="Fråga - Table 4" description="Anslutning till Table 4-frågan i arbetsboken." type="5" refreshedVersion="6" background="1" saveData="1">
    <dbPr connection="Provider=Microsoft.Mashup.OleDb.1;Data Source=$Workbook$;Location=Table 4;Extended Properties=&quot;&quot;" command="SELECT * FROM [Table 4]"/>
  </connection>
  <connection id="17" xr16:uid="{00000000-0015-0000-FFFF-FFFF10000000}" keepAlive="1" name="Fråga - Table 4 (2)" description="Anslutning till Table 4 (2)-frågan i arbetsboken." type="5" refreshedVersion="6" background="1" saveData="1">
    <dbPr connection="Provider=Microsoft.Mashup.OleDb.1;Data Source=$Workbook$;Location=Table 4 (2);Extended Properties=&quot;&quot;" command="SELECT * FROM [Table 4 (2)]"/>
  </connection>
  <connection id="18" xr16:uid="{00000000-0015-0000-FFFF-FFFF11000000}" name="Fråga - Table 4 (3)" description="Anslutning till Table 4 (3)-frågan i arbetsboken." type="100" refreshedVersion="6" minRefreshableVersion="5">
    <extLst>
      <ext xmlns:x15="http://schemas.microsoft.com/office/spreadsheetml/2010/11/main" uri="{DE250136-89BD-433C-8126-D09CA5730AF9}">
        <x15:connection id="e1468cf5-35de-41a2-b4e6-ba180a6a8c68"/>
      </ext>
    </extLst>
  </connection>
  <connection id="19" xr16:uid="{00000000-0015-0000-FFFF-FFFF12000000}" keepAlive="1" name="Fråga - Table 5" description="Anslutning till Table 5-frågan i arbetsboken." type="5" refreshedVersion="6" background="1" saveData="1">
    <dbPr connection="Provider=Microsoft.Mashup.OleDb.1;Data Source=$Workbook$;Location=Table 5;Extended Properties=&quot;&quot;" command="SELECT * FROM [Table 5]"/>
  </connection>
  <connection id="20" xr16:uid="{00000000-0015-0000-FFFF-FFFF13000000}" keepAlive="1" name="Fråga - Table 5 (2)" description="Anslutning till Table 5 (2)-frågan i arbetsboken." type="5" refreshedVersion="6" background="1" saveData="1">
    <dbPr connection="Provider=Microsoft.Mashup.OleDb.1;Data Source=$Workbook$;Location=Table 5 (2);Extended Properties=&quot;&quot;" command="SELECT * FROM [Table 5 (2)]"/>
  </connection>
  <connection id="21" xr16:uid="{00000000-0015-0000-FFFF-FFFF14000000}" name="Fråga - Table 5 (3)" description="Anslutning till Table 5 (3)-frågan i arbetsboken." type="100" refreshedVersion="6" minRefreshableVersion="5">
    <extLst>
      <ext xmlns:x15="http://schemas.microsoft.com/office/spreadsheetml/2010/11/main" uri="{DE250136-89BD-433C-8126-D09CA5730AF9}">
        <x15:connection id="c7d33479-db67-4ba6-9d6d-a989750a09e5"/>
      </ext>
    </extLst>
  </connection>
  <connection id="22" xr16:uid="{00000000-0015-0000-FFFF-FFFF15000000}" keepAlive="1" name="Fråga - Table 6" description="Anslutning till Table 6-frågan i arbetsboken." type="5" refreshedVersion="6" background="1" saveData="1">
    <dbPr connection="Provider=Microsoft.Mashup.OleDb.1;Data Source=$Workbook$;Location=Table 6;Extended Properties=&quot;&quot;" command="SELECT * FROM [Table 6]"/>
  </connection>
  <connection id="23" xr16:uid="{00000000-0015-0000-FFFF-FFFF16000000}" name="Fråga - Table 6 (2)" description="Anslutning till Table 6 (2)-frågan i arbetsboken." type="100" refreshedVersion="6" minRefreshableVersion="5">
    <extLst>
      <ext xmlns:x15="http://schemas.microsoft.com/office/spreadsheetml/2010/11/main" uri="{DE250136-89BD-433C-8126-D09CA5730AF9}">
        <x15:connection id="3a938f7e-1848-4ae8-b524-1ac1130740a4"/>
      </ext>
    </extLst>
  </connection>
  <connection id="24" xr16:uid="{00000000-0015-0000-FFFF-FFFF17000000}" keepAlive="1" name="Fråga - Table 6 (3)" description="Anslutning till Table 6 (3)-frågan i arbetsboken." type="5" refreshedVersion="6" background="1" saveData="1">
    <dbPr connection="Provider=Microsoft.Mashup.OleDb.1;Data Source=$Workbook$;Location=Table 6 (3);Extended Properties=&quot;&quot;" command="SELECT * FROM [Table 6 (3)]"/>
  </connection>
  <connection id="25" xr16:uid="{00000000-0015-0000-FFFF-FFFF18000000}" name="Fråga - Table 6 (4)" description="Anslutning till Table 6 (4)-frågan i arbetsboken." type="100" refreshedVersion="6" minRefreshableVersion="5">
    <extLst>
      <ext xmlns:x15="http://schemas.microsoft.com/office/spreadsheetml/2010/11/main" uri="{DE250136-89BD-433C-8126-D09CA5730AF9}">
        <x15:connection id="ef6fb051-2d8d-4266-8bae-78f9ef69781c"/>
      </ext>
    </extLst>
  </connection>
  <connection id="26" xr16:uid="{00000000-0015-0000-FFFF-FFFF19000000}" keepAlive="1" name="Fråga - Table 7" description="Anslutning till Table 7-frågan i arbetsboken." type="5" refreshedVersion="6" background="1" saveData="1">
    <dbPr connection="Provider=Microsoft.Mashup.OleDb.1;Data Source=$Workbook$;Location=Table 7;Extended Properties=&quot;&quot;" command="SELECT * FROM [Table 7]"/>
  </connection>
  <connection id="27" xr16:uid="{00000000-0015-0000-FFFF-FFFF1A000000}" name="Fråga - Table 7 (2)" description="Anslutning till Table 7 (2)-frågan i arbetsboken." type="100" refreshedVersion="6" minRefreshableVersion="5">
    <extLst>
      <ext xmlns:x15="http://schemas.microsoft.com/office/spreadsheetml/2010/11/main" uri="{DE250136-89BD-433C-8126-D09CA5730AF9}">
        <x15:connection id="ba36b229-cc68-400d-b6b0-74e1b312cda6"/>
      </ext>
    </extLst>
  </connection>
  <connection id="28" xr16:uid="{00000000-0015-0000-FFFF-FFFF1B000000}" keepAlive="1" name="Fråga - Table 7 (3)" description="Anslutning till Table 7 (3)-frågan i arbetsboken." type="5" refreshedVersion="6" background="1" saveData="1">
    <dbPr connection="Provider=Microsoft.Mashup.OleDb.1;Data Source=$Workbook$;Location=Table 7 (3);Extended Properties=&quot;&quot;" command="SELECT * FROM [Table 7 (3)]"/>
  </connection>
  <connection id="29" xr16:uid="{00000000-0015-0000-FFFF-FFFF1C000000}" name="Fråga - Table 7 (4)" description="Anslutning till Table 7 (4)-frågan i arbetsboken." type="100" refreshedVersion="6" minRefreshableVersion="5">
    <extLst>
      <ext xmlns:x15="http://schemas.microsoft.com/office/spreadsheetml/2010/11/main" uri="{DE250136-89BD-433C-8126-D09CA5730AF9}">
        <x15:connection id="c8fdf01f-87ca-4f4e-ae15-854f8ac3a652"/>
      </ext>
    </extLst>
  </connection>
  <connection id="30" xr16:uid="{00000000-0015-0000-FFFF-FFFF1D000000}" keepAlive="1" name="ThisWorkbookDataModel" description="Datamodel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<sst xmlns="http://schemas.openxmlformats.org/spreadsheetml/2006/main" count="1726" uniqueCount="350">
  <si>
    <t>Resultat = 2p</t>
  </si>
  <si>
    <t>1X2 = 1p</t>
  </si>
  <si>
    <t>Grupp A</t>
  </si>
  <si>
    <t>X</t>
  </si>
  <si>
    <t>Frankrike</t>
  </si>
  <si>
    <t>Schweiz</t>
  </si>
  <si>
    <t>England</t>
  </si>
  <si>
    <t>Polen</t>
  </si>
  <si>
    <t>Tyskland</t>
  </si>
  <si>
    <t>Kroatien</t>
  </si>
  <si>
    <t>Spanien</t>
  </si>
  <si>
    <t>Belgien</t>
  </si>
  <si>
    <t>Portugal</t>
  </si>
  <si>
    <t>Kvartsfinal</t>
  </si>
  <si>
    <t>10 poäng</t>
  </si>
  <si>
    <t>Lag som gör flest mål</t>
  </si>
  <si>
    <t>Semifinal</t>
  </si>
  <si>
    <t>Skyttekung</t>
  </si>
  <si>
    <t>Final</t>
  </si>
  <si>
    <t>Tävlingsinformation</t>
  </si>
  <si>
    <t>Desto fler vi blir, ju roligare! Även vinstpotten blir större :-) Så bjud gärna in vänner, familj, arbetskamrater</t>
  </si>
  <si>
    <t>för en underhållande och spännande tävling.</t>
  </si>
  <si>
    <t>Vinstfördelning</t>
  </si>
  <si>
    <t>1</t>
  </si>
  <si>
    <t>Grupp B</t>
  </si>
  <si>
    <t>Senegal</t>
  </si>
  <si>
    <t>Iran</t>
  </si>
  <si>
    <t>Japan</t>
  </si>
  <si>
    <t>Brasilien</t>
  </si>
  <si>
    <t>Argentina</t>
  </si>
  <si>
    <t>Uruguay</t>
  </si>
  <si>
    <t>Grupp C</t>
  </si>
  <si>
    <t>Grupp D</t>
  </si>
  <si>
    <t>Tunisien</t>
  </si>
  <si>
    <t>Marocko</t>
  </si>
  <si>
    <t>Sydkorea</t>
  </si>
  <si>
    <t>Saudiarabien</t>
  </si>
  <si>
    <t>Australien</t>
  </si>
  <si>
    <t>Serbien</t>
  </si>
  <si>
    <t>VM-mästare</t>
  </si>
  <si>
    <t>Din poäng</t>
  </si>
  <si>
    <t>Resultatpoäng</t>
  </si>
  <si>
    <t>Tabell poäng</t>
  </si>
  <si>
    <t>Grupp E</t>
  </si>
  <si>
    <t>Grupp F</t>
  </si>
  <si>
    <t>Grupp G</t>
  </si>
  <si>
    <t>Grupp H</t>
  </si>
  <si>
    <t>Max poäng</t>
  </si>
  <si>
    <t>--&gt;</t>
  </si>
  <si>
    <t>1X2</t>
  </si>
  <si>
    <t>Ditt spel</t>
  </si>
  <si>
    <t>1X2 Poäng</t>
  </si>
  <si>
    <t>Tabellpoäng</t>
  </si>
  <si>
    <t>Poäng</t>
  </si>
  <si>
    <t>Ditt namn:</t>
  </si>
  <si>
    <t>Mål</t>
  </si>
  <si>
    <t xml:space="preserve"> - Du får poäng för 1X2 om du spelat rätt men fallerade på det faktiska resultatet. Tex. Du spelade 1-1. Matchen slutade 2-2. Då får du ändå 1 poäng för X.</t>
  </si>
  <si>
    <t>―</t>
  </si>
  <si>
    <t>D</t>
  </si>
  <si>
    <t>B</t>
  </si>
  <si>
    <t>G</t>
  </si>
  <si>
    <t>F</t>
  </si>
  <si>
    <t>Dina poäng</t>
  </si>
  <si>
    <t>Lag</t>
  </si>
  <si>
    <t>Instruktioner:</t>
  </si>
  <si>
    <t>Övrig information</t>
  </si>
  <si>
    <t>&lt;&lt; Instruktioner &gt;&gt;</t>
  </si>
  <si>
    <t>markushogfeldt@gmail.com</t>
  </si>
  <si>
    <t>070-687 63 03</t>
  </si>
  <si>
    <t>Nn</t>
  </si>
  <si>
    <t>Teams</t>
  </si>
  <si>
    <t>P</t>
  </si>
  <si>
    <t>W</t>
  </si>
  <si>
    <t>L</t>
  </si>
  <si>
    <t>Ga</t>
  </si>
  <si>
    <t>Gf</t>
  </si>
  <si>
    <t>G+/-</t>
  </si>
  <si>
    <t>Points</t>
  </si>
  <si>
    <t>rank</t>
  </si>
  <si>
    <t>Criteria for rank</t>
  </si>
  <si>
    <t/>
  </si>
  <si>
    <t>S</t>
  </si>
  <si>
    <t>V</t>
  </si>
  <si>
    <t>O</t>
  </si>
  <si>
    <t>GM</t>
  </si>
  <si>
    <t>IM</t>
  </si>
  <si>
    <t>M+/-</t>
  </si>
  <si>
    <t>Mål faktiskt resultat</t>
  </si>
  <si>
    <t>Sluttabell = 2p/lag</t>
  </si>
  <si>
    <t xml:space="preserve">2. Fyll i resultat i alla gruppspelsmatcher    </t>
  </si>
  <si>
    <t xml:space="preserve">6. När du gjort punkt 1-4 så skickar du filen till Markus Högfeldt </t>
  </si>
  <si>
    <t>1:a pris = 45% av vinstpotten,     2:a pris = 25% av vinstpotten,    3:e pris = 15% av vinstpotten,     4:e pris = 10% av vinstpotten,    5:e pris = 5% av vinstpotten</t>
  </si>
  <si>
    <t>Nederländerna</t>
  </si>
  <si>
    <t>Ecuador</t>
  </si>
  <si>
    <t>Qatar</t>
  </si>
  <si>
    <t>USA</t>
  </si>
  <si>
    <t>Wales</t>
  </si>
  <si>
    <t>Kanada</t>
  </si>
  <si>
    <t>Ghana</t>
  </si>
  <si>
    <t>Bronsmatch</t>
  </si>
  <si>
    <t xml:space="preserve"> </t>
  </si>
  <si>
    <t>Slutspel tillsammans med de 8 bästa grupp 3:orna</t>
  </si>
  <si>
    <t>2A vs 2B</t>
  </si>
  <si>
    <t>1E vs 3A/3B/3C/3D/3F</t>
  </si>
  <si>
    <t>1F vs 2C</t>
  </si>
  <si>
    <t>1C vs 2F</t>
  </si>
  <si>
    <t>1I vs 3C/3D/3F/3G/3H</t>
  </si>
  <si>
    <t>2E vs 2I</t>
  </si>
  <si>
    <t>1D vs 3B/3E/3F/3I/3J</t>
  </si>
  <si>
    <t>1B vs 3E/3F/3G/3I/3J</t>
  </si>
  <si>
    <t>1G vs 3A/3E/3H/3I/3J</t>
  </si>
  <si>
    <t>1H vs 2J</t>
  </si>
  <si>
    <t>1L vs 3E/3H/3I/3J/3K</t>
  </si>
  <si>
    <t>1J vs 2H</t>
  </si>
  <si>
    <t>1A vs 3C/3E/3F/3H/3I</t>
  </si>
  <si>
    <t>1K vs 3D/3E/3I/3J/3L</t>
  </si>
  <si>
    <t>2D vs 2G</t>
  </si>
  <si>
    <t>2K vs 2L</t>
  </si>
  <si>
    <t>Grupp I</t>
  </si>
  <si>
    <t>Grupp J</t>
  </si>
  <si>
    <t>Grupp K</t>
  </si>
  <si>
    <t>Grupp L</t>
  </si>
  <si>
    <t>Haiti</t>
  </si>
  <si>
    <t>Paraguay</t>
  </si>
  <si>
    <t>Uzbekistan</t>
  </si>
  <si>
    <t>Colombia</t>
  </si>
  <si>
    <t>Panama</t>
  </si>
  <si>
    <t>Grupp</t>
  </si>
  <si>
    <t>A</t>
  </si>
  <si>
    <t>K</t>
  </si>
  <si>
    <t>C</t>
  </si>
  <si>
    <t>E</t>
  </si>
  <si>
    <t>H</t>
  </si>
  <si>
    <t>I</t>
  </si>
  <si>
    <t>J</t>
  </si>
  <si>
    <t>Mexiko</t>
  </si>
  <si>
    <t>Sydafrika</t>
  </si>
  <si>
    <t>Tjeckien</t>
  </si>
  <si>
    <t>Skottland</t>
  </si>
  <si>
    <t>Turkiet</t>
  </si>
  <si>
    <t>Curaçao</t>
  </si>
  <si>
    <t>Elfenbenskusten</t>
  </si>
  <si>
    <t>Sverige</t>
  </si>
  <si>
    <t>Egypten</t>
  </si>
  <si>
    <t>Nya Zeeland</t>
  </si>
  <si>
    <t>Kap Verde</t>
  </si>
  <si>
    <t>Irak</t>
  </si>
  <si>
    <t>Norge</t>
  </si>
  <si>
    <t>Algeriet</t>
  </si>
  <si>
    <t>Österrike</t>
  </si>
  <si>
    <t>Jordanien</t>
  </si>
  <si>
    <t>DR Kongo</t>
  </si>
  <si>
    <t>Bosnien</t>
  </si>
  <si>
    <t>8 bästa grupp 3or</t>
  </si>
  <si>
    <t>Gardiner till 8 delsfinal</t>
  </si>
  <si>
    <t>Match</t>
  </si>
  <si>
    <t xml:space="preserve">2A–2B </t>
  </si>
  <si>
    <t>mot  1E–3(A/B/C/D/F)</t>
  </si>
  <si>
    <t>1F–2C</t>
  </si>
  <si>
    <t>mot  1C–2F</t>
  </si>
  <si>
    <t>1I–3(C/D/F/G/H)</t>
  </si>
  <si>
    <t>mot 2E–2I</t>
  </si>
  <si>
    <t>1A–3(C/E/F/H/I)</t>
  </si>
  <si>
    <t>mot 1L–3(E/H/I/J/K)</t>
  </si>
  <si>
    <t>1D–3(B/E/F/I/J)</t>
  </si>
  <si>
    <t xml:space="preserve"> mot 1G–3(A/E/H/I/J)</t>
  </si>
  <si>
    <t>2K–2L</t>
  </si>
  <si>
    <t xml:space="preserve"> mot 1H–2J</t>
  </si>
  <si>
    <t xml:space="preserve">1B–3(E/F/G/I/J) </t>
  </si>
  <si>
    <t>mot 1J–2H</t>
  </si>
  <si>
    <t>1K–3(D/E/I/J/L)</t>
  </si>
  <si>
    <t xml:space="preserve"> mot 2D–2G</t>
  </si>
  <si>
    <t>Gardiner med borttagna lag</t>
  </si>
  <si>
    <t>Alla lag</t>
  </si>
  <si>
    <t>Facit</t>
  </si>
  <si>
    <t>Tippat</t>
  </si>
  <si>
    <t>- När turneringen har startat fyller du i det rätta resultatet. 
    På så vis rättar du din kupong för varje spelad match.
    Mest för du själv ska ha koll på dina poäng.
    Efter varje spelad omgång uppdateras dina poäng på länken nedan "Poängställning"
- Annan information kommer uppdateras på Facebook i gruppen VM-tipset 2026</t>
  </si>
  <si>
    <t>=4*(PRODUKTSUMMA(--(ANTAL.OM($AN154:$AO157;AP154:AQ157)&gt;0)))</t>
  </si>
  <si>
    <t>=4*(PRODUKTSUMMA(--(ANTAL.OM($AN143:$AO150;AP143:AQ150)&gt;0)))</t>
  </si>
  <si>
    <t>=6*(PRODUKTSUMMA(--(ANTAL.OM($AN161:$AO162;AP161:AQ162)&gt;0)))</t>
  </si>
  <si>
    <t>4. Fyll i vilket lag som gör flest mål, skyttekung, samt vem som vinner hela VM</t>
  </si>
  <si>
    <t>5. Under turneringens gång så kan du fylla i de faktiska resultaten.</t>
  </si>
  <si>
    <t>M74</t>
  </si>
  <si>
    <t>M75</t>
  </si>
  <si>
    <t>M76</t>
  </si>
  <si>
    <t>M77</t>
  </si>
  <si>
    <t>M73</t>
  </si>
  <si>
    <t>M78</t>
  </si>
  <si>
    <t>M79</t>
  </si>
  <si>
    <t>M80</t>
  </si>
  <si>
    <t>M81</t>
  </si>
  <si>
    <t>M82</t>
  </si>
  <si>
    <t>M83</t>
  </si>
  <si>
    <t>M84</t>
  </si>
  <si>
    <t>M85</t>
  </si>
  <si>
    <t>M86</t>
  </si>
  <si>
    <t>M87</t>
  </si>
  <si>
    <t>M88</t>
  </si>
  <si>
    <t>M89</t>
  </si>
  <si>
    <t>M90</t>
  </si>
  <si>
    <t>M91</t>
  </si>
  <si>
    <t>M92</t>
  </si>
  <si>
    <t>M93</t>
  </si>
  <si>
    <t>M94</t>
  </si>
  <si>
    <t>M95</t>
  </si>
  <si>
    <t>M96</t>
  </si>
  <si>
    <t>Gardiner till 4 dels final</t>
  </si>
  <si>
    <t>M97</t>
  </si>
  <si>
    <t>M98</t>
  </si>
  <si>
    <t>M99</t>
  </si>
  <si>
    <t>M100</t>
  </si>
  <si>
    <t>M101</t>
  </si>
  <si>
    <t>M102</t>
  </si>
  <si>
    <t>Gardiner till Semifinal</t>
  </si>
  <si>
    <t>Gardiner till finaler</t>
  </si>
  <si>
    <t>M10</t>
  </si>
  <si>
    <t>M103</t>
  </si>
  <si>
    <t>M1</t>
  </si>
  <si>
    <t>M2</t>
  </si>
  <si>
    <t>M3</t>
  </si>
  <si>
    <t>M4</t>
  </si>
  <si>
    <t>M5</t>
  </si>
  <si>
    <t>M6</t>
  </si>
  <si>
    <t>M7</t>
  </si>
  <si>
    <t>M8</t>
  </si>
  <si>
    <t>M9</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</si>
  <si>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</si>
  <si>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</si>
  <si>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</si>
  <si>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</si>
  <si>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</si>
  <si>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</si>
  <si>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</si>
  <si>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</si>
  <si>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</si>
  <si>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</si>
  <si>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</si>
  <si>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</si>
  <si>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</si>
  <si>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</si>
  <si>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</si>
  <si>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</si>
  <si>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</si>
  <si>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</si>
  <si>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</si>
  <si>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</si>
  <si>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</si>
  <si>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</si>
  <si>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</si>
  <si>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</si>
  <si>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</si>
  <si>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</si>
  <si>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</si>
  <si>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</si>
  <si>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</si>
  <si>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</si>
  <si>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</si>
  <si>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</si>
  <si>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</si>
  <si>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</si>
  <si>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</si>
  <si>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</si>
  <si>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</si>
  <si>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</si>
  <si>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</si>
  <si>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</si>
  <si>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</si>
  <si>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</si>
  <si>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</si>
  <si>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</si>
  <si>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</si>
  <si>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</si>
  <si>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</si>
  <si>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</si>
  <si>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</si>
  <si>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</si>
  <si>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</si>
  <si>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</si>
  <si>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</si>
  <si>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</si>
  <si>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</si>
  <si>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</si>
  <si>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</si>
  <si>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</si>
  <si>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</si>
  <si>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</si>
  <si>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</si>
  <si>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</si>
  <si>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Finalvinnare</t>
  </si>
  <si>
    <t>FAQ. Uppdaterat 2026-04-02</t>
  </si>
  <si>
    <t>Match nr</t>
  </si>
  <si>
    <t>8 bästa 3:or</t>
  </si>
  <si>
    <t>Resultat</t>
  </si>
  <si>
    <t>Swishar 300:- till 070 687 6303</t>
  </si>
  <si>
    <t>Senast 2026-06-11 (innan första matchstart)</t>
  </si>
  <si>
    <t>av</t>
  </si>
  <si>
    <t>Max 26</t>
  </si>
  <si>
    <t>Din totala poäng</t>
  </si>
  <si>
    <t>Omkostnad per spelspeltips - 20 kr</t>
  </si>
  <si>
    <t>Din email:</t>
  </si>
  <si>
    <t>Åttondelsfinal</t>
  </si>
  <si>
    <t>Vinnare</t>
  </si>
  <si>
    <t>15 p</t>
  </si>
  <si>
    <t>8 p/lag</t>
  </si>
  <si>
    <t>4 p/lag</t>
  </si>
  <si>
    <t>6 p/lag</t>
  </si>
  <si>
    <t>1/8-final</t>
  </si>
  <si>
    <t>Bronsfinal</t>
  </si>
  <si>
    <t xml:space="preserve"> - Det räcker alltså med att du får med ETT rätt lag som du tippat så får du poäng oavsett ordning i slutspelsträdet</t>
  </si>
  <si>
    <t>Flest mål</t>
  </si>
  <si>
    <t>Max 64</t>
  </si>
  <si>
    <t>Max 16</t>
  </si>
  <si>
    <t>Max 24</t>
  </si>
  <si>
    <t>Max 32</t>
  </si>
  <si>
    <t>Max 312</t>
  </si>
  <si>
    <r>
      <t>1E vs</t>
    </r>
    <r>
      <rPr>
        <b/>
        <sz val="10"/>
        <color theme="5"/>
        <rFont val="Arial"/>
        <family val="2"/>
      </rPr>
      <t xml:space="preserve"> 3A/3B/3C/3D/3F</t>
    </r>
  </si>
  <si>
    <r>
      <t xml:space="preserve">1I vs </t>
    </r>
    <r>
      <rPr>
        <b/>
        <sz val="10"/>
        <color theme="5"/>
        <rFont val="Arial"/>
        <family val="2"/>
      </rPr>
      <t>3C/3D/3F/3G/3H</t>
    </r>
  </si>
  <si>
    <r>
      <t xml:space="preserve">1A vs </t>
    </r>
    <r>
      <rPr>
        <b/>
        <sz val="10"/>
        <color theme="5"/>
        <rFont val="Arial"/>
        <family val="2"/>
      </rPr>
      <t>3C/3E/3F/3H/3I</t>
    </r>
  </si>
  <si>
    <r>
      <t xml:space="preserve">1L vs </t>
    </r>
    <r>
      <rPr>
        <b/>
        <sz val="10"/>
        <color theme="5"/>
        <rFont val="Arial"/>
        <family val="2"/>
      </rPr>
      <t>3E/3H/3I/3J/3K</t>
    </r>
  </si>
  <si>
    <r>
      <t xml:space="preserve">1D vs </t>
    </r>
    <r>
      <rPr>
        <b/>
        <sz val="10"/>
        <color theme="5"/>
        <rFont val="Arial"/>
        <family val="2"/>
      </rPr>
      <t>3B/3E/3F/3I/3J</t>
    </r>
  </si>
  <si>
    <r>
      <t xml:space="preserve">1G vs </t>
    </r>
    <r>
      <rPr>
        <b/>
        <sz val="10"/>
        <color theme="5"/>
        <rFont val="Arial"/>
        <family val="2"/>
      </rPr>
      <t>3A/3E/3H/3I/3J</t>
    </r>
  </si>
  <si>
    <r>
      <t xml:space="preserve">1B vs </t>
    </r>
    <r>
      <rPr>
        <b/>
        <sz val="10"/>
        <color theme="5"/>
        <rFont val="Arial"/>
        <family val="2"/>
      </rPr>
      <t>3E/3F/3G/3I/3J</t>
    </r>
  </si>
  <si>
    <r>
      <t xml:space="preserve">1K vs </t>
    </r>
    <r>
      <rPr>
        <b/>
        <sz val="10"/>
        <color theme="5"/>
        <rFont val="Arial"/>
        <family val="2"/>
      </rPr>
      <t>3D/3E/3I/3J/3L</t>
    </r>
  </si>
  <si>
    <t>16 delsfinal (32 lag)</t>
  </si>
  <si>
    <t>Verkligt resultat</t>
  </si>
  <si>
    <r>
      <t xml:space="preserve">Skicka filen med e-post till  </t>
    </r>
    <r>
      <rPr>
        <sz val="11"/>
        <color rgb="FF0070C0"/>
        <rFont val="Arial"/>
        <family val="2"/>
      </rPr>
      <t>markushogfeldt@gmail.com</t>
    </r>
    <r>
      <rPr>
        <sz val="11"/>
        <color theme="1"/>
        <rFont val="Arial"/>
        <family val="2"/>
      </rPr>
      <t>, märk filen ditt namn.</t>
    </r>
  </si>
  <si>
    <r>
      <t>Tävlings kupong och pengar ska vara skickat senast</t>
    </r>
    <r>
      <rPr>
        <sz val="11"/>
        <color rgb="FFFF0000"/>
        <rFont val="Arial"/>
        <family val="2"/>
      </rPr>
      <t xml:space="preserve"> </t>
    </r>
    <r>
      <rPr>
        <b/>
        <sz val="11"/>
        <color rgb="FFFF0000"/>
        <rFont val="Arial"/>
        <family val="2"/>
      </rPr>
      <t>2026-06-11 (innan första matchstart)</t>
    </r>
  </si>
  <si>
    <t>1. Skriv i ditt namn och email</t>
  </si>
  <si>
    <t>vinner den som tippat rätt utgång i flest matchspel under gruppspelet (1X2). Man får ingen poäng för placering i 16 delsmatcherna då den ges i grupplaceringen.</t>
  </si>
  <si>
    <t xml:space="preserve">3. Placera ut lagen i Åttondelsfinal, Kvartsfinal, Semifinal,Final och Bronsmatchen, </t>
  </si>
  <si>
    <t>Danmark</t>
  </si>
  <si>
    <t>Bosnien och Hercegovina</t>
  </si>
  <si>
    <t>Demokratiska republiken Kongo</t>
  </si>
  <si>
    <t>Land</t>
  </si>
  <si>
    <t>Ranking</t>
  </si>
  <si>
    <t>&lt;&lt;Poängställning - KLICKA HÄR&gt;&gt;</t>
  </si>
  <si>
    <t xml:space="preserve">Blir det straffar </t>
  </si>
  <si>
    <t>Straffar i finalen</t>
  </si>
  <si>
    <t>5 poäng</t>
  </si>
  <si>
    <t>Ja</t>
  </si>
  <si>
    <t>Nej</t>
  </si>
  <si>
    <r>
      <t xml:space="preserve">Alla spel ger olika poäng och totalt finns det </t>
    </r>
    <r>
      <rPr>
        <b/>
        <sz val="11"/>
        <color theme="1"/>
        <rFont val="Arial"/>
        <family val="2"/>
      </rPr>
      <t>500</t>
    </r>
    <r>
      <rPr>
        <sz val="11"/>
        <color theme="1"/>
        <rFont val="Arial"/>
        <family val="2"/>
      </rPr>
      <t xml:space="preserve"> poäng att spela om. Om flera deltagare har samma poäng</t>
    </r>
  </si>
  <si>
    <t>Världsranking</t>
  </si>
  <si>
    <t>Max 12</t>
  </si>
  <si>
    <t>10 p</t>
  </si>
  <si>
    <t>5 p</t>
  </si>
  <si>
    <t xml:space="preserve"> - - - - - - - - - - - - - - - - - - - - - - - - - - - - - - - - - - - - - - - - - - - - - - - - - </t>
  </si>
  <si>
    <t xml:space="preserve"> - - - - - - - - - - - - - - - - - - - - - - - - - - - - - - - - - - - - - - - - - - - - - </t>
  </si>
  <si>
    <t xml:space="preserve"> - Åttondelsfinal/Kvartsfinal/Semifinal och Final får du placera ut själv. Du får poäng oavsett var ditt lag hamnar i finalerna. (Hemma eller borta sida) </t>
  </si>
  <si>
    <r>
      <rPr>
        <b/>
        <sz val="11"/>
        <color theme="1"/>
        <rFont val="Arial"/>
        <family val="2"/>
      </rPr>
      <t>Swisha 300:-</t>
    </r>
    <r>
      <rPr>
        <sz val="11"/>
        <color theme="1"/>
        <rFont val="Arial"/>
        <family val="2"/>
      </rPr>
      <t xml:space="preserve"> per tipsrad till Markus Högfeldt 070-687 63 03. Kontakta mig om överföring via bank istället.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</si>
</sst>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dd\/mm"/>
  </numFmts>
  <fonts count="55" x14ac:knownFonts="1">
    <font>
      <sz val="11"/>
      <color rgb="FF000000"/>
      <name val="Arial"/>
    </font>
    <font>
      <sz val="11"/>
      <color theme="1"/>
      <name val="Calibri"/>
      <family val="2"/>
      <scheme val="minor"/>
    </font>
    <font>
      <sz val="11"/>
      <color theme="1"/>
      <name val="Calibri"/>
      <family val="2"/>
      <scheme val="minor"/>
    </font>
    <font>
      <b/>
      <sz val="14"/>
      <color rgb="FF000000"/>
      <name val="Arial"/>
      <family val="2"/>
    </font>
    <font>
      <sz val="8"/>
      <color rgb="FF000000"/>
      <name val="Arial"/>
      <family val="2"/>
    </font>
    <font>
      <sz val="10"/>
      <color rgb="FF000000"/>
      <name val="Arial"/>
      <family val="2"/>
    </font>
    <font>
      <b/>
      <sz val="10"/>
      <color rgb="FF000000"/>
      <name val="Arial"/>
      <family val="2"/>
    </font>
    <font>
      <sz val="11"/>
      <color rgb="FF006100"/>
      <name val="Calibri"/>
      <family val="2"/>
      <scheme val="minor"/>
    </font>
    <font>
      <sz val="11"/>
      <color rgb="FF000000"/>
      <name val="Arial"/>
      <family val="2"/>
    </font>
    <font>
      <sz val="11"/>
      <color rgb="FF000000"/>
      <name val="Arial"/>
      <family val="2"/>
    </font>
    <font>
      <sz val="10"/>
      <color theme="1"/>
      <name val="Arial"/>
      <family val="2"/>
    </font>
    <font>
      <sz val="10"/>
      <color rgb="FFFF0000"/>
      <name val="Arial"/>
      <family val="2"/>
    </font>
    <font>
      <sz val="8"/>
      <name val="Arial"/>
      <family val="2"/>
    </font>
    <font>
      <b/>
      <sz val="8"/>
      <name val="Arial"/>
      <family val="2"/>
    </font>
    <font>
      <b/>
      <sz val="8"/>
      <color rgb="FF000000"/>
      <name val="Arial"/>
      <family val="2"/>
    </font>
    <font>
      <b/>
      <sz val="10"/>
      <color theme="1"/>
      <name val="Arial"/>
      <family val="2"/>
    </font>
    <font>
      <u/>
      <sz val="11"/>
      <color theme="10"/>
      <name val="Arial"/>
      <family val="2"/>
    </font>
    <font>
      <b/>
      <sz val="11"/>
      <color rgb="FF000000"/>
      <name val="Arial"/>
      <family val="2"/>
    </font>
    <font>
      <sz val="12"/>
      <color indexed="81"/>
      <name val="Tahoma"/>
      <family val="2"/>
    </font>
    <font>
      <b/>
      <u/>
      <sz val="10"/>
      <color rgb="FF000000"/>
      <name val="Arial"/>
      <family val="2"/>
    </font>
    <font>
      <sz val="11"/>
      <color theme="1"/>
      <name val="Arial"/>
      <family val="2"/>
    </font>
    <font>
      <b/>
      <sz val="14"/>
      <color theme="1"/>
      <name val="Arial"/>
      <family val="2"/>
    </font>
    <font>
      <sz val="10"/>
      <color theme="1"/>
      <name val="Calibri"/>
      <family val="2"/>
      <scheme val="minor"/>
    </font>
    <font>
      <b/>
      <sz val="10"/>
      <color rgb="FFFFFF00"/>
      <name val="Calibri"/>
      <family val="2"/>
      <charset val="204"/>
      <scheme val="minor"/>
    </font>
    <font>
      <b/>
      <sz val="10"/>
      <color theme="1"/>
      <name val="Calibri"/>
      <family val="2"/>
      <charset val="204"/>
      <scheme val="minor"/>
    </font>
    <font>
      <b/>
      <sz val="10"/>
      <color theme="0"/>
      <name val="Calibri"/>
      <family val="2"/>
      <charset val="204"/>
      <scheme val="minor"/>
    </font>
    <font>
      <sz val="10"/>
      <color theme="0"/>
      <name val="Calibri"/>
      <family val="2"/>
      <charset val="204"/>
      <scheme val="minor"/>
    </font>
    <font>
      <b/>
      <sz val="10"/>
      <color theme="1"/>
      <name val="Calibri"/>
      <family val="2"/>
      <scheme val="minor"/>
    </font>
    <font>
      <sz val="22"/>
      <color theme="1"/>
      <name val="Calibri"/>
      <family val="2"/>
      <scheme val="minor"/>
    </font>
    <font>
      <sz val="9"/>
      <color indexed="81"/>
      <name val="Tahoma"/>
      <family val="2"/>
    </font>
    <font>
      <b/>
      <sz val="9"/>
      <color indexed="81"/>
      <name val="Tahoma"/>
      <family val="2"/>
    </font>
    <font>
      <b/>
      <sz val="16"/>
      <color theme="1"/>
      <name val="Arial"/>
      <family val="2"/>
    </font>
    <font>
      <b/>
      <sz val="10"/>
      <color theme="4" tint="0.79998168889431442"/>
      <name val="Arial"/>
      <family val="2"/>
    </font>
    <font>
      <b/>
      <sz val="26"/>
      <color theme="1"/>
      <name val="Arial"/>
      <family val="2"/>
    </font>
    <font>
      <b/>
      <sz val="16"/>
      <color theme="1"/>
      <name val="Calibri"/>
      <family val="2"/>
      <scheme val="minor"/>
    </font>
    <font>
      <sz val="12"/>
      <color theme="1"/>
      <name val="Arial"/>
      <family val="2"/>
    </font>
    <font>
      <i/>
      <u/>
      <sz val="10"/>
      <color theme="1"/>
      <name val="Arial"/>
      <family val="2"/>
    </font>
    <font>
      <i/>
      <sz val="10"/>
      <color theme="1"/>
      <name val="Arial"/>
      <family val="2"/>
    </font>
    <font>
      <sz val="12"/>
      <color rgb="FF000000"/>
      <name val="Arial"/>
      <family val="2"/>
    </font>
    <font>
      <strike/>
      <sz val="10"/>
      <color theme="1"/>
      <name val="Calibri"/>
      <family val="2"/>
      <charset val="204"/>
      <scheme val="minor"/>
    </font>
    <font>
      <b/>
      <strike/>
      <sz val="10"/>
      <color theme="1"/>
      <name val="Calibri"/>
      <family val="2"/>
      <charset val="204"/>
      <scheme val="minor"/>
    </font>
    <font>
      <b/>
      <strike/>
      <sz val="10"/>
      <color theme="1"/>
      <name val="Arial"/>
      <family val="2"/>
    </font>
    <font>
      <strike/>
      <sz val="10"/>
      <color theme="1"/>
      <name val="Arial"/>
      <family val="2"/>
    </font>
    <font>
      <b/>
      <sz val="14"/>
      <color indexed="81"/>
      <name val="Tahoma"/>
      <family val="2"/>
    </font>
    <font>
      <sz val="14"/>
      <color indexed="81"/>
      <name val="Tahoma"/>
      <family val="2"/>
    </font>
    <font>
      <b/>
      <sz val="16"/>
      <color theme="0"/>
      <name val="Arial"/>
      <family val="2"/>
    </font>
    <font>
      <sz val="26"/>
      <color theme="1"/>
      <name val="Arial"/>
      <family val="2"/>
    </font>
    <font>
      <b/>
      <sz val="10"/>
      <color theme="1"/>
      <name val="Bierstadt"/>
      <family val="2"/>
    </font>
    <font>
      <b/>
      <sz val="10"/>
      <color theme="5"/>
      <name val="Arial"/>
      <family val="2"/>
    </font>
    <font>
      <b/>
      <sz val="11"/>
      <color theme="1"/>
      <name val="Arial"/>
      <family val="2"/>
    </font>
    <font>
      <sz val="11"/>
      <color rgb="FF0070C0"/>
      <name val="Arial"/>
      <family val="2"/>
    </font>
    <font>
      <sz val="11"/>
      <color rgb="FFFF0000"/>
      <name val="Arial"/>
      <family val="2"/>
    </font>
    <font>
      <b/>
      <sz val="11"/>
      <color rgb="FFFF0000"/>
      <name val="Arial"/>
      <family val="2"/>
    </font>
    <font>
      <b/>
      <u/>
      <sz val="11"/>
      <color theme="10"/>
      <name val="Arial"/>
      <family val="2"/>
    </font>
    <font>
      <b/>
      <sz val="10"/>
      <color theme="1" tint="0.499984740745262"/>
      <name val="Arial"/>
      <family val="2"/>
    </font>
  </fonts>
  <fills count="30">
    <fill>
      <patternFill patternType="none"/>
    </fill>
    <fill>
      <patternFill patternType="gray125"/>
    </fill>
    <fill>
      <patternFill patternType="solid">
        <fgColor rgb="FFC6EFCE"/>
      </patternFill>
    </fill>
    <fill>
      <patternFill patternType="solid">
        <fgColor rgb="FFFFFFCC"/>
      </patternFill>
    </fill>
    <fill>
      <patternFill patternType="solid">
        <fgColor rgb="FFFFFF00"/>
        <bgColor rgb="FFFFFFFF"/>
      </patternFill>
    </fill>
    <fill>
      <patternFill patternType="solid">
        <fgColor rgb="FFFFFF00"/>
        <bgColor indexed="64"/>
      </patternFill>
    </fill>
    <fill>
      <patternFill patternType="solid">
        <fgColor theme="0" tint="-4.9989318521683403E-2"/>
        <bgColor indexed="64"/>
      </patternFill>
    </fill>
    <fill>
      <patternFill patternType="solid">
        <fgColor theme="0" tint="-4.9989318521683403E-2"/>
        <bgColor rgb="FFFFFFFF"/>
      </patternFill>
    </fill>
    <fill>
      <patternFill patternType="solid">
        <fgColor theme="4" tint="0.59999389629810485"/>
        <bgColor indexed="64"/>
      </patternFill>
    </fill>
    <fill>
      <gradientFill degree="90">
        <stop position="0">
          <color rgb="FF002060"/>
        </stop>
        <stop position="1">
          <color rgb="FF00B0F0"/>
        </stop>
      </gradientFill>
    </fill>
    <fill>
      <patternFill patternType="solid">
        <fgColor rgb="FFFFFF00"/>
        <bgColor auto="1"/>
      </patternFill>
    </fill>
    <fill>
      <patternFill patternType="solid">
        <fgColor theme="4" tint="0.79998168889431442"/>
        <bgColor rgb="FFFFFFFF"/>
      </patternFill>
    </fill>
    <fill>
      <patternFill patternType="solid">
        <fgColor theme="4" tint="0.79998168889431442"/>
        <bgColor indexed="64"/>
      </patternFill>
    </fill>
    <fill>
      <patternFill patternType="solid">
        <fgColor theme="4" tint="0.79998168889431442"/>
        <bgColor auto="1"/>
      </patternFill>
    </fill>
    <fill>
      <patternFill patternType="solid">
        <fgColor theme="4"/>
        <bgColor rgb="FFFFFFFF"/>
      </patternFill>
    </fill>
    <fill>
      <gradientFill>
        <stop position="0">
          <color theme="4" tint="0.80001220740379042"/>
        </stop>
        <stop position="1">
          <color theme="4"/>
        </stop>
      </gradientFill>
    </fill>
    <fill>
      <patternFill patternType="solid">
        <fgColor theme="4"/>
        <bgColor indexed="64"/>
      </patternFill>
    </fill>
    <fill>
      <gradientFill degree="180">
        <stop position="0">
          <color theme="4" tint="0.80001220740379042"/>
        </stop>
        <stop position="1">
          <color theme="4"/>
        </stop>
      </gradientFill>
    </fill>
    <fill>
      <gradientFill degree="270">
        <stop position="0">
          <color theme="4" tint="0.80001220740379042"/>
        </stop>
        <stop position="1">
          <color theme="4"/>
        </stop>
      </gradientFill>
    </fill>
    <fill>
      <gradientFill>
        <stop position="0">
          <color theme="4" tint="0.80001220740379042"/>
        </stop>
        <stop position="0.5">
          <color theme="4"/>
        </stop>
        <stop position="1">
          <color theme="4" tint="0.80001220740379042"/>
        </stop>
      </gradientFill>
    </fill>
    <fill>
      <patternFill patternType="solid">
        <fgColor theme="7" tint="0.59999389629810485"/>
        <bgColor rgb="FFFFFFFF"/>
      </patternFill>
    </fill>
    <fill>
      <patternFill patternType="solid">
        <fgColor theme="4" tint="0.59999389629810485"/>
        <bgColor rgb="FFFFFFFF"/>
      </patternFill>
    </fill>
    <fill>
      <patternFill patternType="solid">
        <fgColor theme="4"/>
        <bgColor auto="1"/>
      </patternFill>
    </fill>
    <fill>
      <gradientFill degree="270">
        <stop position="0">
          <color theme="4" tint="0.80001220740379042"/>
        </stop>
        <stop position="1">
          <color theme="2" tint="-0.25098422193060094"/>
        </stop>
      </gradientFill>
    </fill>
    <fill>
      <patternFill patternType="solid">
        <fgColor theme="9" tint="0.79998168889431442"/>
        <bgColor indexed="64"/>
      </patternFill>
    </fill>
    <fill>
      <gradientFill degree="180">
        <stop position="0">
          <color theme="4" tint="0.59999389629810485"/>
        </stop>
        <stop position="1">
          <color theme="0"/>
        </stop>
      </gradientFill>
    </fill>
    <fill>
      <gradientFill degree="270">
        <stop position="0">
          <color theme="4" tint="0.80001220740379042"/>
        </stop>
        <stop position="1">
          <color theme="4" tint="0.40000610370189521"/>
        </stop>
      </gradientFill>
    </fill>
    <fill>
      <gradientFill degree="270">
        <stop position="0">
          <color theme="4" tint="0.80001220740379042"/>
        </stop>
        <stop position="1">
          <color theme="4" tint="0.59999389629810485"/>
        </stop>
      </gradientFill>
    </fill>
    <fill>
      <gradientFill degree="270">
        <stop position="0">
          <color theme="4" tint="0.80001220740379042"/>
        </stop>
        <stop position="1">
          <color rgb="FFFFC000"/>
        </stop>
      </gradientFill>
    </fill>
    <fill>
      <gradientFill degree="90">
        <stop position="0">
          <color theme="4" tint="0.80001220740379042"/>
        </stop>
        <stop position="1">
          <color rgb="FFFFC000"/>
        </stop>
      </gradientFill>
    </fill>
  </fills>
  <borders count="137">
    <border>
      <left/>
      <right/>
      <top/>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bottom/>
      <diagonal/>
    </border>
    <border>
      <left style="thin">
        <color rgb="FFB2B2B2"/>
      </left>
      <right/>
      <top style="thin">
        <color rgb="FFB2B2B2"/>
      </top>
      <bottom/>
      <diagonal/>
    </border>
    <border>
      <left/>
      <right/>
      <top style="thin">
        <color rgb="FFB2B2B2"/>
      </top>
      <bottom/>
      <diagonal/>
    </border>
    <border>
      <left style="thin">
        <color rgb="FFB2B2B2"/>
      </left>
      <right/>
      <top/>
      <bottom/>
      <diagonal/>
    </border>
    <border>
      <left style="thin">
        <color rgb="FFB2B2B2"/>
      </left>
      <right/>
      <top/>
      <bottom style="thin">
        <color rgb="FFB2B2B2"/>
      </bottom>
      <diagonal/>
    </border>
    <border>
      <left/>
      <right/>
      <top/>
      <bottom style="thin">
        <color rgb="FFB2B2B2"/>
      </bottom>
      <diagonal/>
    </border>
    <border>
      <left/>
      <right style="thin">
        <color indexed="64"/>
      </right>
      <top style="thin">
        <color rgb="FFB2B2B2"/>
      </top>
      <bottom/>
      <diagonal/>
    </border>
    <border>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right style="thin">
        <color indexed="64"/>
      </right>
      <top/>
      <bottom style="thin">
        <color rgb="FFB2B2B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right/>
      <top/>
      <bottom style="thin">
        <color indexed="64"/>
      </bottom>
      <diagonal/>
    </border>
    <border>
      <left style="medium">
        <color indexed="64"/>
      </left>
      <right/>
      <top/>
      <bottom style="thin">
        <color indexed="64"/>
      </bottom>
      <diagonal/>
    </border>
    <border>
      <left/>
      <right/>
      <top style="medium">
        <color indexed="64"/>
      </top>
      <bottom style="thin">
        <color indexed="64"/>
      </bottom>
      <diagonal/>
    </border>
    <border>
      <left/>
      <right/>
      <top/>
      <bottom style="thick">
        <color theme="4"/>
      </bottom>
      <diagonal/>
    </border>
    <border>
      <left style="thin">
        <color theme="4" tint="0.79998168889431442"/>
      </left>
      <right style="thin">
        <color theme="4" tint="0.79998168889431442"/>
      </right>
      <top style="thin">
        <color theme="4" tint="0.79998168889431442"/>
      </top>
      <bottom style="thin">
        <color theme="4" tint="0.79998168889431442"/>
      </bottom>
      <diagonal/>
    </border>
    <border>
      <left style="thin">
        <color theme="4" tint="0.79998168889431442"/>
      </left>
      <right/>
      <top style="thin">
        <color theme="4" tint="0.79998168889431442"/>
      </top>
      <bottom style="thin">
        <color theme="4" tint="0.79998168889431442"/>
      </bottom>
      <diagonal/>
    </border>
    <border>
      <left/>
      <right style="thin">
        <color theme="4" tint="0.79998168889431442"/>
      </right>
      <top style="thin">
        <color theme="4" tint="0.79998168889431442"/>
      </top>
      <bottom style="thin">
        <color theme="4" tint="0.79998168889431442"/>
      </bottom>
      <diagonal/>
    </border>
    <border>
      <left style="thin">
        <color theme="4" tint="0.79998168889431442"/>
      </left>
      <right/>
      <top/>
      <bottom style="thin">
        <color theme="4" tint="0.79998168889431442"/>
      </bottom>
      <diagonal/>
    </border>
    <border>
      <left/>
      <right style="thin">
        <color theme="4" tint="0.79998168889431442"/>
      </right>
      <top/>
      <bottom style="thin">
        <color theme="4" tint="0.79998168889431442"/>
      </bottom>
      <diagonal/>
    </border>
    <border>
      <left style="thin">
        <color theme="4" tint="0.79998168889431442"/>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4" tint="0.79998168889431442"/>
      </left>
      <right/>
      <top style="thin">
        <color indexed="64"/>
      </top>
      <bottom style="thin">
        <color indexed="64"/>
      </bottom>
      <diagonal/>
    </border>
    <border>
      <left/>
      <right style="thin">
        <color theme="4" tint="0.79998168889431442"/>
      </right>
      <top style="thin">
        <color indexed="64"/>
      </top>
      <bottom style="thin">
        <color indexed="64"/>
      </bottom>
      <diagonal/>
    </border>
    <border>
      <left/>
      <right/>
      <top style="thin">
        <color indexed="64"/>
      </top>
      <bottom style="thin">
        <color indexed="64"/>
      </bottom>
      <diagonal/>
    </border>
    <border>
      <left style="thick">
        <color theme="4"/>
      </left>
      <right/>
      <top style="thick">
        <color theme="4"/>
      </top>
      <bottom/>
      <diagonal/>
    </border>
    <border>
      <left/>
      <right/>
      <top style="thick">
        <color theme="4"/>
      </top>
      <bottom/>
      <diagonal/>
    </border>
    <border>
      <left/>
      <right style="thick">
        <color theme="4"/>
      </right>
      <top style="thick">
        <color theme="4"/>
      </top>
      <bottom/>
      <diagonal/>
    </border>
    <border>
      <left style="thick">
        <color theme="4"/>
      </left>
      <right/>
      <top/>
      <bottom style="thick">
        <color theme="4"/>
      </bottom>
      <diagonal/>
    </border>
    <border>
      <left/>
      <right style="thick">
        <color theme="4"/>
      </right>
      <top/>
      <bottom style="thick">
        <color theme="4"/>
      </bottom>
      <diagonal/>
    </border>
    <border>
      <left style="thin">
        <color theme="4" tint="0.79998168889431442"/>
      </left>
      <right style="thin">
        <color theme="4" tint="0.79998168889431442"/>
      </right>
      <top/>
      <bottom style="thin">
        <color theme="4" tint="0.79998168889431442"/>
      </bottom>
      <diagonal/>
    </border>
    <border>
      <left style="thin">
        <color theme="1"/>
      </left>
      <right/>
      <top/>
      <bottom/>
      <diagonal/>
    </border>
    <border>
      <left/>
      <right/>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right style="thin">
        <color theme="1"/>
      </right>
      <top/>
      <bottom/>
      <diagonal/>
    </border>
    <border>
      <left style="thin">
        <color theme="1"/>
      </left>
      <right/>
      <top/>
      <bottom style="thin">
        <color theme="1"/>
      </bottom>
      <diagonal/>
    </border>
    <border>
      <left/>
      <right style="thin">
        <color theme="1"/>
      </right>
      <top/>
      <bottom style="thin">
        <color theme="1"/>
      </bottom>
      <diagonal/>
    </border>
    <border>
      <left style="double">
        <color theme="1"/>
      </left>
      <right/>
      <top style="double">
        <color theme="1"/>
      </top>
      <bottom/>
      <diagonal/>
    </border>
    <border>
      <left/>
      <right/>
      <top style="double">
        <color theme="1"/>
      </top>
      <bottom/>
      <diagonal/>
    </border>
    <border>
      <left/>
      <right style="double">
        <color theme="1"/>
      </right>
      <top style="double">
        <color theme="1"/>
      </top>
      <bottom/>
      <diagonal/>
    </border>
    <border>
      <left style="double">
        <color theme="1"/>
      </left>
      <right/>
      <top/>
      <bottom/>
      <diagonal/>
    </border>
    <border>
      <left/>
      <right style="double">
        <color theme="1"/>
      </right>
      <top/>
      <bottom/>
      <diagonal/>
    </border>
    <border>
      <left style="double">
        <color theme="1"/>
      </left>
      <right/>
      <top/>
      <bottom style="double">
        <color theme="1"/>
      </bottom>
      <diagonal/>
    </border>
    <border>
      <left/>
      <right/>
      <top/>
      <bottom style="double">
        <color theme="1"/>
      </bottom>
      <diagonal/>
    </border>
    <border>
      <left/>
      <right style="double">
        <color theme="1"/>
      </right>
      <top/>
      <bottom style="double">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theme="4" tint="0.79998168889431442"/>
      </left>
      <right style="thin">
        <color theme="4" tint="0.79998168889431442"/>
      </right>
      <top style="medium">
        <color theme="4"/>
      </top>
      <bottom/>
      <diagonal/>
    </border>
    <border>
      <left style="thin">
        <color theme="4" tint="0.79998168889431442"/>
      </left>
      <right style="thin">
        <color theme="4" tint="0.79998168889431442"/>
      </right>
      <top style="medium">
        <color theme="4"/>
      </top>
      <bottom style="thin">
        <color theme="4" tint="0.79998168889431442"/>
      </bottom>
      <diagonal/>
    </border>
    <border>
      <left style="thin">
        <color theme="4" tint="0.79998168889431442"/>
      </left>
      <right/>
      <top style="medium">
        <color theme="4"/>
      </top>
      <bottom style="thin">
        <color theme="4" tint="0.79998168889431442"/>
      </bottom>
      <diagonal/>
    </border>
    <border>
      <left/>
      <right/>
      <top style="medium">
        <color theme="4"/>
      </top>
      <bottom/>
      <diagonal/>
    </border>
    <border>
      <left style="thin">
        <color theme="4" tint="0.79995117038483843"/>
      </left>
      <right style="thin">
        <color theme="4" tint="0.79995117038483843"/>
      </right>
      <top style="thin">
        <color theme="4" tint="0.79995117038483843"/>
      </top>
      <bottom style="thin">
        <color theme="4" tint="0.79995117038483843"/>
      </bottom>
      <diagonal/>
    </border>
    <border>
      <left/>
      <right style="thin">
        <color theme="4" tint="0.79995117038483843"/>
      </right>
      <top style="thin">
        <color theme="4" tint="0.79995117038483843"/>
      </top>
      <bottom style="thin">
        <color theme="4" tint="0.79995117038483843"/>
      </bottom>
      <diagonal/>
    </border>
    <border>
      <left style="thin">
        <color theme="4" tint="0.79998168889431442"/>
      </left>
      <right/>
      <top style="medium">
        <color theme="4"/>
      </top>
      <bottom/>
      <diagonal/>
    </border>
    <border>
      <left/>
      <right/>
      <top style="thin">
        <color theme="4" tint="0.79998168889431442"/>
      </top>
      <bottom style="thin">
        <color theme="4" tint="0.79998168889431442"/>
      </bottom>
      <diagonal/>
    </border>
    <border>
      <left style="medium">
        <color theme="4"/>
      </left>
      <right/>
      <top style="medium">
        <color theme="4"/>
      </top>
      <bottom/>
      <diagonal/>
    </border>
    <border>
      <left style="medium">
        <color theme="4"/>
      </left>
      <right/>
      <top/>
      <bottom/>
      <diagonal/>
    </border>
    <border>
      <left style="medium">
        <color theme="4"/>
      </left>
      <right/>
      <top/>
      <bottom style="medium">
        <color theme="4"/>
      </bottom>
      <diagonal/>
    </border>
    <border>
      <left/>
      <right style="medium">
        <color theme="4"/>
      </right>
      <top style="medium">
        <color theme="4"/>
      </top>
      <bottom/>
      <diagonal/>
    </border>
    <border>
      <left/>
      <right style="medium">
        <color theme="4"/>
      </right>
      <top/>
      <bottom/>
      <diagonal/>
    </border>
    <border>
      <left/>
      <right style="medium">
        <color theme="4"/>
      </right>
      <top/>
      <bottom style="medium">
        <color theme="4"/>
      </bottom>
      <diagonal/>
    </border>
    <border>
      <left style="thin">
        <color theme="4" tint="0.79998168889431442"/>
      </left>
      <right style="thin">
        <color theme="4" tint="0.79998168889431442"/>
      </right>
      <top style="thin">
        <color theme="4" tint="0.79998168889431442"/>
      </top>
      <bottom style="thin">
        <color theme="4" tint="-0.499984740745262"/>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4" tint="0.79995117038483843"/>
      </left>
      <right/>
      <top style="thin">
        <color theme="4" tint="0.79995117038483843"/>
      </top>
      <bottom style="thin">
        <color theme="4" tint="0.79995117038483843"/>
      </bottom>
      <diagonal/>
    </border>
    <border>
      <left style="thin">
        <color theme="0"/>
      </left>
      <right style="thin">
        <color theme="0"/>
      </right>
      <top/>
      <bottom style="thin">
        <color theme="0"/>
      </bottom>
      <diagonal/>
    </border>
    <border>
      <left style="thin">
        <color theme="4" tint="0.79998168889431442"/>
      </left>
      <right/>
      <top style="medium">
        <color theme="4"/>
      </top>
      <bottom style="thin">
        <color theme="0"/>
      </bottom>
      <diagonal/>
    </border>
    <border>
      <left/>
      <right/>
      <top style="medium">
        <color theme="4"/>
      </top>
      <bottom style="thin">
        <color theme="0"/>
      </bottom>
      <diagonal/>
    </border>
    <border>
      <left/>
      <right style="thin">
        <color theme="0"/>
      </right>
      <top style="thin">
        <color theme="0"/>
      </top>
      <bottom style="thin">
        <color theme="0"/>
      </bottom>
      <diagonal/>
    </border>
    <border>
      <left style="thin">
        <color theme="4" tint="0.79998168889431442"/>
      </left>
      <right/>
      <top style="medium">
        <color theme="4"/>
      </top>
      <bottom style="thin">
        <color theme="4" tint="0.79995117038483843"/>
      </bottom>
      <diagonal/>
    </border>
    <border>
      <left/>
      <right/>
      <top style="medium">
        <color theme="4"/>
      </top>
      <bottom style="thin">
        <color theme="4" tint="0.79995117038483843"/>
      </bottom>
      <diagonal/>
    </border>
    <border>
      <left/>
      <right style="thin">
        <color theme="4" tint="0.79998168889431442"/>
      </right>
      <top style="medium">
        <color theme="4"/>
      </top>
      <bottom style="thin">
        <color theme="4" tint="0.79995117038483843"/>
      </bottom>
      <diagonal/>
    </border>
    <border>
      <left/>
      <right/>
      <top style="thin">
        <color theme="4" tint="0.79995117038483843"/>
      </top>
      <bottom style="thin">
        <color theme="4" tint="0.7999511703848384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double">
        <color auto="1"/>
      </top>
      <bottom style="double">
        <color auto="1"/>
      </bottom>
      <diagonal/>
    </border>
    <border>
      <left/>
      <right style="double">
        <color auto="1"/>
      </right>
      <top/>
      <bottom/>
      <diagonal/>
    </border>
    <border>
      <left/>
      <right style="thick">
        <color theme="4"/>
      </right>
      <top/>
      <bottom/>
      <diagonal/>
    </border>
    <border>
      <left style="thin">
        <color theme="4" tint="0.79998168889431442"/>
      </left>
      <right/>
      <top/>
      <bottom/>
      <diagonal/>
    </border>
    <border>
      <left/>
      <right/>
      <top style="medium">
        <color theme="4"/>
      </top>
      <bottom style="thin">
        <color theme="4" tint="0.79998168889431442"/>
      </bottom>
      <diagonal/>
    </border>
    <border>
      <left/>
      <right style="thin">
        <color theme="4" tint="0.79998168889431442"/>
      </right>
      <top style="medium">
        <color theme="4"/>
      </top>
      <bottom style="thin">
        <color theme="4" tint="0.79998168889431442"/>
      </bottom>
      <diagonal/>
    </border>
    <border>
      <left/>
      <right/>
      <top style="thin">
        <color theme="4" tint="0.79998168889431442"/>
      </top>
      <bottom/>
      <diagonal/>
    </border>
    <border>
      <left/>
      <right style="double">
        <color theme="7" tint="-0.24994659260841701"/>
      </right>
      <top style="double">
        <color theme="7" tint="-0.24994659260841701"/>
      </top>
      <bottom style="double">
        <color theme="7" tint="-0.24994659260841701"/>
      </bottom>
      <diagonal/>
    </border>
    <border>
      <left/>
      <right style="thin">
        <color indexed="64"/>
      </right>
      <top style="thin">
        <color theme="1"/>
      </top>
      <bottom/>
      <diagonal/>
    </border>
    <border>
      <left/>
      <right style="thin">
        <color indexed="64"/>
      </right>
      <top/>
      <bottom style="thin">
        <color theme="1"/>
      </bottom>
      <diagonal/>
    </border>
    <border>
      <left style="medium">
        <color rgb="FFEF8014"/>
      </left>
      <right/>
      <top style="medium">
        <color rgb="FFEF8014"/>
      </top>
      <bottom style="medium">
        <color rgb="FFEF8014"/>
      </bottom>
      <diagonal/>
    </border>
    <border>
      <left/>
      <right/>
      <top style="medium">
        <color rgb="FFEF8014"/>
      </top>
      <bottom style="medium">
        <color rgb="FFEF8014"/>
      </bottom>
      <diagonal/>
    </border>
    <border>
      <left/>
      <right style="medium">
        <color rgb="FFEF8014"/>
      </right>
      <top style="medium">
        <color rgb="FFEF8014"/>
      </top>
      <bottom style="medium">
        <color rgb="FFEF8014"/>
      </bottom>
      <diagonal/>
    </border>
    <border>
      <left style="mediumDashed">
        <color theme="0" tint="-0.499984740745262"/>
      </left>
      <right style="mediumDashed">
        <color theme="0" tint="-0.499984740745262"/>
      </right>
      <top style="thin">
        <color theme="4" tint="0.79998168889431442"/>
      </top>
      <bottom/>
      <diagonal/>
    </border>
    <border>
      <left style="mediumDashed">
        <color theme="0" tint="-0.499984740745262"/>
      </left>
      <right/>
      <top style="thin">
        <color theme="4" tint="0.79998168889431442"/>
      </top>
      <bottom/>
      <diagonal/>
    </border>
    <border>
      <left/>
      <right style="mediumDashed">
        <color theme="0" tint="-0.499984740745262"/>
      </right>
      <top style="thin">
        <color theme="4" tint="0.79998168889431442"/>
      </top>
      <bottom/>
      <diagonal/>
    </border>
    <border>
      <left style="mediumDashed">
        <color theme="0" tint="-0.499984740745262"/>
      </left>
      <right/>
      <top/>
      <bottom/>
      <diagonal/>
    </border>
    <border>
      <left/>
      <right style="mediumDashed">
        <color theme="0" tint="-0.499984740745262"/>
      </right>
      <top/>
      <bottom/>
      <diagonal/>
    </border>
    <border>
      <left style="mediumDashed">
        <color theme="0" tint="-0.499984740745262"/>
      </left>
      <right style="mediumDashed">
        <color theme="0" tint="-0.499984740745262"/>
      </right>
      <top/>
      <bottom/>
      <diagonal/>
    </border>
    <border>
      <left style="mediumDashed">
        <color theme="0" tint="-0.499984740745262"/>
      </left>
      <right/>
      <top style="thin">
        <color theme="4" tint="0.79998168889431442"/>
      </top>
      <bottom style="thin">
        <color indexed="64"/>
      </bottom>
      <diagonal/>
    </border>
    <border>
      <left style="mediumDashed">
        <color theme="0" tint="-0.499984740745262"/>
      </left>
      <right/>
      <top/>
      <bottom style="thin">
        <color indexed="64"/>
      </bottom>
      <diagonal/>
    </border>
    <border>
      <left/>
      <right/>
      <top style="thin">
        <color theme="4" tint="0.79998168889431442"/>
      </top>
      <bottom style="thin">
        <color indexed="64"/>
      </bottom>
      <diagonal/>
    </border>
    <border>
      <left style="thin">
        <color theme="4" tint="0.79998168889431442"/>
      </left>
      <right style="thin">
        <color theme="4" tint="0.79998168889431442"/>
      </right>
      <top style="thin">
        <color theme="4" tint="0.79998168889431442"/>
      </top>
      <bottom/>
      <diagonal/>
    </border>
    <border>
      <left/>
      <right/>
      <top style="double">
        <color theme="7" tint="-0.24994659260841701"/>
      </top>
      <bottom style="double">
        <color theme="7" tint="-0.24994659260841701"/>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thin">
        <color indexed="64"/>
      </right>
      <top style="thin">
        <color auto="1"/>
      </top>
      <bottom style="medium">
        <color indexed="64"/>
      </bottom>
      <diagonal/>
    </border>
    <border>
      <left style="medium">
        <color indexed="64"/>
      </left>
      <right style="medium">
        <color auto="1"/>
      </right>
      <top/>
      <bottom style="thin">
        <color auto="1"/>
      </bottom>
      <diagonal/>
    </border>
    <border>
      <left style="double">
        <color theme="7" tint="-0.24994659260841701"/>
      </left>
      <right/>
      <top style="thin">
        <color indexed="64"/>
      </top>
      <bottom style="medium">
        <color indexed="64"/>
      </bottom>
      <diagonal/>
    </border>
    <border>
      <left style="medium">
        <color indexed="64"/>
      </left>
      <right style="medium">
        <color indexed="64"/>
      </right>
      <top/>
      <bottom/>
      <diagonal/>
    </border>
    <border>
      <left style="thick">
        <color theme="1" tint="4.9989318521683403E-2"/>
      </left>
      <right style="thin">
        <color auto="1"/>
      </right>
      <top style="thin">
        <color auto="1"/>
      </top>
      <bottom style="medium">
        <color indexed="64"/>
      </bottom>
      <diagonal/>
    </border>
    <border>
      <left style="thick">
        <color theme="1" tint="4.9989318521683403E-2"/>
      </left>
      <right/>
      <top/>
      <bottom/>
      <diagonal/>
    </border>
    <border>
      <left/>
      <right style="thick">
        <color theme="1"/>
      </right>
      <top style="thin">
        <color auto="1"/>
      </top>
      <bottom style="medium">
        <color indexed="64"/>
      </bottom>
      <diagonal/>
    </border>
    <border>
      <left/>
      <right style="thick">
        <color theme="1"/>
      </right>
      <top/>
      <bottom/>
      <diagonal/>
    </border>
    <border>
      <left style="thick">
        <color auto="1"/>
      </left>
      <right style="thin">
        <color auto="1"/>
      </right>
      <top style="thin">
        <color auto="1"/>
      </top>
      <bottom style="medium">
        <color indexed="64"/>
      </bottom>
      <diagonal/>
    </border>
    <border>
      <left style="thick">
        <color auto="1"/>
      </left>
      <right/>
      <top/>
      <bottom/>
      <diagonal/>
    </border>
    <border>
      <left/>
      <right style="thick">
        <color auto="1"/>
      </right>
      <top style="thin">
        <color auto="1"/>
      </top>
      <bottom style="medium">
        <color indexed="64"/>
      </bottom>
      <diagonal/>
    </border>
    <border>
      <left/>
      <right style="thick">
        <color auto="1"/>
      </right>
      <top/>
      <bottom/>
      <diagonal/>
    </border>
  </borders>
  <cellStyleXfs count="7">
    <xf numFmtId="0" fontId="0" fillId="0" borderId="0"/>
    <xf numFmtId="0" fontId="7" fillId="2" borderId="0" applyNumberFormat="0" applyBorder="0" applyAlignment="0" applyProtection="0"/>
    <xf numFmtId="0" fontId="9" fillId="3" borderId="1" applyNumberFormat="0" applyFont="0" applyAlignment="0" applyProtection="0"/>
    <xf numFmtId="0" fontId="16" fillId="0" borderId="0" applyNumberFormat="0" applyFill="0" applyBorder="0" applyAlignment="0" applyProtection="0"/>
    <xf numFmtId="0" fontId="22" fillId="0" borderId="0"/>
    <xf numFmtId="0" fontId="2" fillId="0" borderId="0"/>
    <xf numFmtId="0" fontId="1" fillId="0" borderId="0"/>
  </cellStyleXfs>
  <cellXfs count="473">
    <xf numFmtId="0" fontId="0" fillId="0" borderId="0" xfId="0"/>
    <xf numFmtId="0" fontId="0" fillId="0" borderId="0" xfId="0" applyProtection="1">
      <protection hidden="1"/>
    </xf>
    <xf numFmtId="0" fontId="5" fillId="0" borderId="0" xfId="0" applyFont="1" applyProtection="1">
      <protection hidden="1"/>
    </xf>
    <xf numFmtId="0" fontId="5" fillId="0" borderId="0" xfId="0" applyFont="1" applyProtection="1">
      <protection locked="0" hidden="1"/>
    </xf>
    <xf numFmtId="0" fontId="0" fillId="0" borderId="0" xfId="0" applyProtection="1">
      <protection locked="0" hidden="1"/>
    </xf>
    <xf numFmtId="0" fontId="6" fillId="0" borderId="0" xfId="0" applyFont="1" applyProtection="1">
      <protection locked="0" hidden="1"/>
    </xf>
    <xf numFmtId="0" fontId="6" fillId="0" borderId="24" xfId="0" applyFont="1" applyBorder="1" applyProtection="1">
      <protection locked="0" hidden="1"/>
    </xf>
    <xf numFmtId="0" fontId="5" fillId="0" borderId="24" xfId="0" applyFont="1" applyBorder="1" applyProtection="1">
      <protection locked="0" hidden="1"/>
    </xf>
    <xf numFmtId="0" fontId="13" fillId="0" borderId="0" xfId="0" applyFont="1" applyAlignment="1" applyProtection="1">
      <alignment horizontal="center"/>
      <protection locked="0" hidden="1"/>
    </xf>
    <xf numFmtId="0" fontId="13" fillId="0" borderId="0" xfId="0" applyFont="1" applyProtection="1">
      <protection locked="0" hidden="1"/>
    </xf>
    <xf numFmtId="0" fontId="5" fillId="0" borderId="0" xfId="0" quotePrefix="1" applyFont="1" applyProtection="1">
      <protection locked="0" hidden="1"/>
    </xf>
    <xf numFmtId="0" fontId="11" fillId="0" borderId="10" xfId="0" applyFont="1" applyBorder="1" applyProtection="1">
      <protection locked="0" hidden="1"/>
    </xf>
    <xf numFmtId="0" fontId="5" fillId="0" borderId="11" xfId="0" applyFont="1" applyBorder="1" applyProtection="1">
      <protection locked="0" hidden="1"/>
    </xf>
    <xf numFmtId="0" fontId="11" fillId="0" borderId="0" xfId="0" applyFont="1" applyProtection="1">
      <protection locked="0" hidden="1"/>
    </xf>
    <xf numFmtId="0" fontId="4" fillId="0" borderId="0" xfId="0" applyFont="1" applyProtection="1">
      <protection locked="0" hidden="1"/>
    </xf>
    <xf numFmtId="0" fontId="12" fillId="0" borderId="0" xfId="0" applyFont="1" applyAlignment="1" applyProtection="1">
      <alignment horizontal="center"/>
      <protection locked="0" hidden="1"/>
    </xf>
    <xf numFmtId="0" fontId="5" fillId="0" borderId="0" xfId="0" applyFont="1" applyAlignment="1" applyProtection="1">
      <alignment horizontal="center" vertical="center"/>
      <protection locked="0" hidden="1"/>
    </xf>
    <xf numFmtId="0" fontId="11" fillId="0" borderId="10" xfId="0" applyFont="1" applyBorder="1" applyAlignment="1" applyProtection="1">
      <alignment horizontal="center" vertical="center"/>
      <protection locked="0" hidden="1"/>
    </xf>
    <xf numFmtId="0" fontId="6" fillId="0" borderId="24" xfId="0" applyFont="1" applyBorder="1" applyAlignment="1" applyProtection="1">
      <alignment horizontal="center"/>
      <protection locked="0" hidden="1"/>
    </xf>
    <xf numFmtId="0" fontId="5" fillId="0" borderId="24" xfId="0" applyFont="1" applyBorder="1" applyAlignment="1" applyProtection="1">
      <alignment horizontal="center"/>
      <protection locked="0" hidden="1"/>
    </xf>
    <xf numFmtId="0" fontId="10" fillId="7" borderId="3" xfId="0" applyFont="1" applyFill="1" applyBorder="1" applyProtection="1">
      <protection hidden="1"/>
    </xf>
    <xf numFmtId="0" fontId="10" fillId="7" borderId="6" xfId="0" applyFont="1" applyFill="1" applyBorder="1" applyProtection="1">
      <protection hidden="1"/>
    </xf>
    <xf numFmtId="0" fontId="10" fillId="7" borderId="8" xfId="0" applyFont="1" applyFill="1" applyBorder="1" applyProtection="1">
      <protection hidden="1"/>
    </xf>
    <xf numFmtId="0" fontId="10" fillId="7" borderId="9" xfId="0" applyFont="1" applyFill="1" applyBorder="1" applyProtection="1">
      <protection hidden="1"/>
    </xf>
    <xf numFmtId="0" fontId="8" fillId="0" borderId="0" xfId="2" applyFont="1" applyFill="1" applyBorder="1" applyAlignment="1" applyProtection="1">
      <alignment horizontal="center" vertical="center" wrapText="1"/>
      <protection locked="0" hidden="1"/>
    </xf>
    <xf numFmtId="0" fontId="7" fillId="0" borderId="0" xfId="1" applyFill="1" applyBorder="1" applyProtection="1">
      <protection locked="0" hidden="1"/>
    </xf>
    <xf numFmtId="0" fontId="12" fillId="0" borderId="0" xfId="0" applyFont="1" applyProtection="1">
      <protection locked="0" hidden="1"/>
    </xf>
    <xf numFmtId="1" fontId="12" fillId="0" borderId="0" xfId="0" applyNumberFormat="1" applyFont="1" applyAlignment="1" applyProtection="1">
      <alignment horizontal="center"/>
      <protection locked="0" hidden="1"/>
    </xf>
    <xf numFmtId="0" fontId="4" fillId="0" borderId="0" xfId="0" applyFont="1" applyAlignment="1" applyProtection="1">
      <alignment horizontal="center"/>
      <protection locked="0" hidden="1"/>
    </xf>
    <xf numFmtId="0" fontId="8" fillId="0" borderId="0" xfId="2" applyFont="1" applyFill="1" applyBorder="1" applyAlignment="1" applyProtection="1">
      <alignment vertical="center" wrapText="1"/>
      <protection locked="0" hidden="1"/>
    </xf>
    <xf numFmtId="0" fontId="5" fillId="0" borderId="24" xfId="0" quotePrefix="1" applyFont="1" applyBorder="1" applyAlignment="1" applyProtection="1">
      <alignment horizontal="center"/>
      <protection locked="0" hidden="1"/>
    </xf>
    <xf numFmtId="0" fontId="22" fillId="0" borderId="0" xfId="4" applyProtection="1">
      <protection hidden="1"/>
    </xf>
    <xf numFmtId="0" fontId="22" fillId="0" borderId="0" xfId="4" applyAlignment="1" applyProtection="1">
      <alignment horizontal="center"/>
      <protection hidden="1"/>
    </xf>
    <xf numFmtId="0" fontId="22" fillId="0" borderId="6" xfId="4" applyBorder="1" applyProtection="1">
      <protection hidden="1"/>
    </xf>
    <xf numFmtId="0" fontId="22" fillId="0" borderId="25" xfId="4" applyBorder="1" applyAlignment="1" applyProtection="1">
      <alignment horizontal="right" indent="1"/>
      <protection hidden="1"/>
    </xf>
    <xf numFmtId="0" fontId="22" fillId="0" borderId="24" xfId="4" applyBorder="1" applyAlignment="1" applyProtection="1">
      <alignment horizontal="center"/>
      <protection hidden="1"/>
    </xf>
    <xf numFmtId="0" fontId="22" fillId="0" borderId="24" xfId="4" applyBorder="1" applyAlignment="1" applyProtection="1">
      <alignment horizontal="left" indent="1"/>
      <protection hidden="1"/>
    </xf>
    <xf numFmtId="0" fontId="22" fillId="0" borderId="24" xfId="4" applyBorder="1" applyProtection="1">
      <protection hidden="1"/>
    </xf>
    <xf numFmtId="0" fontId="27" fillId="0" borderId="6" xfId="4" applyFont="1" applyBorder="1" applyProtection="1">
      <protection hidden="1"/>
    </xf>
    <xf numFmtId="0" fontId="23" fillId="9" borderId="0" xfId="4" applyFont="1" applyFill="1" applyAlignment="1" applyProtection="1">
      <alignment horizontal="center" vertical="center"/>
      <protection hidden="1"/>
    </xf>
    <xf numFmtId="0" fontId="22" fillId="0" borderId="0" xfId="4" applyAlignment="1" applyProtection="1">
      <alignment horizontal="center" vertical="center"/>
      <protection hidden="1"/>
    </xf>
    <xf numFmtId="0" fontId="24" fillId="0" borderId="24" xfId="4" applyFont="1" applyBorder="1" applyAlignment="1" applyProtection="1">
      <alignment horizontal="center" vertical="center"/>
      <protection hidden="1"/>
    </xf>
    <xf numFmtId="0" fontId="24" fillId="0" borderId="0" xfId="4" applyFont="1" applyAlignment="1" applyProtection="1">
      <alignment vertical="center"/>
      <protection hidden="1"/>
    </xf>
    <xf numFmtId="0" fontId="22" fillId="0" borderId="0" xfId="4" applyAlignment="1" applyProtection="1">
      <alignment vertical="center"/>
      <protection hidden="1"/>
    </xf>
    <xf numFmtId="0" fontId="25" fillId="9" borderId="0" xfId="4" applyFont="1" applyFill="1" applyAlignment="1" applyProtection="1">
      <alignment horizontal="center"/>
      <protection hidden="1"/>
    </xf>
    <xf numFmtId="0" fontId="25" fillId="9" borderId="0" xfId="4" applyFont="1" applyFill="1" applyAlignment="1" applyProtection="1">
      <alignment horizontal="left"/>
      <protection hidden="1"/>
    </xf>
    <xf numFmtId="0" fontId="26" fillId="9" borderId="0" xfId="4" applyFont="1" applyFill="1" applyAlignment="1" applyProtection="1">
      <alignment horizontal="center"/>
      <protection hidden="1"/>
    </xf>
    <xf numFmtId="0" fontId="26" fillId="9" borderId="0" xfId="4" applyFont="1" applyFill="1" applyAlignment="1" applyProtection="1">
      <alignment horizontal="left"/>
      <protection hidden="1"/>
    </xf>
    <xf numFmtId="0" fontId="22" fillId="0" borderId="7" xfId="4" applyBorder="1" applyProtection="1">
      <protection hidden="1"/>
    </xf>
    <xf numFmtId="0" fontId="22" fillId="0" borderId="8" xfId="4" applyBorder="1" applyProtection="1">
      <protection hidden="1"/>
    </xf>
    <xf numFmtId="0" fontId="22" fillId="0" borderId="8" xfId="4" applyBorder="1" applyAlignment="1" applyProtection="1">
      <alignment horizontal="center"/>
      <protection hidden="1"/>
    </xf>
    <xf numFmtId="0" fontId="22" fillId="0" borderId="9" xfId="4" applyBorder="1" applyProtection="1">
      <protection hidden="1"/>
    </xf>
    <xf numFmtId="0" fontId="24" fillId="0" borderId="0" xfId="4" applyFont="1" applyAlignment="1" applyProtection="1">
      <alignment horizontal="center" vertical="center"/>
      <protection hidden="1"/>
    </xf>
    <xf numFmtId="0" fontId="3" fillId="11" borderId="0" xfId="0" applyFont="1" applyFill="1"/>
    <xf numFmtId="0" fontId="6" fillId="12" borderId="0" xfId="0" applyFont="1" applyFill="1" applyAlignment="1">
      <alignment horizontal="left"/>
    </xf>
    <xf numFmtId="164" fontId="10" fillId="12" borderId="0" xfId="0" applyNumberFormat="1" applyFont="1" applyFill="1" applyAlignment="1">
      <alignment horizontal="right" vertical="center"/>
    </xf>
    <xf numFmtId="0" fontId="3" fillId="11" borderId="0" xfId="0" applyFont="1" applyFill="1" applyProtection="1">
      <protection hidden="1"/>
    </xf>
    <xf numFmtId="0" fontId="5" fillId="12" borderId="0" xfId="0" applyFont="1" applyFill="1" applyAlignment="1">
      <alignment horizontal="right"/>
    </xf>
    <xf numFmtId="0" fontId="5" fillId="12" borderId="0" xfId="0" applyFont="1" applyFill="1"/>
    <xf numFmtId="0" fontId="5" fillId="12" borderId="0" xfId="0" applyFont="1" applyFill="1" applyAlignment="1" applyProtection="1">
      <alignment horizontal="center"/>
      <protection hidden="1"/>
    </xf>
    <xf numFmtId="0" fontId="5" fillId="12" borderId="0" xfId="0" applyFont="1" applyFill="1" applyAlignment="1" applyProtection="1">
      <alignment horizontal="center" vertical="center"/>
      <protection hidden="1"/>
    </xf>
    <xf numFmtId="0" fontId="5" fillId="12" borderId="0" xfId="0" applyFont="1" applyFill="1" applyProtection="1">
      <protection hidden="1"/>
    </xf>
    <xf numFmtId="0" fontId="5" fillId="12" borderId="0" xfId="0" applyFont="1" applyFill="1" applyAlignment="1">
      <alignment horizontal="center"/>
    </xf>
    <xf numFmtId="0" fontId="6" fillId="12" borderId="0" xfId="0" applyFont="1" applyFill="1" applyAlignment="1">
      <alignment horizontal="center"/>
    </xf>
    <xf numFmtId="0" fontId="5" fillId="12" borderId="0" xfId="0" applyFont="1" applyFill="1" applyAlignment="1">
      <alignment horizontal="center" vertical="center"/>
    </xf>
    <xf numFmtId="0" fontId="6" fillId="12" borderId="0" xfId="0" applyFont="1" applyFill="1"/>
    <xf numFmtId="0" fontId="32" fillId="11" borderId="33" xfId="0" applyFont="1" applyFill="1" applyBorder="1" applyAlignment="1" applyProtection="1">
      <alignment horizontal="center"/>
      <protection hidden="1"/>
    </xf>
    <xf numFmtId="0" fontId="32" fillId="11" borderId="34" xfId="0" applyFont="1" applyFill="1" applyBorder="1" applyAlignment="1" applyProtection="1">
      <alignment horizontal="center"/>
      <protection hidden="1"/>
    </xf>
    <xf numFmtId="0" fontId="32" fillId="11" borderId="35" xfId="0" applyFont="1" applyFill="1" applyBorder="1" applyAlignment="1" applyProtection="1">
      <alignment horizontal="center"/>
      <protection hidden="1"/>
    </xf>
    <xf numFmtId="0" fontId="32" fillId="11" borderId="36" xfId="0" applyFont="1" applyFill="1" applyBorder="1" applyAlignment="1" applyProtection="1">
      <alignment horizontal="center"/>
      <protection hidden="1"/>
    </xf>
    <xf numFmtId="0" fontId="32" fillId="11" borderId="37" xfId="0" applyFont="1" applyFill="1" applyBorder="1" applyAlignment="1" applyProtection="1">
      <alignment horizontal="center"/>
      <protection hidden="1"/>
    </xf>
    <xf numFmtId="0" fontId="32" fillId="11" borderId="38" xfId="0" applyFont="1" applyFill="1" applyBorder="1" applyAlignment="1" applyProtection="1">
      <alignment horizontal="center"/>
      <protection hidden="1"/>
    </xf>
    <xf numFmtId="0" fontId="32" fillId="11" borderId="24" xfId="0" applyFont="1" applyFill="1" applyBorder="1" applyAlignment="1" applyProtection="1">
      <alignment horizontal="center"/>
      <protection hidden="1"/>
    </xf>
    <xf numFmtId="0" fontId="32" fillId="11" borderId="39" xfId="0" applyFont="1" applyFill="1" applyBorder="1" applyAlignment="1" applyProtection="1">
      <alignment horizontal="center"/>
      <protection hidden="1"/>
    </xf>
    <xf numFmtId="0" fontId="32" fillId="11" borderId="26" xfId="0" applyFont="1" applyFill="1" applyBorder="1" applyAlignment="1" applyProtection="1">
      <alignment horizontal="center"/>
      <protection hidden="1"/>
    </xf>
    <xf numFmtId="0" fontId="32" fillId="11" borderId="40" xfId="0" applyFont="1" applyFill="1" applyBorder="1" applyAlignment="1" applyProtection="1">
      <alignment horizontal="center"/>
      <protection hidden="1"/>
    </xf>
    <xf numFmtId="0" fontId="15" fillId="14" borderId="30" xfId="0" quotePrefix="1" applyFont="1" applyFill="1" applyBorder="1" applyAlignment="1">
      <alignment horizontal="center" vertical="center"/>
    </xf>
    <xf numFmtId="0" fontId="15" fillId="15" borderId="30" xfId="0" applyFont="1" applyFill="1" applyBorder="1" applyAlignment="1">
      <alignment horizontal="right"/>
    </xf>
    <xf numFmtId="0" fontId="15" fillId="17" borderId="31" xfId="0" applyFont="1" applyFill="1" applyBorder="1" applyAlignment="1">
      <alignment horizontal="left"/>
    </xf>
    <xf numFmtId="0" fontId="10" fillId="18" borderId="30" xfId="0" applyFont="1" applyFill="1" applyBorder="1" applyAlignment="1" applyProtection="1">
      <alignment horizontal="center"/>
      <protection hidden="1"/>
    </xf>
    <xf numFmtId="0" fontId="15" fillId="18" borderId="30" xfId="0" applyFont="1" applyFill="1" applyBorder="1" applyProtection="1">
      <protection hidden="1"/>
    </xf>
    <xf numFmtId="0" fontId="15" fillId="16" borderId="30" xfId="0" applyFont="1" applyFill="1" applyBorder="1" applyAlignment="1" applyProtection="1">
      <alignment horizontal="center" vertical="center"/>
      <protection hidden="1"/>
    </xf>
    <xf numFmtId="0" fontId="0" fillId="12" borderId="0" xfId="0" applyFill="1"/>
    <xf numFmtId="0" fontId="15" fillId="15" borderId="46" xfId="0" applyFont="1" applyFill="1" applyBorder="1" applyAlignment="1">
      <alignment horizontal="right"/>
    </xf>
    <xf numFmtId="0" fontId="15" fillId="4" borderId="46" xfId="0" applyFont="1" applyFill="1" applyBorder="1" applyAlignment="1" applyProtection="1">
      <alignment horizontal="center" vertical="center"/>
      <protection locked="0"/>
    </xf>
    <xf numFmtId="0" fontId="15" fillId="14" borderId="46" xfId="0" quotePrefix="1" applyFont="1" applyFill="1" applyBorder="1" applyAlignment="1">
      <alignment horizontal="center" vertical="center"/>
    </xf>
    <xf numFmtId="0" fontId="15" fillId="17" borderId="33" xfId="0" applyFont="1" applyFill="1" applyBorder="1" applyAlignment="1">
      <alignment horizontal="left"/>
    </xf>
    <xf numFmtId="0" fontId="15" fillId="12" borderId="68" xfId="0" applyFont="1" applyFill="1" applyBorder="1" applyAlignment="1" applyProtection="1">
      <alignment horizontal="center"/>
      <protection hidden="1"/>
    </xf>
    <xf numFmtId="0" fontId="10" fillId="12" borderId="66" xfId="0" applyFont="1" applyFill="1" applyBorder="1" applyAlignment="1">
      <alignment horizontal="center" vertical="center"/>
    </xf>
    <xf numFmtId="0" fontId="15" fillId="16" borderId="66" xfId="0" applyFont="1" applyFill="1" applyBorder="1" applyAlignment="1" applyProtection="1">
      <alignment horizontal="left"/>
      <protection hidden="1"/>
    </xf>
    <xf numFmtId="0" fontId="15" fillId="18" borderId="66" xfId="0" applyFont="1" applyFill="1" applyBorder="1" applyAlignment="1" applyProtection="1">
      <alignment horizontal="center"/>
      <protection hidden="1"/>
    </xf>
    <xf numFmtId="0" fontId="3" fillId="11" borderId="69" xfId="0" applyFont="1" applyFill="1" applyBorder="1" applyProtection="1">
      <protection hidden="1"/>
    </xf>
    <xf numFmtId="0" fontId="6" fillId="11" borderId="0" xfId="0" applyFont="1" applyFill="1" applyProtection="1">
      <protection hidden="1"/>
    </xf>
    <xf numFmtId="164" fontId="15" fillId="12" borderId="0" xfId="0" applyNumberFormat="1" applyFont="1" applyFill="1" applyAlignment="1">
      <alignment horizontal="left" vertical="center"/>
    </xf>
    <xf numFmtId="0" fontId="20" fillId="6" borderId="2" xfId="0" applyFont="1" applyFill="1" applyBorder="1"/>
    <xf numFmtId="0" fontId="20" fillId="6" borderId="3" xfId="0" applyFont="1" applyFill="1" applyBorder="1"/>
    <xf numFmtId="0" fontId="20" fillId="6" borderId="3" xfId="0" applyFont="1" applyFill="1" applyBorder="1" applyAlignment="1">
      <alignment horizontal="center" vertical="center"/>
    </xf>
    <xf numFmtId="0" fontId="20" fillId="6" borderId="3" xfId="0" applyFont="1" applyFill="1" applyBorder="1" applyProtection="1">
      <protection hidden="1"/>
    </xf>
    <xf numFmtId="0" fontId="10" fillId="7" borderId="3" xfId="0" applyFont="1" applyFill="1" applyBorder="1"/>
    <xf numFmtId="0" fontId="21" fillId="7" borderId="3" xfId="0" applyFont="1" applyFill="1" applyBorder="1"/>
    <xf numFmtId="0" fontId="10" fillId="7" borderId="3" xfId="0" applyFont="1" applyFill="1" applyBorder="1" applyAlignment="1">
      <alignment horizontal="center" vertical="center"/>
    </xf>
    <xf numFmtId="0" fontId="10" fillId="7" borderId="4" xfId="0" applyFont="1" applyFill="1" applyBorder="1"/>
    <xf numFmtId="0" fontId="10" fillId="7" borderId="0" xfId="0" applyFont="1" applyFill="1"/>
    <xf numFmtId="0" fontId="10" fillId="7" borderId="0" xfId="0" applyFont="1" applyFill="1" applyAlignment="1">
      <alignment horizontal="center" vertical="center"/>
    </xf>
    <xf numFmtId="0" fontId="20" fillId="6" borderId="0" xfId="0" applyFont="1" applyFill="1"/>
    <xf numFmtId="0" fontId="20" fillId="6" borderId="0" xfId="0" applyFont="1" applyFill="1" applyProtection="1">
      <protection hidden="1"/>
    </xf>
    <xf numFmtId="0" fontId="10" fillId="7" borderId="0" xfId="0" applyFont="1" applyFill="1" applyProtection="1">
      <protection hidden="1"/>
    </xf>
    <xf numFmtId="0" fontId="10" fillId="7" borderId="6" xfId="0" applyFont="1" applyFill="1" applyBorder="1"/>
    <xf numFmtId="0" fontId="20" fillId="6" borderId="5" xfId="0" applyFont="1" applyFill="1" applyBorder="1"/>
    <xf numFmtId="0" fontId="20" fillId="6" borderId="0" xfId="0" applyFont="1" applyFill="1" applyAlignment="1">
      <alignment horizontal="center" vertical="center"/>
    </xf>
    <xf numFmtId="0" fontId="6" fillId="11" borderId="0" xfId="0" applyFont="1" applyFill="1"/>
    <xf numFmtId="0" fontId="15" fillId="11" borderId="0" xfId="0" applyFont="1" applyFill="1" applyAlignment="1">
      <alignment horizontal="right" vertical="center"/>
    </xf>
    <xf numFmtId="0" fontId="0" fillId="12" borderId="0" xfId="0" applyFill="1" applyAlignment="1">
      <alignment horizontal="center" vertical="center"/>
    </xf>
    <xf numFmtId="0" fontId="0" fillId="12" borderId="0" xfId="0" applyFill="1" applyProtection="1">
      <protection hidden="1"/>
    </xf>
    <xf numFmtId="164" fontId="15" fillId="12" borderId="0" xfId="0" applyNumberFormat="1" applyFont="1" applyFill="1" applyAlignment="1">
      <alignment horizontal="right" vertical="center"/>
    </xf>
    <xf numFmtId="0" fontId="6" fillId="12" borderId="0" xfId="0" applyFont="1" applyFill="1" applyProtection="1">
      <protection hidden="1"/>
    </xf>
    <xf numFmtId="0" fontId="20" fillId="8" borderId="55" xfId="0" applyFont="1" applyFill="1" applyBorder="1"/>
    <xf numFmtId="0" fontId="21" fillId="21" borderId="56" xfId="0" applyFont="1" applyFill="1" applyBorder="1" applyProtection="1">
      <protection hidden="1"/>
    </xf>
    <xf numFmtId="0" fontId="20" fillId="8" borderId="57" xfId="0" applyFont="1" applyFill="1" applyBorder="1"/>
    <xf numFmtId="0" fontId="20" fillId="21" borderId="58" xfId="0" applyFont="1" applyFill="1" applyBorder="1"/>
    <xf numFmtId="0" fontId="20" fillId="21" borderId="59" xfId="0" applyFont="1" applyFill="1" applyBorder="1"/>
    <xf numFmtId="0" fontId="10" fillId="21" borderId="58" xfId="0" applyFont="1" applyFill="1" applyBorder="1"/>
    <xf numFmtId="0" fontId="10" fillId="21" borderId="59" xfId="0" applyFont="1" applyFill="1" applyBorder="1"/>
    <xf numFmtId="0" fontId="36" fillId="21" borderId="58" xfId="0" applyFont="1" applyFill="1" applyBorder="1"/>
    <xf numFmtId="0" fontId="36" fillId="21" borderId="0" xfId="0" applyFont="1" applyFill="1" applyProtection="1">
      <protection hidden="1"/>
    </xf>
    <xf numFmtId="0" fontId="36" fillId="21" borderId="59" xfId="0" applyFont="1" applyFill="1" applyBorder="1"/>
    <xf numFmtId="0" fontId="37" fillId="21" borderId="58" xfId="0" applyFont="1" applyFill="1" applyBorder="1"/>
    <xf numFmtId="0" fontId="10" fillId="21" borderId="49" xfId="0" applyFont="1" applyFill="1" applyBorder="1" applyAlignment="1" applyProtection="1">
      <alignment horizontal="center" vertical="center"/>
      <protection hidden="1"/>
    </xf>
    <xf numFmtId="0" fontId="37" fillId="21" borderId="59" xfId="0" applyFont="1" applyFill="1" applyBorder="1"/>
    <xf numFmtId="0" fontId="10" fillId="21" borderId="0" xfId="0" applyFont="1" applyFill="1" applyAlignment="1" applyProtection="1">
      <alignment horizontal="center" vertical="center"/>
      <protection hidden="1"/>
    </xf>
    <xf numFmtId="0" fontId="10" fillId="21" borderId="47" xfId="0" applyFont="1" applyFill="1" applyBorder="1" applyAlignment="1" applyProtection="1">
      <alignment horizontal="center" vertical="center"/>
      <protection hidden="1"/>
    </xf>
    <xf numFmtId="0" fontId="10" fillId="21" borderId="53" xfId="0" applyFont="1" applyFill="1" applyBorder="1" applyAlignment="1" applyProtection="1">
      <alignment horizontal="center" vertical="center"/>
      <protection hidden="1"/>
    </xf>
    <xf numFmtId="0" fontId="10" fillId="21" borderId="0" xfId="0" applyFont="1" applyFill="1" applyAlignment="1" applyProtection="1">
      <alignment vertical="center"/>
      <protection hidden="1"/>
    </xf>
    <xf numFmtId="0" fontId="10" fillId="21" borderId="0" xfId="0" applyFont="1" applyFill="1" applyProtection="1">
      <protection hidden="1"/>
    </xf>
    <xf numFmtId="0" fontId="15" fillId="21" borderId="0" xfId="0" applyFont="1" applyFill="1" applyProtection="1">
      <protection hidden="1"/>
    </xf>
    <xf numFmtId="0" fontId="11" fillId="21" borderId="0" xfId="0" applyFont="1" applyFill="1" applyProtection="1">
      <protection hidden="1"/>
    </xf>
    <xf numFmtId="0" fontId="10" fillId="21" borderId="60" xfId="0" applyFont="1" applyFill="1" applyBorder="1"/>
    <xf numFmtId="0" fontId="10" fillId="21" borderId="61" xfId="0" applyFont="1" applyFill="1" applyBorder="1" applyProtection="1">
      <protection hidden="1"/>
    </xf>
    <xf numFmtId="0" fontId="10" fillId="21" borderId="62" xfId="0" applyFont="1" applyFill="1" applyBorder="1"/>
    <xf numFmtId="0" fontId="0" fillId="16" borderId="0" xfId="0" applyFill="1"/>
    <xf numFmtId="0" fontId="5" fillId="14" borderId="0" xfId="0" applyFont="1" applyFill="1"/>
    <xf numFmtId="164" fontId="10" fillId="16" borderId="0" xfId="0" applyNumberFormat="1" applyFont="1" applyFill="1" applyAlignment="1">
      <alignment horizontal="right" vertical="center"/>
    </xf>
    <xf numFmtId="0" fontId="3" fillId="14" borderId="0" xfId="0" applyFont="1" applyFill="1"/>
    <xf numFmtId="0" fontId="0" fillId="16" borderId="0" xfId="0" applyFill="1" applyAlignment="1">
      <alignment horizontal="center" vertical="center"/>
    </xf>
    <xf numFmtId="0" fontId="0" fillId="16" borderId="0" xfId="0" applyFill="1" applyProtection="1">
      <protection hidden="1"/>
    </xf>
    <xf numFmtId="0" fontId="15" fillId="10" borderId="30" xfId="0" applyFont="1" applyFill="1" applyBorder="1" applyProtection="1">
      <protection locked="0"/>
    </xf>
    <xf numFmtId="0" fontId="38" fillId="0" borderId="0" xfId="0" applyFont="1" applyProtection="1">
      <protection locked="0" hidden="1"/>
    </xf>
    <xf numFmtId="0" fontId="15" fillId="18" borderId="30" xfId="0" applyFont="1" applyFill="1" applyBorder="1" applyAlignment="1" applyProtection="1">
      <alignment horizontal="center"/>
      <protection hidden="1"/>
    </xf>
    <xf numFmtId="0" fontId="15" fillId="18" borderId="79" xfId="0" applyFont="1" applyFill="1" applyBorder="1" applyProtection="1">
      <protection hidden="1"/>
    </xf>
    <xf numFmtId="0" fontId="10" fillId="18" borderId="79" xfId="0" applyFont="1" applyFill="1" applyBorder="1" applyAlignment="1" applyProtection="1">
      <alignment horizontal="center"/>
      <protection hidden="1"/>
    </xf>
    <xf numFmtId="0" fontId="10" fillId="21" borderId="50" xfId="0" applyFont="1" applyFill="1" applyBorder="1" applyAlignment="1" applyProtection="1">
      <alignment horizontal="center" vertical="center"/>
      <protection hidden="1"/>
    </xf>
    <xf numFmtId="0" fontId="10" fillId="21" borderId="48" xfId="0" applyFont="1" applyFill="1" applyBorder="1" applyAlignment="1" applyProtection="1">
      <alignment horizontal="center" vertical="center"/>
      <protection hidden="1"/>
    </xf>
    <xf numFmtId="0" fontId="17" fillId="0" borderId="0" xfId="0" applyFont="1" applyAlignment="1">
      <alignment vertical="center" wrapText="1"/>
    </xf>
    <xf numFmtId="0" fontId="17" fillId="5" borderId="0" xfId="0" applyFont="1" applyFill="1" applyAlignment="1">
      <alignment vertical="center" wrapText="1"/>
    </xf>
    <xf numFmtId="0" fontId="6" fillId="11" borderId="0" xfId="0" applyFont="1" applyFill="1" applyAlignment="1" applyProtection="1">
      <alignment horizontal="left"/>
      <protection hidden="1"/>
    </xf>
    <xf numFmtId="0" fontId="6" fillId="11" borderId="0" xfId="0" applyFont="1" applyFill="1" applyAlignment="1" applyProtection="1">
      <alignment horizontal="center"/>
      <protection hidden="1"/>
    </xf>
    <xf numFmtId="0" fontId="39" fillId="9" borderId="0" xfId="4" applyFont="1" applyFill="1" applyAlignment="1" applyProtection="1">
      <alignment horizontal="center"/>
      <protection hidden="1"/>
    </xf>
    <xf numFmtId="0" fontId="40" fillId="9" borderId="0" xfId="4" applyFont="1" applyFill="1" applyAlignment="1" applyProtection="1">
      <alignment horizontal="left"/>
      <protection hidden="1"/>
    </xf>
    <xf numFmtId="0" fontId="41" fillId="23" borderId="30" xfId="0" applyFont="1" applyFill="1" applyBorder="1" applyAlignment="1" applyProtection="1">
      <alignment horizontal="center"/>
      <protection hidden="1"/>
    </xf>
    <xf numFmtId="0" fontId="42" fillId="23" borderId="30" xfId="0" applyFont="1" applyFill="1" applyBorder="1" applyAlignment="1" applyProtection="1">
      <alignment horizontal="center"/>
      <protection hidden="1"/>
    </xf>
    <xf numFmtId="0" fontId="6" fillId="0" borderId="0" xfId="0" applyFont="1" applyProtection="1">
      <protection hidden="1"/>
    </xf>
    <xf numFmtId="0" fontId="5" fillId="0" borderId="92" xfId="0" applyFont="1" applyBorder="1" applyProtection="1">
      <protection hidden="1"/>
    </xf>
    <xf numFmtId="0" fontId="6" fillId="0" borderId="93" xfId="0" applyFont="1" applyBorder="1" applyProtection="1">
      <protection hidden="1"/>
    </xf>
    <xf numFmtId="0" fontId="5" fillId="0" borderId="11" xfId="0" applyFont="1" applyBorder="1" applyProtection="1">
      <protection hidden="1"/>
    </xf>
    <xf numFmtId="0" fontId="5" fillId="0" borderId="10" xfId="0" applyFont="1" applyBorder="1" applyProtection="1">
      <protection hidden="1"/>
    </xf>
    <xf numFmtId="0" fontId="5" fillId="0" borderId="95" xfId="0" applyFont="1" applyBorder="1" applyProtection="1">
      <protection hidden="1"/>
    </xf>
    <xf numFmtId="0" fontId="5" fillId="0" borderId="26" xfId="0" applyFont="1" applyBorder="1" applyProtection="1">
      <protection hidden="1"/>
    </xf>
    <xf numFmtId="0" fontId="5" fillId="0" borderId="96" xfId="0" applyFont="1" applyBorder="1" applyProtection="1">
      <protection hidden="1"/>
    </xf>
    <xf numFmtId="0" fontId="6" fillId="0" borderId="92" xfId="0" applyFont="1" applyBorder="1" applyProtection="1">
      <protection hidden="1"/>
    </xf>
    <xf numFmtId="0" fontId="5" fillId="0" borderId="94" xfId="0" applyFont="1" applyBorder="1" applyProtection="1">
      <protection hidden="1"/>
    </xf>
    <xf numFmtId="0" fontId="5" fillId="0" borderId="26" xfId="0" applyFont="1" applyBorder="1" applyProtection="1">
      <protection locked="0" hidden="1"/>
    </xf>
    <xf numFmtId="0" fontId="6" fillId="0" borderId="93" xfId="0" applyFont="1" applyBorder="1" applyProtection="1">
      <protection locked="0" hidden="1"/>
    </xf>
    <xf numFmtId="0" fontId="6" fillId="0" borderId="94" xfId="0" applyFont="1" applyBorder="1" applyProtection="1">
      <protection hidden="1"/>
    </xf>
    <xf numFmtId="0" fontId="5" fillId="0" borderId="93" xfId="0" applyFont="1" applyBorder="1" applyProtection="1">
      <protection hidden="1"/>
    </xf>
    <xf numFmtId="0" fontId="14" fillId="0" borderId="0" xfId="0" applyFont="1" applyProtection="1">
      <protection locked="0" hidden="1"/>
    </xf>
    <xf numFmtId="0" fontId="14" fillId="0" borderId="0" xfId="0" applyFont="1" applyAlignment="1" applyProtection="1">
      <alignment vertical="center" textRotation="180"/>
      <protection locked="0" hidden="1"/>
    </xf>
    <xf numFmtId="0" fontId="5" fillId="0" borderId="0" xfId="0" quotePrefix="1" applyFont="1" applyProtection="1">
      <protection hidden="1"/>
    </xf>
    <xf numFmtId="0" fontId="6" fillId="0" borderId="0" xfId="0" applyFont="1" applyAlignment="1" applyProtection="1">
      <alignment horizontal="center"/>
      <protection locked="0" hidden="1"/>
    </xf>
    <xf numFmtId="0" fontId="5" fillId="0" borderId="0" xfId="0" applyFont="1" applyAlignment="1" applyProtection="1">
      <alignment horizontal="center"/>
      <protection locked="0" hidden="1"/>
    </xf>
    <xf numFmtId="0" fontId="6" fillId="0" borderId="97" xfId="0" applyFont="1" applyBorder="1" applyProtection="1">
      <protection locked="0" hidden="1"/>
    </xf>
    <xf numFmtId="0" fontId="5" fillId="0" borderId="97" xfId="0" applyFont="1" applyBorder="1" applyProtection="1">
      <protection locked="0" hidden="1"/>
    </xf>
    <xf numFmtId="0" fontId="0" fillId="0" borderId="11" xfId="0" applyBorder="1" applyProtection="1">
      <protection locked="0" hidden="1"/>
    </xf>
    <xf numFmtId="0" fontId="8" fillId="0" borderId="11" xfId="2" applyFont="1" applyFill="1" applyBorder="1" applyAlignment="1" applyProtection="1">
      <alignment vertical="center" wrapText="1"/>
      <protection locked="0" hidden="1"/>
    </xf>
    <xf numFmtId="0" fontId="13" fillId="0" borderId="11" xfId="0" applyFont="1" applyBorder="1" applyProtection="1">
      <protection locked="0" hidden="1"/>
    </xf>
    <xf numFmtId="0" fontId="4" fillId="0" borderId="11" xfId="0" applyFont="1" applyBorder="1" applyProtection="1">
      <protection locked="0" hidden="1"/>
    </xf>
    <xf numFmtId="0" fontId="12" fillId="0" borderId="11" xfId="0" applyFont="1" applyBorder="1" applyAlignment="1" applyProtection="1">
      <alignment horizontal="center"/>
      <protection locked="0" hidden="1"/>
    </xf>
    <xf numFmtId="0" fontId="6" fillId="24" borderId="92" xfId="0" applyFont="1" applyFill="1" applyBorder="1" applyProtection="1">
      <protection hidden="1"/>
    </xf>
    <xf numFmtId="0" fontId="6" fillId="24" borderId="93" xfId="0" applyFont="1" applyFill="1" applyBorder="1" applyProtection="1">
      <protection hidden="1"/>
    </xf>
    <xf numFmtId="0" fontId="6" fillId="24" borderId="94" xfId="0" applyFont="1" applyFill="1" applyBorder="1" applyProtection="1">
      <protection hidden="1"/>
    </xf>
    <xf numFmtId="0" fontId="5" fillId="24" borderId="11" xfId="0" applyFont="1" applyFill="1" applyBorder="1" applyProtection="1">
      <protection hidden="1"/>
    </xf>
    <xf numFmtId="0" fontId="5" fillId="24" borderId="0" xfId="0" applyFont="1" applyFill="1" applyProtection="1">
      <protection hidden="1"/>
    </xf>
    <xf numFmtId="0" fontId="5" fillId="24" borderId="10" xfId="0" applyFont="1" applyFill="1" applyBorder="1" applyProtection="1">
      <protection hidden="1"/>
    </xf>
    <xf numFmtId="0" fontId="5" fillId="24" borderId="95" xfId="0" applyFont="1" applyFill="1" applyBorder="1" applyProtection="1">
      <protection hidden="1"/>
    </xf>
    <xf numFmtId="0" fontId="5" fillId="24" borderId="26" xfId="0" applyFont="1" applyFill="1" applyBorder="1" applyProtection="1">
      <protection hidden="1"/>
    </xf>
    <xf numFmtId="0" fontId="5" fillId="24" borderId="96" xfId="0" applyFont="1" applyFill="1" applyBorder="1" applyProtection="1">
      <protection hidden="1"/>
    </xf>
    <xf numFmtId="0" fontId="6" fillId="24" borderId="93" xfId="0" applyFont="1" applyFill="1" applyBorder="1" applyProtection="1">
      <protection locked="0" hidden="1"/>
    </xf>
    <xf numFmtId="0" fontId="6" fillId="24" borderId="92" xfId="0" applyFont="1" applyFill="1" applyBorder="1" applyProtection="1">
      <protection locked="0" hidden="1"/>
    </xf>
    <xf numFmtId="0" fontId="6" fillId="24" borderId="94" xfId="0" applyFont="1" applyFill="1" applyBorder="1" applyProtection="1">
      <protection locked="0" hidden="1"/>
    </xf>
    <xf numFmtId="0" fontId="15" fillId="12" borderId="0" xfId="0" applyFont="1" applyFill="1" applyAlignment="1">
      <alignment horizontal="left"/>
    </xf>
    <xf numFmtId="164" fontId="6" fillId="11" borderId="0" xfId="0" applyNumberFormat="1" applyFont="1" applyFill="1" applyAlignment="1">
      <alignment horizontal="right" vertical="center"/>
    </xf>
    <xf numFmtId="0" fontId="8" fillId="0" borderId="0" xfId="0" applyFont="1" applyProtection="1">
      <protection locked="0" hidden="1"/>
    </xf>
    <xf numFmtId="0" fontId="15" fillId="15" borderId="69" xfId="0" applyFont="1" applyFill="1" applyBorder="1" applyAlignment="1">
      <alignment horizontal="right"/>
    </xf>
    <xf numFmtId="0" fontId="27" fillId="22" borderId="87" xfId="0" applyFont="1" applyFill="1" applyBorder="1" applyAlignment="1">
      <alignment horizontal="center"/>
    </xf>
    <xf numFmtId="0" fontId="27" fillId="14" borderId="83" xfId="0" quotePrefix="1" applyFont="1" applyFill="1" applyBorder="1" applyAlignment="1">
      <alignment horizontal="center" vertical="center"/>
    </xf>
    <xf numFmtId="0" fontId="10" fillId="21" borderId="55" xfId="0" applyFont="1" applyFill="1" applyBorder="1"/>
    <xf numFmtId="0" fontId="10" fillId="21" borderId="56" xfId="0" applyFont="1" applyFill="1" applyBorder="1" applyAlignment="1" applyProtection="1">
      <alignment horizontal="center" vertical="center"/>
      <protection hidden="1"/>
    </xf>
    <xf numFmtId="0" fontId="10" fillId="21" borderId="0" xfId="0" applyFont="1" applyFill="1"/>
    <xf numFmtId="0" fontId="10" fillId="21" borderId="61" xfId="0" applyFont="1" applyFill="1" applyBorder="1"/>
    <xf numFmtId="0" fontId="10" fillId="21" borderId="99" xfId="0" applyFont="1" applyFill="1" applyBorder="1" applyAlignment="1" applyProtection="1">
      <alignment horizontal="center" vertical="center"/>
      <protection hidden="1"/>
    </xf>
    <xf numFmtId="0" fontId="41" fillId="23" borderId="30" xfId="0" applyFont="1" applyFill="1" applyBorder="1" applyAlignment="1" applyProtection="1">
      <alignment horizontal="left"/>
      <protection hidden="1"/>
    </xf>
    <xf numFmtId="0" fontId="47" fillId="15" borderId="30" xfId="0" applyFont="1" applyFill="1" applyBorder="1" applyAlignment="1">
      <alignment horizontal="right"/>
    </xf>
    <xf numFmtId="0" fontId="47" fillId="17" borderId="31" xfId="0" applyFont="1" applyFill="1" applyBorder="1" applyAlignment="1">
      <alignment horizontal="left"/>
    </xf>
    <xf numFmtId="0" fontId="15" fillId="27" borderId="30" xfId="0" applyFont="1" applyFill="1" applyBorder="1" applyProtection="1">
      <protection hidden="1"/>
    </xf>
    <xf numFmtId="0" fontId="10" fillId="27" borderId="30" xfId="0" applyFont="1" applyFill="1" applyBorder="1" applyAlignment="1" applyProtection="1">
      <alignment horizontal="center"/>
      <protection hidden="1"/>
    </xf>
    <xf numFmtId="0" fontId="15" fillId="26" borderId="46" xfId="0" applyFont="1" applyFill="1" applyBorder="1" applyProtection="1">
      <protection hidden="1"/>
    </xf>
    <xf numFmtId="0" fontId="10" fillId="26" borderId="46" xfId="0" applyFont="1" applyFill="1" applyBorder="1" applyAlignment="1" applyProtection="1">
      <alignment horizontal="center"/>
      <protection hidden="1"/>
    </xf>
    <xf numFmtId="0" fontId="15" fillId="19" borderId="66" xfId="0" applyFont="1" applyFill="1" applyBorder="1" applyAlignment="1">
      <alignment horizontal="center"/>
    </xf>
    <xf numFmtId="0" fontId="15" fillId="19" borderId="67" xfId="0" applyFont="1" applyFill="1" applyBorder="1" applyAlignment="1">
      <alignment horizontal="center"/>
    </xf>
    <xf numFmtId="0" fontId="5" fillId="0" borderId="0" xfId="0" applyFont="1" applyAlignment="1" applyProtection="1">
      <alignment horizontal="center"/>
      <protection hidden="1"/>
    </xf>
    <xf numFmtId="0" fontId="10" fillId="8" borderId="0" xfId="0" applyFont="1" applyFill="1" applyAlignment="1" applyProtection="1">
      <alignment horizontal="center" vertical="center"/>
      <protection hidden="1"/>
    </xf>
    <xf numFmtId="164" fontId="15" fillId="12" borderId="0" xfId="0" applyNumberFormat="1" applyFont="1" applyFill="1" applyAlignment="1">
      <alignment horizontal="center" vertical="center"/>
    </xf>
    <xf numFmtId="0" fontId="15" fillId="13" borderId="0" xfId="0" applyFont="1" applyFill="1" applyAlignment="1">
      <alignment horizontal="center"/>
    </xf>
    <xf numFmtId="0" fontId="5" fillId="12" borderId="26" xfId="0" applyFont="1" applyFill="1" applyBorder="1" applyAlignment="1">
      <alignment horizontal="center"/>
    </xf>
    <xf numFmtId="0" fontId="10" fillId="21" borderId="48" xfId="0" applyFont="1" applyFill="1" applyBorder="1" applyAlignment="1" applyProtection="1">
      <alignment vertical="center"/>
      <protection hidden="1"/>
    </xf>
    <xf numFmtId="0" fontId="5" fillId="8" borderId="0" xfId="0" applyFont="1" applyFill="1" applyProtection="1">
      <protection hidden="1"/>
    </xf>
    <xf numFmtId="0" fontId="0" fillId="8" borderId="0" xfId="0" applyFill="1" applyProtection="1">
      <protection hidden="1"/>
    </xf>
    <xf numFmtId="0" fontId="5" fillId="12" borderId="114" xfId="0" applyFont="1" applyFill="1" applyBorder="1"/>
    <xf numFmtId="0" fontId="5" fillId="12" borderId="115" xfId="0" applyFont="1" applyFill="1" applyBorder="1"/>
    <xf numFmtId="164" fontId="15" fillId="12" borderId="111" xfId="0" applyNumberFormat="1" applyFont="1" applyFill="1" applyBorder="1" applyAlignment="1">
      <alignment horizontal="center" vertical="center"/>
    </xf>
    <xf numFmtId="0" fontId="5" fillId="12" borderId="116" xfId="0" applyFont="1" applyFill="1" applyBorder="1" applyAlignment="1">
      <alignment horizontal="center"/>
    </xf>
    <xf numFmtId="0" fontId="5" fillId="12" borderId="114" xfId="0" applyFont="1" applyFill="1" applyBorder="1" applyAlignment="1">
      <alignment horizontal="center"/>
    </xf>
    <xf numFmtId="0" fontId="5" fillId="12" borderId="118" xfId="0" applyFont="1" applyFill="1" applyBorder="1" applyAlignment="1">
      <alignment horizontal="center"/>
    </xf>
    <xf numFmtId="0" fontId="20" fillId="7" borderId="5" xfId="0" applyFont="1" applyFill="1" applyBorder="1"/>
    <xf numFmtId="0" fontId="20" fillId="7" borderId="0" xfId="0" applyFont="1" applyFill="1"/>
    <xf numFmtId="0" fontId="20" fillId="7" borderId="0" xfId="0" applyFont="1" applyFill="1" applyAlignment="1">
      <alignment horizontal="center" vertical="center"/>
    </xf>
    <xf numFmtId="0" fontId="20" fillId="7" borderId="0" xfId="0" applyFont="1" applyFill="1" applyProtection="1">
      <protection hidden="1"/>
    </xf>
    <xf numFmtId="0" fontId="49" fillId="7" borderId="0" xfId="0" applyFont="1" applyFill="1" applyProtection="1">
      <protection hidden="1"/>
    </xf>
    <xf numFmtId="0" fontId="49" fillId="7" borderId="0" xfId="0" applyFont="1" applyFill="1"/>
    <xf numFmtId="0" fontId="20" fillId="7" borderId="0" xfId="0" applyFont="1" applyFill="1" applyAlignment="1">
      <alignment horizontal="left" wrapText="1"/>
    </xf>
    <xf numFmtId="0" fontId="53" fillId="7" borderId="0" xfId="3" applyFont="1" applyFill="1" applyBorder="1" applyAlignment="1" applyProtection="1">
      <alignment horizontal="center" vertical="center" wrapText="1"/>
      <protection hidden="1"/>
    </xf>
    <xf numFmtId="0" fontId="49" fillId="7" borderId="0" xfId="0" applyFont="1" applyFill="1" applyAlignment="1" applyProtection="1">
      <alignment horizontal="center" vertical="center" wrapText="1"/>
      <protection hidden="1"/>
    </xf>
    <xf numFmtId="0" fontId="20" fillId="7" borderId="7" xfId="0" applyFont="1" applyFill="1" applyBorder="1"/>
    <xf numFmtId="0" fontId="20" fillId="7" borderId="8" xfId="0" applyFont="1" applyFill="1" applyBorder="1"/>
    <xf numFmtId="0" fontId="20" fillId="7" borderId="8" xfId="0" applyFont="1" applyFill="1" applyBorder="1" applyAlignment="1">
      <alignment horizontal="center" vertical="center"/>
    </xf>
    <xf numFmtId="0" fontId="20" fillId="7" borderId="8" xfId="0" applyFont="1" applyFill="1" applyBorder="1" applyProtection="1">
      <protection hidden="1"/>
    </xf>
    <xf numFmtId="0" fontId="49" fillId="7" borderId="5" xfId="0" applyFont="1" applyFill="1" applyBorder="1"/>
    <xf numFmtId="0" fontId="0" fillId="6" borderId="0" xfId="0" applyFill="1" applyProtection="1">
      <protection hidden="1"/>
    </xf>
    <xf numFmtId="0" fontId="15" fillId="16" borderId="120" xfId="0" applyFont="1" applyFill="1" applyBorder="1" applyAlignment="1" applyProtection="1">
      <alignment horizontal="center" vertical="center"/>
      <protection hidden="1"/>
    </xf>
    <xf numFmtId="0" fontId="15" fillId="22" borderId="66" xfId="0" applyFont="1" applyFill="1" applyBorder="1" applyAlignment="1" applyProtection="1">
      <alignment horizontal="center"/>
      <protection hidden="1"/>
    </xf>
    <xf numFmtId="0" fontId="15" fillId="27" borderId="120" xfId="0" applyFont="1" applyFill="1" applyBorder="1" applyProtection="1">
      <protection hidden="1"/>
    </xf>
    <xf numFmtId="0" fontId="5" fillId="12" borderId="104" xfId="0" applyFont="1" applyFill="1" applyBorder="1" applyAlignment="1" applyProtection="1">
      <alignment horizontal="center" vertical="center"/>
      <protection hidden="1"/>
    </xf>
    <xf numFmtId="0" fontId="5" fillId="12" borderId="104" xfId="0" applyFont="1" applyFill="1" applyBorder="1" applyProtection="1">
      <protection hidden="1"/>
    </xf>
    <xf numFmtId="0" fontId="15" fillId="10" borderId="122" xfId="0" applyFont="1" applyFill="1" applyBorder="1" applyAlignment="1" applyProtection="1">
      <alignment horizontal="center"/>
      <protection locked="0"/>
    </xf>
    <xf numFmtId="0" fontId="5" fillId="12" borderId="2" xfId="0" applyFont="1" applyFill="1" applyBorder="1" applyAlignment="1">
      <alignment horizontal="center"/>
    </xf>
    <xf numFmtId="0" fontId="5" fillId="12" borderId="5" xfId="0" applyFont="1" applyFill="1" applyBorder="1"/>
    <xf numFmtId="0" fontId="5" fillId="12" borderId="27" xfId="0" applyFont="1" applyFill="1" applyBorder="1" applyAlignment="1">
      <alignment horizontal="center"/>
    </xf>
    <xf numFmtId="0" fontId="5" fillId="12" borderId="5" xfId="0" applyFont="1" applyFill="1" applyBorder="1" applyAlignment="1">
      <alignment horizontal="center"/>
    </xf>
    <xf numFmtId="0" fontId="15" fillId="16" borderId="66" xfId="0" applyFont="1" applyFill="1" applyBorder="1" applyAlignment="1" applyProtection="1">
      <alignment horizontal="center"/>
      <protection hidden="1"/>
    </xf>
    <xf numFmtId="0" fontId="5" fillId="8" borderId="0" xfId="0" applyFont="1" applyFill="1"/>
    <xf numFmtId="0" fontId="5" fillId="8" borderId="0" xfId="0" applyFont="1" applyFill="1" applyAlignment="1">
      <alignment horizontal="center"/>
    </xf>
    <xf numFmtId="0" fontId="5" fillId="8" borderId="5" xfId="0" applyFont="1" applyFill="1" applyBorder="1" applyAlignment="1">
      <alignment horizontal="center"/>
    </xf>
    <xf numFmtId="0" fontId="5" fillId="8" borderId="5" xfId="0" applyFont="1" applyFill="1" applyBorder="1"/>
    <xf numFmtId="0" fontId="5" fillId="8" borderId="2" xfId="0" applyFont="1" applyFill="1" applyBorder="1" applyAlignment="1">
      <alignment horizontal="center"/>
    </xf>
    <xf numFmtId="0" fontId="5" fillId="8" borderId="27" xfId="0" applyFont="1" applyFill="1" applyBorder="1" applyAlignment="1">
      <alignment horizontal="center"/>
    </xf>
    <xf numFmtId="0" fontId="5" fillId="8" borderId="6" xfId="0" applyFont="1" applyFill="1" applyBorder="1" applyAlignment="1">
      <alignment horizontal="center"/>
    </xf>
    <xf numFmtId="0" fontId="5" fillId="8" borderId="126" xfId="0" applyFont="1" applyFill="1" applyBorder="1" applyAlignment="1">
      <alignment horizontal="center"/>
    </xf>
    <xf numFmtId="0" fontId="15" fillId="5" borderId="129" xfId="0" applyFont="1" applyFill="1" applyBorder="1" applyAlignment="1" applyProtection="1">
      <alignment horizontal="center" vertical="center"/>
      <protection locked="0"/>
    </xf>
    <xf numFmtId="0" fontId="5" fillId="8" borderId="130" xfId="0" applyFont="1" applyFill="1" applyBorder="1" applyAlignment="1">
      <alignment horizontal="center" vertical="center"/>
    </xf>
    <xf numFmtId="0" fontId="5" fillId="8" borderId="132" xfId="0" applyFont="1" applyFill="1" applyBorder="1"/>
    <xf numFmtId="0" fontId="5" fillId="8" borderId="132" xfId="0" applyFont="1" applyFill="1" applyBorder="1" applyAlignment="1">
      <alignment horizontal="center"/>
    </xf>
    <xf numFmtId="0" fontId="15" fillId="5" borderId="133" xfId="0" applyFont="1" applyFill="1" applyBorder="1" applyAlignment="1" applyProtection="1">
      <alignment horizontal="center" vertical="center"/>
      <protection locked="0"/>
    </xf>
    <xf numFmtId="0" fontId="5" fillId="8" borderId="134" xfId="0" applyFont="1" applyFill="1" applyBorder="1" applyAlignment="1">
      <alignment horizontal="center" vertical="center"/>
    </xf>
    <xf numFmtId="0" fontId="5" fillId="8" borderId="128" xfId="0" applyFont="1" applyFill="1" applyBorder="1" applyAlignment="1">
      <alignment horizontal="center"/>
    </xf>
    <xf numFmtId="0" fontId="5" fillId="8" borderId="136" xfId="0" applyFont="1" applyFill="1" applyBorder="1"/>
    <xf numFmtId="0" fontId="5" fillId="8" borderId="136" xfId="0" applyFont="1" applyFill="1" applyBorder="1" applyAlignment="1">
      <alignment horizontal="center"/>
    </xf>
    <xf numFmtId="0" fontId="5" fillId="28" borderId="0" xfId="0" applyFont="1" applyFill="1"/>
    <xf numFmtId="0" fontId="5" fillId="29" borderId="27" xfId="0" applyFont="1" applyFill="1" applyBorder="1" applyAlignment="1">
      <alignment horizontal="center"/>
    </xf>
    <xf numFmtId="0" fontId="5" fillId="29" borderId="0" xfId="0" applyFont="1" applyFill="1" applyAlignment="1">
      <alignment horizontal="center"/>
    </xf>
    <xf numFmtId="0" fontId="5" fillId="29" borderId="0" xfId="0" applyFont="1" applyFill="1"/>
    <xf numFmtId="0" fontId="5" fillId="29" borderId="26" xfId="0" applyFont="1" applyFill="1" applyBorder="1" applyAlignment="1">
      <alignment horizontal="center"/>
    </xf>
    <xf numFmtId="0" fontId="5" fillId="28" borderId="2" xfId="0" applyFont="1" applyFill="1" applyBorder="1"/>
    <xf numFmtId="0" fontId="0" fillId="0" borderId="0" xfId="0" applyAlignment="1" applyProtection="1">
      <alignment horizontal="center" vertical="center"/>
      <protection hidden="1"/>
    </xf>
    <xf numFmtId="0" fontId="5" fillId="0" borderId="0" xfId="0" applyFont="1" applyAlignment="1" applyProtection="1">
      <alignment horizontal="center" vertical="center"/>
      <protection hidden="1"/>
    </xf>
    <xf numFmtId="0" fontId="6" fillId="12" borderId="5" xfId="0" applyFont="1" applyFill="1" applyBorder="1" applyAlignment="1">
      <alignment horizontal="center"/>
    </xf>
    <xf numFmtId="0" fontId="6" fillId="12" borderId="6" xfId="0" applyFont="1" applyFill="1" applyBorder="1"/>
    <xf numFmtId="0" fontId="6" fillId="12" borderId="7" xfId="0" applyFont="1" applyFill="1" applyBorder="1" applyAlignment="1">
      <alignment horizontal="center"/>
    </xf>
    <xf numFmtId="0" fontId="6" fillId="12" borderId="8" xfId="0" applyFont="1" applyFill="1" applyBorder="1"/>
    <xf numFmtId="0" fontId="6" fillId="12" borderId="8" xfId="0" applyFont="1" applyFill="1" applyBorder="1" applyAlignment="1">
      <alignment horizontal="center" vertical="center"/>
    </xf>
    <xf numFmtId="0" fontId="6" fillId="12" borderId="9" xfId="0" applyFont="1" applyFill="1" applyBorder="1"/>
    <xf numFmtId="0" fontId="6" fillId="12" borderId="0" xfId="0" applyFont="1" applyFill="1" applyAlignment="1">
      <alignment horizontal="center" vertical="center"/>
    </xf>
    <xf numFmtId="18" fontId="10" fillId="21" borderId="0" xfId="0" quotePrefix="1" applyNumberFormat="1" applyFont="1" applyFill="1" applyAlignment="1" applyProtection="1">
      <alignment horizontal="center" vertical="center"/>
      <protection hidden="1"/>
    </xf>
    <xf numFmtId="0" fontId="10" fillId="21" borderId="0" xfId="0" quotePrefix="1" applyFont="1" applyFill="1" applyAlignment="1" applyProtection="1">
      <alignment horizontal="center" vertical="center"/>
      <protection hidden="1"/>
    </xf>
    <xf numFmtId="0" fontId="54" fillId="8" borderId="130" xfId="0" quotePrefix="1" applyFont="1" applyFill="1" applyBorder="1" applyAlignment="1">
      <alignment horizontal="center" vertical="center"/>
    </xf>
    <xf numFmtId="0" fontId="54" fillId="8" borderId="0" xfId="0" applyFont="1" applyFill="1" applyAlignment="1">
      <alignment horizontal="center" vertical="center"/>
    </xf>
    <xf numFmtId="0" fontId="54" fillId="8" borderId="10" xfId="0" applyFont="1" applyFill="1" applyBorder="1" applyAlignment="1">
      <alignment horizontal="center" vertical="center"/>
    </xf>
    <xf numFmtId="0" fontId="6" fillId="11" borderId="0" xfId="0" applyFont="1" applyFill="1" applyAlignment="1" applyProtection="1">
      <alignment horizontal="left"/>
      <protection hidden="1"/>
    </xf>
    <xf numFmtId="0" fontId="27" fillId="22" borderId="84" xfId="0" applyFont="1" applyFill="1" applyBorder="1" applyAlignment="1">
      <alignment horizontal="center"/>
    </xf>
    <xf numFmtId="0" fontId="27" fillId="17" borderId="81" xfId="0" applyFont="1" applyFill="1" applyBorder="1" applyAlignment="1">
      <alignment horizontal="center"/>
    </xf>
    <xf numFmtId="0" fontId="27" fillId="17" borderId="82" xfId="0" applyFont="1" applyFill="1" applyBorder="1" applyAlignment="1">
      <alignment horizontal="center"/>
    </xf>
    <xf numFmtId="0" fontId="27" fillId="22" borderId="81" xfId="0" applyFont="1" applyFill="1" applyBorder="1" applyAlignment="1">
      <alignment horizontal="center"/>
    </xf>
    <xf numFmtId="0" fontId="27" fillId="22" borderId="87" xfId="0" applyFont="1" applyFill="1" applyBorder="1" applyAlignment="1">
      <alignment horizontal="center"/>
    </xf>
    <xf numFmtId="0" fontId="27" fillId="22" borderId="82" xfId="0" applyFont="1" applyFill="1" applyBorder="1" applyAlignment="1">
      <alignment horizontal="center"/>
    </xf>
    <xf numFmtId="0" fontId="27" fillId="22" borderId="80" xfId="0" applyFont="1" applyFill="1" applyBorder="1" applyAlignment="1">
      <alignment horizontal="center"/>
    </xf>
    <xf numFmtId="0" fontId="15" fillId="19" borderId="67" xfId="0" applyFont="1" applyFill="1" applyBorder="1" applyAlignment="1">
      <alignment horizontal="center"/>
    </xf>
    <xf numFmtId="0" fontId="15" fillId="19" borderId="102" xfId="0" applyFont="1" applyFill="1" applyBorder="1" applyAlignment="1">
      <alignment horizontal="center"/>
    </xf>
    <xf numFmtId="0" fontId="15" fillId="19" borderId="103" xfId="0" applyFont="1" applyFill="1" applyBorder="1" applyAlignment="1">
      <alignment horizontal="center"/>
    </xf>
    <xf numFmtId="0" fontId="5" fillId="12" borderId="95" xfId="0" applyFont="1" applyFill="1" applyBorder="1" applyAlignment="1">
      <alignment horizontal="center"/>
    </xf>
    <xf numFmtId="0" fontId="5" fillId="12" borderId="26" xfId="0" applyFont="1" applyFill="1" applyBorder="1" applyAlignment="1">
      <alignment horizontal="center"/>
    </xf>
    <xf numFmtId="0" fontId="15" fillId="10" borderId="123" xfId="0" applyFont="1" applyFill="1" applyBorder="1" applyAlignment="1" applyProtection="1">
      <alignment horizontal="center"/>
      <protection locked="0"/>
    </xf>
    <xf numFmtId="0" fontId="15" fillId="10" borderId="124" xfId="0" applyFont="1" applyFill="1" applyBorder="1" applyAlignment="1" applyProtection="1">
      <alignment horizontal="center"/>
      <protection locked="0"/>
    </xf>
    <xf numFmtId="0" fontId="15" fillId="10" borderId="125" xfId="0" applyFont="1" applyFill="1" applyBorder="1" applyAlignment="1" applyProtection="1">
      <alignment horizontal="center"/>
      <protection locked="0"/>
    </xf>
    <xf numFmtId="0" fontId="5" fillId="8" borderId="95" xfId="0" applyFont="1" applyFill="1" applyBorder="1" applyAlignment="1">
      <alignment horizontal="center"/>
    </xf>
    <xf numFmtId="0" fontId="5" fillId="8" borderId="26" xfId="0" applyFont="1" applyFill="1" applyBorder="1" applyAlignment="1">
      <alignment horizontal="center"/>
    </xf>
    <xf numFmtId="0" fontId="27" fillId="19" borderId="85" xfId="0" applyFont="1" applyFill="1" applyBorder="1" applyAlignment="1">
      <alignment horizontal="center"/>
    </xf>
    <xf numFmtId="0" fontId="27" fillId="19" borderId="86" xfId="0" applyFont="1" applyFill="1" applyBorder="1" applyAlignment="1">
      <alignment horizontal="center"/>
    </xf>
    <xf numFmtId="0" fontId="6" fillId="11" borderId="108" xfId="0" applyFont="1" applyFill="1" applyBorder="1" applyAlignment="1" applyProtection="1">
      <alignment horizontal="left"/>
      <protection hidden="1"/>
    </xf>
    <xf numFmtId="0" fontId="6" fillId="11" borderId="109" xfId="0" applyFont="1" applyFill="1" applyBorder="1" applyAlignment="1" applyProtection="1">
      <alignment horizontal="left"/>
      <protection hidden="1"/>
    </xf>
    <xf numFmtId="0" fontId="6" fillId="11" borderId="110" xfId="0" applyFont="1" applyFill="1" applyBorder="1" applyAlignment="1" applyProtection="1">
      <alignment horizontal="left"/>
      <protection hidden="1"/>
    </xf>
    <xf numFmtId="0" fontId="15" fillId="14" borderId="69" xfId="0" quotePrefix="1" applyFont="1" applyFill="1" applyBorder="1" applyAlignment="1">
      <alignment horizontal="center" vertical="center"/>
    </xf>
    <xf numFmtId="0" fontId="15" fillId="19" borderId="66" xfId="0" applyFont="1" applyFill="1" applyBorder="1" applyAlignment="1">
      <alignment horizontal="center"/>
    </xf>
    <xf numFmtId="0" fontId="10" fillId="21" borderId="53" xfId="0" applyFont="1" applyFill="1" applyBorder="1" applyAlignment="1" applyProtection="1">
      <alignment horizontal="center"/>
      <protection hidden="1"/>
    </xf>
    <xf numFmtId="0" fontId="10" fillId="21" borderId="48" xfId="0" applyFont="1" applyFill="1" applyBorder="1" applyAlignment="1" applyProtection="1">
      <alignment horizontal="center"/>
      <protection hidden="1"/>
    </xf>
    <xf numFmtId="0" fontId="10" fillId="21" borderId="54" xfId="0" applyFont="1" applyFill="1" applyBorder="1" applyAlignment="1" applyProtection="1">
      <alignment horizontal="center"/>
      <protection hidden="1"/>
    </xf>
    <xf numFmtId="0" fontId="15" fillId="14" borderId="83" xfId="0" quotePrefix="1" applyFont="1" applyFill="1" applyBorder="1" applyAlignment="1">
      <alignment horizontal="center" vertical="center"/>
    </xf>
    <xf numFmtId="0" fontId="15" fillId="14" borderId="91" xfId="0" quotePrefix="1" applyFont="1" applyFill="1" applyBorder="1" applyAlignment="1">
      <alignment horizontal="center" vertical="center"/>
    </xf>
    <xf numFmtId="0" fontId="15" fillId="14" borderId="70" xfId="0" quotePrefix="1" applyFont="1" applyFill="1" applyBorder="1" applyAlignment="1">
      <alignment horizontal="center" vertical="center"/>
    </xf>
    <xf numFmtId="0" fontId="10" fillId="21" borderId="50" xfId="0" applyFont="1" applyFill="1" applyBorder="1" applyAlignment="1" applyProtection="1">
      <alignment horizontal="center"/>
      <protection hidden="1"/>
    </xf>
    <xf numFmtId="0" fontId="31" fillId="4" borderId="41" xfId="0" applyFont="1" applyFill="1" applyBorder="1" applyAlignment="1" applyProtection="1">
      <alignment horizontal="center" vertical="center"/>
      <protection locked="0"/>
    </xf>
    <xf numFmtId="0" fontId="31" fillId="4" borderId="42" xfId="0" applyFont="1" applyFill="1" applyBorder="1" applyAlignment="1" applyProtection="1">
      <alignment horizontal="center" vertical="center"/>
      <protection locked="0"/>
    </xf>
    <xf numFmtId="0" fontId="31" fillId="4" borderId="43" xfId="0" applyFont="1" applyFill="1" applyBorder="1" applyAlignment="1" applyProtection="1">
      <alignment horizontal="center" vertical="center"/>
      <protection locked="0"/>
    </xf>
    <xf numFmtId="0" fontId="31" fillId="4" borderId="44" xfId="0" applyFont="1" applyFill="1" applyBorder="1" applyAlignment="1" applyProtection="1">
      <alignment horizontal="center" vertical="center"/>
      <protection locked="0"/>
    </xf>
    <xf numFmtId="0" fontId="31" fillId="4" borderId="29" xfId="0" applyFont="1" applyFill="1" applyBorder="1" applyAlignment="1" applyProtection="1">
      <alignment horizontal="center" vertical="center"/>
      <protection locked="0"/>
    </xf>
    <xf numFmtId="0" fontId="31" fillId="4" borderId="45" xfId="0" applyFont="1" applyFill="1" applyBorder="1" applyAlignment="1" applyProtection="1">
      <alignment horizontal="center" vertical="center"/>
      <protection locked="0"/>
    </xf>
    <xf numFmtId="0" fontId="10" fillId="21" borderId="0" xfId="0" applyFont="1" applyFill="1" applyAlignment="1" applyProtection="1">
      <alignment horizontal="center" textRotation="90"/>
      <protection hidden="1"/>
    </xf>
    <xf numFmtId="0" fontId="15" fillId="4" borderId="41" xfId="0" applyFont="1" applyFill="1" applyBorder="1" applyAlignment="1" applyProtection="1">
      <alignment horizontal="center" vertical="center"/>
      <protection locked="0"/>
    </xf>
    <xf numFmtId="0" fontId="15" fillId="4" borderId="42" xfId="0" applyFont="1" applyFill="1" applyBorder="1" applyAlignment="1" applyProtection="1">
      <alignment horizontal="center" vertical="center"/>
      <protection locked="0"/>
    </xf>
    <xf numFmtId="0" fontId="15" fillId="4" borderId="43" xfId="0" applyFont="1" applyFill="1" applyBorder="1" applyAlignment="1" applyProtection="1">
      <alignment horizontal="center" vertical="center"/>
      <protection locked="0"/>
    </xf>
    <xf numFmtId="0" fontId="15" fillId="4" borderId="44" xfId="0" applyFont="1" applyFill="1" applyBorder="1" applyAlignment="1" applyProtection="1">
      <alignment horizontal="center" vertical="center"/>
      <protection locked="0"/>
    </xf>
    <xf numFmtId="0" fontId="15" fillId="4" borderId="29" xfId="0" applyFont="1" applyFill="1" applyBorder="1" applyAlignment="1" applyProtection="1">
      <alignment horizontal="center" vertical="center"/>
      <protection locked="0"/>
    </xf>
    <xf numFmtId="0" fontId="15" fillId="4" borderId="45" xfId="0" applyFont="1" applyFill="1" applyBorder="1" applyAlignment="1" applyProtection="1">
      <alignment horizontal="center" vertical="center"/>
      <protection locked="0"/>
    </xf>
    <xf numFmtId="0" fontId="34" fillId="13" borderId="0" xfId="1" applyFont="1" applyFill="1" applyBorder="1" applyAlignment="1" applyProtection="1">
      <alignment horizontal="center" vertical="center"/>
    </xf>
    <xf numFmtId="0" fontId="34" fillId="13" borderId="8" xfId="1" applyFont="1" applyFill="1" applyBorder="1" applyAlignment="1" applyProtection="1">
      <alignment horizontal="center" vertical="center"/>
    </xf>
    <xf numFmtId="0" fontId="34" fillId="13" borderId="100" xfId="1" applyFont="1" applyFill="1" applyBorder="1" applyAlignment="1" applyProtection="1">
      <alignment horizontal="center" vertical="center"/>
    </xf>
    <xf numFmtId="0" fontId="33" fillId="12" borderId="42" xfId="0" applyFont="1" applyFill="1" applyBorder="1" applyAlignment="1" applyProtection="1">
      <alignment horizontal="center" vertical="center" wrapText="1"/>
      <protection hidden="1"/>
    </xf>
    <xf numFmtId="0" fontId="33" fillId="12" borderId="8" xfId="0" applyFont="1" applyFill="1" applyBorder="1" applyAlignment="1" applyProtection="1">
      <alignment horizontal="center" vertical="center" wrapText="1"/>
      <protection hidden="1"/>
    </xf>
    <xf numFmtId="0" fontId="45" fillId="16" borderId="21" xfId="3" applyFont="1" applyFill="1" applyBorder="1" applyAlignment="1" applyProtection="1">
      <alignment horizontal="center" vertical="center"/>
      <protection locked="0"/>
    </xf>
    <xf numFmtId="0" fontId="45" fillId="16" borderId="22" xfId="3" applyFont="1" applyFill="1" applyBorder="1" applyAlignment="1" applyProtection="1">
      <alignment horizontal="center" vertical="center"/>
      <protection locked="0"/>
    </xf>
    <xf numFmtId="0" fontId="45" fillId="16" borderId="23" xfId="3" applyFont="1" applyFill="1" applyBorder="1" applyAlignment="1" applyProtection="1">
      <alignment horizontal="center" vertical="center"/>
      <protection locked="0"/>
    </xf>
    <xf numFmtId="0" fontId="5" fillId="0" borderId="11" xfId="0" applyFont="1" applyBorder="1" applyAlignment="1" applyProtection="1">
      <alignment horizontal="center" vertical="center"/>
      <protection locked="0" hidden="1"/>
    </xf>
    <xf numFmtId="0" fontId="5" fillId="0" borderId="0" xfId="0" applyFont="1" applyAlignment="1" applyProtection="1">
      <alignment horizontal="center" vertical="center"/>
      <protection locked="0" hidden="1"/>
    </xf>
    <xf numFmtId="0" fontId="8" fillId="3" borderId="18" xfId="2" applyFont="1" applyBorder="1" applyAlignment="1" applyProtection="1">
      <alignment horizontal="center" vertical="center" wrapText="1"/>
      <protection locked="0" hidden="1"/>
    </xf>
    <xf numFmtId="49" fontId="6" fillId="12" borderId="0" xfId="0" applyNumberFormat="1" applyFont="1" applyFill="1" applyAlignment="1">
      <alignment horizontal="center"/>
    </xf>
    <xf numFmtId="0" fontId="8" fillId="3" borderId="12" xfId="2" applyFont="1" applyBorder="1" applyAlignment="1" applyProtection="1">
      <alignment horizontal="center" vertical="center" wrapText="1"/>
      <protection locked="0" hidden="1"/>
    </xf>
    <xf numFmtId="0" fontId="8" fillId="3" borderId="13" xfId="2" applyFont="1" applyBorder="1" applyAlignment="1" applyProtection="1">
      <alignment horizontal="center" vertical="center" wrapText="1"/>
      <protection locked="0" hidden="1"/>
    </xf>
    <xf numFmtId="0" fontId="8" fillId="3" borderId="17" xfId="2" applyFont="1" applyBorder="1" applyAlignment="1" applyProtection="1">
      <alignment horizontal="center" vertical="center" wrapText="1"/>
      <protection locked="0" hidden="1"/>
    </xf>
    <xf numFmtId="0" fontId="8" fillId="3" borderId="14" xfId="2" applyFont="1" applyBorder="1" applyAlignment="1" applyProtection="1">
      <alignment horizontal="center" vertical="center" wrapText="1"/>
      <protection locked="0" hidden="1"/>
    </xf>
    <xf numFmtId="0" fontId="8" fillId="3" borderId="0" xfId="2" applyFont="1" applyBorder="1" applyAlignment="1" applyProtection="1">
      <alignment horizontal="center" vertical="center" wrapText="1"/>
      <protection locked="0" hidden="1"/>
    </xf>
    <xf numFmtId="0" fontId="8" fillId="3" borderId="10" xfId="2" applyFont="1" applyBorder="1" applyAlignment="1" applyProtection="1">
      <alignment horizontal="center" vertical="center" wrapText="1"/>
      <protection locked="0" hidden="1"/>
    </xf>
    <xf numFmtId="0" fontId="8" fillId="3" borderId="15" xfId="2" applyFont="1" applyBorder="1" applyAlignment="1" applyProtection="1">
      <alignment horizontal="center" vertical="center" wrapText="1"/>
      <protection locked="0" hidden="1"/>
    </xf>
    <xf numFmtId="0" fontId="8" fillId="3" borderId="16" xfId="2" applyFont="1" applyBorder="1" applyAlignment="1" applyProtection="1">
      <alignment horizontal="center" vertical="center" wrapText="1"/>
      <protection locked="0" hidden="1"/>
    </xf>
    <xf numFmtId="0" fontId="8" fillId="3" borderId="20" xfId="2" applyFont="1" applyBorder="1" applyAlignment="1" applyProtection="1">
      <alignment horizontal="center" vertical="center" wrapText="1"/>
      <protection locked="0" hidden="1"/>
    </xf>
    <xf numFmtId="0" fontId="8" fillId="3" borderId="1" xfId="2" applyFont="1" applyAlignment="1" applyProtection="1">
      <alignment horizontal="center" vertical="center" wrapText="1"/>
      <protection locked="0" hidden="1"/>
    </xf>
    <xf numFmtId="0" fontId="8" fillId="3" borderId="19" xfId="2" applyFont="1" applyBorder="1" applyAlignment="1" applyProtection="1">
      <alignment horizontal="center" vertical="center" wrapText="1"/>
      <protection locked="0" hidden="1"/>
    </xf>
    <xf numFmtId="0" fontId="35" fillId="21" borderId="49" xfId="0" applyFont="1" applyFill="1" applyBorder="1" applyAlignment="1" applyProtection="1">
      <alignment horizontal="center" vertical="center" wrapText="1"/>
      <protection hidden="1"/>
    </xf>
    <xf numFmtId="0" fontId="35" fillId="21" borderId="50" xfId="0" applyFont="1" applyFill="1" applyBorder="1" applyAlignment="1" applyProtection="1">
      <alignment horizontal="center" vertical="center" wrapText="1"/>
      <protection hidden="1"/>
    </xf>
    <xf numFmtId="0" fontId="35" fillId="21" borderId="51" xfId="0" applyFont="1" applyFill="1" applyBorder="1" applyAlignment="1" applyProtection="1">
      <alignment horizontal="center" vertical="center" wrapText="1"/>
      <protection hidden="1"/>
    </xf>
    <xf numFmtId="0" fontId="35" fillId="21" borderId="47" xfId="0" applyFont="1" applyFill="1" applyBorder="1" applyAlignment="1" applyProtection="1">
      <alignment horizontal="center" vertical="center" wrapText="1"/>
      <protection hidden="1"/>
    </xf>
    <xf numFmtId="0" fontId="35" fillId="21" borderId="0" xfId="0" applyFont="1" applyFill="1" applyAlignment="1" applyProtection="1">
      <alignment horizontal="center" vertical="center" wrapText="1"/>
      <protection hidden="1"/>
    </xf>
    <xf numFmtId="0" fontId="35" fillId="21" borderId="52" xfId="0" applyFont="1" applyFill="1" applyBorder="1" applyAlignment="1" applyProtection="1">
      <alignment horizontal="center" vertical="center" wrapText="1"/>
      <protection hidden="1"/>
    </xf>
    <xf numFmtId="0" fontId="35" fillId="21" borderId="53" xfId="0" applyFont="1" applyFill="1" applyBorder="1" applyAlignment="1" applyProtection="1">
      <alignment horizontal="center" vertical="center" wrapText="1"/>
      <protection hidden="1"/>
    </xf>
    <xf numFmtId="0" fontId="35" fillId="21" borderId="48" xfId="0" applyFont="1" applyFill="1" applyBorder="1" applyAlignment="1" applyProtection="1">
      <alignment horizontal="center" vertical="center" wrapText="1"/>
      <protection hidden="1"/>
    </xf>
    <xf numFmtId="0" fontId="35" fillId="21" borderId="54" xfId="0" applyFont="1" applyFill="1" applyBorder="1" applyAlignment="1" applyProtection="1">
      <alignment horizontal="center" vertical="center" wrapText="1"/>
      <protection hidden="1"/>
    </xf>
    <xf numFmtId="0" fontId="15" fillId="20" borderId="2" xfId="0" quotePrefix="1" applyFont="1" applyFill="1" applyBorder="1" applyAlignment="1">
      <alignment horizontal="left" vertical="center" wrapText="1"/>
    </xf>
    <xf numFmtId="0" fontId="15" fillId="20" borderId="3" xfId="0" applyFont="1" applyFill="1" applyBorder="1" applyAlignment="1">
      <alignment horizontal="left" vertical="center" wrapText="1"/>
    </xf>
    <xf numFmtId="0" fontId="15" fillId="20" borderId="4" xfId="0" applyFont="1" applyFill="1" applyBorder="1" applyAlignment="1">
      <alignment horizontal="left" vertical="center" wrapText="1"/>
    </xf>
    <xf numFmtId="0" fontId="15" fillId="20" borderId="5" xfId="0" applyFont="1" applyFill="1" applyBorder="1" applyAlignment="1">
      <alignment horizontal="left" vertical="center" wrapText="1"/>
    </xf>
    <xf numFmtId="0" fontId="15" fillId="20" borderId="0" xfId="0" applyFont="1" applyFill="1" applyAlignment="1">
      <alignment horizontal="left" vertical="center" wrapText="1"/>
    </xf>
    <xf numFmtId="0" fontId="15" fillId="20" borderId="6" xfId="0" applyFont="1" applyFill="1" applyBorder="1" applyAlignment="1">
      <alignment horizontal="left" vertical="center" wrapText="1"/>
    </xf>
    <xf numFmtId="0" fontId="15" fillId="20" borderId="7" xfId="0" applyFont="1" applyFill="1" applyBorder="1" applyAlignment="1">
      <alignment horizontal="left" vertical="center" wrapText="1"/>
    </xf>
    <xf numFmtId="0" fontId="15" fillId="20" borderId="8" xfId="0" applyFont="1" applyFill="1" applyBorder="1" applyAlignment="1">
      <alignment horizontal="left" vertical="center" wrapText="1"/>
    </xf>
    <xf numFmtId="0" fontId="15" fillId="20" borderId="9" xfId="0" applyFont="1" applyFill="1" applyBorder="1" applyAlignment="1">
      <alignment horizontal="left" vertical="center" wrapText="1"/>
    </xf>
    <xf numFmtId="0" fontId="33" fillId="19" borderId="0" xfId="0" applyFont="1" applyFill="1" applyAlignment="1">
      <alignment horizontal="center" vertical="center"/>
    </xf>
    <xf numFmtId="0" fontId="45" fillId="16" borderId="21" xfId="0" applyFont="1" applyFill="1" applyBorder="1" applyAlignment="1">
      <alignment horizontal="center" vertical="center"/>
    </xf>
    <xf numFmtId="0" fontId="45" fillId="16" borderId="22" xfId="0" applyFont="1" applyFill="1" applyBorder="1" applyAlignment="1">
      <alignment horizontal="center" vertical="center"/>
    </xf>
    <xf numFmtId="0" fontId="45" fillId="16" borderId="23" xfId="0" applyFont="1" applyFill="1" applyBorder="1" applyAlignment="1">
      <alignment horizontal="center" vertical="center"/>
    </xf>
    <xf numFmtId="0" fontId="15" fillId="19" borderId="88" xfId="0" applyFont="1" applyFill="1" applyBorder="1" applyAlignment="1">
      <alignment horizontal="center"/>
    </xf>
    <xf numFmtId="0" fontId="15" fillId="19" borderId="89" xfId="0" applyFont="1" applyFill="1" applyBorder="1" applyAlignment="1">
      <alignment horizontal="center"/>
    </xf>
    <xf numFmtId="0" fontId="15" fillId="19" borderId="90" xfId="0" applyFont="1" applyFill="1" applyBorder="1" applyAlignment="1">
      <alignment horizontal="center"/>
    </xf>
    <xf numFmtId="0" fontId="53" fillId="7" borderId="0" xfId="3" applyFont="1" applyFill="1" applyBorder="1" applyAlignment="1" applyProtection="1">
      <alignment horizontal="center" vertical="center" wrapText="1"/>
      <protection hidden="1"/>
    </xf>
    <xf numFmtId="0" fontId="20" fillId="7" borderId="0" xfId="0" applyFont="1" applyFill="1" applyAlignment="1" applyProtection="1">
      <alignment horizontal="left" wrapText="1"/>
      <protection hidden="1"/>
    </xf>
    <xf numFmtId="0" fontId="10" fillId="21" borderId="0" xfId="0" applyFont="1" applyFill="1" applyAlignment="1" applyProtection="1">
      <alignment horizontal="left" vertical="center"/>
      <protection hidden="1"/>
    </xf>
    <xf numFmtId="0" fontId="10" fillId="21" borderId="64" xfId="0" applyFont="1" applyFill="1" applyBorder="1" applyAlignment="1" applyProtection="1">
      <alignment horizontal="center"/>
      <protection hidden="1"/>
    </xf>
    <xf numFmtId="0" fontId="10" fillId="21" borderId="63" xfId="0" applyFont="1" applyFill="1" applyBorder="1" applyAlignment="1" applyProtection="1">
      <alignment horizontal="center"/>
      <protection hidden="1"/>
    </xf>
    <xf numFmtId="0" fontId="49" fillId="7" borderId="0" xfId="0" applyFont="1" applyFill="1" applyAlignment="1" applyProtection="1">
      <alignment horizontal="center" vertical="center" wrapText="1"/>
      <protection hidden="1"/>
    </xf>
    <xf numFmtId="0" fontId="15" fillId="10" borderId="31" xfId="0" applyFont="1" applyFill="1" applyBorder="1" applyAlignment="1" applyProtection="1">
      <alignment horizontal="center"/>
      <protection locked="0"/>
    </xf>
    <xf numFmtId="0" fontId="15" fillId="10" borderId="72" xfId="0" applyFont="1" applyFill="1" applyBorder="1" applyAlignment="1" applyProtection="1">
      <alignment horizontal="center"/>
      <protection locked="0"/>
    </xf>
    <xf numFmtId="0" fontId="15" fillId="10" borderId="32" xfId="0" applyFont="1" applyFill="1" applyBorder="1" applyAlignment="1" applyProtection="1">
      <alignment horizontal="center"/>
      <protection locked="0"/>
    </xf>
    <xf numFmtId="0" fontId="19" fillId="4" borderId="21" xfId="0" applyFont="1" applyFill="1" applyBorder="1" applyAlignment="1">
      <alignment horizontal="center"/>
    </xf>
    <xf numFmtId="0" fontId="19" fillId="4" borderId="22" xfId="0" applyFont="1" applyFill="1" applyBorder="1" applyAlignment="1">
      <alignment horizontal="center"/>
    </xf>
    <xf numFmtId="0" fontId="19" fillId="4" borderId="23" xfId="0" applyFont="1" applyFill="1" applyBorder="1" applyAlignment="1">
      <alignment horizontal="center"/>
    </xf>
    <xf numFmtId="0" fontId="10" fillId="25" borderId="98" xfId="0" applyFont="1" applyFill="1" applyBorder="1" applyAlignment="1" applyProtection="1">
      <alignment horizontal="center" vertical="center"/>
      <protection hidden="1"/>
    </xf>
    <xf numFmtId="0" fontId="33" fillId="5" borderId="73" xfId="0" applyFont="1" applyFill="1" applyBorder="1" applyAlignment="1" applyProtection="1">
      <alignment horizontal="center" vertical="center" wrapText="1"/>
      <protection hidden="1"/>
    </xf>
    <xf numFmtId="0" fontId="33" fillId="5" borderId="76" xfId="0" applyFont="1" applyFill="1" applyBorder="1" applyAlignment="1" applyProtection="1">
      <alignment horizontal="center" vertical="center" wrapText="1"/>
      <protection hidden="1"/>
    </xf>
    <xf numFmtId="0" fontId="33" fillId="5" borderId="74" xfId="0" applyFont="1" applyFill="1" applyBorder="1" applyAlignment="1" applyProtection="1">
      <alignment horizontal="center" vertical="center" wrapText="1"/>
      <protection hidden="1"/>
    </xf>
    <xf numFmtId="0" fontId="33" fillId="5" borderId="77" xfId="0" applyFont="1" applyFill="1" applyBorder="1" applyAlignment="1" applyProtection="1">
      <alignment horizontal="center" vertical="center" wrapText="1"/>
      <protection hidden="1"/>
    </xf>
    <xf numFmtId="0" fontId="33" fillId="5" borderId="75" xfId="0" applyFont="1" applyFill="1" applyBorder="1" applyAlignment="1" applyProtection="1">
      <alignment horizontal="center" vertical="center" wrapText="1"/>
      <protection hidden="1"/>
    </xf>
    <xf numFmtId="0" fontId="33" fillId="5" borderId="78" xfId="0" applyFont="1" applyFill="1" applyBorder="1" applyAlignment="1" applyProtection="1">
      <alignment horizontal="center" vertical="center" wrapText="1"/>
      <protection hidden="1"/>
    </xf>
    <xf numFmtId="0" fontId="21" fillId="12" borderId="73" xfId="0" applyFont="1" applyFill="1" applyBorder="1" applyAlignment="1">
      <alignment horizontal="center" vertical="center"/>
    </xf>
    <xf numFmtId="0" fontId="21" fillId="12" borderId="76" xfId="0" applyFont="1" applyFill="1" applyBorder="1" applyAlignment="1">
      <alignment horizontal="center" vertical="center"/>
    </xf>
    <xf numFmtId="0" fontId="21" fillId="12" borderId="75" xfId="0" applyFont="1" applyFill="1" applyBorder="1" applyAlignment="1">
      <alignment horizontal="center" vertical="center"/>
    </xf>
    <xf numFmtId="0" fontId="21" fillId="12" borderId="78" xfId="0" applyFont="1" applyFill="1" applyBorder="1" applyAlignment="1">
      <alignment horizontal="center" vertical="center"/>
    </xf>
    <xf numFmtId="0" fontId="3" fillId="21" borderId="55" xfId="0" applyFont="1" applyFill="1" applyBorder="1" applyAlignment="1" applyProtection="1">
      <alignment horizontal="center"/>
      <protection hidden="1"/>
    </xf>
    <xf numFmtId="0" fontId="3" fillId="21" borderId="56" xfId="0" applyFont="1" applyFill="1" applyBorder="1" applyAlignment="1" applyProtection="1">
      <alignment horizontal="center"/>
      <protection hidden="1"/>
    </xf>
    <xf numFmtId="0" fontId="3" fillId="21" borderId="57" xfId="0" applyFont="1" applyFill="1" applyBorder="1" applyAlignment="1" applyProtection="1">
      <alignment horizontal="center"/>
      <protection hidden="1"/>
    </xf>
    <xf numFmtId="0" fontId="46" fillId="21" borderId="55" xfId="0" applyFont="1" applyFill="1" applyBorder="1" applyAlignment="1" applyProtection="1">
      <alignment horizontal="center" vertical="center"/>
      <protection hidden="1"/>
    </xf>
    <xf numFmtId="0" fontId="46" fillId="21" borderId="56" xfId="0" applyFont="1" applyFill="1" applyBorder="1" applyAlignment="1" applyProtection="1">
      <alignment horizontal="center" vertical="center"/>
      <protection hidden="1"/>
    </xf>
    <xf numFmtId="0" fontId="46" fillId="21" borderId="57" xfId="0" applyFont="1" applyFill="1" applyBorder="1" applyAlignment="1" applyProtection="1">
      <alignment horizontal="center" vertical="center"/>
      <protection hidden="1"/>
    </xf>
    <xf numFmtId="0" fontId="46" fillId="21" borderId="58" xfId="0" applyFont="1" applyFill="1" applyBorder="1" applyAlignment="1" applyProtection="1">
      <alignment horizontal="center" vertical="center"/>
      <protection hidden="1"/>
    </xf>
    <xf numFmtId="0" fontId="46" fillId="21" borderId="0" xfId="0" applyFont="1" applyFill="1" applyAlignment="1" applyProtection="1">
      <alignment horizontal="center" vertical="center"/>
      <protection hidden="1"/>
    </xf>
    <xf numFmtId="0" fontId="46" fillId="21" borderId="60" xfId="0" applyFont="1" applyFill="1" applyBorder="1" applyAlignment="1" applyProtection="1">
      <alignment horizontal="center" vertical="center"/>
      <protection hidden="1"/>
    </xf>
    <xf numFmtId="0" fontId="46" fillId="21" borderId="61" xfId="0" applyFont="1" applyFill="1" applyBorder="1" applyAlignment="1" applyProtection="1">
      <alignment horizontal="center" vertical="center"/>
      <protection hidden="1"/>
    </xf>
    <xf numFmtId="0" fontId="46" fillId="21" borderId="62" xfId="0" applyFont="1" applyFill="1" applyBorder="1" applyAlignment="1" applyProtection="1">
      <alignment horizontal="center" vertical="center"/>
      <protection hidden="1"/>
    </xf>
    <xf numFmtId="164" fontId="15" fillId="5" borderId="0" xfId="0" applyNumberFormat="1" applyFont="1" applyFill="1" applyAlignment="1" applyProtection="1">
      <alignment horizontal="center" vertical="center"/>
      <protection locked="0"/>
    </xf>
    <xf numFmtId="164" fontId="15" fillId="12" borderId="112" xfId="0" applyNumberFormat="1" applyFont="1" applyFill="1" applyBorder="1" applyAlignment="1">
      <alignment horizontal="center" vertical="center"/>
    </xf>
    <xf numFmtId="164" fontId="15" fillId="12" borderId="104" xfId="0" applyNumberFormat="1" applyFont="1" applyFill="1" applyBorder="1" applyAlignment="1">
      <alignment horizontal="center" vertical="center"/>
    </xf>
    <xf numFmtId="164" fontId="15" fillId="12" borderId="113" xfId="0" applyNumberFormat="1" applyFont="1" applyFill="1" applyBorder="1" applyAlignment="1">
      <alignment horizontal="center" vertical="center"/>
    </xf>
    <xf numFmtId="0" fontId="15" fillId="19" borderId="65" xfId="0" applyFont="1" applyFill="1" applyBorder="1" applyAlignment="1">
      <alignment horizontal="center"/>
    </xf>
    <xf numFmtId="0" fontId="15" fillId="19" borderId="71" xfId="0" applyFont="1" applyFill="1" applyBorder="1" applyAlignment="1">
      <alignment horizontal="center"/>
    </xf>
    <xf numFmtId="0" fontId="5" fillId="8" borderId="50" xfId="0" applyFont="1" applyFill="1" applyBorder="1" applyAlignment="1" applyProtection="1">
      <alignment horizontal="center"/>
      <protection hidden="1"/>
    </xf>
    <xf numFmtId="0" fontId="10" fillId="21" borderId="50" xfId="0" applyFont="1" applyFill="1" applyBorder="1" applyAlignment="1" applyProtection="1">
      <alignment horizontal="center" vertical="center"/>
      <protection hidden="1"/>
    </xf>
    <xf numFmtId="0" fontId="10" fillId="21" borderId="51" xfId="0" applyFont="1" applyFill="1" applyBorder="1" applyAlignment="1" applyProtection="1">
      <alignment horizontal="center" vertical="center"/>
      <protection hidden="1"/>
    </xf>
    <xf numFmtId="0" fontId="10" fillId="21" borderId="48" xfId="0" applyFont="1" applyFill="1" applyBorder="1" applyAlignment="1" applyProtection="1">
      <alignment horizontal="center" vertical="center"/>
      <protection hidden="1"/>
    </xf>
    <xf numFmtId="0" fontId="10" fillId="21" borderId="54" xfId="0" applyFont="1" applyFill="1" applyBorder="1" applyAlignment="1" applyProtection="1">
      <alignment horizontal="center" vertical="center"/>
      <protection hidden="1"/>
    </xf>
    <xf numFmtId="0" fontId="15" fillId="5" borderId="123" xfId="0" applyFont="1" applyFill="1" applyBorder="1" applyAlignment="1" applyProtection="1">
      <alignment horizontal="center"/>
      <protection locked="0"/>
    </xf>
    <xf numFmtId="0" fontId="15" fillId="5" borderId="131" xfId="0" applyFont="1" applyFill="1" applyBorder="1" applyAlignment="1" applyProtection="1">
      <alignment horizontal="center"/>
      <protection locked="0"/>
    </xf>
    <xf numFmtId="0" fontId="6" fillId="12" borderId="0" xfId="0" applyFont="1" applyFill="1" applyAlignment="1" applyProtection="1">
      <alignment horizontal="center"/>
      <protection hidden="1"/>
    </xf>
    <xf numFmtId="0" fontId="15" fillId="5" borderId="121" xfId="0" applyFont="1" applyFill="1" applyBorder="1" applyAlignment="1" applyProtection="1">
      <alignment horizontal="center"/>
      <protection locked="0"/>
    </xf>
    <xf numFmtId="0" fontId="15" fillId="5" borderId="105" xfId="0" applyFont="1" applyFill="1" applyBorder="1" applyAlignment="1" applyProtection="1">
      <alignment horizontal="center"/>
      <protection locked="0"/>
    </xf>
    <xf numFmtId="0" fontId="15" fillId="19" borderId="101" xfId="0" applyFont="1" applyFill="1" applyBorder="1" applyAlignment="1">
      <alignment horizontal="center" vertical="center"/>
    </xf>
    <xf numFmtId="0" fontId="15" fillId="19" borderId="0" xfId="0" applyFont="1" applyFill="1" applyAlignment="1">
      <alignment horizontal="center" vertical="center"/>
    </xf>
    <xf numFmtId="0" fontId="15" fillId="5" borderId="124" xfId="0" applyFont="1" applyFill="1" applyBorder="1" applyAlignment="1" applyProtection="1">
      <alignment horizontal="center"/>
      <protection locked="0"/>
    </xf>
    <xf numFmtId="0" fontId="15" fillId="5" borderId="125" xfId="0" applyFont="1" applyFill="1" applyBorder="1" applyAlignment="1" applyProtection="1">
      <alignment horizontal="center"/>
      <protection locked="0"/>
    </xf>
    <xf numFmtId="0" fontId="54" fillId="8" borderId="0" xfId="0" quotePrefix="1" applyFont="1" applyFill="1" applyAlignment="1">
      <alignment horizontal="center" vertical="center"/>
    </xf>
    <xf numFmtId="0" fontId="54" fillId="8" borderId="132" xfId="0" applyFont="1" applyFill="1" applyBorder="1" applyAlignment="1">
      <alignment horizontal="center" vertical="center"/>
    </xf>
    <xf numFmtId="0" fontId="15" fillId="5" borderId="127" xfId="0" applyFont="1" applyFill="1" applyBorder="1" applyAlignment="1" applyProtection="1">
      <alignment horizontal="center"/>
      <protection locked="0"/>
    </xf>
    <xf numFmtId="0" fontId="15" fillId="5" borderId="135" xfId="0" applyFont="1" applyFill="1" applyBorder="1" applyAlignment="1" applyProtection="1">
      <alignment horizontal="center"/>
      <protection locked="0"/>
    </xf>
    <xf numFmtId="0" fontId="54" fillId="8" borderId="11" xfId="0" quotePrefix="1" applyFont="1" applyFill="1" applyBorder="1" applyAlignment="1">
      <alignment horizontal="center" vertical="center"/>
    </xf>
    <xf numFmtId="0" fontId="54" fillId="8" borderId="136" xfId="0" quotePrefix="1" applyFont="1" applyFill="1" applyBorder="1" applyAlignment="1">
      <alignment horizontal="center" vertical="center"/>
    </xf>
    <xf numFmtId="0" fontId="54" fillId="8" borderId="134" xfId="0" quotePrefix="1" applyFont="1" applyFill="1" applyBorder="1" applyAlignment="1">
      <alignment horizontal="center" vertical="center"/>
    </xf>
    <xf numFmtId="0" fontId="10" fillId="21" borderId="106" xfId="0" applyFont="1" applyFill="1" applyBorder="1" applyAlignment="1" applyProtection="1">
      <alignment horizontal="center" vertical="center"/>
      <protection hidden="1"/>
    </xf>
    <xf numFmtId="0" fontId="10" fillId="21" borderId="0" xfId="0" applyFont="1" applyFill="1" applyAlignment="1" applyProtection="1">
      <alignment horizontal="center" vertical="center"/>
      <protection hidden="1"/>
    </xf>
    <xf numFmtId="0" fontId="10" fillId="21" borderId="10" xfId="0" applyFont="1" applyFill="1" applyBorder="1" applyAlignment="1" applyProtection="1">
      <alignment horizontal="center" vertical="center"/>
      <protection hidden="1"/>
    </xf>
    <xf numFmtId="0" fontId="10" fillId="21" borderId="107" xfId="0" applyFont="1" applyFill="1" applyBorder="1" applyAlignment="1" applyProtection="1">
      <alignment horizontal="center" vertical="center"/>
      <protection hidden="1"/>
    </xf>
    <xf numFmtId="164" fontId="15" fillId="12" borderId="117" xfId="0" applyNumberFormat="1" applyFont="1" applyFill="1" applyBorder="1" applyAlignment="1">
      <alignment horizontal="center" vertical="center"/>
    </xf>
    <xf numFmtId="164" fontId="15" fillId="12" borderId="119" xfId="0" applyNumberFormat="1" applyFont="1" applyFill="1" applyBorder="1" applyAlignment="1">
      <alignment horizontal="center" vertical="center"/>
    </xf>
    <xf numFmtId="0" fontId="10" fillId="21" borderId="52" xfId="0" applyFont="1" applyFill="1" applyBorder="1" applyAlignment="1" applyProtection="1">
      <alignment horizontal="center" vertical="center"/>
      <protection hidden="1"/>
    </xf>
    <xf numFmtId="0" fontId="6" fillId="12" borderId="0" xfId="0" applyFont="1" applyFill="1" applyAlignment="1">
      <alignment horizontal="center"/>
    </xf>
    <xf numFmtId="0" fontId="15" fillId="19" borderId="68" xfId="0" applyFont="1" applyFill="1" applyBorder="1" applyAlignment="1">
      <alignment horizontal="center"/>
    </xf>
    <xf numFmtId="0" fontId="19" fillId="12" borderId="2" xfId="0" applyFont="1" applyFill="1" applyBorder="1" applyAlignment="1" applyProtection="1">
      <alignment horizontal="center" vertical="center"/>
      <protection hidden="1"/>
    </xf>
    <xf numFmtId="0" fontId="19" fillId="12" borderId="5" xfId="0" applyFont="1" applyFill="1" applyBorder="1" applyAlignment="1" applyProtection="1">
      <alignment horizontal="center" vertical="center"/>
      <protection hidden="1"/>
    </xf>
    <xf numFmtId="0" fontId="19" fillId="12" borderId="3" xfId="0" applyFont="1" applyFill="1" applyBorder="1" applyAlignment="1" applyProtection="1">
      <alignment horizontal="center" vertical="center"/>
      <protection hidden="1"/>
    </xf>
    <xf numFmtId="0" fontId="19" fillId="12" borderId="0" xfId="0" applyFont="1" applyFill="1" applyAlignment="1" applyProtection="1">
      <alignment horizontal="center" vertical="center"/>
      <protection hidden="1"/>
    </xf>
    <xf numFmtId="0" fontId="19" fillId="12" borderId="4" xfId="0" applyFont="1" applyFill="1" applyBorder="1" applyAlignment="1" applyProtection="1">
      <alignment horizontal="center" vertical="center"/>
      <protection hidden="1"/>
    </xf>
    <xf numFmtId="0" fontId="19" fillId="12" borderId="6" xfId="0" applyFont="1" applyFill="1" applyBorder="1" applyAlignment="1" applyProtection="1">
      <alignment horizontal="center" vertical="center"/>
      <protection hidden="1"/>
    </xf>
    <xf numFmtId="0" fontId="28" fillId="0" borderId="2" xfId="4" applyFont="1" applyBorder="1" applyAlignment="1" applyProtection="1">
      <alignment horizontal="center"/>
      <protection hidden="1"/>
    </xf>
    <xf numFmtId="0" fontId="28" fillId="0" borderId="3" xfId="4" applyFont="1" applyBorder="1" applyAlignment="1" applyProtection="1">
      <alignment horizontal="center"/>
      <protection hidden="1"/>
    </xf>
    <xf numFmtId="0" fontId="28" fillId="0" borderId="4" xfId="4" applyFont="1" applyBorder="1" applyAlignment="1" applyProtection="1">
      <alignment horizontal="center"/>
      <protection hidden="1"/>
    </xf>
    <xf numFmtId="0" fontId="28" fillId="0" borderId="7" xfId="4" applyFont="1" applyBorder="1" applyAlignment="1" applyProtection="1">
      <alignment horizontal="center"/>
      <protection hidden="1"/>
    </xf>
    <xf numFmtId="0" fontId="28" fillId="0" borderId="8" xfId="4" applyFont="1" applyBorder="1" applyAlignment="1" applyProtection="1">
      <alignment horizontal="center"/>
      <protection hidden="1"/>
    </xf>
    <xf numFmtId="0" fontId="28" fillId="0" borderId="9" xfId="4" applyFont="1" applyBorder="1" applyAlignment="1" applyProtection="1">
      <alignment horizontal="center"/>
      <protection hidden="1"/>
    </xf>
    <xf numFmtId="0" fontId="22" fillId="0" borderId="27" xfId="4" applyBorder="1" applyAlignment="1" applyProtection="1">
      <alignment horizontal="center"/>
      <protection hidden="1"/>
    </xf>
    <xf numFmtId="0" fontId="22" fillId="0" borderId="26" xfId="4" applyBorder="1" applyAlignment="1" applyProtection="1">
      <alignment horizontal="center"/>
      <protection hidden="1"/>
    </xf>
    <xf numFmtId="0" fontId="22" fillId="0" borderId="28" xfId="4" applyBorder="1" applyAlignment="1" applyProtection="1">
      <alignment horizontal="center"/>
      <protection hidden="1"/>
    </xf>
  </cellXfs>
  <cellStyles count="7">
    <cellStyle name="Anteckning" xfId="2" builtinId="10"/>
    <cellStyle name="Bra" xfId="1" builtinId="26"/>
    <cellStyle name="Hyperlänk" xfId="3" builtinId="8"/>
    <cellStyle name="Normal" xfId="0" builtinId="0"/>
    <cellStyle name="Normal 2" xfId="4" xr:uid="{CB7417B3-4EFE-4E26-A8CE-1E16D6B417EC}"/>
    <cellStyle name="Normal 3" xfId="5" xr:uid="{DB50E3AE-041E-490F-B7DE-D49E815E7E11}"/>
    <cellStyle name="Normal 4" xfId="6" xr:uid="{3431AA2F-7CB0-4339-B66F-703A4CEF1F66}"/>
  </cellStyles>
  <dxfs count="1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gradientFill degree="180">
          <stop position="0">
            <color theme="4" tint="0.80001220740379042"/>
          </stop>
          <stop position="1">
            <color theme="4"/>
          </stop>
        </gradientFill>
      </fill>
    </dxf>
    <dxf>
      <fill>
        <gradientFill degree="180">
          <stop position="0">
            <color theme="4" tint="0.80001220740379042"/>
          </stop>
          <stop position="1">
            <color theme="4"/>
          </stop>
        </gradientFill>
      </fill>
    </dxf>
    <dxf>
      <fill>
        <gradientFill degree="180">
          <stop position="0">
            <color theme="4" tint="0.80001220740379042"/>
          </stop>
          <stop position="1">
            <color theme="4"/>
          </stop>
        </gradientFill>
      </fill>
    </dxf>
    <dxf>
      <fill>
        <gradientFill degree="180">
          <stop position="0">
            <color theme="4" tint="0.80001220740379042"/>
          </stop>
          <stop position="1">
            <color theme="4"/>
          </stop>
        </gradientFill>
      </fill>
    </dxf>
    <dxf>
      <font>
        <color theme="1"/>
      </font>
      <fill>
        <gradientFill>
          <stop position="0">
            <color theme="4" tint="0.80001220740379042"/>
          </stop>
          <stop position="0.5">
            <color theme="4"/>
          </stop>
          <stop position="1">
            <color theme="4" tint="0.80001220740379042"/>
          </stop>
        </gradientFill>
      </fill>
    </dxf>
    <dxf>
      <fill>
        <gradientFill degree="270">
          <stop position="0">
            <color theme="4" tint="0.80001220740379042"/>
          </stop>
          <stop position="1">
            <color theme="4"/>
          </stop>
        </gradientFill>
      </fill>
    </dxf>
    <dxf>
      <fill>
        <gradientFill degree="270">
          <stop position="0">
            <color theme="4" tint="0.80001220740379042"/>
          </stop>
          <stop position="1">
            <color theme="4"/>
          </stop>
        </gradientFill>
      </fill>
    </dxf>
    <dxf>
      <fill>
        <gradientFill degree="270">
          <stop position="0">
            <color theme="4" tint="0.80001220740379042"/>
          </stop>
          <stop position="1">
            <color theme="4"/>
          </stop>
        </gradientFill>
      </fill>
    </dxf>
    <dxf>
      <fill>
        <gradientFill degree="270">
          <stop position="0">
            <color theme="4" tint="0.80001220740379042"/>
          </stop>
          <stop position="1">
            <color theme="4"/>
          </stop>
        </gradientFill>
      </fill>
    </dxf>
    <dxf>
      <fill>
        <gradientFill degree="270">
          <stop position="0">
            <color theme="4" tint="0.80001220740379042"/>
          </stop>
          <stop position="1">
            <color theme="4"/>
          </stop>
        </gradientFill>
      </fill>
    </dxf>
    <dxf>
      <fill>
        <gradientFill type="path" left="0.5" right="0.5" top="0.5" bottom="0.5">
          <stop position="0">
            <color rgb="FFFFC000"/>
          </stop>
          <stop position="1">
            <color theme="4"/>
          </stop>
        </gradientFill>
      </fill>
    </dxf>
    <dxf>
      <fill>
        <gradientFill>
          <stop position="0">
            <color theme="4" tint="0.80001220740379042"/>
          </stop>
          <stop position="1">
            <color theme="4"/>
          </stop>
        </gradientFill>
      </fill>
    </dxf>
    <dxf>
      <font>
        <color rgb="FF33B9C4"/>
      </font>
    </dxf>
    <dxf>
      <font>
        <color rgb="FF33B9C4"/>
      </font>
    </dxf>
    <dxf>
      <font>
        <color rgb="FF33B9C4"/>
      </font>
    </dxf>
    <dxf>
      <font>
        <color rgb="FF33B9C4"/>
      </font>
    </dxf>
    <dxf>
      <font>
        <color rgb="FF33B9C4"/>
      </font>
    </dxf>
    <dxf>
      <font>
        <color rgb="FF33B9C4"/>
      </font>
    </dxf>
    <dxf>
      <font>
        <color theme="9" tint="0.59996337778862885"/>
      </font>
      <fill>
        <patternFill>
          <bgColor theme="9" tint="0.59996337778862885"/>
        </patternFill>
      </fill>
    </dxf>
    <dxf>
      <font>
        <color rgb="FF33B9C4"/>
      </font>
    </dxf>
    <dxf>
      <font>
        <color rgb="FF33B9C4"/>
      </font>
    </dxf>
    <dxf>
      <font>
        <color rgb="FF33B9C4"/>
      </font>
    </dxf>
    <dxf>
      <font>
        <color rgb="FF33B9C4"/>
      </font>
    </dxf>
    <dxf>
      <font>
        <color rgb="FF33B9C4"/>
      </font>
    </dxf>
    <dxf>
      <font>
        <color rgb="FF33B9C4"/>
      </font>
    </dxf>
    <dxf>
      <font>
        <color theme="9" tint="0.59996337778862885"/>
      </font>
      <fill>
        <patternFill>
          <bgColor theme="9" tint="0.59996337778862885"/>
        </patternFill>
      </fill>
    </dxf>
    <dxf>
      <fill>
        <gradientFill degree="180">
          <stop position="0">
            <color theme="4" tint="0.80001220740379042"/>
          </stop>
          <stop position="1">
            <color theme="4"/>
          </stop>
        </gradientFill>
      </fill>
    </dxf>
    <dxf>
      <fill>
        <gradientFill>
          <stop position="0">
            <color theme="4" tint="0.80001220740379042"/>
          </stop>
          <stop position="1">
            <color theme="4"/>
          </stop>
        </gradient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gradientFill>
          <stop position="0">
            <color theme="4" tint="0.80001220740379042"/>
          </stop>
          <stop position="1">
            <color theme="4"/>
          </stop>
        </gradientFill>
      </fill>
    </dxf>
    <dxf>
      <font>
        <color theme="1"/>
      </font>
      <fill>
        <gradientFill>
          <stop position="0">
            <color theme="4" tint="0.80001220740379042"/>
          </stop>
          <stop position="0.5">
            <color theme="4"/>
          </stop>
          <stop position="1">
            <color theme="4" tint="0.80001220740379042"/>
          </stop>
        </gradientFill>
      </fill>
    </dxf>
    <dxf>
      <font>
        <color theme="1"/>
      </font>
      <fill>
        <gradientFill>
          <stop position="0">
            <color theme="4" tint="0.80001220740379042"/>
          </stop>
          <stop position="0.5">
            <color theme="4"/>
          </stop>
          <stop position="1">
            <color theme="4" tint="0.80001220740379042"/>
          </stop>
        </gradientFill>
      </fill>
    </dxf>
    <dxf>
      <fill>
        <gradientFill degree="180">
          <stop position="0">
            <color theme="4" tint="0.80001220740379042"/>
          </stop>
          <stop position="1">
            <color theme="4"/>
          </stop>
        </gradientFill>
      </fill>
    </dxf>
    <dxf>
      <font>
        <color theme="9" tint="0.59996337778862885"/>
      </font>
      <fill>
        <patternFill>
          <bgColor theme="9" tint="0.59996337778862885"/>
        </patternFill>
      </fill>
    </dxf>
    <dxf>
      <font>
        <b/>
        <i val="0"/>
      </font>
      <fill>
        <gradientFill type="path" left="0.5" right="0.5" top="0.5" bottom="0.5">
          <stop position="0">
            <color theme="0"/>
          </stop>
          <stop position="1">
            <color theme="4" tint="0.59999389629810485"/>
          </stop>
        </gradientFill>
      </fill>
    </dxf>
    <dxf>
      <font>
        <b/>
        <i val="0"/>
      </font>
      <fill>
        <gradientFill type="path" left="0.5" right="0.5" top="0.5" bottom="0.5">
          <stop position="0">
            <color theme="0"/>
          </stop>
          <stop position="1">
            <color theme="4" tint="0.59999389629810485"/>
          </stop>
        </gradientFill>
      </fill>
    </dxf>
    <dxf>
      <font>
        <b/>
        <i val="0"/>
      </font>
      <fill>
        <gradientFill type="path" left="0.5" right="0.5" top="0.5" bottom="0.5">
          <stop position="0">
            <color theme="0"/>
          </stop>
          <stop position="1">
            <color theme="4" tint="0.59999389629810485"/>
          </stop>
        </gradientFill>
      </fill>
    </dxf>
    <dxf>
      <font>
        <b/>
        <i val="0"/>
      </font>
      <fill>
        <gradientFill type="path" left="0.5" right="0.5" top="0.5" bottom="0.5">
          <stop position="0">
            <color theme="0"/>
          </stop>
          <stop position="1">
            <color theme="4" tint="0.59999389629810485"/>
          </stop>
        </gradientFill>
      </fill>
    </dxf>
    <dxf>
      <font>
        <b/>
        <i val="0"/>
      </font>
      <fill>
        <gradientFill type="path" left="0.5" right="0.5" top="0.5" bottom="0.5">
          <stop position="0">
            <color theme="0"/>
          </stop>
          <stop position="1">
            <color theme="4" tint="0.59999389629810485"/>
          </stop>
        </gradientFill>
      </fill>
    </dxf>
    <dxf>
      <font>
        <b/>
        <i val="0"/>
      </font>
      <fill>
        <gradientFill type="path" left="0.5" right="0.5" top="0.5" bottom="0.5">
          <stop position="0">
            <color theme="0"/>
          </stop>
          <stop position="1">
            <color theme="4" tint="0.59999389629810485"/>
          </stop>
        </gradientFill>
      </fill>
    </dxf>
    <dxf>
      <font>
        <b/>
        <i val="0"/>
      </font>
      <fill>
        <gradientFill type="path" left="0.5" right="0.5" top="0.5" bottom="0.5">
          <stop position="0">
            <color theme="0"/>
          </stop>
          <stop position="1">
            <color theme="4" tint="0.59999389629810485"/>
          </stop>
        </gradientFill>
      </fill>
    </dxf>
    <dxf>
      <font>
        <b/>
        <i val="0"/>
      </font>
      <fill>
        <gradientFill type="path" left="0.5" right="0.5" top="0.5" bottom="0.5">
          <stop position="0">
            <color theme="0"/>
          </stop>
          <stop position="1">
            <color theme="4" tint="0.59999389629810485"/>
          </stop>
        </gradientFill>
      </fill>
    </dxf>
    <dxf>
      <font>
        <b/>
        <i val="0"/>
      </font>
      <fill>
        <gradientFill type="path" left="0.5" right="0.5" top="0.5" bottom="0.5">
          <stop position="0">
            <color theme="0"/>
          </stop>
          <stop position="1">
            <color theme="4" tint="0.59999389629810485"/>
          </stop>
        </gradientFill>
      </fill>
    </dxf>
    <dxf>
      <font>
        <b/>
        <i val="0"/>
      </font>
      <fill>
        <gradientFill type="path" left="0.5" right="0.5" top="0.5" bottom="0.5">
          <stop position="0">
            <color theme="0"/>
          </stop>
          <stop position="1">
            <color theme="4" tint="0.59999389629810485"/>
          </stop>
        </gradientFill>
      </fill>
    </dxf>
    <dxf>
      <fill>
        <gradientFill degree="180">
          <stop position="0">
            <color theme="4" tint="0.80001220740379042"/>
          </stop>
          <stop position="1">
            <color theme="4"/>
          </stop>
        </gradientFill>
      </fill>
    </dxf>
    <dxf>
      <fill>
        <gradientFill degree="180">
          <stop position="0">
            <color theme="4" tint="0.80001220740379042"/>
          </stop>
          <stop position="1">
            <color theme="4"/>
          </stop>
        </gradientFill>
      </fill>
    </dxf>
    <dxf>
      <font>
        <color theme="1"/>
      </font>
      <fill>
        <gradientFill>
          <stop position="0">
            <color theme="4" tint="0.80001220740379042"/>
          </stop>
          <stop position="0.5">
            <color theme="4"/>
          </stop>
          <stop position="1">
            <color theme="4" tint="0.80001220740379042"/>
          </stop>
        </gradientFill>
      </fill>
    </dxf>
    <dxf>
      <fill>
        <gradientFill type="path" left="0.5" right="0.5" top="0.5" bottom="0.5">
          <stop position="0">
            <color rgb="FFFFC000"/>
          </stop>
          <stop position="1">
            <color theme="4"/>
          </stop>
        </gradientFill>
      </fill>
    </dxf>
    <dxf>
      <font>
        <b/>
        <i val="0"/>
      </font>
      <fill>
        <gradientFill degree="180">
          <stop position="0">
            <color theme="0"/>
          </stop>
          <stop position="1">
            <color theme="4" tint="0.59999389629810485"/>
          </stop>
        </gradientFill>
      </fill>
    </dxf>
    <dxf>
      <fill>
        <gradientFill>
          <stop position="0">
            <color theme="4" tint="0.80001220740379042"/>
          </stop>
          <stop position="1">
            <color theme="4"/>
          </stop>
        </gradientFill>
      </fill>
    </dxf>
    <dxf>
      <font>
        <color rgb="FF33B9C4"/>
      </font>
    </dxf>
    <dxf>
      <font>
        <color rgb="FF33B9C4"/>
      </font>
    </dxf>
    <dxf>
      <font>
        <color rgb="FF33B9C4"/>
      </font>
    </dxf>
    <dxf>
      <font>
        <color rgb="FF33B9C4"/>
      </font>
    </dxf>
    <dxf>
      <font>
        <color rgb="FF33B9C4"/>
      </font>
    </dxf>
    <dxf>
      <font>
        <color rgb="FF33B9C4"/>
      </font>
    </dxf>
    <dxf>
      <font>
        <color rgb="FF33B9C4"/>
      </font>
    </dxf>
    <dxf>
      <font>
        <color rgb="FF33B9C4"/>
      </font>
    </dxf>
    <dxf>
      <font>
        <color rgb="FF33B9C4"/>
      </font>
    </dxf>
    <dxf>
      <font>
        <color rgb="FF33B9C4"/>
      </font>
    </dxf>
    <dxf>
      <font>
        <color rgb="FF33B9C4"/>
      </font>
    </dxf>
    <dxf>
      <font>
        <color rgb="FF33B9C4"/>
      </font>
    </dxf>
    <dxf>
      <fill>
        <gradientFill degree="180">
          <stop position="0">
            <color theme="4" tint="0.80001220740379042"/>
          </stop>
          <stop position="1">
            <color theme="4"/>
          </stop>
        </gradientFill>
      </fill>
    </dxf>
    <dxf>
      <fill>
        <patternFill>
          <bgColor theme="0"/>
        </patternFill>
      </fill>
    </dxf>
    <dxf>
      <fill>
        <patternFill>
          <bgColor theme="0"/>
        </patternFill>
      </fill>
    </dxf>
    <dxf>
      <font>
        <b val="0"/>
        <i val="0"/>
        <strike/>
        <color theme="2" tint="-0.24994659260841701"/>
      </font>
      <numFmt numFmtId="0" formatCode="General"/>
    </dxf>
    <dxf>
      <font>
        <b val="0"/>
        <i val="0"/>
        <strike/>
        <color theme="2" tint="-0.24994659260841701"/>
      </font>
      <numFmt numFmtId="0" formatCode="General"/>
    </dxf>
    <dxf>
      <font>
        <b val="0"/>
        <i val="0"/>
        <strike/>
        <color theme="2" tint="-0.24994659260841701"/>
      </font>
      <numFmt numFmtId="0" formatCode="General"/>
    </dxf>
    <dxf>
      <font>
        <b val="0"/>
        <i val="0"/>
        <strike/>
        <color theme="2" tint="-0.24994659260841701"/>
      </font>
      <numFmt numFmtId="0" formatCode="Genera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fill>
        <gradientFill>
          <stop position="0">
            <color theme="4" tint="0.80001220740379042"/>
          </stop>
          <stop position="0.5">
            <color theme="4"/>
          </stop>
          <stop position="1">
            <color theme="4" tint="0.80001220740379042"/>
          </stop>
        </gradientFill>
      </fill>
    </dxf>
    <dxf>
      <font>
        <color theme="1"/>
      </font>
      <fill>
        <gradientFill>
          <stop position="0">
            <color theme="4" tint="0.80001220740379042"/>
          </stop>
          <stop position="0.5">
            <color theme="4"/>
          </stop>
          <stop position="1">
            <color theme="4" tint="0.80001220740379042"/>
          </stop>
        </gradientFill>
      </fill>
    </dxf>
    <dxf>
      <fill>
        <gradientFill degree="180">
          <stop position="0">
            <color theme="4" tint="0.80001220740379042"/>
          </stop>
          <stop position="1">
            <color theme="4"/>
          </stop>
        </gradientFill>
      </fill>
    </dxf>
  </dxfs>
  <tableStyles count="0" defaultTableStyle="TableStyleMedium2" defaultPivotStyle="PivotStyleLight16"/>
  <colors>
    <mruColors>
      <color rgb="FFC0C0C0"/>
      <color rgb="FF960000"/>
      <color rgb="FFEF8014"/>
      <color rgb="FFFFFFFF"/>
      <color rgb="FF762424"/>
      <color rgb="FF33B9C4"/>
      <color rgb="FF076E7D"/>
      <color rgb="FFA1C740"/>
      <color rgb="FFE1D37D"/>
      <color rgb="FFEEE4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emf"/><Relationship Id="rId5" Type="http://schemas.openxmlformats.org/officeDocument/2006/relationships/image" Target="../media/image4.png"/><Relationship Id="rId4" Type="http://schemas.microsoft.com/office/2007/relationships/hdphoto" Target="../media/hdphoto1.wdp"/><Relationship Id="rId9"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editAs="oneCell">
    <xdr:from>
      <xdr:col>19</xdr:col>
      <xdr:colOff>204110</xdr:colOff>
      <xdr:row>190</xdr:row>
      <xdr:rowOff>149681</xdr:rowOff>
    </xdr:from>
    <xdr:to>
      <xdr:col>22</xdr:col>
      <xdr:colOff>138794</xdr:colOff>
      <xdr:row>193</xdr:row>
      <xdr:rowOff>68037</xdr:rowOff>
    </xdr:to>
    <xdr:pic>
      <xdr:nvPicPr>
        <xdr:cNvPr id="8" name="Bild 7" descr="E-post">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756574" y="31854324"/>
          <a:ext cx="612320" cy="612320"/>
        </a:xfrm>
        <a:prstGeom prst="rect">
          <a:avLst/>
        </a:prstGeom>
      </xdr:spPr>
    </xdr:pic>
    <xdr:clientData/>
  </xdr:twoCellAnchor>
  <xdr:twoCellAnchor editAs="oneCell">
    <xdr:from>
      <xdr:col>18</xdr:col>
      <xdr:colOff>136071</xdr:colOff>
      <xdr:row>194</xdr:row>
      <xdr:rowOff>137926</xdr:rowOff>
    </xdr:from>
    <xdr:to>
      <xdr:col>22</xdr:col>
      <xdr:colOff>212705</xdr:colOff>
      <xdr:row>197</xdr:row>
      <xdr:rowOff>81644</xdr:rowOff>
    </xdr:to>
    <xdr:pic>
      <xdr:nvPicPr>
        <xdr:cNvPr id="11" name="Bildobjekt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ackgroundRemoval t="8197" b="90164" l="8589" r="92025">
                      <a14:foregroundMark x1="30061" y1="40984" x2="30061" y2="40984"/>
                      <a14:foregroundMark x1="29448" y1="37705" x2="29448" y2="37705"/>
                      <a14:foregroundMark x1="33742" y1="57377" x2="33742" y2="57377"/>
                      <a14:foregroundMark x1="31288" y1="67213" x2="31288" y2="68852"/>
                      <a14:foregroundMark x1="27607" y1="80328" x2="26994" y2="81967"/>
                      <a14:foregroundMark x1="23313" y1="88525" x2="23313" y2="88525"/>
                      <a14:foregroundMark x1="19018" y1="90164" x2="19018" y2="90164"/>
                      <a14:foregroundMark x1="10429" y1="73770" x2="10429" y2="73770"/>
                      <a14:foregroundMark x1="9202" y1="60656" x2="9202" y2="60656"/>
                      <a14:foregroundMark x1="8589" y1="49180" x2="8589" y2="49180"/>
                      <a14:foregroundMark x1="19632" y1="21311" x2="19632" y2="21311"/>
                      <a14:foregroundMark x1="22086" y1="21311" x2="22086" y2="21311"/>
                      <a14:foregroundMark x1="42945" y1="47541" x2="42945" y2="47541"/>
                      <a14:foregroundMark x1="68098" y1="54098" x2="68098" y2="54098"/>
                      <a14:foregroundMark x1="73006" y1="47541" x2="73006" y2="47541"/>
                      <a14:foregroundMark x1="81595" y1="50820" x2="81595" y2="50820"/>
                      <a14:foregroundMark x1="92025" y1="40984" x2="92025" y2="40984"/>
                    </a14:backgroundRemoval>
                  </a14:imgEffect>
                </a14:imgLayer>
              </a14:imgProps>
            </a:ext>
          </a:extLst>
        </a:blip>
        <a:stretch>
          <a:fillRect/>
        </a:stretch>
      </xdr:blipFill>
      <xdr:spPr>
        <a:xfrm>
          <a:off x="10940142" y="32509319"/>
          <a:ext cx="1509466" cy="637682"/>
        </a:xfrm>
        <a:prstGeom prst="rect">
          <a:avLst/>
        </a:prstGeom>
      </xdr:spPr>
    </xdr:pic>
    <xdr:clientData/>
  </xdr:twoCellAnchor>
  <xdr:twoCellAnchor editAs="oneCell">
    <xdr:from>
      <xdr:col>18</xdr:col>
      <xdr:colOff>136072</xdr:colOff>
      <xdr:row>190</xdr:row>
      <xdr:rowOff>90140</xdr:rowOff>
    </xdr:from>
    <xdr:to>
      <xdr:col>19</xdr:col>
      <xdr:colOff>131990</xdr:colOff>
      <xdr:row>193</xdr:row>
      <xdr:rowOff>150669</xdr:rowOff>
    </xdr:to>
    <xdr:pic>
      <xdr:nvPicPr>
        <xdr:cNvPr id="19" name="Bildobjekt 18" descr="Bildresultat för excel file logo">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940143" y="31794783"/>
          <a:ext cx="748393" cy="7507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312965</xdr:colOff>
      <xdr:row>4</xdr:row>
      <xdr:rowOff>13608</xdr:rowOff>
    </xdr:from>
    <xdr:to>
      <xdr:col>18</xdr:col>
      <xdr:colOff>70909</xdr:colOff>
      <xdr:row>7</xdr:row>
      <xdr:rowOff>190500</xdr:rowOff>
    </xdr:to>
    <xdr:pic>
      <xdr:nvPicPr>
        <xdr:cNvPr id="10" name="Bildobjekt 9">
          <a:extLst>
            <a:ext uri="{FF2B5EF4-FFF2-40B4-BE49-F238E27FC236}">
              <a16:creationId xmlns:a16="http://schemas.microsoft.com/office/drawing/2014/main" id="{8939421F-8E5E-7BA6-6065-8995B8E313C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756072" y="938894"/>
          <a:ext cx="3282194" cy="870856"/>
        </a:xfrm>
        <a:prstGeom prst="roundRect">
          <a:avLst>
            <a:gd name="adj" fmla="val 25970"/>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204110</xdr:colOff>
      <xdr:row>190</xdr:row>
      <xdr:rowOff>149681</xdr:rowOff>
    </xdr:from>
    <xdr:to>
      <xdr:col>22</xdr:col>
      <xdr:colOff>134712</xdr:colOff>
      <xdr:row>193</xdr:row>
      <xdr:rowOff>68037</xdr:rowOff>
    </xdr:to>
    <xdr:pic>
      <xdr:nvPicPr>
        <xdr:cNvPr id="13" name="Bild 12" descr="E-post">
          <a:extLst>
            <a:ext uri="{FF2B5EF4-FFF2-40B4-BE49-F238E27FC236}">
              <a16:creationId xmlns:a16="http://schemas.microsoft.com/office/drawing/2014/main" id="{063005FC-55D3-42E0-97E8-CE25C70134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2062735" y="26238656"/>
          <a:ext cx="619123" cy="612320"/>
        </a:xfrm>
        <a:prstGeom prst="rect">
          <a:avLst/>
        </a:prstGeom>
      </xdr:spPr>
    </xdr:pic>
    <xdr:clientData/>
  </xdr:twoCellAnchor>
  <xdr:twoCellAnchor editAs="oneCell">
    <xdr:from>
      <xdr:col>18</xdr:col>
      <xdr:colOff>136071</xdr:colOff>
      <xdr:row>194</xdr:row>
      <xdr:rowOff>137926</xdr:rowOff>
    </xdr:from>
    <xdr:to>
      <xdr:col>22</xdr:col>
      <xdr:colOff>193655</xdr:colOff>
      <xdr:row>197</xdr:row>
      <xdr:rowOff>81644</xdr:rowOff>
    </xdr:to>
    <xdr:pic>
      <xdr:nvPicPr>
        <xdr:cNvPr id="14" name="Bildobjekt 13">
          <a:extLst>
            <a:ext uri="{FF2B5EF4-FFF2-40B4-BE49-F238E27FC236}">
              <a16:creationId xmlns:a16="http://schemas.microsoft.com/office/drawing/2014/main" id="{62BB8CF6-7BB9-477A-8AA9-C61ABC78F907}"/>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ackgroundRemoval t="8197" b="90164" l="8589" r="92025">
                      <a14:foregroundMark x1="30061" y1="40984" x2="30061" y2="40984"/>
                      <a14:foregroundMark x1="29448" y1="37705" x2="29448" y2="37705"/>
                      <a14:foregroundMark x1="33742" y1="57377" x2="33742" y2="57377"/>
                      <a14:foregroundMark x1="31288" y1="67213" x2="31288" y2="68852"/>
                      <a14:foregroundMark x1="27607" y1="80328" x2="26994" y2="81967"/>
                      <a14:foregroundMark x1="23313" y1="88525" x2="23313" y2="88525"/>
                      <a14:foregroundMark x1="19018" y1="90164" x2="19018" y2="90164"/>
                      <a14:foregroundMark x1="10429" y1="73770" x2="10429" y2="73770"/>
                      <a14:foregroundMark x1="9202" y1="60656" x2="9202" y2="60656"/>
                      <a14:foregroundMark x1="8589" y1="49180" x2="8589" y2="49180"/>
                      <a14:foregroundMark x1="19632" y1="21311" x2="19632" y2="21311"/>
                      <a14:foregroundMark x1="22086" y1="21311" x2="22086" y2="21311"/>
                      <a14:foregroundMark x1="42945" y1="47541" x2="42945" y2="47541"/>
                      <a14:foregroundMark x1="68098" y1="54098" x2="68098" y2="54098"/>
                      <a14:foregroundMark x1="73006" y1="47541" x2="73006" y2="47541"/>
                      <a14:foregroundMark x1="81595" y1="50820" x2="81595" y2="50820"/>
                      <a14:foregroundMark x1="92025" y1="40984" x2="92025" y2="40984"/>
                    </a14:backgroundRemoval>
                  </a14:imgEffect>
                </a14:imgLayer>
              </a14:imgProps>
            </a:ext>
          </a:extLst>
        </a:blip>
        <a:stretch>
          <a:fillRect/>
        </a:stretch>
      </xdr:blipFill>
      <xdr:spPr>
        <a:xfrm>
          <a:off x="10870746" y="26893651"/>
          <a:ext cx="1505383" cy="654011"/>
        </a:xfrm>
        <a:prstGeom prst="rect">
          <a:avLst/>
        </a:prstGeom>
      </xdr:spPr>
    </xdr:pic>
    <xdr:clientData/>
  </xdr:twoCellAnchor>
  <xdr:twoCellAnchor editAs="oneCell">
    <xdr:from>
      <xdr:col>18</xdr:col>
      <xdr:colOff>136072</xdr:colOff>
      <xdr:row>190</xdr:row>
      <xdr:rowOff>90140</xdr:rowOff>
    </xdr:from>
    <xdr:to>
      <xdr:col>19</xdr:col>
      <xdr:colOff>127908</xdr:colOff>
      <xdr:row>193</xdr:row>
      <xdr:rowOff>150669</xdr:rowOff>
    </xdr:to>
    <xdr:pic>
      <xdr:nvPicPr>
        <xdr:cNvPr id="15" name="Bildobjekt 14" descr="Bildresultat för excel file logo">
          <a:extLst>
            <a:ext uri="{FF2B5EF4-FFF2-40B4-BE49-F238E27FC236}">
              <a16:creationId xmlns:a16="http://schemas.microsoft.com/office/drawing/2014/main" id="{410DD847-184E-41D3-B156-A86E975C51C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870747" y="26179115"/>
          <a:ext cx="748393" cy="7507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81643</xdr:colOff>
      <xdr:row>127</xdr:row>
      <xdr:rowOff>81642</xdr:rowOff>
    </xdr:from>
    <xdr:to>
      <xdr:col>8</xdr:col>
      <xdr:colOff>40821</xdr:colOff>
      <xdr:row>140</xdr:row>
      <xdr:rowOff>95251</xdr:rowOff>
    </xdr:to>
    <xdr:sp macro="" textlink="">
      <xdr:nvSpPr>
        <xdr:cNvPr id="7" name="textruta 6">
          <a:extLst>
            <a:ext uri="{FF2B5EF4-FFF2-40B4-BE49-F238E27FC236}">
              <a16:creationId xmlns:a16="http://schemas.microsoft.com/office/drawing/2014/main" id="{7A563C56-9E9A-1FE3-1A08-304279B63E7A}"/>
            </a:ext>
          </a:extLst>
        </xdr:cNvPr>
        <xdr:cNvSpPr txBox="1"/>
      </xdr:nvSpPr>
      <xdr:spPr>
        <a:xfrm>
          <a:off x="1047750" y="29649963"/>
          <a:ext cx="4381500" cy="3020788"/>
        </a:xfrm>
        <a:prstGeom prst="rect">
          <a:avLst/>
        </a:prstGeom>
        <a:noFill/>
        <a:ln w="38100"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r>
            <a:rPr lang="sv-SE" sz="1200" b="1" u="sng">
              <a:solidFill>
                <a:schemeClr val="tx1"/>
              </a:solidFill>
              <a:latin typeface="Arial" panose="020B0604020202020204" pitchFamily="34" charset="0"/>
              <a:cs typeface="Arial" panose="020B0604020202020204" pitchFamily="34" charset="0"/>
            </a:rPr>
            <a:t>Sextondelsfinal = även de 8 bästa grupptreorna är med.</a:t>
          </a:r>
        </a:p>
        <a:p>
          <a:endParaRPr lang="sv-SE" sz="1200" b="1">
            <a:solidFill>
              <a:schemeClr val="tx1"/>
            </a:solid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sv-SE" sz="1200" b="1" baseline="0">
              <a:solidFill>
                <a:schemeClr val="tx1"/>
              </a:solidFill>
              <a:latin typeface="Arial" panose="020B0604020202020204" pitchFamily="34" charset="0"/>
              <a:ea typeface="+mn-ea"/>
              <a:cs typeface="Arial" panose="020B0604020202020204" pitchFamily="34" charset="0"/>
            </a:rPr>
            <a:t>- I nästa steg (åttondelsfinal), vilket lag går vidare från 16 delsfinalen?</a:t>
          </a:r>
        </a:p>
        <a:p>
          <a:endParaRPr lang="sv-SE" sz="1200" b="1">
            <a:solidFill>
              <a:schemeClr val="tx1"/>
            </a:solidFill>
            <a:latin typeface="Arial" panose="020B0604020202020204" pitchFamily="34" charset="0"/>
            <a:cs typeface="Arial" panose="020B0604020202020204" pitchFamily="34" charset="0"/>
          </a:endParaRPr>
        </a:p>
        <a:p>
          <a:r>
            <a:rPr lang="sv-SE" sz="1200" b="1">
              <a:solidFill>
                <a:schemeClr val="tx1"/>
              </a:solidFill>
              <a:latin typeface="Arial" panose="020B0604020202020204" pitchFamily="34" charset="0"/>
              <a:cs typeface="Arial" panose="020B0604020202020204" pitchFamily="34" charset="0"/>
            </a:rPr>
            <a:t>- De 12</a:t>
          </a:r>
          <a:r>
            <a:rPr lang="sv-SE" sz="1200" b="1" baseline="0">
              <a:solidFill>
                <a:schemeClr val="tx1"/>
              </a:solidFill>
              <a:latin typeface="Arial" panose="020B0604020202020204" pitchFamily="34" charset="0"/>
              <a:cs typeface="Arial" panose="020B0604020202020204" pitchFamily="34" charset="0"/>
            </a:rPr>
            <a:t> bästa grupptreorna rankas mot varandra</a:t>
          </a:r>
          <a:r>
            <a:rPr lang="sv-SE" sz="1200" b="1">
              <a:solidFill>
                <a:schemeClr val="tx1"/>
              </a:solidFill>
              <a:latin typeface="Arial" panose="020B0604020202020204" pitchFamily="34" charset="0"/>
              <a:cs typeface="Arial" panose="020B0604020202020204" pitchFamily="34" charset="0"/>
            </a:rPr>
            <a:t>. </a:t>
          </a:r>
        </a:p>
        <a:p>
          <a:endParaRPr lang="sv-SE" sz="1200" b="1">
            <a:solidFill>
              <a:schemeClr val="tx1"/>
            </a:solid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sv-SE" sz="1200" b="1">
              <a:solidFill>
                <a:schemeClr val="tx1"/>
              </a:solidFill>
              <a:latin typeface="Arial" panose="020B0604020202020204" pitchFamily="34" charset="0"/>
              <a:ea typeface="+mn-ea"/>
              <a:cs typeface="Arial" panose="020B0604020202020204" pitchFamily="34" charset="0"/>
            </a:rPr>
            <a:t>- De 4 sämsta grupptreorna automatiskt borttagna som val.</a:t>
          </a:r>
        </a:p>
        <a:p>
          <a:endParaRPr lang="sv-SE" sz="1200" b="1">
            <a:solidFill>
              <a:schemeClr val="tx1"/>
            </a:solidFill>
            <a:latin typeface="Arial" panose="020B0604020202020204" pitchFamily="34" charset="0"/>
            <a:cs typeface="Arial" panose="020B0604020202020204" pitchFamily="34" charset="0"/>
          </a:endParaRPr>
        </a:p>
        <a:p>
          <a:r>
            <a:rPr lang="sv-SE" sz="1200" b="1">
              <a:solidFill>
                <a:schemeClr val="tx1"/>
              </a:solidFill>
              <a:latin typeface="Arial" panose="020B0604020202020204" pitchFamily="34" charset="0"/>
              <a:cs typeface="Arial" panose="020B0604020202020204" pitchFamily="34" charset="0"/>
            </a:rPr>
            <a:t>- I vissa fall väljer du vinnare mellan 2 upp till 6 lag. Som du ser i</a:t>
          </a:r>
          <a:r>
            <a:rPr lang="sv-SE" sz="1200" b="1" baseline="0">
              <a:solidFill>
                <a:schemeClr val="tx1"/>
              </a:solidFill>
              <a:latin typeface="Arial" panose="020B0604020202020204" pitchFamily="34" charset="0"/>
              <a:cs typeface="Arial" panose="020B0604020202020204" pitchFamily="34" charset="0"/>
            </a:rPr>
            <a:t> </a:t>
          </a:r>
          <a:r>
            <a:rPr lang="sv-SE" sz="1200" b="1" baseline="0">
              <a:solidFill>
                <a:schemeClr val="accent2"/>
              </a:solidFill>
              <a:latin typeface="Arial" panose="020B0604020202020204" pitchFamily="34" charset="0"/>
              <a:cs typeface="Arial" panose="020B0604020202020204" pitchFamily="34" charset="0"/>
            </a:rPr>
            <a:t>orange</a:t>
          </a:r>
          <a:r>
            <a:rPr lang="sv-SE" sz="1200" b="1" baseline="0">
              <a:solidFill>
                <a:schemeClr val="tx1"/>
              </a:solidFill>
              <a:latin typeface="Arial" panose="020B0604020202020204" pitchFamily="34" charset="0"/>
              <a:cs typeface="Arial" panose="020B0604020202020204" pitchFamily="34" charset="0"/>
            </a:rPr>
            <a:t> text snett upp till höger.</a:t>
          </a:r>
          <a:endParaRPr lang="sv-SE" sz="1200" b="1">
            <a:solidFill>
              <a:schemeClr val="tx1"/>
            </a:solidFill>
            <a:latin typeface="Arial" panose="020B0604020202020204" pitchFamily="34" charset="0"/>
            <a:cs typeface="Arial" panose="020B0604020202020204" pitchFamily="34" charset="0"/>
          </a:endParaRPr>
        </a:p>
        <a:p>
          <a:endParaRPr lang="sv-SE" sz="1200" b="1">
            <a:solidFill>
              <a:schemeClr val="tx1"/>
            </a:solidFill>
            <a:latin typeface="Arial" panose="020B0604020202020204" pitchFamily="34" charset="0"/>
            <a:cs typeface="Arial" panose="020B0604020202020204" pitchFamily="34" charset="0"/>
          </a:endParaRPr>
        </a:p>
        <a:p>
          <a:r>
            <a:rPr lang="sv-SE" sz="1200" b="1">
              <a:solidFill>
                <a:schemeClr val="tx1"/>
              </a:solidFill>
              <a:latin typeface="Arial" panose="020B0604020202020204" pitchFamily="34" charset="0"/>
              <a:cs typeface="Arial" panose="020B0604020202020204" pitchFamily="34" charset="0"/>
            </a:rPr>
            <a:t>- Samma lag kan förekomma flera gånger som valmöjlighet</a:t>
          </a:r>
        </a:p>
        <a:p>
          <a:endParaRPr lang="sv-SE" sz="1200" b="1">
            <a:solidFill>
              <a:schemeClr val="tx1"/>
            </a:solidFill>
            <a:latin typeface="Arial" panose="020B0604020202020204" pitchFamily="34" charset="0"/>
            <a:cs typeface="Arial" panose="020B0604020202020204" pitchFamily="34" charset="0"/>
          </a:endParaRPr>
        </a:p>
        <a:p>
          <a:endParaRPr lang="sv-SE" sz="1200" b="1">
            <a:solidFill>
              <a:schemeClr val="tx1"/>
            </a:solidFill>
            <a:latin typeface="Arial" panose="020B0604020202020204" pitchFamily="34" charset="0"/>
            <a:cs typeface="Arial" panose="020B0604020202020204" pitchFamily="34" charset="0"/>
          </a:endParaRPr>
        </a:p>
        <a:p>
          <a:endParaRPr lang="sv-SE" sz="1200" b="1">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0</xdr:col>
      <xdr:colOff>248204</xdr:colOff>
      <xdr:row>0</xdr:row>
      <xdr:rowOff>123264</xdr:rowOff>
    </xdr:from>
    <xdr:to>
      <xdr:col>1</xdr:col>
      <xdr:colOff>1277843</xdr:colOff>
      <xdr:row>11</xdr:row>
      <xdr:rowOff>82478</xdr:rowOff>
    </xdr:to>
    <xdr:pic>
      <xdr:nvPicPr>
        <xdr:cNvPr id="2" name="Bildobjekt 1">
          <a:extLst>
            <a:ext uri="{FF2B5EF4-FFF2-40B4-BE49-F238E27FC236}">
              <a16:creationId xmlns:a16="http://schemas.microsoft.com/office/drawing/2014/main" id="{E4CCDABF-99FC-D9D7-FA8F-A2702F807B0C}"/>
            </a:ext>
          </a:extLst>
        </xdr:cNvPr>
        <xdr:cNvPicPr>
          <a:picLocks noChangeAspect="1"/>
        </xdr:cNvPicPr>
      </xdr:nvPicPr>
      <xdr:blipFill>
        <a:blip xmlns:r="http://schemas.openxmlformats.org/officeDocument/2006/relationships" r:embed="rId8"/>
        <a:stretch>
          <a:fillRect/>
        </a:stretch>
      </xdr:blipFill>
      <xdr:spPr>
        <a:xfrm>
          <a:off x="248204" y="123264"/>
          <a:ext cx="1993345" cy="2424508"/>
        </a:xfrm>
        <a:prstGeom prst="rect">
          <a:avLst/>
        </a:prstGeom>
      </xdr:spPr>
    </xdr:pic>
    <xdr:clientData/>
  </xdr:twoCellAnchor>
  <xdr:twoCellAnchor editAs="oneCell">
    <xdr:from>
      <xdr:col>28</xdr:col>
      <xdr:colOff>0</xdr:colOff>
      <xdr:row>127</xdr:row>
      <xdr:rowOff>0</xdr:rowOff>
    </xdr:from>
    <xdr:to>
      <xdr:col>28</xdr:col>
      <xdr:colOff>304800</xdr:colOff>
      <xdr:row>128</xdr:row>
      <xdr:rowOff>76198</xdr:rowOff>
    </xdr:to>
    <xdr:sp macro="" textlink="">
      <xdr:nvSpPr>
        <xdr:cNvPr id="1074" name="AutoShape 50" descr="World Cup bracket 2026">
          <a:extLst>
            <a:ext uri="{FF2B5EF4-FFF2-40B4-BE49-F238E27FC236}">
              <a16:creationId xmlns:a16="http://schemas.microsoft.com/office/drawing/2014/main" id="{CC28CC19-289C-21D7-C8AC-C8B556CE72F4}"/>
            </a:ext>
          </a:extLst>
        </xdr:cNvPr>
        <xdr:cNvSpPr>
          <a:spLocks noChangeAspect="1" noChangeArrowheads="1"/>
        </xdr:cNvSpPr>
      </xdr:nvSpPr>
      <xdr:spPr bwMode="auto">
        <a:xfrm>
          <a:off x="13201650" y="2904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17</xdr:col>
      <xdr:colOff>272143</xdr:colOff>
      <xdr:row>124</xdr:row>
      <xdr:rowOff>13607</xdr:rowOff>
    </xdr:from>
    <xdr:to>
      <xdr:col>17</xdr:col>
      <xdr:colOff>285750</xdr:colOff>
      <xdr:row>125</xdr:row>
      <xdr:rowOff>95250</xdr:rowOff>
    </xdr:to>
    <xdr:cxnSp macro="">
      <xdr:nvCxnSpPr>
        <xdr:cNvPr id="29" name="Rak koppling 28">
          <a:extLst>
            <a:ext uri="{FF2B5EF4-FFF2-40B4-BE49-F238E27FC236}">
              <a16:creationId xmlns:a16="http://schemas.microsoft.com/office/drawing/2014/main" id="{9D11B7B3-7AF1-9964-BC0D-7090A5F1CF62}"/>
            </a:ext>
          </a:extLst>
        </xdr:cNvPr>
        <xdr:cNvCxnSpPr/>
      </xdr:nvCxnSpPr>
      <xdr:spPr>
        <a:xfrm flipH="1">
          <a:off x="10191750" y="28874357"/>
          <a:ext cx="13607" cy="312964"/>
        </a:xfrm>
        <a:prstGeom prst="line">
          <a:avLst/>
        </a:prstGeom>
        <a:ln w="28575"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666750</xdr:colOff>
      <xdr:row>125</xdr:row>
      <xdr:rowOff>108858</xdr:rowOff>
    </xdr:from>
    <xdr:to>
      <xdr:col>17</xdr:col>
      <xdr:colOff>285750</xdr:colOff>
      <xdr:row>125</xdr:row>
      <xdr:rowOff>149679</xdr:rowOff>
    </xdr:to>
    <xdr:cxnSp macro="">
      <xdr:nvCxnSpPr>
        <xdr:cNvPr id="32" name="Rak koppling 31">
          <a:extLst>
            <a:ext uri="{FF2B5EF4-FFF2-40B4-BE49-F238E27FC236}">
              <a16:creationId xmlns:a16="http://schemas.microsoft.com/office/drawing/2014/main" id="{2D9629A7-5411-03B4-C4CD-714CBBA0C245}"/>
            </a:ext>
          </a:extLst>
        </xdr:cNvPr>
        <xdr:cNvCxnSpPr/>
      </xdr:nvCxnSpPr>
      <xdr:spPr>
        <a:xfrm flipH="1">
          <a:off x="4027714" y="29200929"/>
          <a:ext cx="6177643" cy="40821"/>
        </a:xfrm>
        <a:prstGeom prst="line">
          <a:avLst/>
        </a:prstGeom>
        <a:ln w="28575"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734786</xdr:colOff>
      <xdr:row>125</xdr:row>
      <xdr:rowOff>149679</xdr:rowOff>
    </xdr:from>
    <xdr:to>
      <xdr:col>5</xdr:col>
      <xdr:colOff>734786</xdr:colOff>
      <xdr:row>127</xdr:row>
      <xdr:rowOff>95250</xdr:rowOff>
    </xdr:to>
    <xdr:cxnSp macro="">
      <xdr:nvCxnSpPr>
        <xdr:cNvPr id="33" name="Rak koppling 32">
          <a:extLst>
            <a:ext uri="{FF2B5EF4-FFF2-40B4-BE49-F238E27FC236}">
              <a16:creationId xmlns:a16="http://schemas.microsoft.com/office/drawing/2014/main" id="{68225C92-F4EB-43CC-9CD7-9E9CD9E26C7E}"/>
            </a:ext>
          </a:extLst>
        </xdr:cNvPr>
        <xdr:cNvCxnSpPr/>
      </xdr:nvCxnSpPr>
      <xdr:spPr>
        <a:xfrm>
          <a:off x="4095750" y="29241750"/>
          <a:ext cx="0" cy="421821"/>
        </a:xfrm>
        <a:prstGeom prst="line">
          <a:avLst/>
        </a:prstGeom>
        <a:ln w="28575"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762000</xdr:colOff>
      <xdr:row>140</xdr:row>
      <xdr:rowOff>81644</xdr:rowOff>
    </xdr:from>
    <xdr:to>
      <xdr:col>1</xdr:col>
      <xdr:colOff>762000</xdr:colOff>
      <xdr:row>142</xdr:row>
      <xdr:rowOff>40822</xdr:rowOff>
    </xdr:to>
    <xdr:cxnSp macro="">
      <xdr:nvCxnSpPr>
        <xdr:cNvPr id="3" name="Rak koppling 2">
          <a:extLst>
            <a:ext uri="{FF2B5EF4-FFF2-40B4-BE49-F238E27FC236}">
              <a16:creationId xmlns:a16="http://schemas.microsoft.com/office/drawing/2014/main" id="{8FB881C1-5B46-4404-A1DA-17B5C8FEDE70}"/>
            </a:ext>
          </a:extLst>
        </xdr:cNvPr>
        <xdr:cNvCxnSpPr/>
      </xdr:nvCxnSpPr>
      <xdr:spPr>
        <a:xfrm>
          <a:off x="1728107" y="32657144"/>
          <a:ext cx="0" cy="421821"/>
        </a:xfrm>
        <a:prstGeom prst="line">
          <a:avLst/>
        </a:prstGeom>
        <a:ln w="28575"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326571</xdr:colOff>
      <xdr:row>140</xdr:row>
      <xdr:rowOff>13607</xdr:rowOff>
    </xdr:from>
    <xdr:to>
      <xdr:col>18</xdr:col>
      <xdr:colOff>54429</xdr:colOff>
      <xdr:row>140</xdr:row>
      <xdr:rowOff>13607</xdr:rowOff>
    </xdr:to>
    <xdr:cxnSp macro="">
      <xdr:nvCxnSpPr>
        <xdr:cNvPr id="4" name="Rak koppling 3">
          <a:extLst>
            <a:ext uri="{FF2B5EF4-FFF2-40B4-BE49-F238E27FC236}">
              <a16:creationId xmlns:a16="http://schemas.microsoft.com/office/drawing/2014/main" id="{47AB96C1-052D-407E-A8D5-273834E383BB}"/>
            </a:ext>
          </a:extLst>
        </xdr:cNvPr>
        <xdr:cNvCxnSpPr/>
      </xdr:nvCxnSpPr>
      <xdr:spPr>
        <a:xfrm flipH="1">
          <a:off x="5374821" y="32589107"/>
          <a:ext cx="5157108" cy="0"/>
        </a:xfrm>
        <a:prstGeom prst="line">
          <a:avLst/>
        </a:prstGeom>
        <a:ln w="28575"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40821</xdr:colOff>
      <xdr:row>140</xdr:row>
      <xdr:rowOff>40822</xdr:rowOff>
    </xdr:from>
    <xdr:to>
      <xdr:col>18</xdr:col>
      <xdr:colOff>40821</xdr:colOff>
      <xdr:row>141</xdr:row>
      <xdr:rowOff>217715</xdr:rowOff>
    </xdr:to>
    <xdr:cxnSp macro="">
      <xdr:nvCxnSpPr>
        <xdr:cNvPr id="12" name="Rak koppling 11">
          <a:extLst>
            <a:ext uri="{FF2B5EF4-FFF2-40B4-BE49-F238E27FC236}">
              <a16:creationId xmlns:a16="http://schemas.microsoft.com/office/drawing/2014/main" id="{4D2B0435-3046-4315-9744-18215F44B8C3}"/>
            </a:ext>
          </a:extLst>
        </xdr:cNvPr>
        <xdr:cNvCxnSpPr/>
      </xdr:nvCxnSpPr>
      <xdr:spPr>
        <a:xfrm>
          <a:off x="10518321" y="32616322"/>
          <a:ext cx="0" cy="408214"/>
        </a:xfrm>
        <a:prstGeom prst="line">
          <a:avLst/>
        </a:prstGeom>
        <a:ln w="28575"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1</xdr:colOff>
      <xdr:row>12</xdr:row>
      <xdr:rowOff>1</xdr:rowOff>
    </xdr:from>
    <xdr:to>
      <xdr:col>10</xdr:col>
      <xdr:colOff>0</xdr:colOff>
      <xdr:row>13</xdr:row>
      <xdr:rowOff>1</xdr:rowOff>
    </xdr:to>
    <xdr:sp macro="" textlink="">
      <xdr:nvSpPr>
        <xdr:cNvPr id="20" name="Rätvinklig triangel 19">
          <a:extLst>
            <a:ext uri="{FF2B5EF4-FFF2-40B4-BE49-F238E27FC236}">
              <a16:creationId xmlns:a16="http://schemas.microsoft.com/office/drawing/2014/main" id="{6246950A-953D-E43D-C9E0-0E8409B9F5E0}"/>
            </a:ext>
          </a:extLst>
        </xdr:cNvPr>
        <xdr:cNvSpPr/>
      </xdr:nvSpPr>
      <xdr:spPr>
        <a:xfrm>
          <a:off x="5629276" y="2743201"/>
          <a:ext cx="200024" cy="228600"/>
        </a:xfrm>
        <a:custGeom>
          <a:avLst/>
          <a:gdLst>
            <a:gd name="csX0" fmla="*/ 0 w 186906"/>
            <a:gd name="csY0" fmla="*/ 215344 h 215344"/>
            <a:gd name="csX1" fmla="*/ 0 w 186906"/>
            <a:gd name="csY1" fmla="*/ 0 h 215344"/>
            <a:gd name="csX2" fmla="*/ 186906 w 186906"/>
            <a:gd name="csY2" fmla="*/ 215344 h 215344"/>
            <a:gd name="csX3" fmla="*/ 0 w 186906"/>
            <a:gd name="csY3" fmla="*/ 215344 h 215344"/>
            <a:gd name="csX0" fmla="*/ 0 w 193302"/>
            <a:gd name="csY0" fmla="*/ 223748 h 223748"/>
            <a:gd name="csX1" fmla="*/ 193302 w 193302"/>
            <a:gd name="csY1" fmla="*/ 0 h 223748"/>
            <a:gd name="csX2" fmla="*/ 186906 w 193302"/>
            <a:gd name="csY2" fmla="*/ 223748 h 223748"/>
            <a:gd name="csX3" fmla="*/ 0 w 193302"/>
            <a:gd name="csY3" fmla="*/ 223748 h 223748"/>
            <a:gd name="csX0" fmla="*/ 0 w 201193"/>
            <a:gd name="csY0" fmla="*/ 223748 h 223748"/>
            <a:gd name="csX1" fmla="*/ 193302 w 201193"/>
            <a:gd name="csY1" fmla="*/ 0 h 223748"/>
            <a:gd name="csX2" fmla="*/ 201193 w 201193"/>
            <a:gd name="csY2" fmla="*/ 221355 h 223748"/>
            <a:gd name="csX3" fmla="*/ 0 w 201193"/>
            <a:gd name="csY3" fmla="*/ 223748 h 223748"/>
            <a:gd name="csX0" fmla="*/ 0 w 205208"/>
            <a:gd name="csY0" fmla="*/ 218962 h 218962"/>
            <a:gd name="csX1" fmla="*/ 205208 w 205208"/>
            <a:gd name="csY1" fmla="*/ 0 h 218962"/>
            <a:gd name="csX2" fmla="*/ 201193 w 205208"/>
            <a:gd name="csY2" fmla="*/ 216569 h 218962"/>
            <a:gd name="csX3" fmla="*/ 0 w 205208"/>
            <a:gd name="csY3" fmla="*/ 218962 h 218962"/>
          </a:gdLst>
          <a:ahLst/>
          <a:cxnLst>
            <a:cxn ang="0">
              <a:pos x="csX0" y="csY0"/>
            </a:cxn>
            <a:cxn ang="0">
              <a:pos x="csX1" y="csY1"/>
            </a:cxn>
            <a:cxn ang="0">
              <a:pos x="csX2" y="csY2"/>
            </a:cxn>
            <a:cxn ang="0">
              <a:pos x="csX3" y="csY3"/>
            </a:cxn>
          </a:cxnLst>
          <a:rect l="l" t="t" r="r" b="b"/>
          <a:pathLst>
            <a:path w="205208" h="218962">
              <a:moveTo>
                <a:pt x="0" y="218962"/>
              </a:moveTo>
              <a:lnTo>
                <a:pt x="205208" y="0"/>
              </a:lnTo>
              <a:cubicBezTo>
                <a:pt x="203870" y="72190"/>
                <a:pt x="202531" y="144379"/>
                <a:pt x="201193" y="216569"/>
              </a:cubicBezTo>
              <a:lnTo>
                <a:pt x="0" y="218962"/>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2300</xdr:colOff>
      <xdr:row>19</xdr:row>
      <xdr:rowOff>225398</xdr:rowOff>
    </xdr:from>
    <xdr:to>
      <xdr:col>9</xdr:col>
      <xdr:colOff>199697</xdr:colOff>
      <xdr:row>20</xdr:row>
      <xdr:rowOff>225397</xdr:rowOff>
    </xdr:to>
    <xdr:sp macro="" textlink="">
      <xdr:nvSpPr>
        <xdr:cNvPr id="21" name="Rätvinklig triangel 19">
          <a:extLst>
            <a:ext uri="{FF2B5EF4-FFF2-40B4-BE49-F238E27FC236}">
              <a16:creationId xmlns:a16="http://schemas.microsoft.com/office/drawing/2014/main" id="{03AFD0EC-4061-4D57-9799-E88019A1B61E}"/>
            </a:ext>
          </a:extLst>
        </xdr:cNvPr>
        <xdr:cNvSpPr/>
      </xdr:nvSpPr>
      <xdr:spPr>
        <a:xfrm>
          <a:off x="5631575" y="4568798"/>
          <a:ext cx="197397" cy="228599"/>
        </a:xfrm>
        <a:custGeom>
          <a:avLst/>
          <a:gdLst>
            <a:gd name="csX0" fmla="*/ 0 w 186906"/>
            <a:gd name="csY0" fmla="*/ 215344 h 215344"/>
            <a:gd name="csX1" fmla="*/ 0 w 186906"/>
            <a:gd name="csY1" fmla="*/ 0 h 215344"/>
            <a:gd name="csX2" fmla="*/ 186906 w 186906"/>
            <a:gd name="csY2" fmla="*/ 215344 h 215344"/>
            <a:gd name="csX3" fmla="*/ 0 w 186906"/>
            <a:gd name="csY3" fmla="*/ 215344 h 215344"/>
            <a:gd name="csX0" fmla="*/ 0 w 193302"/>
            <a:gd name="csY0" fmla="*/ 223748 h 223748"/>
            <a:gd name="csX1" fmla="*/ 193302 w 193302"/>
            <a:gd name="csY1" fmla="*/ 0 h 223748"/>
            <a:gd name="csX2" fmla="*/ 186906 w 193302"/>
            <a:gd name="csY2" fmla="*/ 223748 h 223748"/>
            <a:gd name="csX3" fmla="*/ 0 w 193302"/>
            <a:gd name="csY3" fmla="*/ 223748 h 223748"/>
            <a:gd name="csX0" fmla="*/ 0 w 201193"/>
            <a:gd name="csY0" fmla="*/ 223748 h 223748"/>
            <a:gd name="csX1" fmla="*/ 193302 w 201193"/>
            <a:gd name="csY1" fmla="*/ 0 h 223748"/>
            <a:gd name="csX2" fmla="*/ 201193 w 201193"/>
            <a:gd name="csY2" fmla="*/ 221355 h 223748"/>
            <a:gd name="csX3" fmla="*/ 0 w 201193"/>
            <a:gd name="csY3" fmla="*/ 223748 h 223748"/>
            <a:gd name="csX0" fmla="*/ 0 w 205208"/>
            <a:gd name="csY0" fmla="*/ 218962 h 218962"/>
            <a:gd name="csX1" fmla="*/ 205208 w 205208"/>
            <a:gd name="csY1" fmla="*/ 0 h 218962"/>
            <a:gd name="csX2" fmla="*/ 201193 w 205208"/>
            <a:gd name="csY2" fmla="*/ 216569 h 218962"/>
            <a:gd name="csX3" fmla="*/ 0 w 205208"/>
            <a:gd name="csY3" fmla="*/ 218962 h 218962"/>
          </a:gdLst>
          <a:ahLst/>
          <a:cxnLst>
            <a:cxn ang="0">
              <a:pos x="csX0" y="csY0"/>
            </a:cxn>
            <a:cxn ang="0">
              <a:pos x="csX1" y="csY1"/>
            </a:cxn>
            <a:cxn ang="0">
              <a:pos x="csX2" y="csY2"/>
            </a:cxn>
            <a:cxn ang="0">
              <a:pos x="csX3" y="csY3"/>
            </a:cxn>
          </a:cxnLst>
          <a:rect l="l" t="t" r="r" b="b"/>
          <a:pathLst>
            <a:path w="205208" h="218962">
              <a:moveTo>
                <a:pt x="0" y="218962"/>
              </a:moveTo>
              <a:lnTo>
                <a:pt x="205208" y="0"/>
              </a:lnTo>
              <a:cubicBezTo>
                <a:pt x="203870" y="72190"/>
                <a:pt x="202531" y="144379"/>
                <a:pt x="201193" y="216569"/>
              </a:cubicBezTo>
              <a:lnTo>
                <a:pt x="0" y="218962"/>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0</xdr:colOff>
      <xdr:row>28</xdr:row>
      <xdr:rowOff>0</xdr:rowOff>
    </xdr:from>
    <xdr:to>
      <xdr:col>9</xdr:col>
      <xdr:colOff>197397</xdr:colOff>
      <xdr:row>28</xdr:row>
      <xdr:rowOff>228599</xdr:rowOff>
    </xdr:to>
    <xdr:sp macro="" textlink="">
      <xdr:nvSpPr>
        <xdr:cNvPr id="22" name="Rätvinklig triangel 19">
          <a:extLst>
            <a:ext uri="{FF2B5EF4-FFF2-40B4-BE49-F238E27FC236}">
              <a16:creationId xmlns:a16="http://schemas.microsoft.com/office/drawing/2014/main" id="{5E4780D1-2CD7-4EBA-900B-BEC6F3BB34F1}"/>
            </a:ext>
          </a:extLst>
        </xdr:cNvPr>
        <xdr:cNvSpPr/>
      </xdr:nvSpPr>
      <xdr:spPr>
        <a:xfrm>
          <a:off x="5629275" y="6400800"/>
          <a:ext cx="197397" cy="228599"/>
        </a:xfrm>
        <a:custGeom>
          <a:avLst/>
          <a:gdLst>
            <a:gd name="csX0" fmla="*/ 0 w 186906"/>
            <a:gd name="csY0" fmla="*/ 215344 h 215344"/>
            <a:gd name="csX1" fmla="*/ 0 w 186906"/>
            <a:gd name="csY1" fmla="*/ 0 h 215344"/>
            <a:gd name="csX2" fmla="*/ 186906 w 186906"/>
            <a:gd name="csY2" fmla="*/ 215344 h 215344"/>
            <a:gd name="csX3" fmla="*/ 0 w 186906"/>
            <a:gd name="csY3" fmla="*/ 215344 h 215344"/>
            <a:gd name="csX0" fmla="*/ 0 w 193302"/>
            <a:gd name="csY0" fmla="*/ 223748 h 223748"/>
            <a:gd name="csX1" fmla="*/ 193302 w 193302"/>
            <a:gd name="csY1" fmla="*/ 0 h 223748"/>
            <a:gd name="csX2" fmla="*/ 186906 w 193302"/>
            <a:gd name="csY2" fmla="*/ 223748 h 223748"/>
            <a:gd name="csX3" fmla="*/ 0 w 193302"/>
            <a:gd name="csY3" fmla="*/ 223748 h 223748"/>
            <a:gd name="csX0" fmla="*/ 0 w 201193"/>
            <a:gd name="csY0" fmla="*/ 223748 h 223748"/>
            <a:gd name="csX1" fmla="*/ 193302 w 201193"/>
            <a:gd name="csY1" fmla="*/ 0 h 223748"/>
            <a:gd name="csX2" fmla="*/ 201193 w 201193"/>
            <a:gd name="csY2" fmla="*/ 221355 h 223748"/>
            <a:gd name="csX3" fmla="*/ 0 w 201193"/>
            <a:gd name="csY3" fmla="*/ 223748 h 223748"/>
            <a:gd name="csX0" fmla="*/ 0 w 205208"/>
            <a:gd name="csY0" fmla="*/ 218962 h 218962"/>
            <a:gd name="csX1" fmla="*/ 205208 w 205208"/>
            <a:gd name="csY1" fmla="*/ 0 h 218962"/>
            <a:gd name="csX2" fmla="*/ 201193 w 205208"/>
            <a:gd name="csY2" fmla="*/ 216569 h 218962"/>
            <a:gd name="csX3" fmla="*/ 0 w 205208"/>
            <a:gd name="csY3" fmla="*/ 218962 h 218962"/>
          </a:gdLst>
          <a:ahLst/>
          <a:cxnLst>
            <a:cxn ang="0">
              <a:pos x="csX0" y="csY0"/>
            </a:cxn>
            <a:cxn ang="0">
              <a:pos x="csX1" y="csY1"/>
            </a:cxn>
            <a:cxn ang="0">
              <a:pos x="csX2" y="csY2"/>
            </a:cxn>
            <a:cxn ang="0">
              <a:pos x="csX3" y="csY3"/>
            </a:cxn>
          </a:cxnLst>
          <a:rect l="l" t="t" r="r" b="b"/>
          <a:pathLst>
            <a:path w="205208" h="218962">
              <a:moveTo>
                <a:pt x="0" y="218962"/>
              </a:moveTo>
              <a:lnTo>
                <a:pt x="205208" y="0"/>
              </a:lnTo>
              <a:cubicBezTo>
                <a:pt x="203870" y="72190"/>
                <a:pt x="202531" y="144379"/>
                <a:pt x="201193" y="216569"/>
              </a:cubicBezTo>
              <a:lnTo>
                <a:pt x="0" y="218962"/>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0</xdr:colOff>
      <xdr:row>36</xdr:row>
      <xdr:rowOff>0</xdr:rowOff>
    </xdr:from>
    <xdr:to>
      <xdr:col>9</xdr:col>
      <xdr:colOff>197397</xdr:colOff>
      <xdr:row>36</xdr:row>
      <xdr:rowOff>228599</xdr:rowOff>
    </xdr:to>
    <xdr:sp macro="" textlink="">
      <xdr:nvSpPr>
        <xdr:cNvPr id="23" name="Rätvinklig triangel 19">
          <a:extLst>
            <a:ext uri="{FF2B5EF4-FFF2-40B4-BE49-F238E27FC236}">
              <a16:creationId xmlns:a16="http://schemas.microsoft.com/office/drawing/2014/main" id="{7C984161-7891-4C87-95F0-F7AFF3CB5582}"/>
            </a:ext>
          </a:extLst>
        </xdr:cNvPr>
        <xdr:cNvSpPr/>
      </xdr:nvSpPr>
      <xdr:spPr>
        <a:xfrm>
          <a:off x="5629275" y="8229600"/>
          <a:ext cx="197397" cy="228599"/>
        </a:xfrm>
        <a:custGeom>
          <a:avLst/>
          <a:gdLst>
            <a:gd name="csX0" fmla="*/ 0 w 186906"/>
            <a:gd name="csY0" fmla="*/ 215344 h 215344"/>
            <a:gd name="csX1" fmla="*/ 0 w 186906"/>
            <a:gd name="csY1" fmla="*/ 0 h 215344"/>
            <a:gd name="csX2" fmla="*/ 186906 w 186906"/>
            <a:gd name="csY2" fmla="*/ 215344 h 215344"/>
            <a:gd name="csX3" fmla="*/ 0 w 186906"/>
            <a:gd name="csY3" fmla="*/ 215344 h 215344"/>
            <a:gd name="csX0" fmla="*/ 0 w 193302"/>
            <a:gd name="csY0" fmla="*/ 223748 h 223748"/>
            <a:gd name="csX1" fmla="*/ 193302 w 193302"/>
            <a:gd name="csY1" fmla="*/ 0 h 223748"/>
            <a:gd name="csX2" fmla="*/ 186906 w 193302"/>
            <a:gd name="csY2" fmla="*/ 223748 h 223748"/>
            <a:gd name="csX3" fmla="*/ 0 w 193302"/>
            <a:gd name="csY3" fmla="*/ 223748 h 223748"/>
            <a:gd name="csX0" fmla="*/ 0 w 201193"/>
            <a:gd name="csY0" fmla="*/ 223748 h 223748"/>
            <a:gd name="csX1" fmla="*/ 193302 w 201193"/>
            <a:gd name="csY1" fmla="*/ 0 h 223748"/>
            <a:gd name="csX2" fmla="*/ 201193 w 201193"/>
            <a:gd name="csY2" fmla="*/ 221355 h 223748"/>
            <a:gd name="csX3" fmla="*/ 0 w 201193"/>
            <a:gd name="csY3" fmla="*/ 223748 h 223748"/>
            <a:gd name="csX0" fmla="*/ 0 w 205208"/>
            <a:gd name="csY0" fmla="*/ 218962 h 218962"/>
            <a:gd name="csX1" fmla="*/ 205208 w 205208"/>
            <a:gd name="csY1" fmla="*/ 0 h 218962"/>
            <a:gd name="csX2" fmla="*/ 201193 w 205208"/>
            <a:gd name="csY2" fmla="*/ 216569 h 218962"/>
            <a:gd name="csX3" fmla="*/ 0 w 205208"/>
            <a:gd name="csY3" fmla="*/ 218962 h 218962"/>
          </a:gdLst>
          <a:ahLst/>
          <a:cxnLst>
            <a:cxn ang="0">
              <a:pos x="csX0" y="csY0"/>
            </a:cxn>
            <a:cxn ang="0">
              <a:pos x="csX1" y="csY1"/>
            </a:cxn>
            <a:cxn ang="0">
              <a:pos x="csX2" y="csY2"/>
            </a:cxn>
            <a:cxn ang="0">
              <a:pos x="csX3" y="csY3"/>
            </a:cxn>
          </a:cxnLst>
          <a:rect l="l" t="t" r="r" b="b"/>
          <a:pathLst>
            <a:path w="205208" h="218962">
              <a:moveTo>
                <a:pt x="0" y="218962"/>
              </a:moveTo>
              <a:lnTo>
                <a:pt x="205208" y="0"/>
              </a:lnTo>
              <a:cubicBezTo>
                <a:pt x="203870" y="72190"/>
                <a:pt x="202531" y="144379"/>
                <a:pt x="201193" y="216569"/>
              </a:cubicBezTo>
              <a:lnTo>
                <a:pt x="0" y="218962"/>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0</xdr:colOff>
      <xdr:row>44</xdr:row>
      <xdr:rowOff>0</xdr:rowOff>
    </xdr:from>
    <xdr:to>
      <xdr:col>9</xdr:col>
      <xdr:colOff>197397</xdr:colOff>
      <xdr:row>44</xdr:row>
      <xdr:rowOff>228599</xdr:rowOff>
    </xdr:to>
    <xdr:sp macro="" textlink="">
      <xdr:nvSpPr>
        <xdr:cNvPr id="24" name="Rätvinklig triangel 19">
          <a:extLst>
            <a:ext uri="{FF2B5EF4-FFF2-40B4-BE49-F238E27FC236}">
              <a16:creationId xmlns:a16="http://schemas.microsoft.com/office/drawing/2014/main" id="{8E0DE013-71A2-4454-AB74-FC8094D8E8DB}"/>
            </a:ext>
          </a:extLst>
        </xdr:cNvPr>
        <xdr:cNvSpPr/>
      </xdr:nvSpPr>
      <xdr:spPr>
        <a:xfrm>
          <a:off x="5629275" y="10058400"/>
          <a:ext cx="197397" cy="228599"/>
        </a:xfrm>
        <a:custGeom>
          <a:avLst/>
          <a:gdLst>
            <a:gd name="csX0" fmla="*/ 0 w 186906"/>
            <a:gd name="csY0" fmla="*/ 215344 h 215344"/>
            <a:gd name="csX1" fmla="*/ 0 w 186906"/>
            <a:gd name="csY1" fmla="*/ 0 h 215344"/>
            <a:gd name="csX2" fmla="*/ 186906 w 186906"/>
            <a:gd name="csY2" fmla="*/ 215344 h 215344"/>
            <a:gd name="csX3" fmla="*/ 0 w 186906"/>
            <a:gd name="csY3" fmla="*/ 215344 h 215344"/>
            <a:gd name="csX0" fmla="*/ 0 w 193302"/>
            <a:gd name="csY0" fmla="*/ 223748 h 223748"/>
            <a:gd name="csX1" fmla="*/ 193302 w 193302"/>
            <a:gd name="csY1" fmla="*/ 0 h 223748"/>
            <a:gd name="csX2" fmla="*/ 186906 w 193302"/>
            <a:gd name="csY2" fmla="*/ 223748 h 223748"/>
            <a:gd name="csX3" fmla="*/ 0 w 193302"/>
            <a:gd name="csY3" fmla="*/ 223748 h 223748"/>
            <a:gd name="csX0" fmla="*/ 0 w 201193"/>
            <a:gd name="csY0" fmla="*/ 223748 h 223748"/>
            <a:gd name="csX1" fmla="*/ 193302 w 201193"/>
            <a:gd name="csY1" fmla="*/ 0 h 223748"/>
            <a:gd name="csX2" fmla="*/ 201193 w 201193"/>
            <a:gd name="csY2" fmla="*/ 221355 h 223748"/>
            <a:gd name="csX3" fmla="*/ 0 w 201193"/>
            <a:gd name="csY3" fmla="*/ 223748 h 223748"/>
            <a:gd name="csX0" fmla="*/ 0 w 205208"/>
            <a:gd name="csY0" fmla="*/ 218962 h 218962"/>
            <a:gd name="csX1" fmla="*/ 205208 w 205208"/>
            <a:gd name="csY1" fmla="*/ 0 h 218962"/>
            <a:gd name="csX2" fmla="*/ 201193 w 205208"/>
            <a:gd name="csY2" fmla="*/ 216569 h 218962"/>
            <a:gd name="csX3" fmla="*/ 0 w 205208"/>
            <a:gd name="csY3" fmla="*/ 218962 h 218962"/>
          </a:gdLst>
          <a:ahLst/>
          <a:cxnLst>
            <a:cxn ang="0">
              <a:pos x="csX0" y="csY0"/>
            </a:cxn>
            <a:cxn ang="0">
              <a:pos x="csX1" y="csY1"/>
            </a:cxn>
            <a:cxn ang="0">
              <a:pos x="csX2" y="csY2"/>
            </a:cxn>
            <a:cxn ang="0">
              <a:pos x="csX3" y="csY3"/>
            </a:cxn>
          </a:cxnLst>
          <a:rect l="l" t="t" r="r" b="b"/>
          <a:pathLst>
            <a:path w="205208" h="218962">
              <a:moveTo>
                <a:pt x="0" y="218962"/>
              </a:moveTo>
              <a:lnTo>
                <a:pt x="205208" y="0"/>
              </a:lnTo>
              <a:cubicBezTo>
                <a:pt x="203870" y="72190"/>
                <a:pt x="202531" y="144379"/>
                <a:pt x="201193" y="216569"/>
              </a:cubicBezTo>
              <a:lnTo>
                <a:pt x="0" y="218962"/>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0</xdr:colOff>
      <xdr:row>52</xdr:row>
      <xdr:rowOff>0</xdr:rowOff>
    </xdr:from>
    <xdr:to>
      <xdr:col>9</xdr:col>
      <xdr:colOff>197397</xdr:colOff>
      <xdr:row>52</xdr:row>
      <xdr:rowOff>228599</xdr:rowOff>
    </xdr:to>
    <xdr:sp macro="" textlink="">
      <xdr:nvSpPr>
        <xdr:cNvPr id="25" name="Rätvinklig triangel 19">
          <a:extLst>
            <a:ext uri="{FF2B5EF4-FFF2-40B4-BE49-F238E27FC236}">
              <a16:creationId xmlns:a16="http://schemas.microsoft.com/office/drawing/2014/main" id="{D850179F-7EA4-4826-9700-3A4E6B13F36D}"/>
            </a:ext>
          </a:extLst>
        </xdr:cNvPr>
        <xdr:cNvSpPr/>
      </xdr:nvSpPr>
      <xdr:spPr>
        <a:xfrm>
          <a:off x="5629275" y="11887200"/>
          <a:ext cx="197397" cy="228599"/>
        </a:xfrm>
        <a:custGeom>
          <a:avLst/>
          <a:gdLst>
            <a:gd name="csX0" fmla="*/ 0 w 186906"/>
            <a:gd name="csY0" fmla="*/ 215344 h 215344"/>
            <a:gd name="csX1" fmla="*/ 0 w 186906"/>
            <a:gd name="csY1" fmla="*/ 0 h 215344"/>
            <a:gd name="csX2" fmla="*/ 186906 w 186906"/>
            <a:gd name="csY2" fmla="*/ 215344 h 215344"/>
            <a:gd name="csX3" fmla="*/ 0 w 186906"/>
            <a:gd name="csY3" fmla="*/ 215344 h 215344"/>
            <a:gd name="csX0" fmla="*/ 0 w 193302"/>
            <a:gd name="csY0" fmla="*/ 223748 h 223748"/>
            <a:gd name="csX1" fmla="*/ 193302 w 193302"/>
            <a:gd name="csY1" fmla="*/ 0 h 223748"/>
            <a:gd name="csX2" fmla="*/ 186906 w 193302"/>
            <a:gd name="csY2" fmla="*/ 223748 h 223748"/>
            <a:gd name="csX3" fmla="*/ 0 w 193302"/>
            <a:gd name="csY3" fmla="*/ 223748 h 223748"/>
            <a:gd name="csX0" fmla="*/ 0 w 201193"/>
            <a:gd name="csY0" fmla="*/ 223748 h 223748"/>
            <a:gd name="csX1" fmla="*/ 193302 w 201193"/>
            <a:gd name="csY1" fmla="*/ 0 h 223748"/>
            <a:gd name="csX2" fmla="*/ 201193 w 201193"/>
            <a:gd name="csY2" fmla="*/ 221355 h 223748"/>
            <a:gd name="csX3" fmla="*/ 0 w 201193"/>
            <a:gd name="csY3" fmla="*/ 223748 h 223748"/>
            <a:gd name="csX0" fmla="*/ 0 w 205208"/>
            <a:gd name="csY0" fmla="*/ 218962 h 218962"/>
            <a:gd name="csX1" fmla="*/ 205208 w 205208"/>
            <a:gd name="csY1" fmla="*/ 0 h 218962"/>
            <a:gd name="csX2" fmla="*/ 201193 w 205208"/>
            <a:gd name="csY2" fmla="*/ 216569 h 218962"/>
            <a:gd name="csX3" fmla="*/ 0 w 205208"/>
            <a:gd name="csY3" fmla="*/ 218962 h 218962"/>
          </a:gdLst>
          <a:ahLst/>
          <a:cxnLst>
            <a:cxn ang="0">
              <a:pos x="csX0" y="csY0"/>
            </a:cxn>
            <a:cxn ang="0">
              <a:pos x="csX1" y="csY1"/>
            </a:cxn>
            <a:cxn ang="0">
              <a:pos x="csX2" y="csY2"/>
            </a:cxn>
            <a:cxn ang="0">
              <a:pos x="csX3" y="csY3"/>
            </a:cxn>
          </a:cxnLst>
          <a:rect l="l" t="t" r="r" b="b"/>
          <a:pathLst>
            <a:path w="205208" h="218962">
              <a:moveTo>
                <a:pt x="0" y="218962"/>
              </a:moveTo>
              <a:lnTo>
                <a:pt x="205208" y="0"/>
              </a:lnTo>
              <a:cubicBezTo>
                <a:pt x="203870" y="72190"/>
                <a:pt x="202531" y="144379"/>
                <a:pt x="201193" y="216569"/>
              </a:cubicBezTo>
              <a:lnTo>
                <a:pt x="0" y="218962"/>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0</xdr:colOff>
      <xdr:row>60</xdr:row>
      <xdr:rowOff>0</xdr:rowOff>
    </xdr:from>
    <xdr:to>
      <xdr:col>9</xdr:col>
      <xdr:colOff>197397</xdr:colOff>
      <xdr:row>60</xdr:row>
      <xdr:rowOff>228599</xdr:rowOff>
    </xdr:to>
    <xdr:sp macro="" textlink="">
      <xdr:nvSpPr>
        <xdr:cNvPr id="26" name="Rätvinklig triangel 19">
          <a:extLst>
            <a:ext uri="{FF2B5EF4-FFF2-40B4-BE49-F238E27FC236}">
              <a16:creationId xmlns:a16="http://schemas.microsoft.com/office/drawing/2014/main" id="{77FB5CAE-A87B-423D-AB35-490AC27B2A8F}"/>
            </a:ext>
          </a:extLst>
        </xdr:cNvPr>
        <xdr:cNvSpPr/>
      </xdr:nvSpPr>
      <xdr:spPr>
        <a:xfrm>
          <a:off x="5629275" y="13716000"/>
          <a:ext cx="197397" cy="228599"/>
        </a:xfrm>
        <a:custGeom>
          <a:avLst/>
          <a:gdLst>
            <a:gd name="csX0" fmla="*/ 0 w 186906"/>
            <a:gd name="csY0" fmla="*/ 215344 h 215344"/>
            <a:gd name="csX1" fmla="*/ 0 w 186906"/>
            <a:gd name="csY1" fmla="*/ 0 h 215344"/>
            <a:gd name="csX2" fmla="*/ 186906 w 186906"/>
            <a:gd name="csY2" fmla="*/ 215344 h 215344"/>
            <a:gd name="csX3" fmla="*/ 0 w 186906"/>
            <a:gd name="csY3" fmla="*/ 215344 h 215344"/>
            <a:gd name="csX0" fmla="*/ 0 w 193302"/>
            <a:gd name="csY0" fmla="*/ 223748 h 223748"/>
            <a:gd name="csX1" fmla="*/ 193302 w 193302"/>
            <a:gd name="csY1" fmla="*/ 0 h 223748"/>
            <a:gd name="csX2" fmla="*/ 186906 w 193302"/>
            <a:gd name="csY2" fmla="*/ 223748 h 223748"/>
            <a:gd name="csX3" fmla="*/ 0 w 193302"/>
            <a:gd name="csY3" fmla="*/ 223748 h 223748"/>
            <a:gd name="csX0" fmla="*/ 0 w 201193"/>
            <a:gd name="csY0" fmla="*/ 223748 h 223748"/>
            <a:gd name="csX1" fmla="*/ 193302 w 201193"/>
            <a:gd name="csY1" fmla="*/ 0 h 223748"/>
            <a:gd name="csX2" fmla="*/ 201193 w 201193"/>
            <a:gd name="csY2" fmla="*/ 221355 h 223748"/>
            <a:gd name="csX3" fmla="*/ 0 w 201193"/>
            <a:gd name="csY3" fmla="*/ 223748 h 223748"/>
            <a:gd name="csX0" fmla="*/ 0 w 205208"/>
            <a:gd name="csY0" fmla="*/ 218962 h 218962"/>
            <a:gd name="csX1" fmla="*/ 205208 w 205208"/>
            <a:gd name="csY1" fmla="*/ 0 h 218962"/>
            <a:gd name="csX2" fmla="*/ 201193 w 205208"/>
            <a:gd name="csY2" fmla="*/ 216569 h 218962"/>
            <a:gd name="csX3" fmla="*/ 0 w 205208"/>
            <a:gd name="csY3" fmla="*/ 218962 h 218962"/>
          </a:gdLst>
          <a:ahLst/>
          <a:cxnLst>
            <a:cxn ang="0">
              <a:pos x="csX0" y="csY0"/>
            </a:cxn>
            <a:cxn ang="0">
              <a:pos x="csX1" y="csY1"/>
            </a:cxn>
            <a:cxn ang="0">
              <a:pos x="csX2" y="csY2"/>
            </a:cxn>
            <a:cxn ang="0">
              <a:pos x="csX3" y="csY3"/>
            </a:cxn>
          </a:cxnLst>
          <a:rect l="l" t="t" r="r" b="b"/>
          <a:pathLst>
            <a:path w="205208" h="218962">
              <a:moveTo>
                <a:pt x="0" y="218962"/>
              </a:moveTo>
              <a:lnTo>
                <a:pt x="205208" y="0"/>
              </a:lnTo>
              <a:cubicBezTo>
                <a:pt x="203870" y="72190"/>
                <a:pt x="202531" y="144379"/>
                <a:pt x="201193" y="216569"/>
              </a:cubicBezTo>
              <a:lnTo>
                <a:pt x="0" y="218962"/>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0</xdr:colOff>
      <xdr:row>68</xdr:row>
      <xdr:rowOff>0</xdr:rowOff>
    </xdr:from>
    <xdr:to>
      <xdr:col>9</xdr:col>
      <xdr:colOff>197397</xdr:colOff>
      <xdr:row>68</xdr:row>
      <xdr:rowOff>228599</xdr:rowOff>
    </xdr:to>
    <xdr:sp macro="" textlink="">
      <xdr:nvSpPr>
        <xdr:cNvPr id="27" name="Rätvinklig triangel 19">
          <a:extLst>
            <a:ext uri="{FF2B5EF4-FFF2-40B4-BE49-F238E27FC236}">
              <a16:creationId xmlns:a16="http://schemas.microsoft.com/office/drawing/2014/main" id="{156523E7-64E6-45FE-A1BE-C4E29A322AC4}"/>
            </a:ext>
          </a:extLst>
        </xdr:cNvPr>
        <xdr:cNvSpPr/>
      </xdr:nvSpPr>
      <xdr:spPr>
        <a:xfrm>
          <a:off x="5629275" y="15544800"/>
          <a:ext cx="197397" cy="228599"/>
        </a:xfrm>
        <a:custGeom>
          <a:avLst/>
          <a:gdLst>
            <a:gd name="csX0" fmla="*/ 0 w 186906"/>
            <a:gd name="csY0" fmla="*/ 215344 h 215344"/>
            <a:gd name="csX1" fmla="*/ 0 w 186906"/>
            <a:gd name="csY1" fmla="*/ 0 h 215344"/>
            <a:gd name="csX2" fmla="*/ 186906 w 186906"/>
            <a:gd name="csY2" fmla="*/ 215344 h 215344"/>
            <a:gd name="csX3" fmla="*/ 0 w 186906"/>
            <a:gd name="csY3" fmla="*/ 215344 h 215344"/>
            <a:gd name="csX0" fmla="*/ 0 w 193302"/>
            <a:gd name="csY0" fmla="*/ 223748 h 223748"/>
            <a:gd name="csX1" fmla="*/ 193302 w 193302"/>
            <a:gd name="csY1" fmla="*/ 0 h 223748"/>
            <a:gd name="csX2" fmla="*/ 186906 w 193302"/>
            <a:gd name="csY2" fmla="*/ 223748 h 223748"/>
            <a:gd name="csX3" fmla="*/ 0 w 193302"/>
            <a:gd name="csY3" fmla="*/ 223748 h 223748"/>
            <a:gd name="csX0" fmla="*/ 0 w 201193"/>
            <a:gd name="csY0" fmla="*/ 223748 h 223748"/>
            <a:gd name="csX1" fmla="*/ 193302 w 201193"/>
            <a:gd name="csY1" fmla="*/ 0 h 223748"/>
            <a:gd name="csX2" fmla="*/ 201193 w 201193"/>
            <a:gd name="csY2" fmla="*/ 221355 h 223748"/>
            <a:gd name="csX3" fmla="*/ 0 w 201193"/>
            <a:gd name="csY3" fmla="*/ 223748 h 223748"/>
            <a:gd name="csX0" fmla="*/ 0 w 205208"/>
            <a:gd name="csY0" fmla="*/ 218962 h 218962"/>
            <a:gd name="csX1" fmla="*/ 205208 w 205208"/>
            <a:gd name="csY1" fmla="*/ 0 h 218962"/>
            <a:gd name="csX2" fmla="*/ 201193 w 205208"/>
            <a:gd name="csY2" fmla="*/ 216569 h 218962"/>
            <a:gd name="csX3" fmla="*/ 0 w 205208"/>
            <a:gd name="csY3" fmla="*/ 218962 h 218962"/>
          </a:gdLst>
          <a:ahLst/>
          <a:cxnLst>
            <a:cxn ang="0">
              <a:pos x="csX0" y="csY0"/>
            </a:cxn>
            <a:cxn ang="0">
              <a:pos x="csX1" y="csY1"/>
            </a:cxn>
            <a:cxn ang="0">
              <a:pos x="csX2" y="csY2"/>
            </a:cxn>
            <a:cxn ang="0">
              <a:pos x="csX3" y="csY3"/>
            </a:cxn>
          </a:cxnLst>
          <a:rect l="l" t="t" r="r" b="b"/>
          <a:pathLst>
            <a:path w="205208" h="218962">
              <a:moveTo>
                <a:pt x="0" y="218962"/>
              </a:moveTo>
              <a:lnTo>
                <a:pt x="205208" y="0"/>
              </a:lnTo>
              <a:cubicBezTo>
                <a:pt x="203870" y="72190"/>
                <a:pt x="202531" y="144379"/>
                <a:pt x="201193" y="216569"/>
              </a:cubicBezTo>
              <a:lnTo>
                <a:pt x="0" y="218962"/>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0</xdr:colOff>
      <xdr:row>76</xdr:row>
      <xdr:rowOff>0</xdr:rowOff>
    </xdr:from>
    <xdr:to>
      <xdr:col>9</xdr:col>
      <xdr:colOff>197397</xdr:colOff>
      <xdr:row>76</xdr:row>
      <xdr:rowOff>228599</xdr:rowOff>
    </xdr:to>
    <xdr:sp macro="" textlink="">
      <xdr:nvSpPr>
        <xdr:cNvPr id="28" name="Rätvinklig triangel 19">
          <a:extLst>
            <a:ext uri="{FF2B5EF4-FFF2-40B4-BE49-F238E27FC236}">
              <a16:creationId xmlns:a16="http://schemas.microsoft.com/office/drawing/2014/main" id="{FD02DFF5-04B5-4F1D-A709-D6D2B3CDF0EE}"/>
            </a:ext>
          </a:extLst>
        </xdr:cNvPr>
        <xdr:cNvSpPr/>
      </xdr:nvSpPr>
      <xdr:spPr>
        <a:xfrm>
          <a:off x="5629275" y="17373600"/>
          <a:ext cx="197397" cy="228599"/>
        </a:xfrm>
        <a:custGeom>
          <a:avLst/>
          <a:gdLst>
            <a:gd name="csX0" fmla="*/ 0 w 186906"/>
            <a:gd name="csY0" fmla="*/ 215344 h 215344"/>
            <a:gd name="csX1" fmla="*/ 0 w 186906"/>
            <a:gd name="csY1" fmla="*/ 0 h 215344"/>
            <a:gd name="csX2" fmla="*/ 186906 w 186906"/>
            <a:gd name="csY2" fmla="*/ 215344 h 215344"/>
            <a:gd name="csX3" fmla="*/ 0 w 186906"/>
            <a:gd name="csY3" fmla="*/ 215344 h 215344"/>
            <a:gd name="csX0" fmla="*/ 0 w 193302"/>
            <a:gd name="csY0" fmla="*/ 223748 h 223748"/>
            <a:gd name="csX1" fmla="*/ 193302 w 193302"/>
            <a:gd name="csY1" fmla="*/ 0 h 223748"/>
            <a:gd name="csX2" fmla="*/ 186906 w 193302"/>
            <a:gd name="csY2" fmla="*/ 223748 h 223748"/>
            <a:gd name="csX3" fmla="*/ 0 w 193302"/>
            <a:gd name="csY3" fmla="*/ 223748 h 223748"/>
            <a:gd name="csX0" fmla="*/ 0 w 201193"/>
            <a:gd name="csY0" fmla="*/ 223748 h 223748"/>
            <a:gd name="csX1" fmla="*/ 193302 w 201193"/>
            <a:gd name="csY1" fmla="*/ 0 h 223748"/>
            <a:gd name="csX2" fmla="*/ 201193 w 201193"/>
            <a:gd name="csY2" fmla="*/ 221355 h 223748"/>
            <a:gd name="csX3" fmla="*/ 0 w 201193"/>
            <a:gd name="csY3" fmla="*/ 223748 h 223748"/>
            <a:gd name="csX0" fmla="*/ 0 w 205208"/>
            <a:gd name="csY0" fmla="*/ 218962 h 218962"/>
            <a:gd name="csX1" fmla="*/ 205208 w 205208"/>
            <a:gd name="csY1" fmla="*/ 0 h 218962"/>
            <a:gd name="csX2" fmla="*/ 201193 w 205208"/>
            <a:gd name="csY2" fmla="*/ 216569 h 218962"/>
            <a:gd name="csX3" fmla="*/ 0 w 205208"/>
            <a:gd name="csY3" fmla="*/ 218962 h 218962"/>
          </a:gdLst>
          <a:ahLst/>
          <a:cxnLst>
            <a:cxn ang="0">
              <a:pos x="csX0" y="csY0"/>
            </a:cxn>
            <a:cxn ang="0">
              <a:pos x="csX1" y="csY1"/>
            </a:cxn>
            <a:cxn ang="0">
              <a:pos x="csX2" y="csY2"/>
            </a:cxn>
            <a:cxn ang="0">
              <a:pos x="csX3" y="csY3"/>
            </a:cxn>
          </a:cxnLst>
          <a:rect l="l" t="t" r="r" b="b"/>
          <a:pathLst>
            <a:path w="205208" h="218962">
              <a:moveTo>
                <a:pt x="0" y="218962"/>
              </a:moveTo>
              <a:lnTo>
                <a:pt x="205208" y="0"/>
              </a:lnTo>
              <a:cubicBezTo>
                <a:pt x="203870" y="72190"/>
                <a:pt x="202531" y="144379"/>
                <a:pt x="201193" y="216569"/>
              </a:cubicBezTo>
              <a:lnTo>
                <a:pt x="0" y="218962"/>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0</xdr:colOff>
      <xdr:row>84</xdr:row>
      <xdr:rowOff>0</xdr:rowOff>
    </xdr:from>
    <xdr:to>
      <xdr:col>9</xdr:col>
      <xdr:colOff>197397</xdr:colOff>
      <xdr:row>84</xdr:row>
      <xdr:rowOff>228599</xdr:rowOff>
    </xdr:to>
    <xdr:sp macro="" textlink="">
      <xdr:nvSpPr>
        <xdr:cNvPr id="30" name="Rätvinklig triangel 19">
          <a:extLst>
            <a:ext uri="{FF2B5EF4-FFF2-40B4-BE49-F238E27FC236}">
              <a16:creationId xmlns:a16="http://schemas.microsoft.com/office/drawing/2014/main" id="{8B56303F-CFFA-495C-94D5-D513F8B91DEF}"/>
            </a:ext>
          </a:extLst>
        </xdr:cNvPr>
        <xdr:cNvSpPr/>
      </xdr:nvSpPr>
      <xdr:spPr>
        <a:xfrm>
          <a:off x="5629275" y="19202400"/>
          <a:ext cx="197397" cy="228599"/>
        </a:xfrm>
        <a:custGeom>
          <a:avLst/>
          <a:gdLst>
            <a:gd name="csX0" fmla="*/ 0 w 186906"/>
            <a:gd name="csY0" fmla="*/ 215344 h 215344"/>
            <a:gd name="csX1" fmla="*/ 0 w 186906"/>
            <a:gd name="csY1" fmla="*/ 0 h 215344"/>
            <a:gd name="csX2" fmla="*/ 186906 w 186906"/>
            <a:gd name="csY2" fmla="*/ 215344 h 215344"/>
            <a:gd name="csX3" fmla="*/ 0 w 186906"/>
            <a:gd name="csY3" fmla="*/ 215344 h 215344"/>
            <a:gd name="csX0" fmla="*/ 0 w 193302"/>
            <a:gd name="csY0" fmla="*/ 223748 h 223748"/>
            <a:gd name="csX1" fmla="*/ 193302 w 193302"/>
            <a:gd name="csY1" fmla="*/ 0 h 223748"/>
            <a:gd name="csX2" fmla="*/ 186906 w 193302"/>
            <a:gd name="csY2" fmla="*/ 223748 h 223748"/>
            <a:gd name="csX3" fmla="*/ 0 w 193302"/>
            <a:gd name="csY3" fmla="*/ 223748 h 223748"/>
            <a:gd name="csX0" fmla="*/ 0 w 201193"/>
            <a:gd name="csY0" fmla="*/ 223748 h 223748"/>
            <a:gd name="csX1" fmla="*/ 193302 w 201193"/>
            <a:gd name="csY1" fmla="*/ 0 h 223748"/>
            <a:gd name="csX2" fmla="*/ 201193 w 201193"/>
            <a:gd name="csY2" fmla="*/ 221355 h 223748"/>
            <a:gd name="csX3" fmla="*/ 0 w 201193"/>
            <a:gd name="csY3" fmla="*/ 223748 h 223748"/>
            <a:gd name="csX0" fmla="*/ 0 w 205208"/>
            <a:gd name="csY0" fmla="*/ 218962 h 218962"/>
            <a:gd name="csX1" fmla="*/ 205208 w 205208"/>
            <a:gd name="csY1" fmla="*/ 0 h 218962"/>
            <a:gd name="csX2" fmla="*/ 201193 w 205208"/>
            <a:gd name="csY2" fmla="*/ 216569 h 218962"/>
            <a:gd name="csX3" fmla="*/ 0 w 205208"/>
            <a:gd name="csY3" fmla="*/ 218962 h 218962"/>
          </a:gdLst>
          <a:ahLst/>
          <a:cxnLst>
            <a:cxn ang="0">
              <a:pos x="csX0" y="csY0"/>
            </a:cxn>
            <a:cxn ang="0">
              <a:pos x="csX1" y="csY1"/>
            </a:cxn>
            <a:cxn ang="0">
              <a:pos x="csX2" y="csY2"/>
            </a:cxn>
            <a:cxn ang="0">
              <a:pos x="csX3" y="csY3"/>
            </a:cxn>
          </a:cxnLst>
          <a:rect l="l" t="t" r="r" b="b"/>
          <a:pathLst>
            <a:path w="205208" h="218962">
              <a:moveTo>
                <a:pt x="0" y="218962"/>
              </a:moveTo>
              <a:lnTo>
                <a:pt x="205208" y="0"/>
              </a:lnTo>
              <a:cubicBezTo>
                <a:pt x="203870" y="72190"/>
                <a:pt x="202531" y="144379"/>
                <a:pt x="201193" y="216569"/>
              </a:cubicBezTo>
              <a:lnTo>
                <a:pt x="0" y="218962"/>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0</xdr:colOff>
      <xdr:row>92</xdr:row>
      <xdr:rowOff>0</xdr:rowOff>
    </xdr:from>
    <xdr:to>
      <xdr:col>9</xdr:col>
      <xdr:colOff>197397</xdr:colOff>
      <xdr:row>92</xdr:row>
      <xdr:rowOff>228599</xdr:rowOff>
    </xdr:to>
    <xdr:sp macro="" textlink="">
      <xdr:nvSpPr>
        <xdr:cNvPr id="31" name="Rätvinklig triangel 19">
          <a:extLst>
            <a:ext uri="{FF2B5EF4-FFF2-40B4-BE49-F238E27FC236}">
              <a16:creationId xmlns:a16="http://schemas.microsoft.com/office/drawing/2014/main" id="{7994E3FE-34D7-461F-A847-243CD83D914A}"/>
            </a:ext>
          </a:extLst>
        </xdr:cNvPr>
        <xdr:cNvSpPr/>
      </xdr:nvSpPr>
      <xdr:spPr>
        <a:xfrm>
          <a:off x="5629275" y="21031200"/>
          <a:ext cx="197397" cy="228599"/>
        </a:xfrm>
        <a:custGeom>
          <a:avLst/>
          <a:gdLst>
            <a:gd name="csX0" fmla="*/ 0 w 186906"/>
            <a:gd name="csY0" fmla="*/ 215344 h 215344"/>
            <a:gd name="csX1" fmla="*/ 0 w 186906"/>
            <a:gd name="csY1" fmla="*/ 0 h 215344"/>
            <a:gd name="csX2" fmla="*/ 186906 w 186906"/>
            <a:gd name="csY2" fmla="*/ 215344 h 215344"/>
            <a:gd name="csX3" fmla="*/ 0 w 186906"/>
            <a:gd name="csY3" fmla="*/ 215344 h 215344"/>
            <a:gd name="csX0" fmla="*/ 0 w 193302"/>
            <a:gd name="csY0" fmla="*/ 223748 h 223748"/>
            <a:gd name="csX1" fmla="*/ 193302 w 193302"/>
            <a:gd name="csY1" fmla="*/ 0 h 223748"/>
            <a:gd name="csX2" fmla="*/ 186906 w 193302"/>
            <a:gd name="csY2" fmla="*/ 223748 h 223748"/>
            <a:gd name="csX3" fmla="*/ 0 w 193302"/>
            <a:gd name="csY3" fmla="*/ 223748 h 223748"/>
            <a:gd name="csX0" fmla="*/ 0 w 201193"/>
            <a:gd name="csY0" fmla="*/ 223748 h 223748"/>
            <a:gd name="csX1" fmla="*/ 193302 w 201193"/>
            <a:gd name="csY1" fmla="*/ 0 h 223748"/>
            <a:gd name="csX2" fmla="*/ 201193 w 201193"/>
            <a:gd name="csY2" fmla="*/ 221355 h 223748"/>
            <a:gd name="csX3" fmla="*/ 0 w 201193"/>
            <a:gd name="csY3" fmla="*/ 223748 h 223748"/>
            <a:gd name="csX0" fmla="*/ 0 w 205208"/>
            <a:gd name="csY0" fmla="*/ 218962 h 218962"/>
            <a:gd name="csX1" fmla="*/ 205208 w 205208"/>
            <a:gd name="csY1" fmla="*/ 0 h 218962"/>
            <a:gd name="csX2" fmla="*/ 201193 w 205208"/>
            <a:gd name="csY2" fmla="*/ 216569 h 218962"/>
            <a:gd name="csX3" fmla="*/ 0 w 205208"/>
            <a:gd name="csY3" fmla="*/ 218962 h 218962"/>
          </a:gdLst>
          <a:ahLst/>
          <a:cxnLst>
            <a:cxn ang="0">
              <a:pos x="csX0" y="csY0"/>
            </a:cxn>
            <a:cxn ang="0">
              <a:pos x="csX1" y="csY1"/>
            </a:cxn>
            <a:cxn ang="0">
              <a:pos x="csX2" y="csY2"/>
            </a:cxn>
            <a:cxn ang="0">
              <a:pos x="csX3" y="csY3"/>
            </a:cxn>
          </a:cxnLst>
          <a:rect l="l" t="t" r="r" b="b"/>
          <a:pathLst>
            <a:path w="205208" h="218962">
              <a:moveTo>
                <a:pt x="0" y="218962"/>
              </a:moveTo>
              <a:lnTo>
                <a:pt x="205208" y="0"/>
              </a:lnTo>
              <a:cubicBezTo>
                <a:pt x="203870" y="72190"/>
                <a:pt x="202531" y="144379"/>
                <a:pt x="201193" y="216569"/>
              </a:cubicBezTo>
              <a:lnTo>
                <a:pt x="0" y="218962"/>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0</xdr:colOff>
      <xdr:row>100</xdr:row>
      <xdr:rowOff>0</xdr:rowOff>
    </xdr:from>
    <xdr:to>
      <xdr:col>9</xdr:col>
      <xdr:colOff>197397</xdr:colOff>
      <xdr:row>100</xdr:row>
      <xdr:rowOff>228599</xdr:rowOff>
    </xdr:to>
    <xdr:sp macro="" textlink="">
      <xdr:nvSpPr>
        <xdr:cNvPr id="34" name="Rätvinklig triangel 19">
          <a:extLst>
            <a:ext uri="{FF2B5EF4-FFF2-40B4-BE49-F238E27FC236}">
              <a16:creationId xmlns:a16="http://schemas.microsoft.com/office/drawing/2014/main" id="{6D4B3943-2EA9-4B93-B52D-4C64CD615A7F}"/>
            </a:ext>
          </a:extLst>
        </xdr:cNvPr>
        <xdr:cNvSpPr/>
      </xdr:nvSpPr>
      <xdr:spPr>
        <a:xfrm>
          <a:off x="5629275" y="22860000"/>
          <a:ext cx="197397" cy="228599"/>
        </a:xfrm>
        <a:custGeom>
          <a:avLst/>
          <a:gdLst>
            <a:gd name="csX0" fmla="*/ 0 w 186906"/>
            <a:gd name="csY0" fmla="*/ 215344 h 215344"/>
            <a:gd name="csX1" fmla="*/ 0 w 186906"/>
            <a:gd name="csY1" fmla="*/ 0 h 215344"/>
            <a:gd name="csX2" fmla="*/ 186906 w 186906"/>
            <a:gd name="csY2" fmla="*/ 215344 h 215344"/>
            <a:gd name="csX3" fmla="*/ 0 w 186906"/>
            <a:gd name="csY3" fmla="*/ 215344 h 215344"/>
            <a:gd name="csX0" fmla="*/ 0 w 193302"/>
            <a:gd name="csY0" fmla="*/ 223748 h 223748"/>
            <a:gd name="csX1" fmla="*/ 193302 w 193302"/>
            <a:gd name="csY1" fmla="*/ 0 h 223748"/>
            <a:gd name="csX2" fmla="*/ 186906 w 193302"/>
            <a:gd name="csY2" fmla="*/ 223748 h 223748"/>
            <a:gd name="csX3" fmla="*/ 0 w 193302"/>
            <a:gd name="csY3" fmla="*/ 223748 h 223748"/>
            <a:gd name="csX0" fmla="*/ 0 w 201193"/>
            <a:gd name="csY0" fmla="*/ 223748 h 223748"/>
            <a:gd name="csX1" fmla="*/ 193302 w 201193"/>
            <a:gd name="csY1" fmla="*/ 0 h 223748"/>
            <a:gd name="csX2" fmla="*/ 201193 w 201193"/>
            <a:gd name="csY2" fmla="*/ 221355 h 223748"/>
            <a:gd name="csX3" fmla="*/ 0 w 201193"/>
            <a:gd name="csY3" fmla="*/ 223748 h 223748"/>
            <a:gd name="csX0" fmla="*/ 0 w 205208"/>
            <a:gd name="csY0" fmla="*/ 218962 h 218962"/>
            <a:gd name="csX1" fmla="*/ 205208 w 205208"/>
            <a:gd name="csY1" fmla="*/ 0 h 218962"/>
            <a:gd name="csX2" fmla="*/ 201193 w 205208"/>
            <a:gd name="csY2" fmla="*/ 216569 h 218962"/>
            <a:gd name="csX3" fmla="*/ 0 w 205208"/>
            <a:gd name="csY3" fmla="*/ 218962 h 218962"/>
          </a:gdLst>
          <a:ahLst/>
          <a:cxnLst>
            <a:cxn ang="0">
              <a:pos x="csX0" y="csY0"/>
            </a:cxn>
            <a:cxn ang="0">
              <a:pos x="csX1" y="csY1"/>
            </a:cxn>
            <a:cxn ang="0">
              <a:pos x="csX2" y="csY2"/>
            </a:cxn>
            <a:cxn ang="0">
              <a:pos x="csX3" y="csY3"/>
            </a:cxn>
          </a:cxnLst>
          <a:rect l="l" t="t" r="r" b="b"/>
          <a:pathLst>
            <a:path w="205208" h="218962">
              <a:moveTo>
                <a:pt x="0" y="218962"/>
              </a:moveTo>
              <a:lnTo>
                <a:pt x="205208" y="0"/>
              </a:lnTo>
              <a:cubicBezTo>
                <a:pt x="203870" y="72190"/>
                <a:pt x="202531" y="144379"/>
                <a:pt x="201193" y="216569"/>
              </a:cubicBezTo>
              <a:lnTo>
                <a:pt x="0" y="218962"/>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6145</xdr:colOff>
      <xdr:row>17</xdr:row>
      <xdr:rowOff>20575</xdr:rowOff>
    </xdr:from>
    <xdr:to>
      <xdr:col>9</xdr:col>
      <xdr:colOff>196645</xdr:colOff>
      <xdr:row>18</xdr:row>
      <xdr:rowOff>11356</xdr:rowOff>
    </xdr:to>
    <xdr:sp macro="" textlink="">
      <xdr:nvSpPr>
        <xdr:cNvPr id="9" name="Rätvinklig triangel 5">
          <a:extLst>
            <a:ext uri="{FF2B5EF4-FFF2-40B4-BE49-F238E27FC236}">
              <a16:creationId xmlns:a16="http://schemas.microsoft.com/office/drawing/2014/main" id="{A08AA8F9-6EBE-4E64-B784-EEF8589F5D8D}"/>
            </a:ext>
          </a:extLst>
        </xdr:cNvPr>
        <xdr:cNvSpPr/>
      </xdr:nvSpPr>
      <xdr:spPr>
        <a:xfrm>
          <a:off x="5621754" y="3963097"/>
          <a:ext cx="190500" cy="222694"/>
        </a:xfrm>
        <a:custGeom>
          <a:avLst/>
          <a:gdLst>
            <a:gd name="csX0" fmla="*/ 0 w 176893"/>
            <a:gd name="csY0" fmla="*/ 204108 h 204108"/>
            <a:gd name="csX1" fmla="*/ 0 w 176893"/>
            <a:gd name="csY1" fmla="*/ 0 h 204108"/>
            <a:gd name="csX2" fmla="*/ 176893 w 176893"/>
            <a:gd name="csY2" fmla="*/ 204108 h 204108"/>
            <a:gd name="csX3" fmla="*/ 0 w 176893"/>
            <a:gd name="csY3" fmla="*/ 204108 h 204108"/>
            <a:gd name="csX0" fmla="*/ 0 w 188616"/>
            <a:gd name="csY0" fmla="*/ 204108 h 204108"/>
            <a:gd name="csX1" fmla="*/ 0 w 188616"/>
            <a:gd name="csY1" fmla="*/ 0 h 204108"/>
            <a:gd name="csX2" fmla="*/ 188616 w 188616"/>
            <a:gd name="csY2" fmla="*/ 4815 h 204108"/>
            <a:gd name="csX3" fmla="*/ 0 w 188616"/>
            <a:gd name="csY3" fmla="*/ 204108 h 204108"/>
            <a:gd name="csX0" fmla="*/ 0 w 195760"/>
            <a:gd name="csY0" fmla="*/ 204108 h 204108"/>
            <a:gd name="csX1" fmla="*/ 0 w 195760"/>
            <a:gd name="csY1" fmla="*/ 0 h 204108"/>
            <a:gd name="csX2" fmla="*/ 195760 w 195760"/>
            <a:gd name="csY2" fmla="*/ 52 h 204108"/>
            <a:gd name="csX3" fmla="*/ 0 w 195760"/>
            <a:gd name="csY3" fmla="*/ 204108 h 204108"/>
          </a:gdLst>
          <a:ahLst/>
          <a:cxnLst>
            <a:cxn ang="0">
              <a:pos x="csX0" y="csY0"/>
            </a:cxn>
            <a:cxn ang="0">
              <a:pos x="csX1" y="csY1"/>
            </a:cxn>
            <a:cxn ang="0">
              <a:pos x="csX2" y="csY2"/>
            </a:cxn>
            <a:cxn ang="0">
              <a:pos x="csX3" y="csY3"/>
            </a:cxn>
          </a:cxnLst>
          <a:rect l="l" t="t" r="r" b="b"/>
          <a:pathLst>
            <a:path w="195760" h="204108">
              <a:moveTo>
                <a:pt x="0" y="204108"/>
              </a:moveTo>
              <a:lnTo>
                <a:pt x="0" y="0"/>
              </a:lnTo>
              <a:lnTo>
                <a:pt x="195760" y="52"/>
              </a:lnTo>
              <a:lnTo>
                <a:pt x="0" y="204108"/>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6145</xdr:colOff>
      <xdr:row>25</xdr:row>
      <xdr:rowOff>20575</xdr:rowOff>
    </xdr:from>
    <xdr:to>
      <xdr:col>9</xdr:col>
      <xdr:colOff>196645</xdr:colOff>
      <xdr:row>26</xdr:row>
      <xdr:rowOff>11357</xdr:rowOff>
    </xdr:to>
    <xdr:sp macro="" textlink="">
      <xdr:nvSpPr>
        <xdr:cNvPr id="17" name="Rätvinklig triangel 5">
          <a:extLst>
            <a:ext uri="{FF2B5EF4-FFF2-40B4-BE49-F238E27FC236}">
              <a16:creationId xmlns:a16="http://schemas.microsoft.com/office/drawing/2014/main" id="{0FD7B04C-C2E9-461B-BDB8-CAAE75345EEB}"/>
            </a:ext>
          </a:extLst>
        </xdr:cNvPr>
        <xdr:cNvSpPr/>
      </xdr:nvSpPr>
      <xdr:spPr>
        <a:xfrm>
          <a:off x="5621754" y="5826684"/>
          <a:ext cx="190500" cy="222695"/>
        </a:xfrm>
        <a:custGeom>
          <a:avLst/>
          <a:gdLst>
            <a:gd name="csX0" fmla="*/ 0 w 176893"/>
            <a:gd name="csY0" fmla="*/ 204108 h 204108"/>
            <a:gd name="csX1" fmla="*/ 0 w 176893"/>
            <a:gd name="csY1" fmla="*/ 0 h 204108"/>
            <a:gd name="csX2" fmla="*/ 176893 w 176893"/>
            <a:gd name="csY2" fmla="*/ 204108 h 204108"/>
            <a:gd name="csX3" fmla="*/ 0 w 176893"/>
            <a:gd name="csY3" fmla="*/ 204108 h 204108"/>
            <a:gd name="csX0" fmla="*/ 0 w 188616"/>
            <a:gd name="csY0" fmla="*/ 204108 h 204108"/>
            <a:gd name="csX1" fmla="*/ 0 w 188616"/>
            <a:gd name="csY1" fmla="*/ 0 h 204108"/>
            <a:gd name="csX2" fmla="*/ 188616 w 188616"/>
            <a:gd name="csY2" fmla="*/ 4815 h 204108"/>
            <a:gd name="csX3" fmla="*/ 0 w 188616"/>
            <a:gd name="csY3" fmla="*/ 204108 h 204108"/>
            <a:gd name="csX0" fmla="*/ 0 w 195760"/>
            <a:gd name="csY0" fmla="*/ 204108 h 204108"/>
            <a:gd name="csX1" fmla="*/ 0 w 195760"/>
            <a:gd name="csY1" fmla="*/ 0 h 204108"/>
            <a:gd name="csX2" fmla="*/ 195760 w 195760"/>
            <a:gd name="csY2" fmla="*/ 52 h 204108"/>
            <a:gd name="csX3" fmla="*/ 0 w 195760"/>
            <a:gd name="csY3" fmla="*/ 204108 h 204108"/>
          </a:gdLst>
          <a:ahLst/>
          <a:cxnLst>
            <a:cxn ang="0">
              <a:pos x="csX0" y="csY0"/>
            </a:cxn>
            <a:cxn ang="0">
              <a:pos x="csX1" y="csY1"/>
            </a:cxn>
            <a:cxn ang="0">
              <a:pos x="csX2" y="csY2"/>
            </a:cxn>
            <a:cxn ang="0">
              <a:pos x="csX3" y="csY3"/>
            </a:cxn>
          </a:cxnLst>
          <a:rect l="l" t="t" r="r" b="b"/>
          <a:pathLst>
            <a:path w="195760" h="204108">
              <a:moveTo>
                <a:pt x="0" y="204108"/>
              </a:moveTo>
              <a:lnTo>
                <a:pt x="0" y="0"/>
              </a:lnTo>
              <a:lnTo>
                <a:pt x="195760" y="52"/>
              </a:lnTo>
              <a:lnTo>
                <a:pt x="0" y="204108"/>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8283</xdr:colOff>
      <xdr:row>33</xdr:row>
      <xdr:rowOff>16566</xdr:rowOff>
    </xdr:from>
    <xdr:to>
      <xdr:col>10</xdr:col>
      <xdr:colOff>1</xdr:colOff>
      <xdr:row>34</xdr:row>
      <xdr:rowOff>7348</xdr:rowOff>
    </xdr:to>
    <xdr:sp macro="" textlink="">
      <xdr:nvSpPr>
        <xdr:cNvPr id="45" name="Rätvinklig triangel 5">
          <a:extLst>
            <a:ext uri="{FF2B5EF4-FFF2-40B4-BE49-F238E27FC236}">
              <a16:creationId xmlns:a16="http://schemas.microsoft.com/office/drawing/2014/main" id="{7FCA2004-359E-4FE8-9900-D773EA0636F0}"/>
            </a:ext>
          </a:extLst>
        </xdr:cNvPr>
        <xdr:cNvSpPr/>
      </xdr:nvSpPr>
      <xdr:spPr>
        <a:xfrm>
          <a:off x="5623892" y="7677979"/>
          <a:ext cx="190500" cy="222695"/>
        </a:xfrm>
        <a:custGeom>
          <a:avLst/>
          <a:gdLst>
            <a:gd name="csX0" fmla="*/ 0 w 176893"/>
            <a:gd name="csY0" fmla="*/ 204108 h 204108"/>
            <a:gd name="csX1" fmla="*/ 0 w 176893"/>
            <a:gd name="csY1" fmla="*/ 0 h 204108"/>
            <a:gd name="csX2" fmla="*/ 176893 w 176893"/>
            <a:gd name="csY2" fmla="*/ 204108 h 204108"/>
            <a:gd name="csX3" fmla="*/ 0 w 176893"/>
            <a:gd name="csY3" fmla="*/ 204108 h 204108"/>
            <a:gd name="csX0" fmla="*/ 0 w 188616"/>
            <a:gd name="csY0" fmla="*/ 204108 h 204108"/>
            <a:gd name="csX1" fmla="*/ 0 w 188616"/>
            <a:gd name="csY1" fmla="*/ 0 h 204108"/>
            <a:gd name="csX2" fmla="*/ 188616 w 188616"/>
            <a:gd name="csY2" fmla="*/ 4815 h 204108"/>
            <a:gd name="csX3" fmla="*/ 0 w 188616"/>
            <a:gd name="csY3" fmla="*/ 204108 h 204108"/>
            <a:gd name="csX0" fmla="*/ 0 w 195760"/>
            <a:gd name="csY0" fmla="*/ 204108 h 204108"/>
            <a:gd name="csX1" fmla="*/ 0 w 195760"/>
            <a:gd name="csY1" fmla="*/ 0 h 204108"/>
            <a:gd name="csX2" fmla="*/ 195760 w 195760"/>
            <a:gd name="csY2" fmla="*/ 52 h 204108"/>
            <a:gd name="csX3" fmla="*/ 0 w 195760"/>
            <a:gd name="csY3" fmla="*/ 204108 h 204108"/>
          </a:gdLst>
          <a:ahLst/>
          <a:cxnLst>
            <a:cxn ang="0">
              <a:pos x="csX0" y="csY0"/>
            </a:cxn>
            <a:cxn ang="0">
              <a:pos x="csX1" y="csY1"/>
            </a:cxn>
            <a:cxn ang="0">
              <a:pos x="csX2" y="csY2"/>
            </a:cxn>
            <a:cxn ang="0">
              <a:pos x="csX3" y="csY3"/>
            </a:cxn>
          </a:cxnLst>
          <a:rect l="l" t="t" r="r" b="b"/>
          <a:pathLst>
            <a:path w="195760" h="204108">
              <a:moveTo>
                <a:pt x="0" y="204108"/>
              </a:moveTo>
              <a:lnTo>
                <a:pt x="0" y="0"/>
              </a:lnTo>
              <a:lnTo>
                <a:pt x="195760" y="52"/>
              </a:lnTo>
              <a:lnTo>
                <a:pt x="0" y="204108"/>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8283</xdr:colOff>
      <xdr:row>41</xdr:row>
      <xdr:rowOff>16566</xdr:rowOff>
    </xdr:from>
    <xdr:to>
      <xdr:col>10</xdr:col>
      <xdr:colOff>1</xdr:colOff>
      <xdr:row>42</xdr:row>
      <xdr:rowOff>7348</xdr:rowOff>
    </xdr:to>
    <xdr:sp macro="" textlink="">
      <xdr:nvSpPr>
        <xdr:cNvPr id="46" name="Rätvinklig triangel 5">
          <a:extLst>
            <a:ext uri="{FF2B5EF4-FFF2-40B4-BE49-F238E27FC236}">
              <a16:creationId xmlns:a16="http://schemas.microsoft.com/office/drawing/2014/main" id="{FD7DAA33-AC3F-454D-8421-B2895E2395D3}"/>
            </a:ext>
          </a:extLst>
        </xdr:cNvPr>
        <xdr:cNvSpPr/>
      </xdr:nvSpPr>
      <xdr:spPr>
        <a:xfrm>
          <a:off x="5623892" y="9533283"/>
          <a:ext cx="190500" cy="222695"/>
        </a:xfrm>
        <a:custGeom>
          <a:avLst/>
          <a:gdLst>
            <a:gd name="csX0" fmla="*/ 0 w 176893"/>
            <a:gd name="csY0" fmla="*/ 204108 h 204108"/>
            <a:gd name="csX1" fmla="*/ 0 w 176893"/>
            <a:gd name="csY1" fmla="*/ 0 h 204108"/>
            <a:gd name="csX2" fmla="*/ 176893 w 176893"/>
            <a:gd name="csY2" fmla="*/ 204108 h 204108"/>
            <a:gd name="csX3" fmla="*/ 0 w 176893"/>
            <a:gd name="csY3" fmla="*/ 204108 h 204108"/>
            <a:gd name="csX0" fmla="*/ 0 w 188616"/>
            <a:gd name="csY0" fmla="*/ 204108 h 204108"/>
            <a:gd name="csX1" fmla="*/ 0 w 188616"/>
            <a:gd name="csY1" fmla="*/ 0 h 204108"/>
            <a:gd name="csX2" fmla="*/ 188616 w 188616"/>
            <a:gd name="csY2" fmla="*/ 4815 h 204108"/>
            <a:gd name="csX3" fmla="*/ 0 w 188616"/>
            <a:gd name="csY3" fmla="*/ 204108 h 204108"/>
            <a:gd name="csX0" fmla="*/ 0 w 195760"/>
            <a:gd name="csY0" fmla="*/ 204108 h 204108"/>
            <a:gd name="csX1" fmla="*/ 0 w 195760"/>
            <a:gd name="csY1" fmla="*/ 0 h 204108"/>
            <a:gd name="csX2" fmla="*/ 195760 w 195760"/>
            <a:gd name="csY2" fmla="*/ 52 h 204108"/>
            <a:gd name="csX3" fmla="*/ 0 w 195760"/>
            <a:gd name="csY3" fmla="*/ 204108 h 204108"/>
          </a:gdLst>
          <a:ahLst/>
          <a:cxnLst>
            <a:cxn ang="0">
              <a:pos x="csX0" y="csY0"/>
            </a:cxn>
            <a:cxn ang="0">
              <a:pos x="csX1" y="csY1"/>
            </a:cxn>
            <a:cxn ang="0">
              <a:pos x="csX2" y="csY2"/>
            </a:cxn>
            <a:cxn ang="0">
              <a:pos x="csX3" y="csY3"/>
            </a:cxn>
          </a:cxnLst>
          <a:rect l="l" t="t" r="r" b="b"/>
          <a:pathLst>
            <a:path w="195760" h="204108">
              <a:moveTo>
                <a:pt x="0" y="204108"/>
              </a:moveTo>
              <a:lnTo>
                <a:pt x="0" y="0"/>
              </a:lnTo>
              <a:lnTo>
                <a:pt x="195760" y="52"/>
              </a:lnTo>
              <a:lnTo>
                <a:pt x="0" y="204108"/>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16566</xdr:colOff>
      <xdr:row>49</xdr:row>
      <xdr:rowOff>11242</xdr:rowOff>
    </xdr:from>
    <xdr:to>
      <xdr:col>10</xdr:col>
      <xdr:colOff>8284</xdr:colOff>
      <xdr:row>50</xdr:row>
      <xdr:rowOff>2024</xdr:rowOff>
    </xdr:to>
    <xdr:sp macro="" textlink="">
      <xdr:nvSpPr>
        <xdr:cNvPr id="56" name="Rätvinklig triangel 5">
          <a:extLst>
            <a:ext uri="{FF2B5EF4-FFF2-40B4-BE49-F238E27FC236}">
              <a16:creationId xmlns:a16="http://schemas.microsoft.com/office/drawing/2014/main" id="{087D0F32-81C1-4A46-A59A-65A6EA7312F8}"/>
            </a:ext>
          </a:extLst>
        </xdr:cNvPr>
        <xdr:cNvSpPr/>
      </xdr:nvSpPr>
      <xdr:spPr>
        <a:xfrm>
          <a:off x="5677137" y="11359599"/>
          <a:ext cx="195826" cy="222104"/>
        </a:xfrm>
        <a:custGeom>
          <a:avLst/>
          <a:gdLst>
            <a:gd name="csX0" fmla="*/ 0 w 176893"/>
            <a:gd name="csY0" fmla="*/ 204108 h 204108"/>
            <a:gd name="csX1" fmla="*/ 0 w 176893"/>
            <a:gd name="csY1" fmla="*/ 0 h 204108"/>
            <a:gd name="csX2" fmla="*/ 176893 w 176893"/>
            <a:gd name="csY2" fmla="*/ 204108 h 204108"/>
            <a:gd name="csX3" fmla="*/ 0 w 176893"/>
            <a:gd name="csY3" fmla="*/ 204108 h 204108"/>
            <a:gd name="csX0" fmla="*/ 0 w 188616"/>
            <a:gd name="csY0" fmla="*/ 204108 h 204108"/>
            <a:gd name="csX1" fmla="*/ 0 w 188616"/>
            <a:gd name="csY1" fmla="*/ 0 h 204108"/>
            <a:gd name="csX2" fmla="*/ 188616 w 188616"/>
            <a:gd name="csY2" fmla="*/ 4815 h 204108"/>
            <a:gd name="csX3" fmla="*/ 0 w 188616"/>
            <a:gd name="csY3" fmla="*/ 204108 h 204108"/>
            <a:gd name="csX0" fmla="*/ 0 w 195760"/>
            <a:gd name="csY0" fmla="*/ 204108 h 204108"/>
            <a:gd name="csX1" fmla="*/ 0 w 195760"/>
            <a:gd name="csY1" fmla="*/ 0 h 204108"/>
            <a:gd name="csX2" fmla="*/ 195760 w 195760"/>
            <a:gd name="csY2" fmla="*/ 52 h 204108"/>
            <a:gd name="csX3" fmla="*/ 0 w 195760"/>
            <a:gd name="csY3" fmla="*/ 204108 h 204108"/>
          </a:gdLst>
          <a:ahLst/>
          <a:cxnLst>
            <a:cxn ang="0">
              <a:pos x="csX0" y="csY0"/>
            </a:cxn>
            <a:cxn ang="0">
              <a:pos x="csX1" y="csY1"/>
            </a:cxn>
            <a:cxn ang="0">
              <a:pos x="csX2" y="csY2"/>
            </a:cxn>
            <a:cxn ang="0">
              <a:pos x="csX3" y="csY3"/>
            </a:cxn>
          </a:cxnLst>
          <a:rect l="l" t="t" r="r" b="b"/>
          <a:pathLst>
            <a:path w="195760" h="204108">
              <a:moveTo>
                <a:pt x="0" y="204108"/>
              </a:moveTo>
              <a:lnTo>
                <a:pt x="0" y="0"/>
              </a:lnTo>
              <a:lnTo>
                <a:pt x="195760" y="52"/>
              </a:lnTo>
              <a:lnTo>
                <a:pt x="0" y="204108"/>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8283</xdr:colOff>
      <xdr:row>57</xdr:row>
      <xdr:rowOff>11242</xdr:rowOff>
    </xdr:from>
    <xdr:to>
      <xdr:col>10</xdr:col>
      <xdr:colOff>1</xdr:colOff>
      <xdr:row>58</xdr:row>
      <xdr:rowOff>2024</xdr:rowOff>
    </xdr:to>
    <xdr:sp macro="" textlink="">
      <xdr:nvSpPr>
        <xdr:cNvPr id="58" name="Rätvinklig triangel 5">
          <a:extLst>
            <a:ext uri="{FF2B5EF4-FFF2-40B4-BE49-F238E27FC236}">
              <a16:creationId xmlns:a16="http://schemas.microsoft.com/office/drawing/2014/main" id="{48F002AF-4417-4E06-996C-B19690B871EA}"/>
            </a:ext>
          </a:extLst>
        </xdr:cNvPr>
        <xdr:cNvSpPr/>
      </xdr:nvSpPr>
      <xdr:spPr>
        <a:xfrm>
          <a:off x="5668854" y="13210171"/>
          <a:ext cx="195826" cy="222103"/>
        </a:xfrm>
        <a:custGeom>
          <a:avLst/>
          <a:gdLst>
            <a:gd name="csX0" fmla="*/ 0 w 176893"/>
            <a:gd name="csY0" fmla="*/ 204108 h 204108"/>
            <a:gd name="csX1" fmla="*/ 0 w 176893"/>
            <a:gd name="csY1" fmla="*/ 0 h 204108"/>
            <a:gd name="csX2" fmla="*/ 176893 w 176893"/>
            <a:gd name="csY2" fmla="*/ 204108 h 204108"/>
            <a:gd name="csX3" fmla="*/ 0 w 176893"/>
            <a:gd name="csY3" fmla="*/ 204108 h 204108"/>
            <a:gd name="csX0" fmla="*/ 0 w 188616"/>
            <a:gd name="csY0" fmla="*/ 204108 h 204108"/>
            <a:gd name="csX1" fmla="*/ 0 w 188616"/>
            <a:gd name="csY1" fmla="*/ 0 h 204108"/>
            <a:gd name="csX2" fmla="*/ 188616 w 188616"/>
            <a:gd name="csY2" fmla="*/ 4815 h 204108"/>
            <a:gd name="csX3" fmla="*/ 0 w 188616"/>
            <a:gd name="csY3" fmla="*/ 204108 h 204108"/>
            <a:gd name="csX0" fmla="*/ 0 w 195760"/>
            <a:gd name="csY0" fmla="*/ 204108 h 204108"/>
            <a:gd name="csX1" fmla="*/ 0 w 195760"/>
            <a:gd name="csY1" fmla="*/ 0 h 204108"/>
            <a:gd name="csX2" fmla="*/ 195760 w 195760"/>
            <a:gd name="csY2" fmla="*/ 52 h 204108"/>
            <a:gd name="csX3" fmla="*/ 0 w 195760"/>
            <a:gd name="csY3" fmla="*/ 204108 h 204108"/>
          </a:gdLst>
          <a:ahLst/>
          <a:cxnLst>
            <a:cxn ang="0">
              <a:pos x="csX0" y="csY0"/>
            </a:cxn>
            <a:cxn ang="0">
              <a:pos x="csX1" y="csY1"/>
            </a:cxn>
            <a:cxn ang="0">
              <a:pos x="csX2" y="csY2"/>
            </a:cxn>
            <a:cxn ang="0">
              <a:pos x="csX3" y="csY3"/>
            </a:cxn>
          </a:cxnLst>
          <a:rect l="l" t="t" r="r" b="b"/>
          <a:pathLst>
            <a:path w="195760" h="204108">
              <a:moveTo>
                <a:pt x="0" y="204108"/>
              </a:moveTo>
              <a:lnTo>
                <a:pt x="0" y="0"/>
              </a:lnTo>
              <a:lnTo>
                <a:pt x="195760" y="52"/>
              </a:lnTo>
              <a:lnTo>
                <a:pt x="0" y="204108"/>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8283</xdr:colOff>
      <xdr:row>65</xdr:row>
      <xdr:rowOff>11242</xdr:rowOff>
    </xdr:from>
    <xdr:to>
      <xdr:col>10</xdr:col>
      <xdr:colOff>1</xdr:colOff>
      <xdr:row>66</xdr:row>
      <xdr:rowOff>2024</xdr:rowOff>
    </xdr:to>
    <xdr:sp macro="" textlink="">
      <xdr:nvSpPr>
        <xdr:cNvPr id="62" name="Rätvinklig triangel 5">
          <a:extLst>
            <a:ext uri="{FF2B5EF4-FFF2-40B4-BE49-F238E27FC236}">
              <a16:creationId xmlns:a16="http://schemas.microsoft.com/office/drawing/2014/main" id="{0DDE9C4D-0CAC-4AB4-9A58-B53B67A67343}"/>
            </a:ext>
          </a:extLst>
        </xdr:cNvPr>
        <xdr:cNvSpPr/>
      </xdr:nvSpPr>
      <xdr:spPr>
        <a:xfrm>
          <a:off x="5668854" y="15060742"/>
          <a:ext cx="195826" cy="222103"/>
        </a:xfrm>
        <a:custGeom>
          <a:avLst/>
          <a:gdLst>
            <a:gd name="csX0" fmla="*/ 0 w 176893"/>
            <a:gd name="csY0" fmla="*/ 204108 h 204108"/>
            <a:gd name="csX1" fmla="*/ 0 w 176893"/>
            <a:gd name="csY1" fmla="*/ 0 h 204108"/>
            <a:gd name="csX2" fmla="*/ 176893 w 176893"/>
            <a:gd name="csY2" fmla="*/ 204108 h 204108"/>
            <a:gd name="csX3" fmla="*/ 0 w 176893"/>
            <a:gd name="csY3" fmla="*/ 204108 h 204108"/>
            <a:gd name="csX0" fmla="*/ 0 w 188616"/>
            <a:gd name="csY0" fmla="*/ 204108 h 204108"/>
            <a:gd name="csX1" fmla="*/ 0 w 188616"/>
            <a:gd name="csY1" fmla="*/ 0 h 204108"/>
            <a:gd name="csX2" fmla="*/ 188616 w 188616"/>
            <a:gd name="csY2" fmla="*/ 4815 h 204108"/>
            <a:gd name="csX3" fmla="*/ 0 w 188616"/>
            <a:gd name="csY3" fmla="*/ 204108 h 204108"/>
            <a:gd name="csX0" fmla="*/ 0 w 195760"/>
            <a:gd name="csY0" fmla="*/ 204108 h 204108"/>
            <a:gd name="csX1" fmla="*/ 0 w 195760"/>
            <a:gd name="csY1" fmla="*/ 0 h 204108"/>
            <a:gd name="csX2" fmla="*/ 195760 w 195760"/>
            <a:gd name="csY2" fmla="*/ 52 h 204108"/>
            <a:gd name="csX3" fmla="*/ 0 w 195760"/>
            <a:gd name="csY3" fmla="*/ 204108 h 204108"/>
          </a:gdLst>
          <a:ahLst/>
          <a:cxnLst>
            <a:cxn ang="0">
              <a:pos x="csX0" y="csY0"/>
            </a:cxn>
            <a:cxn ang="0">
              <a:pos x="csX1" y="csY1"/>
            </a:cxn>
            <a:cxn ang="0">
              <a:pos x="csX2" y="csY2"/>
            </a:cxn>
            <a:cxn ang="0">
              <a:pos x="csX3" y="csY3"/>
            </a:cxn>
          </a:cxnLst>
          <a:rect l="l" t="t" r="r" b="b"/>
          <a:pathLst>
            <a:path w="195760" h="204108">
              <a:moveTo>
                <a:pt x="0" y="204108"/>
              </a:moveTo>
              <a:lnTo>
                <a:pt x="0" y="0"/>
              </a:lnTo>
              <a:lnTo>
                <a:pt x="195760" y="52"/>
              </a:lnTo>
              <a:lnTo>
                <a:pt x="0" y="204108"/>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8283</xdr:colOff>
      <xdr:row>73</xdr:row>
      <xdr:rowOff>11242</xdr:rowOff>
    </xdr:from>
    <xdr:to>
      <xdr:col>10</xdr:col>
      <xdr:colOff>1</xdr:colOff>
      <xdr:row>74</xdr:row>
      <xdr:rowOff>2024</xdr:rowOff>
    </xdr:to>
    <xdr:sp macro="" textlink="">
      <xdr:nvSpPr>
        <xdr:cNvPr id="63" name="Rätvinklig triangel 5">
          <a:extLst>
            <a:ext uri="{FF2B5EF4-FFF2-40B4-BE49-F238E27FC236}">
              <a16:creationId xmlns:a16="http://schemas.microsoft.com/office/drawing/2014/main" id="{E81DD592-434D-410D-A5B1-D89A60EEA230}"/>
            </a:ext>
          </a:extLst>
        </xdr:cNvPr>
        <xdr:cNvSpPr/>
      </xdr:nvSpPr>
      <xdr:spPr>
        <a:xfrm>
          <a:off x="5668854" y="16911313"/>
          <a:ext cx="195826" cy="222104"/>
        </a:xfrm>
        <a:custGeom>
          <a:avLst/>
          <a:gdLst>
            <a:gd name="csX0" fmla="*/ 0 w 176893"/>
            <a:gd name="csY0" fmla="*/ 204108 h 204108"/>
            <a:gd name="csX1" fmla="*/ 0 w 176893"/>
            <a:gd name="csY1" fmla="*/ 0 h 204108"/>
            <a:gd name="csX2" fmla="*/ 176893 w 176893"/>
            <a:gd name="csY2" fmla="*/ 204108 h 204108"/>
            <a:gd name="csX3" fmla="*/ 0 w 176893"/>
            <a:gd name="csY3" fmla="*/ 204108 h 204108"/>
            <a:gd name="csX0" fmla="*/ 0 w 188616"/>
            <a:gd name="csY0" fmla="*/ 204108 h 204108"/>
            <a:gd name="csX1" fmla="*/ 0 w 188616"/>
            <a:gd name="csY1" fmla="*/ 0 h 204108"/>
            <a:gd name="csX2" fmla="*/ 188616 w 188616"/>
            <a:gd name="csY2" fmla="*/ 4815 h 204108"/>
            <a:gd name="csX3" fmla="*/ 0 w 188616"/>
            <a:gd name="csY3" fmla="*/ 204108 h 204108"/>
            <a:gd name="csX0" fmla="*/ 0 w 195760"/>
            <a:gd name="csY0" fmla="*/ 204108 h 204108"/>
            <a:gd name="csX1" fmla="*/ 0 w 195760"/>
            <a:gd name="csY1" fmla="*/ 0 h 204108"/>
            <a:gd name="csX2" fmla="*/ 195760 w 195760"/>
            <a:gd name="csY2" fmla="*/ 52 h 204108"/>
            <a:gd name="csX3" fmla="*/ 0 w 195760"/>
            <a:gd name="csY3" fmla="*/ 204108 h 204108"/>
          </a:gdLst>
          <a:ahLst/>
          <a:cxnLst>
            <a:cxn ang="0">
              <a:pos x="csX0" y="csY0"/>
            </a:cxn>
            <a:cxn ang="0">
              <a:pos x="csX1" y="csY1"/>
            </a:cxn>
            <a:cxn ang="0">
              <a:pos x="csX2" y="csY2"/>
            </a:cxn>
            <a:cxn ang="0">
              <a:pos x="csX3" y="csY3"/>
            </a:cxn>
          </a:cxnLst>
          <a:rect l="l" t="t" r="r" b="b"/>
          <a:pathLst>
            <a:path w="195760" h="204108">
              <a:moveTo>
                <a:pt x="0" y="204108"/>
              </a:moveTo>
              <a:lnTo>
                <a:pt x="0" y="0"/>
              </a:lnTo>
              <a:lnTo>
                <a:pt x="195760" y="52"/>
              </a:lnTo>
              <a:lnTo>
                <a:pt x="0" y="204108"/>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16566</xdr:colOff>
      <xdr:row>81</xdr:row>
      <xdr:rowOff>11242</xdr:rowOff>
    </xdr:from>
    <xdr:to>
      <xdr:col>10</xdr:col>
      <xdr:colOff>8284</xdr:colOff>
      <xdr:row>82</xdr:row>
      <xdr:rowOff>2024</xdr:rowOff>
    </xdr:to>
    <xdr:sp macro="" textlink="">
      <xdr:nvSpPr>
        <xdr:cNvPr id="1024" name="Rätvinklig triangel 5">
          <a:extLst>
            <a:ext uri="{FF2B5EF4-FFF2-40B4-BE49-F238E27FC236}">
              <a16:creationId xmlns:a16="http://schemas.microsoft.com/office/drawing/2014/main" id="{DBD2BF88-9983-4FE6-A411-ECE4F3D1BB9F}"/>
            </a:ext>
          </a:extLst>
        </xdr:cNvPr>
        <xdr:cNvSpPr/>
      </xdr:nvSpPr>
      <xdr:spPr>
        <a:xfrm>
          <a:off x="5677137" y="18761885"/>
          <a:ext cx="195826" cy="222103"/>
        </a:xfrm>
        <a:custGeom>
          <a:avLst/>
          <a:gdLst>
            <a:gd name="csX0" fmla="*/ 0 w 176893"/>
            <a:gd name="csY0" fmla="*/ 204108 h 204108"/>
            <a:gd name="csX1" fmla="*/ 0 w 176893"/>
            <a:gd name="csY1" fmla="*/ 0 h 204108"/>
            <a:gd name="csX2" fmla="*/ 176893 w 176893"/>
            <a:gd name="csY2" fmla="*/ 204108 h 204108"/>
            <a:gd name="csX3" fmla="*/ 0 w 176893"/>
            <a:gd name="csY3" fmla="*/ 204108 h 204108"/>
            <a:gd name="csX0" fmla="*/ 0 w 188616"/>
            <a:gd name="csY0" fmla="*/ 204108 h 204108"/>
            <a:gd name="csX1" fmla="*/ 0 w 188616"/>
            <a:gd name="csY1" fmla="*/ 0 h 204108"/>
            <a:gd name="csX2" fmla="*/ 188616 w 188616"/>
            <a:gd name="csY2" fmla="*/ 4815 h 204108"/>
            <a:gd name="csX3" fmla="*/ 0 w 188616"/>
            <a:gd name="csY3" fmla="*/ 204108 h 204108"/>
            <a:gd name="csX0" fmla="*/ 0 w 195760"/>
            <a:gd name="csY0" fmla="*/ 204108 h 204108"/>
            <a:gd name="csX1" fmla="*/ 0 w 195760"/>
            <a:gd name="csY1" fmla="*/ 0 h 204108"/>
            <a:gd name="csX2" fmla="*/ 195760 w 195760"/>
            <a:gd name="csY2" fmla="*/ 52 h 204108"/>
            <a:gd name="csX3" fmla="*/ 0 w 195760"/>
            <a:gd name="csY3" fmla="*/ 204108 h 204108"/>
          </a:gdLst>
          <a:ahLst/>
          <a:cxnLst>
            <a:cxn ang="0">
              <a:pos x="csX0" y="csY0"/>
            </a:cxn>
            <a:cxn ang="0">
              <a:pos x="csX1" y="csY1"/>
            </a:cxn>
            <a:cxn ang="0">
              <a:pos x="csX2" y="csY2"/>
            </a:cxn>
            <a:cxn ang="0">
              <a:pos x="csX3" y="csY3"/>
            </a:cxn>
          </a:cxnLst>
          <a:rect l="l" t="t" r="r" b="b"/>
          <a:pathLst>
            <a:path w="195760" h="204108">
              <a:moveTo>
                <a:pt x="0" y="204108"/>
              </a:moveTo>
              <a:lnTo>
                <a:pt x="0" y="0"/>
              </a:lnTo>
              <a:lnTo>
                <a:pt x="195760" y="52"/>
              </a:lnTo>
              <a:lnTo>
                <a:pt x="0" y="204108"/>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16566</xdr:colOff>
      <xdr:row>89</xdr:row>
      <xdr:rowOff>11242</xdr:rowOff>
    </xdr:from>
    <xdr:to>
      <xdr:col>10</xdr:col>
      <xdr:colOff>8284</xdr:colOff>
      <xdr:row>90</xdr:row>
      <xdr:rowOff>2023</xdr:rowOff>
    </xdr:to>
    <xdr:sp macro="" textlink="">
      <xdr:nvSpPr>
        <xdr:cNvPr id="1025" name="Rätvinklig triangel 5">
          <a:extLst>
            <a:ext uri="{FF2B5EF4-FFF2-40B4-BE49-F238E27FC236}">
              <a16:creationId xmlns:a16="http://schemas.microsoft.com/office/drawing/2014/main" id="{1D45C335-11CC-4349-A57C-4925F8DF8FBF}"/>
            </a:ext>
          </a:extLst>
        </xdr:cNvPr>
        <xdr:cNvSpPr/>
      </xdr:nvSpPr>
      <xdr:spPr>
        <a:xfrm>
          <a:off x="5677137" y="20612456"/>
          <a:ext cx="195826" cy="222103"/>
        </a:xfrm>
        <a:custGeom>
          <a:avLst/>
          <a:gdLst>
            <a:gd name="csX0" fmla="*/ 0 w 176893"/>
            <a:gd name="csY0" fmla="*/ 204108 h 204108"/>
            <a:gd name="csX1" fmla="*/ 0 w 176893"/>
            <a:gd name="csY1" fmla="*/ 0 h 204108"/>
            <a:gd name="csX2" fmla="*/ 176893 w 176893"/>
            <a:gd name="csY2" fmla="*/ 204108 h 204108"/>
            <a:gd name="csX3" fmla="*/ 0 w 176893"/>
            <a:gd name="csY3" fmla="*/ 204108 h 204108"/>
            <a:gd name="csX0" fmla="*/ 0 w 188616"/>
            <a:gd name="csY0" fmla="*/ 204108 h 204108"/>
            <a:gd name="csX1" fmla="*/ 0 w 188616"/>
            <a:gd name="csY1" fmla="*/ 0 h 204108"/>
            <a:gd name="csX2" fmla="*/ 188616 w 188616"/>
            <a:gd name="csY2" fmla="*/ 4815 h 204108"/>
            <a:gd name="csX3" fmla="*/ 0 w 188616"/>
            <a:gd name="csY3" fmla="*/ 204108 h 204108"/>
            <a:gd name="csX0" fmla="*/ 0 w 195760"/>
            <a:gd name="csY0" fmla="*/ 204108 h 204108"/>
            <a:gd name="csX1" fmla="*/ 0 w 195760"/>
            <a:gd name="csY1" fmla="*/ 0 h 204108"/>
            <a:gd name="csX2" fmla="*/ 195760 w 195760"/>
            <a:gd name="csY2" fmla="*/ 52 h 204108"/>
            <a:gd name="csX3" fmla="*/ 0 w 195760"/>
            <a:gd name="csY3" fmla="*/ 204108 h 204108"/>
          </a:gdLst>
          <a:ahLst/>
          <a:cxnLst>
            <a:cxn ang="0">
              <a:pos x="csX0" y="csY0"/>
            </a:cxn>
            <a:cxn ang="0">
              <a:pos x="csX1" y="csY1"/>
            </a:cxn>
            <a:cxn ang="0">
              <a:pos x="csX2" y="csY2"/>
            </a:cxn>
            <a:cxn ang="0">
              <a:pos x="csX3" y="csY3"/>
            </a:cxn>
          </a:cxnLst>
          <a:rect l="l" t="t" r="r" b="b"/>
          <a:pathLst>
            <a:path w="195760" h="204108">
              <a:moveTo>
                <a:pt x="0" y="204108"/>
              </a:moveTo>
              <a:lnTo>
                <a:pt x="0" y="0"/>
              </a:lnTo>
              <a:lnTo>
                <a:pt x="195760" y="52"/>
              </a:lnTo>
              <a:lnTo>
                <a:pt x="0" y="204108"/>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16566</xdr:colOff>
      <xdr:row>97</xdr:row>
      <xdr:rowOff>11242</xdr:rowOff>
    </xdr:from>
    <xdr:to>
      <xdr:col>10</xdr:col>
      <xdr:colOff>8284</xdr:colOff>
      <xdr:row>98</xdr:row>
      <xdr:rowOff>2024</xdr:rowOff>
    </xdr:to>
    <xdr:sp macro="" textlink="">
      <xdr:nvSpPr>
        <xdr:cNvPr id="1026" name="Rätvinklig triangel 5">
          <a:extLst>
            <a:ext uri="{FF2B5EF4-FFF2-40B4-BE49-F238E27FC236}">
              <a16:creationId xmlns:a16="http://schemas.microsoft.com/office/drawing/2014/main" id="{38619757-08BC-45A2-8D1C-4C1F0AC86BAB}"/>
            </a:ext>
          </a:extLst>
        </xdr:cNvPr>
        <xdr:cNvSpPr/>
      </xdr:nvSpPr>
      <xdr:spPr>
        <a:xfrm>
          <a:off x="5677137" y="22463028"/>
          <a:ext cx="195826" cy="222103"/>
        </a:xfrm>
        <a:custGeom>
          <a:avLst/>
          <a:gdLst>
            <a:gd name="csX0" fmla="*/ 0 w 176893"/>
            <a:gd name="csY0" fmla="*/ 204108 h 204108"/>
            <a:gd name="csX1" fmla="*/ 0 w 176893"/>
            <a:gd name="csY1" fmla="*/ 0 h 204108"/>
            <a:gd name="csX2" fmla="*/ 176893 w 176893"/>
            <a:gd name="csY2" fmla="*/ 204108 h 204108"/>
            <a:gd name="csX3" fmla="*/ 0 w 176893"/>
            <a:gd name="csY3" fmla="*/ 204108 h 204108"/>
            <a:gd name="csX0" fmla="*/ 0 w 188616"/>
            <a:gd name="csY0" fmla="*/ 204108 h 204108"/>
            <a:gd name="csX1" fmla="*/ 0 w 188616"/>
            <a:gd name="csY1" fmla="*/ 0 h 204108"/>
            <a:gd name="csX2" fmla="*/ 188616 w 188616"/>
            <a:gd name="csY2" fmla="*/ 4815 h 204108"/>
            <a:gd name="csX3" fmla="*/ 0 w 188616"/>
            <a:gd name="csY3" fmla="*/ 204108 h 204108"/>
            <a:gd name="csX0" fmla="*/ 0 w 195760"/>
            <a:gd name="csY0" fmla="*/ 204108 h 204108"/>
            <a:gd name="csX1" fmla="*/ 0 w 195760"/>
            <a:gd name="csY1" fmla="*/ 0 h 204108"/>
            <a:gd name="csX2" fmla="*/ 195760 w 195760"/>
            <a:gd name="csY2" fmla="*/ 52 h 204108"/>
            <a:gd name="csX3" fmla="*/ 0 w 195760"/>
            <a:gd name="csY3" fmla="*/ 204108 h 204108"/>
          </a:gdLst>
          <a:ahLst/>
          <a:cxnLst>
            <a:cxn ang="0">
              <a:pos x="csX0" y="csY0"/>
            </a:cxn>
            <a:cxn ang="0">
              <a:pos x="csX1" y="csY1"/>
            </a:cxn>
            <a:cxn ang="0">
              <a:pos x="csX2" y="csY2"/>
            </a:cxn>
            <a:cxn ang="0">
              <a:pos x="csX3" y="csY3"/>
            </a:cxn>
          </a:cxnLst>
          <a:rect l="l" t="t" r="r" b="b"/>
          <a:pathLst>
            <a:path w="195760" h="204108">
              <a:moveTo>
                <a:pt x="0" y="204108"/>
              </a:moveTo>
              <a:lnTo>
                <a:pt x="0" y="0"/>
              </a:lnTo>
              <a:lnTo>
                <a:pt x="195760" y="52"/>
              </a:lnTo>
              <a:lnTo>
                <a:pt x="0" y="204108"/>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9</xdr:col>
      <xdr:colOff>16566</xdr:colOff>
      <xdr:row>105</xdr:row>
      <xdr:rowOff>11242</xdr:rowOff>
    </xdr:from>
    <xdr:to>
      <xdr:col>10</xdr:col>
      <xdr:colOff>8284</xdr:colOff>
      <xdr:row>106</xdr:row>
      <xdr:rowOff>2024</xdr:rowOff>
    </xdr:to>
    <xdr:sp macro="" textlink="">
      <xdr:nvSpPr>
        <xdr:cNvPr id="1027" name="Rätvinklig triangel 5">
          <a:extLst>
            <a:ext uri="{FF2B5EF4-FFF2-40B4-BE49-F238E27FC236}">
              <a16:creationId xmlns:a16="http://schemas.microsoft.com/office/drawing/2014/main" id="{07931457-4D87-478F-9622-7CC7E995F29B}"/>
            </a:ext>
          </a:extLst>
        </xdr:cNvPr>
        <xdr:cNvSpPr/>
      </xdr:nvSpPr>
      <xdr:spPr>
        <a:xfrm>
          <a:off x="5677137" y="24313599"/>
          <a:ext cx="195826" cy="222104"/>
        </a:xfrm>
        <a:custGeom>
          <a:avLst/>
          <a:gdLst>
            <a:gd name="csX0" fmla="*/ 0 w 176893"/>
            <a:gd name="csY0" fmla="*/ 204108 h 204108"/>
            <a:gd name="csX1" fmla="*/ 0 w 176893"/>
            <a:gd name="csY1" fmla="*/ 0 h 204108"/>
            <a:gd name="csX2" fmla="*/ 176893 w 176893"/>
            <a:gd name="csY2" fmla="*/ 204108 h 204108"/>
            <a:gd name="csX3" fmla="*/ 0 w 176893"/>
            <a:gd name="csY3" fmla="*/ 204108 h 204108"/>
            <a:gd name="csX0" fmla="*/ 0 w 188616"/>
            <a:gd name="csY0" fmla="*/ 204108 h 204108"/>
            <a:gd name="csX1" fmla="*/ 0 w 188616"/>
            <a:gd name="csY1" fmla="*/ 0 h 204108"/>
            <a:gd name="csX2" fmla="*/ 188616 w 188616"/>
            <a:gd name="csY2" fmla="*/ 4815 h 204108"/>
            <a:gd name="csX3" fmla="*/ 0 w 188616"/>
            <a:gd name="csY3" fmla="*/ 204108 h 204108"/>
            <a:gd name="csX0" fmla="*/ 0 w 195760"/>
            <a:gd name="csY0" fmla="*/ 204108 h 204108"/>
            <a:gd name="csX1" fmla="*/ 0 w 195760"/>
            <a:gd name="csY1" fmla="*/ 0 h 204108"/>
            <a:gd name="csX2" fmla="*/ 195760 w 195760"/>
            <a:gd name="csY2" fmla="*/ 52 h 204108"/>
            <a:gd name="csX3" fmla="*/ 0 w 195760"/>
            <a:gd name="csY3" fmla="*/ 204108 h 204108"/>
          </a:gdLst>
          <a:ahLst/>
          <a:cxnLst>
            <a:cxn ang="0">
              <a:pos x="csX0" y="csY0"/>
            </a:cxn>
            <a:cxn ang="0">
              <a:pos x="csX1" y="csY1"/>
            </a:cxn>
            <a:cxn ang="0">
              <a:pos x="csX2" y="csY2"/>
            </a:cxn>
            <a:cxn ang="0">
              <a:pos x="csX3" y="csY3"/>
            </a:cxn>
          </a:cxnLst>
          <a:rect l="l" t="t" r="r" b="b"/>
          <a:pathLst>
            <a:path w="195760" h="204108">
              <a:moveTo>
                <a:pt x="0" y="204108"/>
              </a:moveTo>
              <a:lnTo>
                <a:pt x="0" y="0"/>
              </a:lnTo>
              <a:lnTo>
                <a:pt x="195760" y="52"/>
              </a:lnTo>
              <a:lnTo>
                <a:pt x="0" y="204108"/>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10</xdr:col>
      <xdr:colOff>1082726</xdr:colOff>
      <xdr:row>152</xdr:row>
      <xdr:rowOff>3371</xdr:rowOff>
    </xdr:from>
    <xdr:to>
      <xdr:col>12</xdr:col>
      <xdr:colOff>528726</xdr:colOff>
      <xdr:row>153</xdr:row>
      <xdr:rowOff>42928</xdr:rowOff>
    </xdr:to>
    <xdr:sp macro="" textlink="">
      <xdr:nvSpPr>
        <xdr:cNvPr id="1042" name="Rätvinklig triangel 1041">
          <a:extLst>
            <a:ext uri="{FF2B5EF4-FFF2-40B4-BE49-F238E27FC236}">
              <a16:creationId xmlns:a16="http://schemas.microsoft.com/office/drawing/2014/main" id="{1EAB9CB0-9E73-8111-0BE8-7D15E64945B8}"/>
            </a:ext>
          </a:extLst>
        </xdr:cNvPr>
        <xdr:cNvSpPr/>
      </xdr:nvSpPr>
      <xdr:spPr>
        <a:xfrm rot="10800000">
          <a:off x="6912026" y="34979171"/>
          <a:ext cx="903325" cy="268157"/>
        </a:xfrm>
        <a:prstGeom prst="r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6</xdr:col>
      <xdr:colOff>13770</xdr:colOff>
      <xdr:row>150</xdr:row>
      <xdr:rowOff>44346</xdr:rowOff>
    </xdr:from>
    <xdr:to>
      <xdr:col>8</xdr:col>
      <xdr:colOff>247290</xdr:colOff>
      <xdr:row>150</xdr:row>
      <xdr:rowOff>234846</xdr:rowOff>
    </xdr:to>
    <xdr:sp macro="" textlink="">
      <xdr:nvSpPr>
        <xdr:cNvPr id="1043" name="Rätvinklig triangel 1042">
          <a:extLst>
            <a:ext uri="{FF2B5EF4-FFF2-40B4-BE49-F238E27FC236}">
              <a16:creationId xmlns:a16="http://schemas.microsoft.com/office/drawing/2014/main" id="{1D334B38-1B06-466E-91CB-7A2CA8336B9A}"/>
            </a:ext>
          </a:extLst>
        </xdr:cNvPr>
        <xdr:cNvSpPr/>
      </xdr:nvSpPr>
      <xdr:spPr>
        <a:xfrm>
          <a:off x="4700070" y="34534371"/>
          <a:ext cx="900270" cy="190500"/>
        </a:xfrm>
        <a:prstGeom prst="r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11</xdr:col>
      <xdr:colOff>40695</xdr:colOff>
      <xdr:row>149</xdr:row>
      <xdr:rowOff>214647</xdr:rowOff>
    </xdr:from>
    <xdr:to>
      <xdr:col>12</xdr:col>
      <xdr:colOff>529869</xdr:colOff>
      <xdr:row>151</xdr:row>
      <xdr:rowOff>2683</xdr:rowOff>
    </xdr:to>
    <xdr:sp macro="" textlink="">
      <xdr:nvSpPr>
        <xdr:cNvPr id="1044" name="Rätvinklig triangel 1043">
          <a:extLst>
            <a:ext uri="{FF2B5EF4-FFF2-40B4-BE49-F238E27FC236}">
              <a16:creationId xmlns:a16="http://schemas.microsoft.com/office/drawing/2014/main" id="{D61B3B35-F191-4B1C-B244-37DA1FAF6626}"/>
            </a:ext>
          </a:extLst>
        </xdr:cNvPr>
        <xdr:cNvSpPr/>
      </xdr:nvSpPr>
      <xdr:spPr>
        <a:xfrm rot="10800000">
          <a:off x="6955845" y="34466547"/>
          <a:ext cx="860649" cy="264286"/>
        </a:xfrm>
        <a:custGeom>
          <a:avLst/>
          <a:gdLst>
            <a:gd name="csX0" fmla="*/ 0 w 902067"/>
            <a:gd name="csY0" fmla="*/ 190500 h 190500"/>
            <a:gd name="csX1" fmla="*/ 0 w 902067"/>
            <a:gd name="csY1" fmla="*/ 0 h 190500"/>
            <a:gd name="csX2" fmla="*/ 902067 w 902067"/>
            <a:gd name="csY2" fmla="*/ 190500 h 190500"/>
            <a:gd name="csX3" fmla="*/ 0 w 902067"/>
            <a:gd name="csY3" fmla="*/ 190500 h 190500"/>
            <a:gd name="csX0" fmla="*/ 0 w 873313"/>
            <a:gd name="csY0" fmla="*/ 190500 h 190500"/>
            <a:gd name="csX1" fmla="*/ 0 w 873313"/>
            <a:gd name="csY1" fmla="*/ 0 h 190500"/>
            <a:gd name="csX2" fmla="*/ 873313 w 873313"/>
            <a:gd name="csY2" fmla="*/ 14377 h 190500"/>
            <a:gd name="csX3" fmla="*/ 0 w 873313"/>
            <a:gd name="csY3" fmla="*/ 190500 h 190500"/>
            <a:gd name="csX0" fmla="*/ 0 w 859891"/>
            <a:gd name="csY0" fmla="*/ 190500 h 190500"/>
            <a:gd name="csX1" fmla="*/ 0 w 859891"/>
            <a:gd name="csY1" fmla="*/ 0 h 190500"/>
            <a:gd name="csX2" fmla="*/ 859891 w 859891"/>
            <a:gd name="csY2" fmla="*/ 3579 h 190500"/>
            <a:gd name="csX3" fmla="*/ 0 w 859891"/>
            <a:gd name="csY3" fmla="*/ 190500 h 190500"/>
          </a:gdLst>
          <a:ahLst/>
          <a:cxnLst>
            <a:cxn ang="0">
              <a:pos x="csX0" y="csY0"/>
            </a:cxn>
            <a:cxn ang="0">
              <a:pos x="csX1" y="csY1"/>
            </a:cxn>
            <a:cxn ang="0">
              <a:pos x="csX2" y="csY2"/>
            </a:cxn>
            <a:cxn ang="0">
              <a:pos x="csX3" y="csY3"/>
            </a:cxn>
          </a:cxnLst>
          <a:rect l="l" t="t" r="r" b="b"/>
          <a:pathLst>
            <a:path w="859891" h="190500">
              <a:moveTo>
                <a:pt x="0" y="190500"/>
              </a:moveTo>
              <a:lnTo>
                <a:pt x="0" y="0"/>
              </a:lnTo>
              <a:lnTo>
                <a:pt x="859891" y="3579"/>
              </a:lnTo>
              <a:lnTo>
                <a:pt x="0" y="190500"/>
              </a:lnTo>
              <a:close/>
            </a:path>
          </a:pathLst>
        </a:cu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6</xdr:col>
      <xdr:colOff>12209</xdr:colOff>
      <xdr:row>152</xdr:row>
      <xdr:rowOff>2</xdr:rowOff>
    </xdr:from>
    <xdr:to>
      <xdr:col>8</xdr:col>
      <xdr:colOff>206242</xdr:colOff>
      <xdr:row>153</xdr:row>
      <xdr:rowOff>37565</xdr:rowOff>
    </xdr:to>
    <xdr:sp macro="" textlink="">
      <xdr:nvSpPr>
        <xdr:cNvPr id="1045" name="Rätvinklig triangel 1043">
          <a:extLst>
            <a:ext uri="{FF2B5EF4-FFF2-40B4-BE49-F238E27FC236}">
              <a16:creationId xmlns:a16="http://schemas.microsoft.com/office/drawing/2014/main" id="{809F9290-8D72-4948-A5BF-1D4EC00D9124}"/>
            </a:ext>
          </a:extLst>
        </xdr:cNvPr>
        <xdr:cNvSpPr/>
      </xdr:nvSpPr>
      <xdr:spPr>
        <a:xfrm>
          <a:off x="4698509" y="34975802"/>
          <a:ext cx="860783" cy="266163"/>
        </a:xfrm>
        <a:custGeom>
          <a:avLst/>
          <a:gdLst>
            <a:gd name="csX0" fmla="*/ 0 w 902067"/>
            <a:gd name="csY0" fmla="*/ 190500 h 190500"/>
            <a:gd name="csX1" fmla="*/ 0 w 902067"/>
            <a:gd name="csY1" fmla="*/ 0 h 190500"/>
            <a:gd name="csX2" fmla="*/ 902067 w 902067"/>
            <a:gd name="csY2" fmla="*/ 190500 h 190500"/>
            <a:gd name="csX3" fmla="*/ 0 w 902067"/>
            <a:gd name="csY3" fmla="*/ 190500 h 190500"/>
            <a:gd name="csX0" fmla="*/ 0 w 873313"/>
            <a:gd name="csY0" fmla="*/ 190500 h 190500"/>
            <a:gd name="csX1" fmla="*/ 0 w 873313"/>
            <a:gd name="csY1" fmla="*/ 0 h 190500"/>
            <a:gd name="csX2" fmla="*/ 873313 w 873313"/>
            <a:gd name="csY2" fmla="*/ 14377 h 190500"/>
            <a:gd name="csX3" fmla="*/ 0 w 873313"/>
            <a:gd name="csY3" fmla="*/ 190500 h 190500"/>
            <a:gd name="csX0" fmla="*/ 0 w 859891"/>
            <a:gd name="csY0" fmla="*/ 190500 h 190500"/>
            <a:gd name="csX1" fmla="*/ 0 w 859891"/>
            <a:gd name="csY1" fmla="*/ 0 h 190500"/>
            <a:gd name="csX2" fmla="*/ 859891 w 859891"/>
            <a:gd name="csY2" fmla="*/ 3579 h 190500"/>
            <a:gd name="csX3" fmla="*/ 0 w 859891"/>
            <a:gd name="csY3" fmla="*/ 190500 h 190500"/>
          </a:gdLst>
          <a:ahLst/>
          <a:cxnLst>
            <a:cxn ang="0">
              <a:pos x="csX0" y="csY0"/>
            </a:cxn>
            <a:cxn ang="0">
              <a:pos x="csX1" y="csY1"/>
            </a:cxn>
            <a:cxn ang="0">
              <a:pos x="csX2" y="csY2"/>
            </a:cxn>
            <a:cxn ang="0">
              <a:pos x="csX3" y="csY3"/>
            </a:cxn>
          </a:cxnLst>
          <a:rect l="l" t="t" r="r" b="b"/>
          <a:pathLst>
            <a:path w="859891" h="190500">
              <a:moveTo>
                <a:pt x="0" y="190500"/>
              </a:moveTo>
              <a:lnTo>
                <a:pt x="0" y="0"/>
              </a:lnTo>
              <a:lnTo>
                <a:pt x="859891" y="3579"/>
              </a:lnTo>
              <a:lnTo>
                <a:pt x="0" y="190500"/>
              </a:lnTo>
              <a:close/>
            </a:path>
          </a:pathLst>
        </a:cu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32</xdr:col>
      <xdr:colOff>10885</xdr:colOff>
      <xdr:row>149</xdr:row>
      <xdr:rowOff>185058</xdr:rowOff>
    </xdr:from>
    <xdr:to>
      <xdr:col>34</xdr:col>
      <xdr:colOff>244405</xdr:colOff>
      <xdr:row>151</xdr:row>
      <xdr:rowOff>1</xdr:rowOff>
    </xdr:to>
    <xdr:sp macro="" textlink="">
      <xdr:nvSpPr>
        <xdr:cNvPr id="1046" name="Rätvinklig triangel 1045">
          <a:extLst>
            <a:ext uri="{FF2B5EF4-FFF2-40B4-BE49-F238E27FC236}">
              <a16:creationId xmlns:a16="http://schemas.microsoft.com/office/drawing/2014/main" id="{C0E153F7-6166-431F-B919-A81907024FA7}"/>
            </a:ext>
          </a:extLst>
        </xdr:cNvPr>
        <xdr:cNvSpPr/>
      </xdr:nvSpPr>
      <xdr:spPr>
        <a:xfrm>
          <a:off x="16845642" y="34464172"/>
          <a:ext cx="897549" cy="293915"/>
        </a:xfrm>
        <a:prstGeom prst="r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32</xdr:col>
      <xdr:colOff>10886</xdr:colOff>
      <xdr:row>152</xdr:row>
      <xdr:rowOff>10886</xdr:rowOff>
    </xdr:from>
    <xdr:to>
      <xdr:col>34</xdr:col>
      <xdr:colOff>204919</xdr:colOff>
      <xdr:row>153</xdr:row>
      <xdr:rowOff>103414</xdr:rowOff>
    </xdr:to>
    <xdr:sp macro="" textlink="">
      <xdr:nvSpPr>
        <xdr:cNvPr id="1047" name="Rätvinklig triangel 1043">
          <a:extLst>
            <a:ext uri="{FF2B5EF4-FFF2-40B4-BE49-F238E27FC236}">
              <a16:creationId xmlns:a16="http://schemas.microsoft.com/office/drawing/2014/main" id="{BF1B6701-341B-416A-9948-3417DD4FE7FC}"/>
            </a:ext>
          </a:extLst>
        </xdr:cNvPr>
        <xdr:cNvSpPr/>
      </xdr:nvSpPr>
      <xdr:spPr>
        <a:xfrm>
          <a:off x="16845643" y="35019343"/>
          <a:ext cx="858062" cy="321128"/>
        </a:xfrm>
        <a:custGeom>
          <a:avLst/>
          <a:gdLst>
            <a:gd name="csX0" fmla="*/ 0 w 902067"/>
            <a:gd name="csY0" fmla="*/ 190500 h 190500"/>
            <a:gd name="csX1" fmla="*/ 0 w 902067"/>
            <a:gd name="csY1" fmla="*/ 0 h 190500"/>
            <a:gd name="csX2" fmla="*/ 902067 w 902067"/>
            <a:gd name="csY2" fmla="*/ 190500 h 190500"/>
            <a:gd name="csX3" fmla="*/ 0 w 902067"/>
            <a:gd name="csY3" fmla="*/ 190500 h 190500"/>
            <a:gd name="csX0" fmla="*/ 0 w 873313"/>
            <a:gd name="csY0" fmla="*/ 190500 h 190500"/>
            <a:gd name="csX1" fmla="*/ 0 w 873313"/>
            <a:gd name="csY1" fmla="*/ 0 h 190500"/>
            <a:gd name="csX2" fmla="*/ 873313 w 873313"/>
            <a:gd name="csY2" fmla="*/ 14377 h 190500"/>
            <a:gd name="csX3" fmla="*/ 0 w 873313"/>
            <a:gd name="csY3" fmla="*/ 190500 h 190500"/>
            <a:gd name="csX0" fmla="*/ 0 w 859891"/>
            <a:gd name="csY0" fmla="*/ 190500 h 190500"/>
            <a:gd name="csX1" fmla="*/ 0 w 859891"/>
            <a:gd name="csY1" fmla="*/ 0 h 190500"/>
            <a:gd name="csX2" fmla="*/ 859891 w 859891"/>
            <a:gd name="csY2" fmla="*/ 3579 h 190500"/>
            <a:gd name="csX3" fmla="*/ 0 w 859891"/>
            <a:gd name="csY3" fmla="*/ 190500 h 190500"/>
          </a:gdLst>
          <a:ahLst/>
          <a:cxnLst>
            <a:cxn ang="0">
              <a:pos x="csX0" y="csY0"/>
            </a:cxn>
            <a:cxn ang="0">
              <a:pos x="csX1" y="csY1"/>
            </a:cxn>
            <a:cxn ang="0">
              <a:pos x="csX2" y="csY2"/>
            </a:cxn>
            <a:cxn ang="0">
              <a:pos x="csX3" y="csY3"/>
            </a:cxn>
          </a:cxnLst>
          <a:rect l="l" t="t" r="r" b="b"/>
          <a:pathLst>
            <a:path w="859891" h="190500">
              <a:moveTo>
                <a:pt x="0" y="190500"/>
              </a:moveTo>
              <a:lnTo>
                <a:pt x="0" y="0"/>
              </a:lnTo>
              <a:lnTo>
                <a:pt x="859891" y="3579"/>
              </a:lnTo>
              <a:lnTo>
                <a:pt x="0" y="190500"/>
              </a:lnTo>
              <a:close/>
            </a:path>
          </a:pathLst>
        </a:cu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37</xdr:col>
      <xdr:colOff>68034</xdr:colOff>
      <xdr:row>149</xdr:row>
      <xdr:rowOff>141515</xdr:rowOff>
    </xdr:from>
    <xdr:to>
      <xdr:col>38</xdr:col>
      <xdr:colOff>618441</xdr:colOff>
      <xdr:row>151</xdr:row>
      <xdr:rowOff>27214</xdr:rowOff>
    </xdr:to>
    <xdr:sp macro="" textlink="">
      <xdr:nvSpPr>
        <xdr:cNvPr id="1048" name="Rätvinklig triangel 1043">
          <a:extLst>
            <a:ext uri="{FF2B5EF4-FFF2-40B4-BE49-F238E27FC236}">
              <a16:creationId xmlns:a16="http://schemas.microsoft.com/office/drawing/2014/main" id="{26418713-109A-4566-985A-D90C29F272C5}"/>
            </a:ext>
          </a:extLst>
        </xdr:cNvPr>
        <xdr:cNvSpPr/>
      </xdr:nvSpPr>
      <xdr:spPr>
        <a:xfrm rot="10800000">
          <a:off x="19376570" y="34894158"/>
          <a:ext cx="1176335" cy="375556"/>
        </a:xfrm>
        <a:custGeom>
          <a:avLst/>
          <a:gdLst>
            <a:gd name="csX0" fmla="*/ 0 w 902067"/>
            <a:gd name="csY0" fmla="*/ 190500 h 190500"/>
            <a:gd name="csX1" fmla="*/ 0 w 902067"/>
            <a:gd name="csY1" fmla="*/ 0 h 190500"/>
            <a:gd name="csX2" fmla="*/ 902067 w 902067"/>
            <a:gd name="csY2" fmla="*/ 190500 h 190500"/>
            <a:gd name="csX3" fmla="*/ 0 w 902067"/>
            <a:gd name="csY3" fmla="*/ 190500 h 190500"/>
            <a:gd name="csX0" fmla="*/ 0 w 873313"/>
            <a:gd name="csY0" fmla="*/ 190500 h 190500"/>
            <a:gd name="csX1" fmla="*/ 0 w 873313"/>
            <a:gd name="csY1" fmla="*/ 0 h 190500"/>
            <a:gd name="csX2" fmla="*/ 873313 w 873313"/>
            <a:gd name="csY2" fmla="*/ 14377 h 190500"/>
            <a:gd name="csX3" fmla="*/ 0 w 873313"/>
            <a:gd name="csY3" fmla="*/ 190500 h 190500"/>
            <a:gd name="csX0" fmla="*/ 0 w 859891"/>
            <a:gd name="csY0" fmla="*/ 190500 h 190500"/>
            <a:gd name="csX1" fmla="*/ 0 w 859891"/>
            <a:gd name="csY1" fmla="*/ 0 h 190500"/>
            <a:gd name="csX2" fmla="*/ 859891 w 859891"/>
            <a:gd name="csY2" fmla="*/ 3579 h 190500"/>
            <a:gd name="csX3" fmla="*/ 0 w 859891"/>
            <a:gd name="csY3" fmla="*/ 190500 h 190500"/>
          </a:gdLst>
          <a:ahLst/>
          <a:cxnLst>
            <a:cxn ang="0">
              <a:pos x="csX0" y="csY0"/>
            </a:cxn>
            <a:cxn ang="0">
              <a:pos x="csX1" y="csY1"/>
            </a:cxn>
            <a:cxn ang="0">
              <a:pos x="csX2" y="csY2"/>
            </a:cxn>
            <a:cxn ang="0">
              <a:pos x="csX3" y="csY3"/>
            </a:cxn>
          </a:cxnLst>
          <a:rect l="l" t="t" r="r" b="b"/>
          <a:pathLst>
            <a:path w="859891" h="190500">
              <a:moveTo>
                <a:pt x="0" y="190500"/>
              </a:moveTo>
              <a:lnTo>
                <a:pt x="0" y="0"/>
              </a:lnTo>
              <a:lnTo>
                <a:pt x="859891" y="3579"/>
              </a:lnTo>
              <a:lnTo>
                <a:pt x="0" y="190500"/>
              </a:lnTo>
              <a:close/>
            </a:path>
          </a:pathLst>
        </a:cu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twoCellAnchor>
    <xdr:from>
      <xdr:col>37</xdr:col>
      <xdr:colOff>81643</xdr:colOff>
      <xdr:row>152</xdr:row>
      <xdr:rowOff>12245</xdr:rowOff>
    </xdr:from>
    <xdr:to>
      <xdr:col>38</xdr:col>
      <xdr:colOff>618935</xdr:colOff>
      <xdr:row>153</xdr:row>
      <xdr:rowOff>81643</xdr:rowOff>
    </xdr:to>
    <xdr:sp macro="" textlink="">
      <xdr:nvSpPr>
        <xdr:cNvPr id="1049" name="Rätvinklig triangel 1048">
          <a:extLst>
            <a:ext uri="{FF2B5EF4-FFF2-40B4-BE49-F238E27FC236}">
              <a16:creationId xmlns:a16="http://schemas.microsoft.com/office/drawing/2014/main" id="{767ACB2C-CB7C-4979-8926-FB71AB399F79}"/>
            </a:ext>
          </a:extLst>
        </xdr:cNvPr>
        <xdr:cNvSpPr/>
      </xdr:nvSpPr>
      <xdr:spPr>
        <a:xfrm rot="10800000">
          <a:off x="19390179" y="35499674"/>
          <a:ext cx="1163220" cy="314326"/>
        </a:xfrm>
        <a:prstGeom prst="rtTriangl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sv-SE" sz="1100"/>
        </a:p>
      </xdr:txBody>
    </xdr:sp>
    <xdr:clientData/>
  </xdr:twoCellAnchor>
  <xdr:oneCellAnchor>
    <xdr:from>
      <xdr:col>76</xdr:col>
      <xdr:colOff>0</xdr:colOff>
      <xdr:row>20</xdr:row>
      <xdr:rowOff>0</xdr:rowOff>
    </xdr:from>
    <xdr:ext cx="304800" cy="314323"/>
    <xdr:sp macro="" textlink="">
      <xdr:nvSpPr>
        <xdr:cNvPr id="6" name="AutoShape 50" descr="World Cup bracket 2026">
          <a:extLst>
            <a:ext uri="{FF2B5EF4-FFF2-40B4-BE49-F238E27FC236}">
              <a16:creationId xmlns:a16="http://schemas.microsoft.com/office/drawing/2014/main" id="{A98BB0C9-1B18-47CC-884C-B919A6B73D45}"/>
            </a:ext>
          </a:extLst>
        </xdr:cNvPr>
        <xdr:cNvSpPr>
          <a:spLocks noChangeAspect="1" noChangeArrowheads="1"/>
        </xdr:cNvSpPr>
      </xdr:nvSpPr>
      <xdr:spPr bwMode="auto">
        <a:xfrm>
          <a:off x="14739938" y="30241875"/>
          <a:ext cx="304800" cy="3143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10</xdr:col>
      <xdr:colOff>258535</xdr:colOff>
      <xdr:row>144</xdr:row>
      <xdr:rowOff>176892</xdr:rowOff>
    </xdr:from>
    <xdr:to>
      <xdr:col>10</xdr:col>
      <xdr:colOff>707570</xdr:colOff>
      <xdr:row>148</xdr:row>
      <xdr:rowOff>108857</xdr:rowOff>
    </xdr:to>
    <xdr:sp macro="" textlink="">
      <xdr:nvSpPr>
        <xdr:cNvPr id="18" name="Pil: nedåt 17">
          <a:extLst>
            <a:ext uri="{FF2B5EF4-FFF2-40B4-BE49-F238E27FC236}">
              <a16:creationId xmlns:a16="http://schemas.microsoft.com/office/drawing/2014/main" id="{B9ABD253-1814-F79D-2BCF-21961612962B}"/>
            </a:ext>
          </a:extLst>
        </xdr:cNvPr>
        <xdr:cNvSpPr/>
      </xdr:nvSpPr>
      <xdr:spPr>
        <a:xfrm>
          <a:off x="6123214" y="33691285"/>
          <a:ext cx="449035" cy="911679"/>
        </a:xfrm>
        <a:prstGeom prst="downArrow">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sv-SE" sz="1100"/>
        </a:p>
      </xdr:txBody>
    </xdr:sp>
    <xdr:clientData/>
  </xdr:twoCellAnchor>
  <xdr:twoCellAnchor>
    <xdr:from>
      <xdr:col>36</xdr:col>
      <xdr:colOff>312963</xdr:colOff>
      <xdr:row>144</xdr:row>
      <xdr:rowOff>190500</xdr:rowOff>
    </xdr:from>
    <xdr:to>
      <xdr:col>36</xdr:col>
      <xdr:colOff>761998</xdr:colOff>
      <xdr:row>148</xdr:row>
      <xdr:rowOff>122465</xdr:rowOff>
    </xdr:to>
    <xdr:sp macro="" textlink="">
      <xdr:nvSpPr>
        <xdr:cNvPr id="35" name="Pil: nedåt 34">
          <a:extLst>
            <a:ext uri="{FF2B5EF4-FFF2-40B4-BE49-F238E27FC236}">
              <a16:creationId xmlns:a16="http://schemas.microsoft.com/office/drawing/2014/main" id="{5E754FEB-E95C-4737-87C1-6F0F006D357D}"/>
            </a:ext>
          </a:extLst>
        </xdr:cNvPr>
        <xdr:cNvSpPr/>
      </xdr:nvSpPr>
      <xdr:spPr>
        <a:xfrm>
          <a:off x="18369642" y="33704893"/>
          <a:ext cx="449035" cy="911679"/>
        </a:xfrm>
        <a:prstGeom prst="downArrow">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sv-SE" sz="1100"/>
        </a:p>
      </xdr:txBody>
    </xdr:sp>
    <xdr:clientData/>
  </xdr:twoCellAnchor>
  <xdr:twoCellAnchor editAs="oneCell">
    <xdr:from>
      <xdr:col>27</xdr:col>
      <xdr:colOff>1292678</xdr:colOff>
      <xdr:row>109</xdr:row>
      <xdr:rowOff>81643</xdr:rowOff>
    </xdr:from>
    <xdr:to>
      <xdr:col>39</xdr:col>
      <xdr:colOff>204106</xdr:colOff>
      <xdr:row>135</xdr:row>
      <xdr:rowOff>36416</xdr:rowOff>
    </xdr:to>
    <xdr:pic>
      <xdr:nvPicPr>
        <xdr:cNvPr id="16" name="Bildobjekt 15">
          <a:extLst>
            <a:ext uri="{FF2B5EF4-FFF2-40B4-BE49-F238E27FC236}">
              <a16:creationId xmlns:a16="http://schemas.microsoft.com/office/drawing/2014/main" id="{5EC96EC4-0DD1-1493-1C99-99C2F959611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4627678" y="23445107"/>
          <a:ext cx="6136821" cy="61596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40822</xdr:colOff>
      <xdr:row>161</xdr:row>
      <xdr:rowOff>176892</xdr:rowOff>
    </xdr:from>
    <xdr:to>
      <xdr:col>20</xdr:col>
      <xdr:colOff>27214</xdr:colOff>
      <xdr:row>167</xdr:row>
      <xdr:rowOff>68036</xdr:rowOff>
    </xdr:to>
    <xdr:sp macro="" textlink="">
      <xdr:nvSpPr>
        <xdr:cNvPr id="5" name="Pratbubbla: böjd rad 4">
          <a:extLst>
            <a:ext uri="{FF2B5EF4-FFF2-40B4-BE49-F238E27FC236}">
              <a16:creationId xmlns:a16="http://schemas.microsoft.com/office/drawing/2014/main" id="{DE19C8BF-024B-8C76-2610-BFACDAC4CF3D}"/>
            </a:ext>
          </a:extLst>
        </xdr:cNvPr>
        <xdr:cNvSpPr/>
      </xdr:nvSpPr>
      <xdr:spPr>
        <a:xfrm>
          <a:off x="9348108" y="37855071"/>
          <a:ext cx="2177142" cy="1279072"/>
        </a:xfrm>
        <a:prstGeom prst="borderCallout2">
          <a:avLst>
            <a:gd name="adj1" fmla="val 18750"/>
            <a:gd name="adj2" fmla="val -8333"/>
            <a:gd name="adj3" fmla="val 18750"/>
            <a:gd name="adj4" fmla="val -16667"/>
            <a:gd name="adj5" fmla="val -36111"/>
            <a:gd name="adj6" fmla="val -44569"/>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sv-SE" sz="1100"/>
            <a:t>Vill du gradera dig genom att välja samma lag flera gånger genom alla finaler så går det bra. Tex,</a:t>
          </a:r>
          <a:r>
            <a:rPr lang="sv-SE" sz="1100" baseline="0"/>
            <a:t> du kan ha Brasilien med i både Finalen och bronsmatchen.</a:t>
          </a:r>
          <a:r>
            <a:rPr lang="sv-SE" sz="1100"/>
            <a:t> Men du minskar chansen att ta poäng.</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spreadsheets/d/12yLkiPwVYdYvoG3mu6eAMFuSuQ5VjFrp5Ztyp5XrxT4/edit?fbclid=IwAR33BpLSQFWGI239VePskFrCphhWHUd1Z8JczEWIjucwKIv-2Jt-vl4rnKA&amp;gid=1790737469" TargetMode="External"/><Relationship Id="rId7" Type="http://schemas.openxmlformats.org/officeDocument/2006/relationships/comments" Target="../comments1.xml"/><Relationship Id="rId2" Type="http://schemas.openxmlformats.org/officeDocument/2006/relationships/hyperlink" Target="mailto:markushogfeldt@gmail.com" TargetMode="External"/><Relationship Id="rId1" Type="http://schemas.openxmlformats.org/officeDocument/2006/relationships/hyperlink" Target="mailto:markushogfeldt@gmail.com"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tabColor rgb="FF0070C0"/>
    <pageSetUpPr autoPageBreaks="0"/>
  </sheetPr>
  <dimension ref="A1:CD214"/>
  <sheetViews>
    <sheetView showGridLines="0" tabSelected="1" zoomScale="70" zoomScaleNormal="70" zoomScaleSheetLayoutView="50" workbookViewId="0">
      <selection activeCell="AF156" sqref="AF156"/>
    </sheetView>
  </sheetViews>
  <sheetFormatPr defaultColWidth="0" defaultRowHeight="0" customHeight="1" zeroHeight="1" x14ac:dyDescent="0.2"/>
  <cols>
    <col min="1" max="1" width="12.625" style="139" customWidth="1"/>
    <col min="2" max="2" width="18.5" style="139" customWidth="1"/>
    <col min="3" max="5" width="4.25" style="139" customWidth="1"/>
    <col min="6" max="6" width="17.625" style="139" customWidth="1"/>
    <col min="7" max="8" width="4.375" style="139" customWidth="1"/>
    <col min="9" max="9" width="3.625" style="139" customWidth="1"/>
    <col min="10" max="10" width="2.625" style="143" customWidth="1"/>
    <col min="11" max="11" width="14.25" style="139" customWidth="1"/>
    <col min="12" max="12" width="4.875" style="139" customWidth="1"/>
    <col min="13" max="13" width="7.125" style="139" customWidth="1"/>
    <col min="14" max="14" width="4.875" style="139" customWidth="1"/>
    <col min="15" max="15" width="8" style="139" customWidth="1"/>
    <col min="16" max="16" width="6" style="139" customWidth="1"/>
    <col min="17" max="17" width="8" style="139" customWidth="1"/>
    <col min="18" max="18" width="7.25" style="139" customWidth="1"/>
    <col min="19" max="19" width="9.875" style="144" customWidth="1"/>
    <col min="20" max="21" width="3.625" style="144" customWidth="1"/>
    <col min="22" max="22" width="1.625" style="139" customWidth="1"/>
    <col min="23" max="24" width="4" style="144" customWidth="1"/>
    <col min="25" max="25" width="5.125" style="144" customWidth="1"/>
    <col min="26" max="26" width="2.125" style="139" customWidth="1"/>
    <col min="27" max="27" width="3.75" style="139" customWidth="1"/>
    <col min="28" max="28" width="17.75" style="139" customWidth="1"/>
    <col min="29" max="31" width="4.25" style="139" customWidth="1"/>
    <col min="32" max="32" width="15.375" style="139" customWidth="1"/>
    <col min="33" max="35" width="4.375" style="139" customWidth="1"/>
    <col min="36" max="36" width="2.625" style="143" customWidth="1"/>
    <col min="37" max="37" width="16.375" style="139" customWidth="1"/>
    <col min="38" max="40" width="8.25" style="139" customWidth="1"/>
    <col min="41" max="41" width="6.25" style="139" customWidth="1"/>
    <col min="42" max="45" width="8.25" style="139" customWidth="1"/>
    <col min="46" max="46" width="2.625" style="139" customWidth="1"/>
    <col min="47" max="47" width="2.75" style="139" customWidth="1"/>
    <col min="48" max="48" width="13" style="4" hidden="1" customWidth="1"/>
    <col min="49" max="49" width="22.125" style="4" hidden="1" customWidth="1"/>
    <col min="50" max="50" width="11.375" style="4" hidden="1" customWidth="1"/>
    <col min="51" max="51" width="13.375" style="4" hidden="1" customWidth="1"/>
    <col min="52" max="52" width="14.25" style="4" hidden="1" customWidth="1"/>
    <col min="53" max="54" width="11.5" style="4" hidden="1" customWidth="1"/>
    <col min="55" max="55" width="18.625" style="4" hidden="1" customWidth="1"/>
    <col min="56" max="56" width="21.75" style="4" hidden="1" customWidth="1"/>
    <col min="57" max="57" width="10.25" style="4" hidden="1" customWidth="1"/>
    <col min="58" max="59" width="6.5" style="4" hidden="1" customWidth="1"/>
    <col min="60" max="60" width="7.75" style="4" hidden="1" customWidth="1"/>
    <col min="61" max="62" width="7.625" style="4" hidden="1" customWidth="1"/>
    <col min="63" max="64" width="19.375" style="4" hidden="1" customWidth="1"/>
    <col min="65" max="65" width="20.5" style="4" hidden="1" customWidth="1"/>
    <col min="66" max="66" width="7.375" style="4" hidden="1" customWidth="1"/>
    <col min="67" max="67" width="16.25" style="4" hidden="1" customWidth="1"/>
    <col min="68" max="68" width="17.75" style="4" hidden="1" customWidth="1"/>
    <col min="69" max="69" width="11.125" style="181" hidden="1" customWidth="1"/>
    <col min="70" max="70" width="25.625" style="4" hidden="1" customWidth="1"/>
    <col min="71" max="71" width="14.75" style="4" hidden="1" customWidth="1"/>
    <col min="72" max="72" width="6.625" style="4" hidden="1" customWidth="1"/>
    <col min="73" max="73" width="18.5" style="4" hidden="1" customWidth="1"/>
    <col min="74" max="74" width="22.875" style="4" hidden="1" customWidth="1"/>
    <col min="75" max="76" width="15.125" style="1" hidden="1" customWidth="1"/>
    <col min="77" max="77" width="8.875" style="1" hidden="1" customWidth="1"/>
    <col min="78" max="78" width="24.5" style="1" hidden="1" customWidth="1"/>
    <col min="79" max="79" width="8.875" style="281" hidden="1" customWidth="1"/>
    <col min="80" max="80" width="24.5" style="1" hidden="1" customWidth="1"/>
    <col min="81" max="82" width="2.5" style="1" hidden="1" customWidth="1"/>
    <col min="83" max="16384" width="15.125" style="1" hidden="1"/>
  </cols>
  <sheetData>
    <row r="1" spans="1:81" ht="18" customHeight="1" x14ac:dyDescent="0.25">
      <c r="A1" s="53"/>
      <c r="B1" s="53"/>
      <c r="C1" s="53"/>
      <c r="D1" s="53"/>
      <c r="E1" s="53"/>
      <c r="F1" s="53"/>
      <c r="G1" s="53"/>
      <c r="H1" s="53"/>
      <c r="I1" s="53"/>
      <c r="J1" s="53"/>
      <c r="K1" s="53"/>
      <c r="L1" s="56"/>
      <c r="M1" s="56"/>
      <c r="N1" s="56"/>
      <c r="O1" s="56"/>
      <c r="P1" s="56"/>
      <c r="Q1" s="56"/>
      <c r="R1" s="56"/>
      <c r="S1" s="56"/>
      <c r="T1" s="56"/>
      <c r="U1" s="56"/>
      <c r="V1" s="82"/>
      <c r="W1" s="56"/>
      <c r="X1" s="56"/>
      <c r="Y1" s="56"/>
      <c r="Z1" s="82"/>
      <c r="AA1" s="53"/>
      <c r="AB1" s="53"/>
      <c r="AC1" s="53"/>
      <c r="AD1" s="53"/>
      <c r="AE1" s="53"/>
      <c r="AF1" s="53"/>
      <c r="AG1" s="53"/>
      <c r="AH1" s="53"/>
      <c r="AI1" s="53"/>
      <c r="AJ1" s="53"/>
      <c r="AK1" s="53"/>
      <c r="AL1" s="53"/>
      <c r="AM1" s="53"/>
      <c r="AN1" s="53"/>
      <c r="AO1" s="53"/>
      <c r="AP1" s="53"/>
      <c r="AQ1" s="53"/>
      <c r="AR1" s="53"/>
      <c r="AS1" s="53"/>
      <c r="AT1" s="53"/>
      <c r="AU1" s="140"/>
      <c r="AV1" s="53"/>
      <c r="AW1" s="53"/>
      <c r="AX1" s="53"/>
      <c r="AY1" s="53"/>
      <c r="AZ1" s="53"/>
      <c r="BA1" s="53"/>
      <c r="BB1" s="53"/>
      <c r="BD1" s="352" t="s">
        <v>41</v>
      </c>
      <c r="BE1" s="353"/>
      <c r="BF1" s="354"/>
      <c r="BG1" s="350" t="s">
        <v>49</v>
      </c>
      <c r="BH1" s="361"/>
      <c r="BI1" s="361"/>
      <c r="BJ1" s="361"/>
      <c r="BK1" s="361"/>
      <c r="BL1" s="361"/>
      <c r="BM1" s="362"/>
      <c r="BN1" s="350" t="s">
        <v>42</v>
      </c>
      <c r="BQ1" s="4"/>
      <c r="BR1" s="5"/>
      <c r="BS1" s="5"/>
      <c r="BV1" s="18" t="s">
        <v>87</v>
      </c>
      <c r="BW1" s="4"/>
      <c r="BX1" s="2"/>
      <c r="BY1" s="458" t="s">
        <v>334</v>
      </c>
      <c r="BZ1" s="460" t="s">
        <v>333</v>
      </c>
      <c r="CA1" s="460" t="s">
        <v>334</v>
      </c>
      <c r="CB1" s="462" t="s">
        <v>333</v>
      </c>
    </row>
    <row r="2" spans="1:81" ht="18" x14ac:dyDescent="0.25">
      <c r="A2" s="53"/>
      <c r="B2" s="53"/>
      <c r="C2" s="381" t="s">
        <v>50</v>
      </c>
      <c r="D2" s="381"/>
      <c r="E2" s="381"/>
      <c r="F2" s="381"/>
      <c r="G2" s="381"/>
      <c r="H2" s="381"/>
      <c r="I2" s="381"/>
      <c r="J2" s="381"/>
      <c r="K2" s="381"/>
      <c r="L2" s="56"/>
      <c r="M2" s="56"/>
      <c r="N2" s="56"/>
      <c r="O2" s="56"/>
      <c r="P2" s="56"/>
      <c r="Q2" s="56"/>
      <c r="R2" s="56"/>
      <c r="S2" s="56"/>
      <c r="T2" s="56"/>
      <c r="U2" s="56"/>
      <c r="V2" s="82"/>
      <c r="W2" s="56"/>
      <c r="X2" s="56"/>
      <c r="Y2" s="56"/>
      <c r="Z2" s="82"/>
      <c r="AA2" s="53"/>
      <c r="AB2" s="381" t="s">
        <v>292</v>
      </c>
      <c r="AC2" s="381"/>
      <c r="AD2" s="381"/>
      <c r="AE2" s="381"/>
      <c r="AF2" s="381"/>
      <c r="AG2" s="381"/>
      <c r="AH2" s="381"/>
      <c r="AI2" s="381"/>
      <c r="AJ2" s="381"/>
      <c r="AK2" s="381"/>
      <c r="AL2" s="53"/>
      <c r="AM2" s="53"/>
      <c r="AN2" s="53"/>
      <c r="AO2" s="53"/>
      <c r="AP2" s="53"/>
      <c r="AQ2" s="53"/>
      <c r="AR2" s="53"/>
      <c r="AS2" s="53"/>
      <c r="AT2" s="53"/>
      <c r="AU2" s="140"/>
      <c r="AV2" s="53"/>
      <c r="AW2" s="53"/>
      <c r="AX2" s="53"/>
      <c r="AY2" s="53"/>
      <c r="AZ2" s="53"/>
      <c r="BA2" s="53"/>
      <c r="BB2" s="53"/>
      <c r="BD2" s="355"/>
      <c r="BE2" s="356"/>
      <c r="BF2" s="357"/>
      <c r="BG2" s="350"/>
      <c r="BH2" s="361"/>
      <c r="BI2" s="361"/>
      <c r="BJ2" s="361"/>
      <c r="BK2" s="361"/>
      <c r="BL2" s="361"/>
      <c r="BM2" s="362"/>
      <c r="BN2" s="350"/>
      <c r="BQ2" s="4"/>
      <c r="BR2" s="7"/>
      <c r="BS2" s="3"/>
      <c r="BV2" s="19">
        <v>0</v>
      </c>
      <c r="BW2" s="4"/>
      <c r="BX2" s="2"/>
      <c r="BY2" s="459"/>
      <c r="BZ2" s="461"/>
      <c r="CA2" s="461"/>
      <c r="CB2" s="463"/>
    </row>
    <row r="3" spans="1:81" ht="18" customHeight="1" thickBot="1" x14ac:dyDescent="0.3">
      <c r="A3" s="53"/>
      <c r="B3" s="53"/>
      <c r="C3" s="381"/>
      <c r="D3" s="381"/>
      <c r="E3" s="381"/>
      <c r="F3" s="381"/>
      <c r="G3" s="381"/>
      <c r="H3" s="381"/>
      <c r="I3" s="381"/>
      <c r="J3" s="381"/>
      <c r="K3" s="381"/>
      <c r="L3" s="56"/>
      <c r="M3" s="56"/>
      <c r="N3" s="56"/>
      <c r="O3" s="56"/>
      <c r="P3" s="56"/>
      <c r="Q3" s="56"/>
      <c r="R3" s="56"/>
      <c r="S3" s="56"/>
      <c r="T3" s="56"/>
      <c r="U3" s="56"/>
      <c r="V3" s="82"/>
      <c r="W3" s="56"/>
      <c r="X3" s="56"/>
      <c r="Y3" s="56"/>
      <c r="Z3" s="82"/>
      <c r="AA3" s="53"/>
      <c r="AB3" s="381"/>
      <c r="AC3" s="381"/>
      <c r="AD3" s="381"/>
      <c r="AE3" s="381"/>
      <c r="AF3" s="381"/>
      <c r="AG3" s="381"/>
      <c r="AH3" s="381"/>
      <c r="AI3" s="381"/>
      <c r="AJ3" s="381"/>
      <c r="AK3" s="381"/>
      <c r="AL3" s="53"/>
      <c r="AM3" s="53"/>
      <c r="AN3" s="53"/>
      <c r="AO3" s="53"/>
      <c r="AP3" s="53"/>
      <c r="AQ3" s="53"/>
      <c r="AR3" s="53"/>
      <c r="AS3" s="53"/>
      <c r="AT3" s="53"/>
      <c r="AU3" s="140"/>
      <c r="AV3" s="53"/>
      <c r="AW3" s="53"/>
      <c r="AX3" s="53"/>
      <c r="AY3" s="53"/>
      <c r="AZ3" s="53"/>
      <c r="BA3" s="53"/>
      <c r="BB3" s="53"/>
      <c r="BD3" s="355"/>
      <c r="BE3" s="356"/>
      <c r="BF3" s="357"/>
      <c r="BG3" s="350"/>
      <c r="BH3" s="361"/>
      <c r="BI3" s="361"/>
      <c r="BJ3" s="361"/>
      <c r="BK3" s="361"/>
      <c r="BL3" s="361"/>
      <c r="BM3" s="362"/>
      <c r="BN3" s="350"/>
      <c r="BQ3" s="4"/>
      <c r="BR3" s="7"/>
      <c r="BS3" s="3"/>
      <c r="BV3" s="19">
        <v>1</v>
      </c>
      <c r="BW3" s="4"/>
      <c r="BX3" s="2"/>
      <c r="BY3" s="283">
        <v>1</v>
      </c>
      <c r="BZ3" s="65" t="s">
        <v>10</v>
      </c>
      <c r="CA3" s="289">
        <v>25</v>
      </c>
      <c r="CB3" s="284" t="s">
        <v>139</v>
      </c>
    </row>
    <row r="4" spans="1:81" ht="18" customHeight="1" thickTop="1" thickBot="1" x14ac:dyDescent="0.3">
      <c r="A4" s="53"/>
      <c r="B4" s="53"/>
      <c r="C4" s="340" t="s">
        <v>54</v>
      </c>
      <c r="D4" s="340"/>
      <c r="E4" s="340"/>
      <c r="F4" s="340"/>
      <c r="G4" s="327"/>
      <c r="H4" s="328"/>
      <c r="I4" s="328"/>
      <c r="J4" s="328"/>
      <c r="K4" s="329"/>
      <c r="L4" s="56"/>
      <c r="M4" s="56"/>
      <c r="N4" s="56"/>
      <c r="O4" s="56"/>
      <c r="P4" s="56"/>
      <c r="Q4" s="56"/>
      <c r="R4" s="56"/>
      <c r="S4" s="56"/>
      <c r="T4" s="56"/>
      <c r="U4" s="56"/>
      <c r="V4" s="82"/>
      <c r="W4" s="56"/>
      <c r="X4" s="56"/>
      <c r="Y4" s="56"/>
      <c r="Z4" s="82"/>
      <c r="AA4" s="53"/>
      <c r="AB4" s="53"/>
      <c r="AC4" s="53"/>
      <c r="AD4" s="53"/>
      <c r="AE4" s="53"/>
      <c r="AF4" s="53"/>
      <c r="AG4" s="53"/>
      <c r="AH4" s="53"/>
      <c r="AI4" s="53"/>
      <c r="AJ4" s="53"/>
      <c r="AK4" s="53"/>
      <c r="AL4" s="53"/>
      <c r="AM4" s="53"/>
      <c r="AN4" s="53"/>
      <c r="AO4" s="53"/>
      <c r="AP4" s="53"/>
      <c r="AQ4" s="53"/>
      <c r="AR4" s="53"/>
      <c r="AS4" s="53"/>
      <c r="AT4" s="53"/>
      <c r="AU4" s="140"/>
      <c r="AV4" s="53"/>
      <c r="AW4" s="53"/>
      <c r="AX4" s="53"/>
      <c r="AY4" s="53"/>
      <c r="AZ4" s="53"/>
      <c r="BA4" s="53"/>
      <c r="BB4" s="53"/>
      <c r="BD4" s="355"/>
      <c r="BE4" s="356"/>
      <c r="BF4" s="357"/>
      <c r="BG4" s="350"/>
      <c r="BH4" s="361"/>
      <c r="BI4" s="361"/>
      <c r="BJ4" s="361"/>
      <c r="BK4" s="361"/>
      <c r="BL4" s="361"/>
      <c r="BM4" s="362"/>
      <c r="BN4" s="350"/>
      <c r="BQ4" s="4"/>
      <c r="BR4" s="7"/>
      <c r="BS4" s="3"/>
      <c r="BV4" s="19">
        <v>2</v>
      </c>
      <c r="BW4" s="4"/>
      <c r="BX4" s="2"/>
      <c r="BY4" s="283">
        <v>2</v>
      </c>
      <c r="BZ4" s="65" t="s">
        <v>29</v>
      </c>
      <c r="CA4" s="289">
        <v>26</v>
      </c>
      <c r="CB4" s="284" t="s">
        <v>138</v>
      </c>
    </row>
    <row r="5" spans="1:81" ht="18" customHeight="1" thickTop="1" thickBot="1" x14ac:dyDescent="0.3">
      <c r="A5" s="53"/>
      <c r="B5" s="53"/>
      <c r="C5" s="340"/>
      <c r="D5" s="340"/>
      <c r="E5" s="340"/>
      <c r="F5" s="340"/>
      <c r="G5" s="330"/>
      <c r="H5" s="331"/>
      <c r="I5" s="331"/>
      <c r="J5" s="331"/>
      <c r="K5" s="332"/>
      <c r="L5" s="56"/>
      <c r="M5" s="56"/>
      <c r="N5" s="56"/>
      <c r="O5" s="56"/>
      <c r="P5" s="56"/>
      <c r="Q5" s="56"/>
      <c r="R5" s="56"/>
      <c r="S5" s="56"/>
      <c r="T5" s="56"/>
      <c r="U5" s="56"/>
      <c r="V5" s="116"/>
      <c r="W5" s="117"/>
      <c r="X5" s="117"/>
      <c r="Y5" s="117"/>
      <c r="Z5" s="118"/>
      <c r="AA5" s="53"/>
      <c r="AB5" s="372" t="s">
        <v>176</v>
      </c>
      <c r="AC5" s="373"/>
      <c r="AD5" s="373"/>
      <c r="AE5" s="373"/>
      <c r="AF5" s="373"/>
      <c r="AG5" s="373"/>
      <c r="AH5" s="373"/>
      <c r="AI5" s="373"/>
      <c r="AJ5" s="373"/>
      <c r="AK5" s="374"/>
      <c r="AL5" s="53"/>
      <c r="AM5" s="53"/>
      <c r="AN5" s="53"/>
      <c r="AO5" s="53"/>
      <c r="AP5" s="53"/>
      <c r="AQ5" s="53"/>
      <c r="AR5" s="53"/>
      <c r="AS5" s="53"/>
      <c r="AT5" s="53"/>
      <c r="AU5" s="140"/>
      <c r="AV5" s="53"/>
      <c r="AW5" s="53"/>
      <c r="AX5" s="53"/>
      <c r="AY5" s="53"/>
      <c r="AZ5" s="53"/>
      <c r="BA5" s="53"/>
      <c r="BB5" s="53"/>
      <c r="BD5" s="355"/>
      <c r="BE5" s="356"/>
      <c r="BF5" s="357"/>
      <c r="BG5" s="350"/>
      <c r="BH5" s="361"/>
      <c r="BI5" s="361"/>
      <c r="BJ5" s="361"/>
      <c r="BK5" s="361"/>
      <c r="BL5" s="361"/>
      <c r="BM5" s="362"/>
      <c r="BN5" s="350"/>
      <c r="BQ5" s="4"/>
      <c r="BR5" s="7"/>
      <c r="BS5" s="3"/>
      <c r="BV5" s="19">
        <v>3</v>
      </c>
      <c r="BW5" s="4"/>
      <c r="BX5" s="2"/>
      <c r="BY5" s="283">
        <v>3</v>
      </c>
      <c r="BZ5" s="65" t="s">
        <v>4</v>
      </c>
      <c r="CA5" s="289">
        <v>27</v>
      </c>
      <c r="CB5" s="284" t="s">
        <v>142</v>
      </c>
    </row>
    <row r="6" spans="1:81" ht="18" customHeight="1" thickTop="1" x14ac:dyDescent="0.25">
      <c r="A6" s="53"/>
      <c r="B6" s="53"/>
      <c r="C6" s="340" t="s">
        <v>299</v>
      </c>
      <c r="D6" s="340"/>
      <c r="E6" s="340"/>
      <c r="F6" s="342"/>
      <c r="G6" s="334"/>
      <c r="H6" s="335"/>
      <c r="I6" s="335"/>
      <c r="J6" s="335"/>
      <c r="K6" s="336"/>
      <c r="L6" s="56"/>
      <c r="M6" s="56"/>
      <c r="N6" s="56"/>
      <c r="O6" s="56"/>
      <c r="P6" s="56"/>
      <c r="Q6" s="56"/>
      <c r="R6" s="56"/>
      <c r="S6" s="56"/>
      <c r="T6" s="56"/>
      <c r="U6" s="56"/>
      <c r="V6" s="119"/>
      <c r="W6" s="363" t="s">
        <v>62</v>
      </c>
      <c r="X6" s="364"/>
      <c r="Y6" s="365"/>
      <c r="Z6" s="120"/>
      <c r="AA6" s="53"/>
      <c r="AB6" s="375"/>
      <c r="AC6" s="376"/>
      <c r="AD6" s="376"/>
      <c r="AE6" s="376"/>
      <c r="AF6" s="376"/>
      <c r="AG6" s="376"/>
      <c r="AH6" s="376"/>
      <c r="AI6" s="376"/>
      <c r="AJ6" s="376"/>
      <c r="AK6" s="377"/>
      <c r="AL6" s="53"/>
      <c r="AM6" s="53"/>
      <c r="AN6" s="53"/>
      <c r="AO6" s="53"/>
      <c r="AP6" s="53"/>
      <c r="AQ6" s="53"/>
      <c r="AR6" s="53"/>
      <c r="AS6" s="53"/>
      <c r="AT6" s="53"/>
      <c r="AU6" s="140"/>
      <c r="AV6" s="53"/>
      <c r="AW6" s="53"/>
      <c r="AX6" s="53"/>
      <c r="AY6" s="53"/>
      <c r="AZ6" s="53"/>
      <c r="BA6" s="53"/>
      <c r="BB6" s="53"/>
      <c r="BD6" s="355"/>
      <c r="BE6" s="356"/>
      <c r="BF6" s="357"/>
      <c r="BG6" s="350"/>
      <c r="BH6" s="361"/>
      <c r="BI6" s="361"/>
      <c r="BJ6" s="361"/>
      <c r="BK6" s="361"/>
      <c r="BL6" s="361"/>
      <c r="BM6" s="362"/>
      <c r="BN6" s="350"/>
      <c r="BQ6" s="4"/>
      <c r="BR6" s="7"/>
      <c r="BS6" s="3"/>
      <c r="BV6" s="19">
        <v>4</v>
      </c>
      <c r="BW6" s="4"/>
      <c r="BX6" s="2"/>
      <c r="BY6" s="283">
        <v>4</v>
      </c>
      <c r="BZ6" s="65" t="s">
        <v>6</v>
      </c>
      <c r="CA6" s="289">
        <v>28</v>
      </c>
      <c r="CB6" s="284" t="s">
        <v>143</v>
      </c>
    </row>
    <row r="7" spans="1:81" ht="18" customHeight="1" thickBot="1" x14ac:dyDescent="0.3">
      <c r="A7" s="53"/>
      <c r="B7" s="53"/>
      <c r="C7" s="340"/>
      <c r="D7" s="340"/>
      <c r="E7" s="340"/>
      <c r="F7" s="342"/>
      <c r="G7" s="337"/>
      <c r="H7" s="338"/>
      <c r="I7" s="338"/>
      <c r="J7" s="338"/>
      <c r="K7" s="339"/>
      <c r="L7" s="56"/>
      <c r="M7" s="56"/>
      <c r="N7" s="56"/>
      <c r="O7" s="56"/>
      <c r="P7" s="56"/>
      <c r="Q7" s="56"/>
      <c r="R7" s="56"/>
      <c r="S7" s="56"/>
      <c r="T7" s="56"/>
      <c r="U7" s="56"/>
      <c r="V7" s="119"/>
      <c r="W7" s="366"/>
      <c r="X7" s="367"/>
      <c r="Y7" s="368"/>
      <c r="Z7" s="120"/>
      <c r="AA7" s="53"/>
      <c r="AB7" s="375"/>
      <c r="AC7" s="376"/>
      <c r="AD7" s="376"/>
      <c r="AE7" s="376"/>
      <c r="AF7" s="376"/>
      <c r="AG7" s="376"/>
      <c r="AH7" s="376"/>
      <c r="AI7" s="376"/>
      <c r="AJ7" s="376"/>
      <c r="AK7" s="377"/>
      <c r="AL7" s="53"/>
      <c r="AM7" s="53"/>
      <c r="AN7" s="53"/>
      <c r="AO7" s="53"/>
      <c r="AP7" s="53"/>
      <c r="AQ7" s="53"/>
      <c r="AR7" s="53"/>
      <c r="AS7" s="53"/>
      <c r="AT7" s="53"/>
      <c r="AU7" s="140"/>
      <c r="AV7" s="53"/>
      <c r="AW7" s="53"/>
      <c r="AX7" s="53"/>
      <c r="AY7" s="53"/>
      <c r="AZ7" s="53"/>
      <c r="BA7" s="53"/>
      <c r="BB7" s="53"/>
      <c r="BD7" s="355"/>
      <c r="BE7" s="356"/>
      <c r="BF7" s="357"/>
      <c r="BG7" s="350"/>
      <c r="BH7" s="361"/>
      <c r="BI7" s="361"/>
      <c r="BJ7" s="361"/>
      <c r="BK7" s="361"/>
      <c r="BL7" s="361"/>
      <c r="BM7" s="362"/>
      <c r="BN7" s="350"/>
      <c r="BQ7" s="4"/>
      <c r="BR7" s="7"/>
      <c r="BS7" s="3"/>
      <c r="BV7" s="19">
        <v>5</v>
      </c>
      <c r="BW7" s="4"/>
      <c r="BX7" s="2"/>
      <c r="BY7" s="283">
        <v>5</v>
      </c>
      <c r="BZ7" s="65" t="s">
        <v>28</v>
      </c>
      <c r="CA7" s="289">
        <v>29</v>
      </c>
      <c r="CB7" s="284" t="s">
        <v>148</v>
      </c>
    </row>
    <row r="8" spans="1:81" ht="18" customHeight="1" thickTop="1" x14ac:dyDescent="0.25">
      <c r="A8" s="53"/>
      <c r="B8" s="53"/>
      <c r="C8" s="340" t="s">
        <v>40</v>
      </c>
      <c r="D8" s="340"/>
      <c r="E8" s="340"/>
      <c r="F8" s="340"/>
      <c r="G8" s="343">
        <f>J174</f>
        <v>0</v>
      </c>
      <c r="H8" s="343"/>
      <c r="I8" s="343"/>
      <c r="J8" s="343"/>
      <c r="K8" s="343"/>
      <c r="L8" s="56"/>
      <c r="M8" s="56"/>
      <c r="N8" s="56"/>
      <c r="O8" s="56"/>
      <c r="P8" s="56"/>
      <c r="Q8" s="56"/>
      <c r="R8" s="56"/>
      <c r="S8" s="56"/>
      <c r="T8" s="56"/>
      <c r="U8" s="56"/>
      <c r="V8" s="119"/>
      <c r="W8" s="369"/>
      <c r="X8" s="370"/>
      <c r="Y8" s="371"/>
      <c r="Z8" s="120"/>
      <c r="AA8" s="53"/>
      <c r="AB8" s="375"/>
      <c r="AC8" s="376"/>
      <c r="AD8" s="376"/>
      <c r="AE8" s="376"/>
      <c r="AF8" s="376"/>
      <c r="AG8" s="376"/>
      <c r="AH8" s="376"/>
      <c r="AI8" s="376"/>
      <c r="AJ8" s="376"/>
      <c r="AK8" s="377"/>
      <c r="AL8" s="53"/>
      <c r="AM8" s="53"/>
      <c r="AN8" s="53"/>
      <c r="AO8" s="53"/>
      <c r="AP8" s="53"/>
      <c r="AQ8" s="53"/>
      <c r="AR8" s="53"/>
      <c r="AS8" s="53"/>
      <c r="AT8" s="53"/>
      <c r="AU8" s="140"/>
      <c r="AV8" s="53"/>
      <c r="AW8" s="53"/>
      <c r="AX8" s="53"/>
      <c r="AY8" s="53"/>
      <c r="AZ8" s="53"/>
      <c r="BA8" s="53"/>
      <c r="BB8" s="53"/>
      <c r="BD8" s="355"/>
      <c r="BE8" s="356"/>
      <c r="BF8" s="357"/>
      <c r="BG8" s="350"/>
      <c r="BH8" s="361"/>
      <c r="BI8" s="361"/>
      <c r="BJ8" s="361"/>
      <c r="BK8" s="361"/>
      <c r="BL8" s="361"/>
      <c r="BM8" s="362"/>
      <c r="BN8" s="350"/>
      <c r="BQ8" s="4"/>
      <c r="BR8" s="7"/>
      <c r="BS8" s="3"/>
      <c r="BV8" s="19">
        <v>6</v>
      </c>
      <c r="BW8" s="4"/>
      <c r="BX8" s="2"/>
      <c r="BY8" s="283">
        <v>6</v>
      </c>
      <c r="BZ8" s="65" t="s">
        <v>12</v>
      </c>
      <c r="CA8" s="289">
        <v>30</v>
      </c>
      <c r="CB8" s="284" t="s">
        <v>33</v>
      </c>
    </row>
    <row r="9" spans="1:81" ht="18" customHeight="1" thickBot="1" x14ac:dyDescent="0.3">
      <c r="A9" s="53"/>
      <c r="B9" s="53"/>
      <c r="C9" s="341"/>
      <c r="D9" s="341"/>
      <c r="E9" s="341"/>
      <c r="F9" s="341"/>
      <c r="G9" s="344"/>
      <c r="H9" s="344"/>
      <c r="I9" s="344"/>
      <c r="J9" s="344"/>
      <c r="K9" s="344"/>
      <c r="L9" s="56"/>
      <c r="M9" s="56"/>
      <c r="N9" s="56"/>
      <c r="O9" s="56"/>
      <c r="P9" s="56"/>
      <c r="Q9" s="56"/>
      <c r="R9" s="56"/>
      <c r="S9" s="56"/>
      <c r="T9" s="56"/>
      <c r="U9" s="56"/>
      <c r="V9" s="119"/>
      <c r="W9" s="333" t="s">
        <v>41</v>
      </c>
      <c r="X9" s="333" t="s">
        <v>51</v>
      </c>
      <c r="Y9" s="333" t="s">
        <v>52</v>
      </c>
      <c r="Z9" s="120"/>
      <c r="AA9" s="53"/>
      <c r="AB9" s="378"/>
      <c r="AC9" s="379"/>
      <c r="AD9" s="379"/>
      <c r="AE9" s="379"/>
      <c r="AF9" s="379"/>
      <c r="AG9" s="379"/>
      <c r="AH9" s="379"/>
      <c r="AI9" s="379"/>
      <c r="AJ9" s="379"/>
      <c r="AK9" s="380"/>
      <c r="AL9" s="53"/>
      <c r="AM9" s="53"/>
      <c r="AN9" s="53"/>
      <c r="AO9" s="53"/>
      <c r="AP9" s="53"/>
      <c r="AQ9" s="53"/>
      <c r="AR9" s="53"/>
      <c r="AS9" s="53"/>
      <c r="AT9" s="53"/>
      <c r="AU9" s="140"/>
      <c r="AV9" s="53"/>
      <c r="AW9" s="53"/>
      <c r="AX9" s="53"/>
      <c r="AY9" s="53"/>
      <c r="AZ9" s="53"/>
      <c r="BA9" s="53"/>
      <c r="BB9" s="53"/>
      <c r="BD9" s="355"/>
      <c r="BE9" s="356"/>
      <c r="BF9" s="357"/>
      <c r="BG9" s="350"/>
      <c r="BH9" s="361"/>
      <c r="BI9" s="361"/>
      <c r="BJ9" s="361"/>
      <c r="BK9" s="361"/>
      <c r="BL9" s="361"/>
      <c r="BM9" s="362"/>
      <c r="BN9" s="350"/>
      <c r="BQ9" s="4"/>
      <c r="BR9" s="7"/>
      <c r="BS9" s="3"/>
      <c r="BV9" s="19">
        <v>7</v>
      </c>
      <c r="BW9" s="4"/>
      <c r="BX9" s="2"/>
      <c r="BY9" s="283">
        <v>7</v>
      </c>
      <c r="BZ9" s="65" t="s">
        <v>92</v>
      </c>
      <c r="CA9" s="289">
        <v>31</v>
      </c>
      <c r="CB9" s="284" t="s">
        <v>123</v>
      </c>
    </row>
    <row r="10" spans="1:81" ht="18" customHeight="1" thickBot="1" x14ac:dyDescent="0.3">
      <c r="A10" s="53"/>
      <c r="B10" s="53"/>
      <c r="C10" s="382" t="s">
        <v>66</v>
      </c>
      <c r="D10" s="383"/>
      <c r="E10" s="383"/>
      <c r="F10" s="383"/>
      <c r="G10" s="383"/>
      <c r="H10" s="383"/>
      <c r="I10" s="383"/>
      <c r="J10" s="383"/>
      <c r="K10" s="384"/>
      <c r="L10" s="56"/>
      <c r="M10" s="56"/>
      <c r="N10" s="56"/>
      <c r="O10" s="56"/>
      <c r="P10" s="56"/>
      <c r="Q10" s="56"/>
      <c r="R10" s="56"/>
      <c r="S10" s="56"/>
      <c r="T10" s="56"/>
      <c r="U10" s="56"/>
      <c r="V10" s="119"/>
      <c r="W10" s="333"/>
      <c r="X10" s="333"/>
      <c r="Y10" s="333"/>
      <c r="Z10" s="120"/>
      <c r="AA10" s="53"/>
      <c r="AB10" s="53"/>
      <c r="AC10" s="53"/>
      <c r="AD10" s="53"/>
      <c r="AE10" s="53"/>
      <c r="AF10" s="53"/>
      <c r="AG10" s="53"/>
      <c r="AH10" s="53"/>
      <c r="AI10" s="53"/>
      <c r="AJ10" s="53"/>
      <c r="AK10" s="53"/>
      <c r="AL10" s="53"/>
      <c r="AM10" s="53"/>
      <c r="AN10" s="53"/>
      <c r="AO10" s="53"/>
      <c r="AP10" s="53"/>
      <c r="AQ10" s="53"/>
      <c r="AR10" s="53"/>
      <c r="AS10" s="53"/>
      <c r="AT10" s="53"/>
      <c r="AU10" s="140"/>
      <c r="AV10" s="53"/>
      <c r="AW10" s="53"/>
      <c r="AX10" s="53"/>
      <c r="AY10" s="53"/>
      <c r="AZ10" s="53"/>
      <c r="BA10" s="53"/>
      <c r="BB10" s="53"/>
      <c r="BD10" s="355"/>
      <c r="BE10" s="356"/>
      <c r="BF10" s="357"/>
      <c r="BG10" s="350"/>
      <c r="BH10" s="361"/>
      <c r="BI10" s="361"/>
      <c r="BJ10" s="361"/>
      <c r="BK10" s="361"/>
      <c r="BL10" s="361"/>
      <c r="BM10" s="362"/>
      <c r="BN10" s="350"/>
      <c r="BQ10" s="4"/>
      <c r="BR10" s="7"/>
      <c r="BS10" s="3"/>
      <c r="BV10" s="19">
        <v>8</v>
      </c>
      <c r="BW10" s="4"/>
      <c r="BX10" s="2"/>
      <c r="BY10" s="283">
        <v>8</v>
      </c>
      <c r="BZ10" s="65" t="s">
        <v>34</v>
      </c>
      <c r="CA10" s="289">
        <v>32</v>
      </c>
      <c r="CB10" s="284" t="s">
        <v>141</v>
      </c>
    </row>
    <row r="11" spans="1:81" ht="18" customHeight="1" thickBot="1" x14ac:dyDescent="0.3">
      <c r="A11" s="53"/>
      <c r="B11" s="53"/>
      <c r="C11" s="53"/>
      <c r="D11" s="53"/>
      <c r="E11" s="53"/>
      <c r="F11" s="53"/>
      <c r="G11" s="53"/>
      <c r="H11" s="53"/>
      <c r="I11" s="53"/>
      <c r="J11" s="53"/>
      <c r="K11" s="53"/>
      <c r="L11" s="56"/>
      <c r="M11" s="56"/>
      <c r="N11" s="56"/>
      <c r="O11" s="56"/>
      <c r="P11" s="56"/>
      <c r="Q11" s="56"/>
      <c r="R11" s="56"/>
      <c r="S11" s="56"/>
      <c r="T11" s="56"/>
      <c r="U11" s="56"/>
      <c r="V11" s="119"/>
      <c r="W11" s="333"/>
      <c r="X11" s="333"/>
      <c r="Y11" s="333"/>
      <c r="Z11" s="120"/>
      <c r="AA11" s="53"/>
      <c r="AB11" s="345" t="s">
        <v>335</v>
      </c>
      <c r="AC11" s="346"/>
      <c r="AD11" s="346"/>
      <c r="AE11" s="346"/>
      <c r="AF11" s="346"/>
      <c r="AG11" s="346"/>
      <c r="AH11" s="346"/>
      <c r="AI11" s="346"/>
      <c r="AJ11" s="346"/>
      <c r="AK11" s="347"/>
      <c r="AL11" s="53"/>
      <c r="AM11" s="53"/>
      <c r="AN11" s="53"/>
      <c r="AO11" s="53"/>
      <c r="AP11" s="53"/>
      <c r="AQ11" s="53"/>
      <c r="AR11" s="53"/>
      <c r="AS11" s="53"/>
      <c r="AT11" s="53"/>
      <c r="AU11" s="140"/>
      <c r="AV11" s="53"/>
      <c r="AW11" s="53"/>
      <c r="AX11" s="53"/>
      <c r="AY11" s="53"/>
      <c r="AZ11" s="53"/>
      <c r="BA11" s="53"/>
      <c r="BB11" s="53"/>
      <c r="BD11" s="355"/>
      <c r="BE11" s="356"/>
      <c r="BF11" s="357"/>
      <c r="BG11" s="350"/>
      <c r="BH11" s="361"/>
      <c r="BI11" s="361"/>
      <c r="BJ11" s="361"/>
      <c r="BK11" s="361"/>
      <c r="BL11" s="361"/>
      <c r="BM11" s="362"/>
      <c r="BN11" s="350"/>
      <c r="BQ11" s="4"/>
      <c r="BR11" s="7"/>
      <c r="BS11" s="3"/>
      <c r="BV11" s="19">
        <v>9</v>
      </c>
      <c r="BW11" s="4"/>
      <c r="BX11" s="2"/>
      <c r="BY11" s="283">
        <v>9</v>
      </c>
      <c r="BZ11" s="65" t="s">
        <v>11</v>
      </c>
      <c r="CA11" s="289">
        <v>33</v>
      </c>
      <c r="CB11" s="284" t="s">
        <v>137</v>
      </c>
    </row>
    <row r="12" spans="1:81" s="2" customFormat="1" ht="18" customHeight="1" thickBot="1" x14ac:dyDescent="0.3">
      <c r="A12" s="53"/>
      <c r="B12" s="53"/>
      <c r="C12" s="351" t="s">
        <v>0</v>
      </c>
      <c r="D12" s="351"/>
      <c r="E12" s="351"/>
      <c r="F12" s="58"/>
      <c r="G12" s="62"/>
      <c r="H12" s="63" t="s">
        <v>1</v>
      </c>
      <c r="I12" s="62"/>
      <c r="J12" s="64"/>
      <c r="K12" s="65" t="s">
        <v>88</v>
      </c>
      <c r="L12" s="56"/>
      <c r="M12" s="56"/>
      <c r="N12" s="56"/>
      <c r="O12" s="56"/>
      <c r="P12" s="56"/>
      <c r="Q12" s="56"/>
      <c r="R12" s="56"/>
      <c r="S12" s="56"/>
      <c r="T12" s="56"/>
      <c r="U12" s="56"/>
      <c r="V12" s="121"/>
      <c r="W12" s="333"/>
      <c r="X12" s="333"/>
      <c r="Y12" s="333"/>
      <c r="Z12" s="122"/>
      <c r="AA12" s="110"/>
      <c r="AB12" s="110"/>
      <c r="AC12" s="110"/>
      <c r="AD12" s="110"/>
      <c r="AE12" s="110"/>
      <c r="AF12" s="110"/>
      <c r="AG12" s="110"/>
      <c r="AH12" s="110"/>
      <c r="AI12" s="110"/>
      <c r="AJ12" s="110"/>
      <c r="AK12" s="110"/>
      <c r="AL12" s="110"/>
      <c r="AM12" s="110"/>
      <c r="AN12" s="110"/>
      <c r="AO12" s="110"/>
      <c r="AP12" s="110"/>
      <c r="AQ12" s="110"/>
      <c r="AR12" s="110"/>
      <c r="AS12" s="110"/>
      <c r="AT12" s="53"/>
      <c r="AU12" s="140"/>
      <c r="AV12" s="53"/>
      <c r="AW12" s="53"/>
      <c r="AX12" s="53"/>
      <c r="AY12" s="53"/>
      <c r="AZ12" s="53"/>
      <c r="BA12" s="53"/>
      <c r="BB12" s="53"/>
      <c r="BD12" s="355"/>
      <c r="BE12" s="356"/>
      <c r="BF12" s="357"/>
      <c r="BG12" s="350"/>
      <c r="BH12" s="361"/>
      <c r="BI12" s="361"/>
      <c r="BJ12" s="361"/>
      <c r="BK12" s="361"/>
      <c r="BL12" s="361"/>
      <c r="BM12" s="362"/>
      <c r="BN12" s="350"/>
      <c r="BR12" s="7"/>
      <c r="BS12" s="3"/>
      <c r="BV12" s="30" t="s">
        <v>80</v>
      </c>
      <c r="BW12" s="4"/>
      <c r="BY12" s="283">
        <v>10</v>
      </c>
      <c r="BZ12" s="65" t="s">
        <v>8</v>
      </c>
      <c r="CA12" s="289">
        <v>34</v>
      </c>
      <c r="CB12" s="284" t="s">
        <v>331</v>
      </c>
      <c r="CC12" s="1"/>
    </row>
    <row r="13" spans="1:81" s="2" customFormat="1" ht="18" customHeight="1" x14ac:dyDescent="0.25">
      <c r="A13" s="54" t="s">
        <v>290</v>
      </c>
      <c r="B13" s="319" t="s">
        <v>2</v>
      </c>
      <c r="C13" s="319"/>
      <c r="D13" s="319"/>
      <c r="E13" s="319"/>
      <c r="F13" s="303"/>
      <c r="G13" s="87">
        <v>1</v>
      </c>
      <c r="H13" s="87" t="s">
        <v>3</v>
      </c>
      <c r="I13" s="87">
        <v>2</v>
      </c>
      <c r="J13" s="88"/>
      <c r="K13" s="257" t="s">
        <v>2</v>
      </c>
      <c r="L13" s="248" t="s">
        <v>81</v>
      </c>
      <c r="M13" s="248" t="s">
        <v>82</v>
      </c>
      <c r="N13" s="248" t="s">
        <v>83</v>
      </c>
      <c r="O13" s="248" t="s">
        <v>61</v>
      </c>
      <c r="P13" s="248" t="s">
        <v>84</v>
      </c>
      <c r="Q13" s="248" t="s">
        <v>85</v>
      </c>
      <c r="R13" s="248" t="s">
        <v>86</v>
      </c>
      <c r="S13" s="248" t="s">
        <v>53</v>
      </c>
      <c r="T13" s="56"/>
      <c r="U13" s="56"/>
      <c r="V13" s="123"/>
      <c r="W13" s="124"/>
      <c r="X13" s="124"/>
      <c r="Y13" s="124"/>
      <c r="Z13" s="125"/>
      <c r="AA13" s="110"/>
      <c r="AB13" s="319" t="s">
        <v>2</v>
      </c>
      <c r="AC13" s="319"/>
      <c r="AD13" s="319"/>
      <c r="AE13" s="319"/>
      <c r="AF13" s="303"/>
      <c r="AG13" s="87" t="s">
        <v>23</v>
      </c>
      <c r="AH13" s="87" t="s">
        <v>3</v>
      </c>
      <c r="AI13" s="87">
        <v>2</v>
      </c>
      <c r="AJ13" s="88"/>
      <c r="AK13" s="89" t="s">
        <v>2</v>
      </c>
      <c r="AL13" s="110"/>
      <c r="AM13" s="110"/>
      <c r="AN13" s="110"/>
      <c r="AO13" s="110"/>
      <c r="AP13" s="110"/>
      <c r="AQ13" s="110"/>
      <c r="AR13" s="110"/>
      <c r="AS13" s="110"/>
      <c r="AT13" s="53"/>
      <c r="AU13" s="140"/>
      <c r="AV13" s="53"/>
      <c r="AW13" s="53"/>
      <c r="AX13" s="53"/>
      <c r="AY13" s="53"/>
      <c r="AZ13" s="53"/>
      <c r="BA13" s="53"/>
      <c r="BB13" s="53"/>
      <c r="BD13" s="358"/>
      <c r="BE13" s="359"/>
      <c r="BF13" s="360"/>
      <c r="BG13" s="350"/>
      <c r="BH13" s="361"/>
      <c r="BI13" s="361"/>
      <c r="BJ13" s="361"/>
      <c r="BK13" s="361"/>
      <c r="BL13" s="361"/>
      <c r="BM13" s="362"/>
      <c r="BN13" s="350" t="s">
        <v>42</v>
      </c>
      <c r="BR13" s="7"/>
      <c r="BS13" s="3"/>
      <c r="BW13" s="4"/>
      <c r="BY13" s="283">
        <v>11</v>
      </c>
      <c r="BZ13" s="65" t="s">
        <v>9</v>
      </c>
      <c r="CA13" s="289">
        <v>35</v>
      </c>
      <c r="CB13" s="284" t="s">
        <v>36</v>
      </c>
      <c r="CC13" s="1"/>
    </row>
    <row r="14" spans="1:81" s="2" customFormat="1" ht="18" customHeight="1" x14ac:dyDescent="0.25">
      <c r="A14" s="114" t="s">
        <v>217</v>
      </c>
      <c r="B14" s="83" t="str">
        <f>BP76</f>
        <v>Mexiko</v>
      </c>
      <c r="C14" s="84" t="s">
        <v>80</v>
      </c>
      <c r="D14" s="85" t="s">
        <v>57</v>
      </c>
      <c r="E14" s="84" t="s">
        <v>80</v>
      </c>
      <c r="F14" s="86" t="str">
        <f>BP77</f>
        <v>Sydafrika</v>
      </c>
      <c r="G14" s="74" t="str">
        <f t="shared" ref="G14:G19" si="0">IF(C14&gt;E14,1," ")</f>
        <v xml:space="preserve"> </v>
      </c>
      <c r="H14" s="70" t="str">
        <f>IF(C14="","",+IF(C14=E14,1," "))</f>
        <v/>
      </c>
      <c r="I14" s="74" t="str">
        <f t="shared" ref="I14:I19" si="1">IF(C14&lt;E14,1," ")</f>
        <v xml:space="preserve"> </v>
      </c>
      <c r="J14" s="81">
        <v>1</v>
      </c>
      <c r="K14" s="80" t="str">
        <f>'Grupp A'!L7</f>
        <v>Mexiko</v>
      </c>
      <c r="L14" s="79">
        <f>'Grupp A'!M7</f>
        <v>0</v>
      </c>
      <c r="M14" s="79">
        <f>'Grupp A'!N7</f>
        <v>0</v>
      </c>
      <c r="N14" s="79">
        <f>'Grupp A'!O7</f>
        <v>0</v>
      </c>
      <c r="O14" s="79">
        <f>'Grupp A'!P7</f>
        <v>0</v>
      </c>
      <c r="P14" s="79">
        <f>'Grupp A'!Q7</f>
        <v>0</v>
      </c>
      <c r="Q14" s="79">
        <f>'Grupp A'!R7</f>
        <v>0</v>
      </c>
      <c r="R14" s="79">
        <f>'Grupp A'!S7</f>
        <v>0</v>
      </c>
      <c r="S14" s="79">
        <f>'Grupp A'!T7</f>
        <v>0</v>
      </c>
      <c r="T14" s="56"/>
      <c r="U14" s="56"/>
      <c r="V14" s="126"/>
      <c r="W14" s="150" t="str">
        <f>IF(AC14="","",AY14)</f>
        <v/>
      </c>
      <c r="X14" s="127" t="str">
        <f>IF(AC14="","",BF14)</f>
        <v/>
      </c>
      <c r="Y14" s="127" t="str">
        <f>IF(AK14=0,"",BG14)</f>
        <v/>
      </c>
      <c r="Z14" s="128"/>
      <c r="AA14" s="114" t="str">
        <f t="shared" ref="AA14:AA19" si="2">IF(A14=$G$6,"&gt;&gt;"," ")</f>
        <v xml:space="preserve"> </v>
      </c>
      <c r="AB14" s="210" t="str">
        <f t="shared" ref="AB14:AB19" si="3">B14</f>
        <v>Mexiko</v>
      </c>
      <c r="AC14" s="84" t="s">
        <v>80</v>
      </c>
      <c r="AD14" s="85" t="s">
        <v>57</v>
      </c>
      <c r="AE14" s="84" t="s">
        <v>80</v>
      </c>
      <c r="AF14" s="211" t="str">
        <f t="shared" ref="AF14:AF19" si="4">F14</f>
        <v>Sydafrika</v>
      </c>
      <c r="AG14" s="74" t="str">
        <f t="shared" ref="AG14:AG19" si="5">IF(AC14&gt;AE14,1," ")</f>
        <v xml:space="preserve"> </v>
      </c>
      <c r="AH14" s="70" t="str">
        <f>IF(AC14="","",+IF(AC14=AE14,1," "))</f>
        <v/>
      </c>
      <c r="AI14" s="74" t="str">
        <f t="shared" ref="AI14:AI19" si="6">IF(AC14&lt;AE14,1," ")</f>
        <v xml:space="preserve"> </v>
      </c>
      <c r="AJ14" s="81">
        <v>1</v>
      </c>
      <c r="AK14" s="145"/>
      <c r="AL14" s="110"/>
      <c r="AM14" s="110"/>
      <c r="AN14" s="110"/>
      <c r="AO14" s="110"/>
      <c r="AP14" s="110"/>
      <c r="AQ14" s="110"/>
      <c r="AR14" s="110"/>
      <c r="AS14" s="110"/>
      <c r="AT14" s="53"/>
      <c r="AU14" s="140"/>
      <c r="AW14" s="3">
        <f t="shared" ref="AW14:AW19" si="7">IF(C14=AC14,1,0)+IF(AE14=E14,1,0)</f>
        <v>2</v>
      </c>
      <c r="AX14" s="10" t="s">
        <v>48</v>
      </c>
      <c r="AY14" s="11">
        <f>IF(AW14=2,2,0)</f>
        <v>2</v>
      </c>
      <c r="AZ14" s="12" t="e">
        <f t="shared" ref="AZ14:BB19" si="8">AG14+G14</f>
        <v>#VALUE!</v>
      </c>
      <c r="BA14" s="3" t="e">
        <f t="shared" si="8"/>
        <v>#VALUE!</v>
      </c>
      <c r="BB14" s="3" t="e">
        <f t="shared" si="8"/>
        <v>#VALUE!</v>
      </c>
      <c r="BC14" s="10" t="s">
        <v>48</v>
      </c>
      <c r="BD14" s="3">
        <f>COUNTIF(AZ14:BB14,2)</f>
        <v>0</v>
      </c>
      <c r="BE14" s="10" t="s">
        <v>48</v>
      </c>
      <c r="BF14" s="11">
        <f>IF(BD14=1,1,0)</f>
        <v>0</v>
      </c>
      <c r="BG14" s="13">
        <f>IF(AK14=K14,2,0)</f>
        <v>0</v>
      </c>
      <c r="BR14" s="7"/>
      <c r="BS14" s="3"/>
      <c r="BW14" s="4"/>
      <c r="BY14" s="283">
        <v>12</v>
      </c>
      <c r="BZ14" s="65" t="s">
        <v>95</v>
      </c>
      <c r="CA14" s="289">
        <v>36</v>
      </c>
      <c r="CB14" s="284" t="s">
        <v>35</v>
      </c>
    </row>
    <row r="15" spans="1:81" s="2" customFormat="1" ht="18" customHeight="1" x14ac:dyDescent="0.25">
      <c r="A15" s="114" t="s">
        <v>218</v>
      </c>
      <c r="B15" s="77" t="str">
        <f>BP78</f>
        <v>Sydkorea</v>
      </c>
      <c r="C15" s="84" t="s">
        <v>80</v>
      </c>
      <c r="D15" s="76" t="s">
        <v>57</v>
      </c>
      <c r="E15" s="84" t="s">
        <v>80</v>
      </c>
      <c r="F15" s="78" t="str">
        <f>BP79</f>
        <v>Tjeckien</v>
      </c>
      <c r="G15" s="68" t="str">
        <f t="shared" si="0"/>
        <v xml:space="preserve"> </v>
      </c>
      <c r="H15" s="70" t="str">
        <f t="shared" ref="H15:H19" si="9">IF(C15="","",+IF(C15=E15,1," "))</f>
        <v/>
      </c>
      <c r="I15" s="74" t="str">
        <f t="shared" si="1"/>
        <v xml:space="preserve"> </v>
      </c>
      <c r="J15" s="81">
        <v>2</v>
      </c>
      <c r="K15" s="148" t="str">
        <f>'Grupp A'!L8</f>
        <v>Sydafrika</v>
      </c>
      <c r="L15" s="149">
        <f>'Grupp A'!M8</f>
        <v>0</v>
      </c>
      <c r="M15" s="149">
        <f>'Grupp A'!N8</f>
        <v>0</v>
      </c>
      <c r="N15" s="149">
        <f>'Grupp A'!O8</f>
        <v>0</v>
      </c>
      <c r="O15" s="149">
        <f>'Grupp A'!P8</f>
        <v>0</v>
      </c>
      <c r="P15" s="149">
        <f>'Grupp A'!Q8</f>
        <v>0</v>
      </c>
      <c r="Q15" s="149">
        <f>'Grupp A'!R8</f>
        <v>0</v>
      </c>
      <c r="R15" s="149">
        <f>'Grupp A'!S8</f>
        <v>0</v>
      </c>
      <c r="S15" s="149">
        <f>'Grupp A'!T8</f>
        <v>0</v>
      </c>
      <c r="T15" s="56"/>
      <c r="U15" s="56"/>
      <c r="V15" s="126"/>
      <c r="W15" s="129" t="str">
        <f t="shared" ref="W15:W19" si="10">IF(AC15="","",AY15)</f>
        <v/>
      </c>
      <c r="X15" s="130" t="str">
        <f t="shared" ref="X15:X19" si="11">IF(AC15="","",BF15)</f>
        <v/>
      </c>
      <c r="Y15" s="130" t="str">
        <f t="shared" ref="Y15:Y17" si="12">IF(AK15=0,"",BG15)</f>
        <v/>
      </c>
      <c r="Z15" s="128"/>
      <c r="AA15" s="114" t="str">
        <f t="shared" si="2"/>
        <v xml:space="preserve"> </v>
      </c>
      <c r="AB15" s="210" t="str">
        <f t="shared" si="3"/>
        <v>Sydkorea</v>
      </c>
      <c r="AC15" s="84" t="s">
        <v>80</v>
      </c>
      <c r="AD15" s="76" t="s">
        <v>57</v>
      </c>
      <c r="AE15" s="84" t="s">
        <v>80</v>
      </c>
      <c r="AF15" s="211" t="str">
        <f t="shared" si="4"/>
        <v>Tjeckien</v>
      </c>
      <c r="AG15" s="68" t="str">
        <f t="shared" si="5"/>
        <v xml:space="preserve"> </v>
      </c>
      <c r="AH15" s="70" t="str">
        <f t="shared" ref="AH15:AH19" si="13">IF(AC15="","",+IF(AC15=AE15,1," "))</f>
        <v/>
      </c>
      <c r="AI15" s="74" t="str">
        <f t="shared" si="6"/>
        <v xml:space="preserve"> </v>
      </c>
      <c r="AJ15" s="81">
        <v>2</v>
      </c>
      <c r="AK15" s="145"/>
      <c r="AL15" s="110"/>
      <c r="AM15" s="110"/>
      <c r="AN15" s="110"/>
      <c r="AO15" s="110"/>
      <c r="AP15" s="110"/>
      <c r="AQ15" s="110"/>
      <c r="AR15" s="110"/>
      <c r="AS15" s="110"/>
      <c r="AT15" s="53"/>
      <c r="AU15" s="140"/>
      <c r="AW15" s="3">
        <f t="shared" si="7"/>
        <v>2</v>
      </c>
      <c r="AX15" s="10" t="s">
        <v>48</v>
      </c>
      <c r="AY15" s="11">
        <f t="shared" ref="AY15:AY19" si="14">IF(AW15=2,2,0)</f>
        <v>2</v>
      </c>
      <c r="AZ15" s="12" t="e">
        <f t="shared" si="8"/>
        <v>#VALUE!</v>
      </c>
      <c r="BA15" s="3" t="e">
        <f t="shared" si="8"/>
        <v>#VALUE!</v>
      </c>
      <c r="BB15" s="3" t="e">
        <f t="shared" si="8"/>
        <v>#VALUE!</v>
      </c>
      <c r="BC15" s="10" t="s">
        <v>48</v>
      </c>
      <c r="BD15" s="3">
        <f t="shared" ref="BD15:BD17" si="15">COUNTIF(AZ15:BB15,2)</f>
        <v>0</v>
      </c>
      <c r="BE15" s="10" t="s">
        <v>48</v>
      </c>
      <c r="BF15" s="11">
        <f t="shared" ref="BF15:BF17" si="16">IF(BD15=1,1,0)</f>
        <v>0</v>
      </c>
      <c r="BG15" s="13">
        <f>IF(AK15=K15,2,0)</f>
        <v>0</v>
      </c>
      <c r="BR15" s="7"/>
      <c r="BS15" s="3"/>
      <c r="BW15" s="4"/>
      <c r="BY15" s="283">
        <v>13</v>
      </c>
      <c r="BZ15" s="65" t="s">
        <v>135</v>
      </c>
      <c r="CA15" s="289">
        <v>37</v>
      </c>
      <c r="CB15" s="284" t="s">
        <v>94</v>
      </c>
    </row>
    <row r="16" spans="1:81" s="2" customFormat="1" ht="18" customHeight="1" x14ac:dyDescent="0.25">
      <c r="A16" s="114" t="s">
        <v>219</v>
      </c>
      <c r="B16" s="77" t="str">
        <f>BP76</f>
        <v>Mexiko</v>
      </c>
      <c r="C16" s="84" t="s">
        <v>80</v>
      </c>
      <c r="D16" s="76" t="s">
        <v>57</v>
      </c>
      <c r="E16" s="84" t="s">
        <v>80</v>
      </c>
      <c r="F16" s="78" t="str">
        <f>BP78</f>
        <v>Sydkorea</v>
      </c>
      <c r="G16" s="71" t="str">
        <f t="shared" si="0"/>
        <v xml:space="preserve"> </v>
      </c>
      <c r="H16" s="72" t="str">
        <f t="shared" si="9"/>
        <v/>
      </c>
      <c r="I16" s="75" t="str">
        <f t="shared" si="1"/>
        <v xml:space="preserve"> </v>
      </c>
      <c r="J16" s="81">
        <v>3</v>
      </c>
      <c r="K16" s="214" t="str">
        <f>'Grupp A'!L9</f>
        <v>Sydkorea</v>
      </c>
      <c r="L16" s="215">
        <f>'Grupp A'!M9</f>
        <v>0</v>
      </c>
      <c r="M16" s="215">
        <f>'Grupp A'!N9</f>
        <v>0</v>
      </c>
      <c r="N16" s="215">
        <f>'Grupp A'!O9</f>
        <v>0</v>
      </c>
      <c r="O16" s="215">
        <f>'Grupp A'!P9</f>
        <v>0</v>
      </c>
      <c r="P16" s="215">
        <f>'Grupp A'!Q9</f>
        <v>0</v>
      </c>
      <c r="Q16" s="215">
        <f>'Grupp A'!R9</f>
        <v>0</v>
      </c>
      <c r="R16" s="215">
        <f>'Grupp A'!S9</f>
        <v>0</v>
      </c>
      <c r="S16" s="215">
        <f>'Grupp A'!T9</f>
        <v>0</v>
      </c>
      <c r="T16" s="56"/>
      <c r="U16" s="56"/>
      <c r="V16" s="126"/>
      <c r="W16" s="129" t="str">
        <f t="shared" si="10"/>
        <v/>
      </c>
      <c r="X16" s="130" t="str">
        <f t="shared" si="11"/>
        <v/>
      </c>
      <c r="Y16" s="130" t="str">
        <f t="shared" si="12"/>
        <v/>
      </c>
      <c r="Z16" s="128"/>
      <c r="AA16" s="114" t="str">
        <f t="shared" si="2"/>
        <v xml:space="preserve"> </v>
      </c>
      <c r="AB16" s="210" t="str">
        <f t="shared" si="3"/>
        <v>Mexiko</v>
      </c>
      <c r="AC16" s="84" t="s">
        <v>80</v>
      </c>
      <c r="AD16" s="76" t="s">
        <v>57</v>
      </c>
      <c r="AE16" s="84" t="s">
        <v>80</v>
      </c>
      <c r="AF16" s="211" t="str">
        <f t="shared" si="4"/>
        <v>Sydkorea</v>
      </c>
      <c r="AG16" s="71" t="str">
        <f t="shared" si="5"/>
        <v xml:space="preserve"> </v>
      </c>
      <c r="AH16" s="72" t="str">
        <f t="shared" si="13"/>
        <v/>
      </c>
      <c r="AI16" s="75" t="str">
        <f t="shared" si="6"/>
        <v xml:space="preserve"> </v>
      </c>
      <c r="AJ16" s="81">
        <v>3</v>
      </c>
      <c r="AK16" s="145"/>
      <c r="AL16" s="110"/>
      <c r="AM16" s="110"/>
      <c r="AN16" s="110"/>
      <c r="AO16" s="110"/>
      <c r="AP16" s="110"/>
      <c r="AQ16" s="110"/>
      <c r="AR16" s="110"/>
      <c r="AS16" s="110"/>
      <c r="AT16" s="53"/>
      <c r="AU16" s="140"/>
      <c r="AW16" s="3">
        <f t="shared" si="7"/>
        <v>2</v>
      </c>
      <c r="AX16" s="10" t="s">
        <v>48</v>
      </c>
      <c r="AY16" s="11">
        <f t="shared" si="14"/>
        <v>2</v>
      </c>
      <c r="AZ16" s="12" t="e">
        <f t="shared" si="8"/>
        <v>#VALUE!</v>
      </c>
      <c r="BA16" s="3" t="e">
        <f t="shared" si="8"/>
        <v>#VALUE!</v>
      </c>
      <c r="BB16" s="3" t="e">
        <f t="shared" si="8"/>
        <v>#VALUE!</v>
      </c>
      <c r="BC16" s="10" t="s">
        <v>48</v>
      </c>
      <c r="BD16" s="3">
        <f t="shared" si="15"/>
        <v>0</v>
      </c>
      <c r="BE16" s="10" t="s">
        <v>48</v>
      </c>
      <c r="BF16" s="11">
        <f t="shared" si="16"/>
        <v>0</v>
      </c>
      <c r="BG16" s="13">
        <f>IF(AK16=K16,2,0)</f>
        <v>0</v>
      </c>
      <c r="BR16" s="7"/>
      <c r="BS16" s="3"/>
      <c r="BW16" s="4"/>
      <c r="BY16" s="283">
        <v>14</v>
      </c>
      <c r="BZ16" s="65" t="s">
        <v>30</v>
      </c>
      <c r="CA16" s="289">
        <v>38</v>
      </c>
      <c r="CB16" s="284" t="s">
        <v>98</v>
      </c>
    </row>
    <row r="17" spans="1:82" s="2" customFormat="1" ht="18" x14ac:dyDescent="0.25">
      <c r="A17" s="114" t="s">
        <v>220</v>
      </c>
      <c r="B17" s="77" t="str">
        <f>BP77</f>
        <v>Sydafrika</v>
      </c>
      <c r="C17" s="84" t="s">
        <v>80</v>
      </c>
      <c r="D17" s="76" t="s">
        <v>57</v>
      </c>
      <c r="E17" s="84" t="s">
        <v>80</v>
      </c>
      <c r="F17" s="78" t="str">
        <f>BP79</f>
        <v>Tjeckien</v>
      </c>
      <c r="G17" s="71" t="str">
        <f t="shared" si="0"/>
        <v xml:space="preserve"> </v>
      </c>
      <c r="H17" s="72" t="str">
        <f t="shared" si="9"/>
        <v/>
      </c>
      <c r="I17" s="75" t="str">
        <f t="shared" si="1"/>
        <v xml:space="preserve"> </v>
      </c>
      <c r="J17" s="247">
        <v>4</v>
      </c>
      <c r="K17" s="249" t="str">
        <f>'Grupp A'!L10</f>
        <v>Tjeckien</v>
      </c>
      <c r="L17" s="213">
        <f>'Grupp A'!M10</f>
        <v>0</v>
      </c>
      <c r="M17" s="213">
        <f>'Grupp A'!N10</f>
        <v>0</v>
      </c>
      <c r="N17" s="213">
        <f>'Grupp A'!O10</f>
        <v>0</v>
      </c>
      <c r="O17" s="213">
        <f>'Grupp A'!P10</f>
        <v>0</v>
      </c>
      <c r="P17" s="213">
        <f>'Grupp A'!Q10</f>
        <v>0</v>
      </c>
      <c r="Q17" s="213">
        <f>'Grupp A'!R10</f>
        <v>0</v>
      </c>
      <c r="R17" s="213">
        <f>'Grupp A'!S10</f>
        <v>0</v>
      </c>
      <c r="S17" s="213">
        <f>'Grupp A'!T10</f>
        <v>0</v>
      </c>
      <c r="T17" s="56"/>
      <c r="U17" s="56"/>
      <c r="V17" s="126"/>
      <c r="W17" s="129" t="str">
        <f t="shared" si="10"/>
        <v/>
      </c>
      <c r="X17" s="130" t="str">
        <f t="shared" si="11"/>
        <v/>
      </c>
      <c r="Y17" s="131" t="str">
        <f t="shared" si="12"/>
        <v/>
      </c>
      <c r="Z17" s="128"/>
      <c r="AA17" s="114" t="str">
        <f t="shared" si="2"/>
        <v xml:space="preserve"> </v>
      </c>
      <c r="AB17" s="210" t="str">
        <f t="shared" si="3"/>
        <v>Sydafrika</v>
      </c>
      <c r="AC17" s="84" t="s">
        <v>80</v>
      </c>
      <c r="AD17" s="76" t="s">
        <v>57</v>
      </c>
      <c r="AE17" s="84" t="s">
        <v>80</v>
      </c>
      <c r="AF17" s="211" t="str">
        <f t="shared" si="4"/>
        <v>Tjeckien</v>
      </c>
      <c r="AG17" s="71" t="str">
        <f t="shared" si="5"/>
        <v xml:space="preserve"> </v>
      </c>
      <c r="AH17" s="72" t="str">
        <f t="shared" si="13"/>
        <v/>
      </c>
      <c r="AI17" s="75" t="str">
        <f t="shared" si="6"/>
        <v xml:space="preserve"> </v>
      </c>
      <c r="AJ17" s="81">
        <v>4</v>
      </c>
      <c r="AK17" s="145"/>
      <c r="AL17" s="110"/>
      <c r="AM17" s="110"/>
      <c r="AN17" s="110"/>
      <c r="AO17" s="110"/>
      <c r="AP17" s="110"/>
      <c r="AQ17" s="110"/>
      <c r="AR17" s="110"/>
      <c r="AS17" s="110"/>
      <c r="AT17" s="53"/>
      <c r="AU17" s="140"/>
      <c r="AW17" s="3">
        <f t="shared" si="7"/>
        <v>2</v>
      </c>
      <c r="AX17" s="10" t="s">
        <v>48</v>
      </c>
      <c r="AY17" s="11">
        <f t="shared" si="14"/>
        <v>2</v>
      </c>
      <c r="AZ17" s="12" t="e">
        <f t="shared" si="8"/>
        <v>#VALUE!</v>
      </c>
      <c r="BA17" s="3" t="e">
        <f t="shared" si="8"/>
        <v>#VALUE!</v>
      </c>
      <c r="BB17" s="3" t="e">
        <f t="shared" si="8"/>
        <v>#VALUE!</v>
      </c>
      <c r="BC17" s="10" t="s">
        <v>48</v>
      </c>
      <c r="BD17" s="3">
        <f t="shared" si="15"/>
        <v>0</v>
      </c>
      <c r="BE17" s="10" t="s">
        <v>48</v>
      </c>
      <c r="BF17" s="11">
        <f t="shared" si="16"/>
        <v>0</v>
      </c>
      <c r="BG17" s="13">
        <f>IF(AK17=K17,2,0)</f>
        <v>0</v>
      </c>
      <c r="BR17" s="7"/>
      <c r="BS17" s="3"/>
      <c r="BW17" s="4"/>
      <c r="BY17" s="283">
        <v>15</v>
      </c>
      <c r="BZ17" s="65" t="s">
        <v>125</v>
      </c>
      <c r="CA17" s="289">
        <v>39</v>
      </c>
      <c r="CB17" s="284" t="s">
        <v>126</v>
      </c>
    </row>
    <row r="18" spans="1:82" s="2" customFormat="1" ht="18" x14ac:dyDescent="0.25">
      <c r="A18" s="114" t="s">
        <v>221</v>
      </c>
      <c r="B18" s="77" t="str">
        <f>BP76</f>
        <v>Mexiko</v>
      </c>
      <c r="C18" s="84" t="s">
        <v>80</v>
      </c>
      <c r="D18" s="76" t="s">
        <v>57</v>
      </c>
      <c r="E18" s="84" t="s">
        <v>80</v>
      </c>
      <c r="F18" s="78" t="str">
        <f>BP79</f>
        <v>Tjeckien</v>
      </c>
      <c r="G18" s="71" t="str">
        <f t="shared" si="0"/>
        <v xml:space="preserve"> </v>
      </c>
      <c r="H18" s="72" t="str">
        <f t="shared" si="9"/>
        <v/>
      </c>
      <c r="I18" s="75" t="str">
        <f t="shared" si="1"/>
        <v xml:space="preserve"> </v>
      </c>
      <c r="J18" s="250"/>
      <c r="K18" s="251"/>
      <c r="L18" s="56"/>
      <c r="M18" s="56"/>
      <c r="N18" s="56"/>
      <c r="O18" s="56"/>
      <c r="P18" s="56"/>
      <c r="Q18" s="56"/>
      <c r="R18" s="56"/>
      <c r="S18" s="56"/>
      <c r="T18" s="56"/>
      <c r="U18" s="56"/>
      <c r="V18" s="126"/>
      <c r="W18" s="129" t="str">
        <f t="shared" si="10"/>
        <v/>
      </c>
      <c r="X18" s="130" t="str">
        <f t="shared" si="11"/>
        <v/>
      </c>
      <c r="Y18" s="129"/>
      <c r="Z18" s="128"/>
      <c r="AA18" s="114" t="str">
        <f t="shared" si="2"/>
        <v xml:space="preserve"> </v>
      </c>
      <c r="AB18" s="210" t="str">
        <f t="shared" si="3"/>
        <v>Mexiko</v>
      </c>
      <c r="AC18" s="84" t="s">
        <v>80</v>
      </c>
      <c r="AD18" s="76" t="s">
        <v>57</v>
      </c>
      <c r="AE18" s="84" t="s">
        <v>80</v>
      </c>
      <c r="AF18" s="211" t="str">
        <f t="shared" si="4"/>
        <v>Tjeckien</v>
      </c>
      <c r="AG18" s="71" t="str">
        <f t="shared" si="5"/>
        <v xml:space="preserve"> </v>
      </c>
      <c r="AH18" s="72" t="str">
        <f t="shared" si="13"/>
        <v/>
      </c>
      <c r="AI18" s="73" t="str">
        <f t="shared" si="6"/>
        <v xml:space="preserve"> </v>
      </c>
      <c r="AJ18" s="64"/>
      <c r="AK18" s="58"/>
      <c r="AL18" s="110"/>
      <c r="AM18" s="110"/>
      <c r="AN18" s="110"/>
      <c r="AO18" s="110"/>
      <c r="AP18" s="110"/>
      <c r="AQ18" s="110"/>
      <c r="AR18" s="110"/>
      <c r="AS18" s="110"/>
      <c r="AT18" s="53"/>
      <c r="AU18" s="140"/>
      <c r="AW18" s="3">
        <f t="shared" si="7"/>
        <v>2</v>
      </c>
      <c r="AX18" s="10" t="s">
        <v>48</v>
      </c>
      <c r="AY18" s="11">
        <f t="shared" si="14"/>
        <v>2</v>
      </c>
      <c r="AZ18" s="12" t="e">
        <f t="shared" si="8"/>
        <v>#VALUE!</v>
      </c>
      <c r="BA18" s="3" t="e">
        <f t="shared" si="8"/>
        <v>#VALUE!</v>
      </c>
      <c r="BB18" s="3" t="e">
        <f t="shared" si="8"/>
        <v>#VALUE!</v>
      </c>
      <c r="BC18" s="10" t="s">
        <v>48</v>
      </c>
      <c r="BD18" s="3">
        <f t="shared" ref="BD18:BD19" si="17">COUNTIF(AZ18:BB18,2)</f>
        <v>0</v>
      </c>
      <c r="BE18" s="10" t="s">
        <v>48</v>
      </c>
      <c r="BF18" s="11">
        <f t="shared" ref="BF18:BF19" si="18">IF(BD18=1,1,0)</f>
        <v>0</v>
      </c>
      <c r="BG18" s="13"/>
      <c r="BR18" s="7"/>
      <c r="BS18" s="3"/>
      <c r="BW18" s="4"/>
      <c r="BY18" s="283">
        <v>16</v>
      </c>
      <c r="BZ18" s="65" t="s">
        <v>5</v>
      </c>
      <c r="CA18" s="289">
        <v>40</v>
      </c>
      <c r="CB18" s="284" t="s">
        <v>136</v>
      </c>
    </row>
    <row r="19" spans="1:82" s="2" customFormat="1" ht="18" customHeight="1" x14ac:dyDescent="0.25">
      <c r="A19" s="114" t="s">
        <v>222</v>
      </c>
      <c r="B19" s="77" t="str">
        <f>BP77</f>
        <v>Sydafrika</v>
      </c>
      <c r="C19" s="84" t="s">
        <v>80</v>
      </c>
      <c r="D19" s="76" t="s">
        <v>57</v>
      </c>
      <c r="E19" s="84" t="s">
        <v>80</v>
      </c>
      <c r="F19" s="78" t="str">
        <f>BP78</f>
        <v>Sydkorea</v>
      </c>
      <c r="G19" s="66" t="str">
        <f t="shared" si="0"/>
        <v xml:space="preserve"> </v>
      </c>
      <c r="H19" s="69" t="str">
        <f t="shared" si="9"/>
        <v/>
      </c>
      <c r="I19" s="67" t="str">
        <f t="shared" si="1"/>
        <v xml:space="preserve"> </v>
      </c>
      <c r="J19" s="60"/>
      <c r="K19" s="61"/>
      <c r="L19" s="56"/>
      <c r="M19" s="56"/>
      <c r="N19" s="56"/>
      <c r="O19" s="56"/>
      <c r="P19" s="56"/>
      <c r="Q19" s="56"/>
      <c r="R19" s="56"/>
      <c r="S19" s="56"/>
      <c r="T19" s="56"/>
      <c r="U19" s="56"/>
      <c r="V19" s="126"/>
      <c r="W19" s="151" t="str">
        <f t="shared" si="10"/>
        <v/>
      </c>
      <c r="X19" s="131" t="str">
        <f t="shared" si="11"/>
        <v/>
      </c>
      <c r="Y19" s="129"/>
      <c r="Z19" s="128"/>
      <c r="AA19" s="114" t="str">
        <f t="shared" si="2"/>
        <v xml:space="preserve"> </v>
      </c>
      <c r="AB19" s="210" t="str">
        <f t="shared" si="3"/>
        <v>Sydafrika</v>
      </c>
      <c r="AC19" s="84" t="s">
        <v>80</v>
      </c>
      <c r="AD19" s="76" t="s">
        <v>57</v>
      </c>
      <c r="AE19" s="84" t="s">
        <v>80</v>
      </c>
      <c r="AF19" s="211" t="str">
        <f t="shared" si="4"/>
        <v>Sydkorea</v>
      </c>
      <c r="AG19" s="66" t="str">
        <f t="shared" si="5"/>
        <v xml:space="preserve"> </v>
      </c>
      <c r="AH19" s="69" t="str">
        <f t="shared" si="13"/>
        <v/>
      </c>
      <c r="AI19" s="67" t="str">
        <f t="shared" si="6"/>
        <v xml:space="preserve"> </v>
      </c>
      <c r="AJ19" s="64"/>
      <c r="AK19" s="58"/>
      <c r="AL19" s="53"/>
      <c r="AM19" s="53"/>
      <c r="AN19" s="53"/>
      <c r="AO19" s="53"/>
      <c r="AP19" s="53"/>
      <c r="AQ19" s="53"/>
      <c r="AR19" s="53"/>
      <c r="AS19" s="53"/>
      <c r="AT19" s="53"/>
      <c r="AU19" s="140"/>
      <c r="AW19" s="3">
        <f t="shared" si="7"/>
        <v>2</v>
      </c>
      <c r="AX19" s="10" t="s">
        <v>48</v>
      </c>
      <c r="AY19" s="11">
        <f t="shared" si="14"/>
        <v>2</v>
      </c>
      <c r="AZ19" s="12" t="e">
        <f t="shared" si="8"/>
        <v>#VALUE!</v>
      </c>
      <c r="BA19" s="3" t="e">
        <f t="shared" si="8"/>
        <v>#VALUE!</v>
      </c>
      <c r="BB19" s="3" t="e">
        <f t="shared" si="8"/>
        <v>#VALUE!</v>
      </c>
      <c r="BC19" s="10" t="s">
        <v>48</v>
      </c>
      <c r="BD19" s="3">
        <f t="shared" si="17"/>
        <v>0</v>
      </c>
      <c r="BE19" s="10" t="s">
        <v>48</v>
      </c>
      <c r="BF19" s="11">
        <f t="shared" si="18"/>
        <v>0</v>
      </c>
      <c r="BG19" s="13"/>
      <c r="BR19" s="7"/>
      <c r="BS19" s="3"/>
      <c r="BW19" s="4"/>
      <c r="BY19" s="283">
        <v>17</v>
      </c>
      <c r="BZ19" s="65" t="s">
        <v>27</v>
      </c>
      <c r="CA19" s="289">
        <v>41</v>
      </c>
      <c r="CB19" s="284" t="s">
        <v>146</v>
      </c>
    </row>
    <row r="20" spans="1:82" s="2" customFormat="1" ht="18.75" thickBot="1" x14ac:dyDescent="0.3">
      <c r="A20" s="114"/>
      <c r="B20" s="57"/>
      <c r="C20" s="58"/>
      <c r="D20" s="58"/>
      <c r="E20" s="58"/>
      <c r="F20" s="58"/>
      <c r="G20" s="59"/>
      <c r="H20" s="59"/>
      <c r="I20" s="59"/>
      <c r="J20" s="60"/>
      <c r="K20" s="61"/>
      <c r="L20" s="56"/>
      <c r="M20" s="56"/>
      <c r="N20" s="56"/>
      <c r="O20" s="56"/>
      <c r="P20" s="56"/>
      <c r="Q20" s="56"/>
      <c r="R20" s="56"/>
      <c r="S20" s="56"/>
      <c r="T20" s="56"/>
      <c r="U20" s="56"/>
      <c r="V20" s="121"/>
      <c r="W20" s="129">
        <f>SUM(W14:Y19)</f>
        <v>0</v>
      </c>
      <c r="X20" s="132" t="s">
        <v>295</v>
      </c>
      <c r="Y20" s="129" t="s">
        <v>296</v>
      </c>
      <c r="Z20" s="128"/>
      <c r="AA20" s="111"/>
      <c r="AB20" s="57"/>
      <c r="AC20" s="58"/>
      <c r="AD20" s="58"/>
      <c r="AE20" s="58"/>
      <c r="AF20" s="58"/>
      <c r="AG20" s="59"/>
      <c r="AH20" s="59"/>
      <c r="AI20" s="59"/>
      <c r="AJ20" s="64"/>
      <c r="AK20" s="64"/>
      <c r="AL20" s="53"/>
      <c r="AM20" s="53"/>
      <c r="AN20" s="53"/>
      <c r="AO20" s="53"/>
      <c r="AP20" s="53"/>
      <c r="AQ20" s="53"/>
      <c r="AR20" s="53"/>
      <c r="AS20" s="53"/>
      <c r="AT20" s="53"/>
      <c r="AU20" s="140"/>
      <c r="AW20" s="3"/>
      <c r="AX20" s="3"/>
      <c r="AY20" s="11"/>
      <c r="AZ20" s="12"/>
      <c r="BA20" s="3"/>
      <c r="BB20" s="3"/>
      <c r="BC20" s="3"/>
      <c r="BD20" s="3"/>
      <c r="BE20" s="3"/>
      <c r="BF20" s="11"/>
      <c r="BG20" s="13"/>
      <c r="BK20" s="7" t="s">
        <v>7</v>
      </c>
      <c r="BL20" s="3"/>
      <c r="BP20" s="4"/>
      <c r="BQ20" s="181"/>
      <c r="BR20" s="4"/>
      <c r="BS20" s="4"/>
      <c r="BT20" s="4"/>
      <c r="BU20" s="4"/>
      <c r="BV20" s="4"/>
      <c r="BY20" s="283">
        <v>18</v>
      </c>
      <c r="BZ20" s="65" t="s">
        <v>26</v>
      </c>
      <c r="CA20" s="289">
        <v>42</v>
      </c>
      <c r="CB20" s="284" t="s">
        <v>145</v>
      </c>
    </row>
    <row r="21" spans="1:82" s="2" customFormat="1" ht="18" x14ac:dyDescent="0.25">
      <c r="A21" s="54"/>
      <c r="B21" s="319" t="s">
        <v>24</v>
      </c>
      <c r="C21" s="319"/>
      <c r="D21" s="319"/>
      <c r="E21" s="319"/>
      <c r="F21" s="303"/>
      <c r="G21" s="87">
        <v>1</v>
      </c>
      <c r="H21" s="87" t="s">
        <v>3</v>
      </c>
      <c r="I21" s="87">
        <v>2</v>
      </c>
      <c r="J21" s="88"/>
      <c r="K21" s="257" t="s">
        <v>24</v>
      </c>
      <c r="L21" s="248" t="s">
        <v>81</v>
      </c>
      <c r="M21" s="248" t="s">
        <v>82</v>
      </c>
      <c r="N21" s="248" t="s">
        <v>83</v>
      </c>
      <c r="O21" s="248" t="s">
        <v>61</v>
      </c>
      <c r="P21" s="248" t="s">
        <v>84</v>
      </c>
      <c r="Q21" s="248" t="s">
        <v>85</v>
      </c>
      <c r="R21" s="248" t="s">
        <v>86</v>
      </c>
      <c r="S21" s="248" t="s">
        <v>53</v>
      </c>
      <c r="T21" s="56"/>
      <c r="U21" s="56"/>
      <c r="V21" s="121"/>
      <c r="W21" s="132"/>
      <c r="X21" s="132"/>
      <c r="Y21" s="129"/>
      <c r="Z21" s="128"/>
      <c r="AA21" s="111"/>
      <c r="AB21" s="319" t="s">
        <v>24</v>
      </c>
      <c r="AC21" s="319"/>
      <c r="AD21" s="319"/>
      <c r="AE21" s="319"/>
      <c r="AF21" s="303"/>
      <c r="AG21" s="87" t="s">
        <v>23</v>
      </c>
      <c r="AH21" s="87" t="s">
        <v>3</v>
      </c>
      <c r="AI21" s="87">
        <v>2</v>
      </c>
      <c r="AJ21" s="88"/>
      <c r="AK21" s="89" t="s">
        <v>24</v>
      </c>
      <c r="AL21" s="53"/>
      <c r="AM21" s="53"/>
      <c r="AN21" s="53"/>
      <c r="AO21" s="53"/>
      <c r="AP21" s="53"/>
      <c r="AQ21" s="53"/>
      <c r="AR21" s="53"/>
      <c r="AS21" s="53"/>
      <c r="AT21" s="53"/>
      <c r="AU21" s="140"/>
      <c r="AW21" s="16"/>
      <c r="AX21" s="16"/>
      <c r="AY21" s="11"/>
      <c r="AZ21" s="348"/>
      <c r="BA21" s="349"/>
      <c r="BB21" s="349"/>
      <c r="BC21" s="16"/>
      <c r="BD21" s="16"/>
      <c r="BE21" s="16"/>
      <c r="BF21" s="17"/>
      <c r="BG21" s="13"/>
      <c r="BK21" s="7" t="s">
        <v>12</v>
      </c>
      <c r="BL21" s="3"/>
      <c r="BP21" s="4"/>
      <c r="BQ21" s="181"/>
      <c r="BR21" s="4"/>
      <c r="BS21" s="4"/>
      <c r="BT21" s="4"/>
      <c r="BU21" s="4"/>
      <c r="BV21" s="4"/>
      <c r="BY21" s="283">
        <v>19</v>
      </c>
      <c r="BZ21" s="65" t="s">
        <v>25</v>
      </c>
      <c r="CA21" s="289">
        <v>43</v>
      </c>
      <c r="CB21" s="284" t="s">
        <v>332</v>
      </c>
    </row>
    <row r="22" spans="1:82" s="2" customFormat="1" ht="18" customHeight="1" x14ac:dyDescent="0.25">
      <c r="A22" s="114" t="s">
        <v>223</v>
      </c>
      <c r="B22" s="77" t="str">
        <f>BP81</f>
        <v>Kanada</v>
      </c>
      <c r="C22" s="84" t="s">
        <v>80</v>
      </c>
      <c r="D22" s="85" t="s">
        <v>57</v>
      </c>
      <c r="E22" s="84" t="s">
        <v>80</v>
      </c>
      <c r="F22" s="78" t="str">
        <f>BP82</f>
        <v>Bosnien</v>
      </c>
      <c r="G22" s="74" t="str">
        <f t="shared" ref="G22:G27" si="19">IF(C22&gt;E22,1," ")</f>
        <v xml:space="preserve"> </v>
      </c>
      <c r="H22" s="70" t="str">
        <f>IF(C22="","",+IF(C22=E22,1," "))</f>
        <v/>
      </c>
      <c r="I22" s="74" t="str">
        <f t="shared" ref="I22:I27" si="20">IF(C22&lt;E22,1," ")</f>
        <v xml:space="preserve"> </v>
      </c>
      <c r="J22" s="81">
        <v>1</v>
      </c>
      <c r="K22" s="80" t="str">
        <f>'Grupp B'!L7</f>
        <v>Kanada</v>
      </c>
      <c r="L22" s="79">
        <f>'Grupp B'!M7</f>
        <v>0</v>
      </c>
      <c r="M22" s="79">
        <f>'Grupp B'!N7</f>
        <v>0</v>
      </c>
      <c r="N22" s="79">
        <f>'Grupp B'!O7</f>
        <v>0</v>
      </c>
      <c r="O22" s="79">
        <f>'Grupp B'!P7</f>
        <v>0</v>
      </c>
      <c r="P22" s="79">
        <f>'Grupp B'!Q7</f>
        <v>0</v>
      </c>
      <c r="Q22" s="79">
        <f>'Grupp B'!R7</f>
        <v>0</v>
      </c>
      <c r="R22" s="79">
        <f>'Grupp B'!S7</f>
        <v>0</v>
      </c>
      <c r="S22" s="79">
        <f>'Grupp B'!T7</f>
        <v>0</v>
      </c>
      <c r="T22" s="56"/>
      <c r="U22" s="56"/>
      <c r="V22" s="121"/>
      <c r="W22" s="150" t="str">
        <f>IF(AC22="","",AY22)</f>
        <v/>
      </c>
      <c r="X22" s="127" t="str">
        <f>IF(AC22="","",BF22)</f>
        <v/>
      </c>
      <c r="Y22" s="127" t="str">
        <f>IF(AK22=0,"",BG22)</f>
        <v/>
      </c>
      <c r="Z22" s="128"/>
      <c r="AA22" s="114"/>
      <c r="AB22" s="77" t="str">
        <f t="shared" ref="AB22:AB27" si="21">B22</f>
        <v>Kanada</v>
      </c>
      <c r="AC22" s="84" t="s">
        <v>80</v>
      </c>
      <c r="AD22" s="85" t="s">
        <v>57</v>
      </c>
      <c r="AE22" s="84" t="s">
        <v>80</v>
      </c>
      <c r="AF22" s="78" t="str">
        <f t="shared" ref="AF22:AF27" si="22">F22</f>
        <v>Bosnien</v>
      </c>
      <c r="AG22" s="74" t="str">
        <f t="shared" ref="AG22:AG27" si="23">IF(AC22&gt;AE22,1," ")</f>
        <v xml:space="preserve"> </v>
      </c>
      <c r="AH22" s="70" t="str">
        <f>IF(AC22="","",+IF(AC22=AE22,1," "))</f>
        <v/>
      </c>
      <c r="AI22" s="74" t="str">
        <f t="shared" ref="AI22:AI27" si="24">IF(AC22&lt;AE22,1," ")</f>
        <v xml:space="preserve"> </v>
      </c>
      <c r="AJ22" s="81">
        <v>1</v>
      </c>
      <c r="AK22" s="145"/>
      <c r="AL22" s="53"/>
      <c r="AM22" s="53"/>
      <c r="AN22" s="53"/>
      <c r="AO22" s="53"/>
      <c r="AP22" s="53"/>
      <c r="AQ22" s="53"/>
      <c r="AR22" s="53"/>
      <c r="AS22" s="53"/>
      <c r="AT22" s="53"/>
      <c r="AU22" s="140"/>
      <c r="AW22" s="3">
        <f t="shared" ref="AW22:AW27" si="25">IF(C22=AC22,1,0)+IF(AE22=E22,1,0)</f>
        <v>2</v>
      </c>
      <c r="AX22" s="10" t="s">
        <v>48</v>
      </c>
      <c r="AY22" s="11">
        <f>IF(AW22=2,2,0)</f>
        <v>2</v>
      </c>
      <c r="AZ22" s="12" t="e">
        <f t="shared" ref="AZ22:BB27" si="26">AG22+G22</f>
        <v>#VALUE!</v>
      </c>
      <c r="BA22" s="3" t="e">
        <f t="shared" si="26"/>
        <v>#VALUE!</v>
      </c>
      <c r="BB22" s="3" t="e">
        <f t="shared" si="26"/>
        <v>#VALUE!</v>
      </c>
      <c r="BC22" s="10" t="s">
        <v>48</v>
      </c>
      <c r="BD22" s="3">
        <f t="shared" ref="BD22:BD25" si="27">COUNTIF(AZ22:BB22,2)</f>
        <v>0</v>
      </c>
      <c r="BE22" s="10" t="s">
        <v>48</v>
      </c>
      <c r="BF22" s="11">
        <f>IF(BD22=1,1,0)</f>
        <v>0</v>
      </c>
      <c r="BG22" s="13">
        <f>IF(AK22=K22,2,0)</f>
        <v>0</v>
      </c>
      <c r="BK22" s="7" t="s">
        <v>94</v>
      </c>
      <c r="BL22" s="3"/>
      <c r="BP22" s="4"/>
      <c r="BQ22" s="181"/>
      <c r="BR22" s="4"/>
      <c r="BS22" s="4"/>
      <c r="BT22" s="4"/>
      <c r="BU22" s="4"/>
      <c r="BV22" s="4"/>
      <c r="BY22" s="283">
        <v>20</v>
      </c>
      <c r="BZ22" s="65" t="s">
        <v>330</v>
      </c>
      <c r="CA22" s="289">
        <v>44</v>
      </c>
      <c r="CB22" s="284" t="s">
        <v>124</v>
      </c>
    </row>
    <row r="23" spans="1:82" s="2" customFormat="1" ht="18" customHeight="1" x14ac:dyDescent="0.25">
      <c r="A23" s="114" t="s">
        <v>224</v>
      </c>
      <c r="B23" s="77" t="str">
        <f>BP83</f>
        <v>Qatar</v>
      </c>
      <c r="C23" s="84" t="s">
        <v>80</v>
      </c>
      <c r="D23" s="76" t="s">
        <v>57</v>
      </c>
      <c r="E23" s="84" t="s">
        <v>80</v>
      </c>
      <c r="F23" s="78" t="str">
        <f>BP84</f>
        <v>Schweiz</v>
      </c>
      <c r="G23" s="68" t="str">
        <f t="shared" si="19"/>
        <v xml:space="preserve"> </v>
      </c>
      <c r="H23" s="70" t="str">
        <f t="shared" ref="H23:H27" si="28">IF(C23="","",+IF(C23=E23,1," "))</f>
        <v/>
      </c>
      <c r="I23" s="74" t="str">
        <f t="shared" si="20"/>
        <v xml:space="preserve"> </v>
      </c>
      <c r="J23" s="81">
        <v>2</v>
      </c>
      <c r="K23" s="148" t="str">
        <f>'Grupp B'!L8</f>
        <v>Bosnien</v>
      </c>
      <c r="L23" s="149">
        <f>'Grupp B'!M8</f>
        <v>0</v>
      </c>
      <c r="M23" s="149">
        <f>'Grupp B'!N8</f>
        <v>0</v>
      </c>
      <c r="N23" s="149">
        <f>'Grupp B'!O8</f>
        <v>0</v>
      </c>
      <c r="O23" s="149">
        <f>'Grupp B'!P8</f>
        <v>0</v>
      </c>
      <c r="P23" s="149">
        <f>'Grupp B'!Q8</f>
        <v>0</v>
      </c>
      <c r="Q23" s="149">
        <f>'Grupp B'!R8</f>
        <v>0</v>
      </c>
      <c r="R23" s="149">
        <f>'Grupp B'!S8</f>
        <v>0</v>
      </c>
      <c r="S23" s="149">
        <f>'Grupp B'!T8</f>
        <v>0</v>
      </c>
      <c r="T23" s="56"/>
      <c r="U23" s="56"/>
      <c r="V23" s="121"/>
      <c r="W23" s="129" t="str">
        <f t="shared" ref="W23:W27" si="29">IF(AC23="","",AY23)</f>
        <v/>
      </c>
      <c r="X23" s="130" t="str">
        <f t="shared" ref="X23:X27" si="30">IF(AC23="","",BF23)</f>
        <v/>
      </c>
      <c r="Y23" s="130" t="str">
        <f t="shared" ref="Y23:Y25" si="31">IF(AK23=0,"",BG23)</f>
        <v/>
      </c>
      <c r="Z23" s="128"/>
      <c r="AA23" s="114"/>
      <c r="AB23" s="77" t="str">
        <f t="shared" si="21"/>
        <v>Qatar</v>
      </c>
      <c r="AC23" s="84" t="s">
        <v>80</v>
      </c>
      <c r="AD23" s="76" t="s">
        <v>57</v>
      </c>
      <c r="AE23" s="84" t="s">
        <v>80</v>
      </c>
      <c r="AF23" s="78" t="str">
        <f t="shared" si="22"/>
        <v>Schweiz</v>
      </c>
      <c r="AG23" s="68" t="str">
        <f t="shared" si="23"/>
        <v xml:space="preserve"> </v>
      </c>
      <c r="AH23" s="70" t="str">
        <f t="shared" ref="AH23:AH27" si="32">IF(AC23="","",+IF(AC23=AE23,1," "))</f>
        <v/>
      </c>
      <c r="AI23" s="74" t="str">
        <f t="shared" si="24"/>
        <v xml:space="preserve"> </v>
      </c>
      <c r="AJ23" s="81">
        <v>2</v>
      </c>
      <c r="AK23" s="145"/>
      <c r="AL23" s="53"/>
      <c r="AM23" s="53"/>
      <c r="AN23" s="53"/>
      <c r="AO23" s="53"/>
      <c r="AP23" s="53"/>
      <c r="AQ23" s="53"/>
      <c r="AR23" s="53"/>
      <c r="AS23" s="53"/>
      <c r="AT23" s="53"/>
      <c r="AU23" s="140"/>
      <c r="AW23" s="3">
        <f t="shared" si="25"/>
        <v>2</v>
      </c>
      <c r="AX23" s="10" t="s">
        <v>48</v>
      </c>
      <c r="AY23" s="11">
        <f t="shared" ref="AY23:AY27" si="33">IF(AW23=2,2,0)</f>
        <v>2</v>
      </c>
      <c r="AZ23" s="12" t="e">
        <f t="shared" si="26"/>
        <v>#VALUE!</v>
      </c>
      <c r="BA23" s="3" t="e">
        <f t="shared" si="26"/>
        <v>#VALUE!</v>
      </c>
      <c r="BB23" s="3" t="e">
        <f t="shared" si="26"/>
        <v>#VALUE!</v>
      </c>
      <c r="BC23" s="10" t="s">
        <v>48</v>
      </c>
      <c r="BD23" s="3">
        <f t="shared" si="27"/>
        <v>0</v>
      </c>
      <c r="BE23" s="10" t="s">
        <v>48</v>
      </c>
      <c r="BF23" s="11">
        <f t="shared" ref="BF23:BF25" si="34">IF(BD23=1,1,0)</f>
        <v>0</v>
      </c>
      <c r="BG23" s="13">
        <f>IF(AK23=K23,2,0)</f>
        <v>0</v>
      </c>
      <c r="BK23" s="7" t="s">
        <v>36</v>
      </c>
      <c r="BL23" s="3"/>
      <c r="BP23" s="4"/>
      <c r="BQ23" s="181"/>
      <c r="BR23" s="4"/>
      <c r="BS23" s="4"/>
      <c r="BT23" s="4"/>
      <c r="BU23" s="4"/>
      <c r="BV23" s="4"/>
      <c r="BY23" s="283">
        <v>21</v>
      </c>
      <c r="BZ23" s="65" t="s">
        <v>149</v>
      </c>
      <c r="CA23" s="289">
        <v>45</v>
      </c>
      <c r="CB23" s="284" t="s">
        <v>97</v>
      </c>
    </row>
    <row r="24" spans="1:82" s="2" customFormat="1" ht="18" customHeight="1" x14ac:dyDescent="0.25">
      <c r="A24" s="114" t="s">
        <v>225</v>
      </c>
      <c r="B24" s="77" t="str">
        <f>BP81</f>
        <v>Kanada</v>
      </c>
      <c r="C24" s="84" t="s">
        <v>80</v>
      </c>
      <c r="D24" s="76" t="s">
        <v>57</v>
      </c>
      <c r="E24" s="84" t="s">
        <v>80</v>
      </c>
      <c r="F24" s="78" t="str">
        <f>BP83</f>
        <v>Qatar</v>
      </c>
      <c r="G24" s="71" t="str">
        <f t="shared" si="19"/>
        <v xml:space="preserve"> </v>
      </c>
      <c r="H24" s="72" t="str">
        <f t="shared" si="28"/>
        <v/>
      </c>
      <c r="I24" s="75" t="str">
        <f t="shared" si="20"/>
        <v xml:space="preserve"> </v>
      </c>
      <c r="J24" s="81">
        <v>3</v>
      </c>
      <c r="K24" s="214" t="str">
        <f>'Grupp B'!L9</f>
        <v>Qatar</v>
      </c>
      <c r="L24" s="215">
        <f>'Grupp B'!M9</f>
        <v>0</v>
      </c>
      <c r="M24" s="215">
        <f>'Grupp B'!N9</f>
        <v>0</v>
      </c>
      <c r="N24" s="215">
        <f>'Grupp B'!O9</f>
        <v>0</v>
      </c>
      <c r="O24" s="215">
        <f>'Grupp B'!P9</f>
        <v>0</v>
      </c>
      <c r="P24" s="215">
        <f>'Grupp B'!Q9</f>
        <v>0</v>
      </c>
      <c r="Q24" s="215">
        <f>'Grupp B'!R9</f>
        <v>0</v>
      </c>
      <c r="R24" s="215">
        <f>'Grupp B'!S9</f>
        <v>0</v>
      </c>
      <c r="S24" s="215">
        <f>'Grupp B'!T9</f>
        <v>0</v>
      </c>
      <c r="T24" s="56"/>
      <c r="U24" s="56"/>
      <c r="V24" s="121"/>
      <c r="W24" s="129" t="str">
        <f t="shared" si="29"/>
        <v/>
      </c>
      <c r="X24" s="130" t="str">
        <f t="shared" si="30"/>
        <v/>
      </c>
      <c r="Y24" s="130" t="str">
        <f t="shared" si="31"/>
        <v/>
      </c>
      <c r="Z24" s="128"/>
      <c r="AA24" s="114"/>
      <c r="AB24" s="77" t="str">
        <f t="shared" si="21"/>
        <v>Kanada</v>
      </c>
      <c r="AC24" s="84" t="s">
        <v>80</v>
      </c>
      <c r="AD24" s="76" t="s">
        <v>57</v>
      </c>
      <c r="AE24" s="84" t="s">
        <v>80</v>
      </c>
      <c r="AF24" s="78" t="str">
        <f t="shared" si="22"/>
        <v>Qatar</v>
      </c>
      <c r="AG24" s="71" t="str">
        <f t="shared" si="23"/>
        <v xml:space="preserve"> </v>
      </c>
      <c r="AH24" s="72" t="str">
        <f t="shared" si="32"/>
        <v/>
      </c>
      <c r="AI24" s="75" t="str">
        <f t="shared" si="24"/>
        <v xml:space="preserve"> </v>
      </c>
      <c r="AJ24" s="81">
        <v>3</v>
      </c>
      <c r="AK24" s="145"/>
      <c r="AL24" s="53"/>
      <c r="AM24" s="53"/>
      <c r="AN24" s="53"/>
      <c r="AO24" s="53"/>
      <c r="AP24" s="53"/>
      <c r="AQ24" s="53"/>
      <c r="AR24" s="53"/>
      <c r="AS24" s="53"/>
      <c r="AT24" s="53"/>
      <c r="AU24" s="140"/>
      <c r="AW24" s="3">
        <f t="shared" si="25"/>
        <v>2</v>
      </c>
      <c r="AX24" s="10" t="s">
        <v>48</v>
      </c>
      <c r="AY24" s="11">
        <f t="shared" si="33"/>
        <v>2</v>
      </c>
      <c r="AZ24" s="12" t="e">
        <f t="shared" si="26"/>
        <v>#VALUE!</v>
      </c>
      <c r="BA24" s="3" t="e">
        <f t="shared" si="26"/>
        <v>#VALUE!</v>
      </c>
      <c r="BB24" s="3" t="e">
        <f t="shared" si="26"/>
        <v>#VALUE!</v>
      </c>
      <c r="BC24" s="10" t="s">
        <v>48</v>
      </c>
      <c r="BD24" s="3">
        <f t="shared" si="27"/>
        <v>0</v>
      </c>
      <c r="BE24" s="10" t="s">
        <v>48</v>
      </c>
      <c r="BF24" s="11">
        <f t="shared" si="34"/>
        <v>0</v>
      </c>
      <c r="BG24" s="13">
        <f>IF(AK24=K24,2,0)</f>
        <v>0</v>
      </c>
      <c r="BK24" s="7" t="s">
        <v>5</v>
      </c>
      <c r="BL24" s="3"/>
      <c r="BP24" s="4"/>
      <c r="BQ24" s="181"/>
      <c r="BR24" s="4"/>
      <c r="BS24" s="4"/>
      <c r="BT24" s="4"/>
      <c r="BU24" s="4"/>
      <c r="BV24" s="4"/>
      <c r="BY24" s="283">
        <v>22</v>
      </c>
      <c r="BZ24" s="65" t="s">
        <v>37</v>
      </c>
      <c r="CA24" s="289">
        <v>46</v>
      </c>
      <c r="CB24" s="284" t="s">
        <v>150</v>
      </c>
      <c r="CD24" s="53"/>
    </row>
    <row r="25" spans="1:82" s="2" customFormat="1" ht="18" customHeight="1" x14ac:dyDescent="0.25">
      <c r="A25" s="114" t="s">
        <v>215</v>
      </c>
      <c r="B25" s="77" t="str">
        <f>BP82</f>
        <v>Bosnien</v>
      </c>
      <c r="C25" s="84" t="s">
        <v>80</v>
      </c>
      <c r="D25" s="76" t="s">
        <v>57</v>
      </c>
      <c r="E25" s="84" t="s">
        <v>80</v>
      </c>
      <c r="F25" s="78" t="str">
        <f>BP84</f>
        <v>Schweiz</v>
      </c>
      <c r="G25" s="71" t="str">
        <f t="shared" si="19"/>
        <v xml:space="preserve"> </v>
      </c>
      <c r="H25" s="72" t="str">
        <f t="shared" si="28"/>
        <v/>
      </c>
      <c r="I25" s="75" t="str">
        <f t="shared" si="20"/>
        <v xml:space="preserve"> </v>
      </c>
      <c r="J25" s="81">
        <v>4</v>
      </c>
      <c r="K25" s="212" t="str">
        <f>'Grupp B'!L10</f>
        <v>Schweiz</v>
      </c>
      <c r="L25" s="213">
        <f>'Grupp B'!M10</f>
        <v>0</v>
      </c>
      <c r="M25" s="213">
        <f>'Grupp B'!N10</f>
        <v>0</v>
      </c>
      <c r="N25" s="213">
        <f>'Grupp B'!O10</f>
        <v>0</v>
      </c>
      <c r="O25" s="213">
        <f>'Grupp B'!P10</f>
        <v>0</v>
      </c>
      <c r="P25" s="213">
        <f>'Grupp B'!Q10</f>
        <v>0</v>
      </c>
      <c r="Q25" s="213">
        <f>'Grupp B'!R10</f>
        <v>0</v>
      </c>
      <c r="R25" s="213">
        <f>'Grupp B'!S10</f>
        <v>0</v>
      </c>
      <c r="S25" s="213">
        <f>'Grupp B'!T10</f>
        <v>0</v>
      </c>
      <c r="T25" s="56"/>
      <c r="U25" s="56"/>
      <c r="V25" s="121"/>
      <c r="W25" s="129" t="str">
        <f t="shared" si="29"/>
        <v/>
      </c>
      <c r="X25" s="130" t="str">
        <f t="shared" si="30"/>
        <v/>
      </c>
      <c r="Y25" s="131" t="str">
        <f t="shared" si="31"/>
        <v/>
      </c>
      <c r="Z25" s="122"/>
      <c r="AA25" s="114"/>
      <c r="AB25" s="77" t="str">
        <f t="shared" si="21"/>
        <v>Bosnien</v>
      </c>
      <c r="AC25" s="84" t="s">
        <v>80</v>
      </c>
      <c r="AD25" s="76" t="s">
        <v>57</v>
      </c>
      <c r="AE25" s="84" t="s">
        <v>80</v>
      </c>
      <c r="AF25" s="78" t="str">
        <f t="shared" si="22"/>
        <v>Schweiz</v>
      </c>
      <c r="AG25" s="71" t="str">
        <f t="shared" si="23"/>
        <v xml:space="preserve"> </v>
      </c>
      <c r="AH25" s="72" t="str">
        <f t="shared" si="32"/>
        <v/>
      </c>
      <c r="AI25" s="75" t="str">
        <f t="shared" si="24"/>
        <v xml:space="preserve"> </v>
      </c>
      <c r="AJ25" s="81">
        <v>4</v>
      </c>
      <c r="AK25" s="145"/>
      <c r="AL25" s="53"/>
      <c r="AM25" s="53"/>
      <c r="AN25" s="53"/>
      <c r="AO25" s="53"/>
      <c r="AP25" s="53"/>
      <c r="AQ25" s="53"/>
      <c r="AR25" s="53"/>
      <c r="AS25" s="53"/>
      <c r="AT25" s="53"/>
      <c r="AU25" s="140"/>
      <c r="AW25" s="3">
        <f t="shared" si="25"/>
        <v>2</v>
      </c>
      <c r="AX25" s="10" t="s">
        <v>48</v>
      </c>
      <c r="AY25" s="11">
        <f t="shared" si="33"/>
        <v>2</v>
      </c>
      <c r="AZ25" s="12" t="e">
        <f t="shared" si="26"/>
        <v>#VALUE!</v>
      </c>
      <c r="BA25" s="3" t="e">
        <f t="shared" si="26"/>
        <v>#VALUE!</v>
      </c>
      <c r="BB25" s="3" t="e">
        <f t="shared" si="26"/>
        <v>#VALUE!</v>
      </c>
      <c r="BC25" s="10" t="s">
        <v>48</v>
      </c>
      <c r="BD25" s="3">
        <f t="shared" si="27"/>
        <v>0</v>
      </c>
      <c r="BE25" s="10" t="s">
        <v>48</v>
      </c>
      <c r="BF25" s="11">
        <f t="shared" si="34"/>
        <v>0</v>
      </c>
      <c r="BG25" s="13">
        <f>IF(AK25=K25,2,0)</f>
        <v>0</v>
      </c>
      <c r="BK25" s="7" t="s">
        <v>25</v>
      </c>
      <c r="BL25" s="3"/>
      <c r="BP25" s="4"/>
      <c r="BQ25" s="181"/>
      <c r="BR25" s="4"/>
      <c r="BS25" s="4"/>
      <c r="BT25" s="4"/>
      <c r="BU25" s="4"/>
      <c r="BV25" s="4"/>
      <c r="BY25" s="283">
        <v>23</v>
      </c>
      <c r="BZ25" s="65" t="s">
        <v>93</v>
      </c>
      <c r="CA25" s="289">
        <v>47</v>
      </c>
      <c r="CB25" s="284" t="s">
        <v>122</v>
      </c>
    </row>
    <row r="26" spans="1:82" s="2" customFormat="1" ht="18" customHeight="1" thickBot="1" x14ac:dyDescent="0.3">
      <c r="A26" s="114" t="s">
        <v>226</v>
      </c>
      <c r="B26" s="77" t="str">
        <f>BP81</f>
        <v>Kanada</v>
      </c>
      <c r="C26" s="84" t="s">
        <v>80</v>
      </c>
      <c r="D26" s="76" t="s">
        <v>57</v>
      </c>
      <c r="E26" s="84" t="s">
        <v>80</v>
      </c>
      <c r="F26" s="78" t="str">
        <f>BP84</f>
        <v>Schweiz</v>
      </c>
      <c r="G26" s="71" t="str">
        <f t="shared" si="19"/>
        <v xml:space="preserve"> </v>
      </c>
      <c r="H26" s="72" t="str">
        <f t="shared" si="28"/>
        <v/>
      </c>
      <c r="I26" s="73" t="str">
        <f t="shared" si="20"/>
        <v xml:space="preserve"> </v>
      </c>
      <c r="J26" s="60"/>
      <c r="K26" s="61"/>
      <c r="L26" s="56"/>
      <c r="M26" s="56"/>
      <c r="N26" s="56"/>
      <c r="O26" s="56"/>
      <c r="P26" s="56"/>
      <c r="Q26" s="56"/>
      <c r="R26" s="56"/>
      <c r="S26" s="56"/>
      <c r="T26" s="56"/>
      <c r="U26" s="56"/>
      <c r="V26" s="121"/>
      <c r="W26" s="129" t="str">
        <f t="shared" si="29"/>
        <v/>
      </c>
      <c r="X26" s="130" t="str">
        <f t="shared" si="30"/>
        <v/>
      </c>
      <c r="Y26" s="129"/>
      <c r="Z26" s="122"/>
      <c r="AA26" s="114"/>
      <c r="AB26" s="77" t="str">
        <f t="shared" si="21"/>
        <v>Kanada</v>
      </c>
      <c r="AC26" s="84" t="s">
        <v>80</v>
      </c>
      <c r="AD26" s="76" t="s">
        <v>57</v>
      </c>
      <c r="AE26" s="84" t="s">
        <v>80</v>
      </c>
      <c r="AF26" s="78" t="str">
        <f t="shared" si="22"/>
        <v>Schweiz</v>
      </c>
      <c r="AG26" s="71" t="str">
        <f t="shared" si="23"/>
        <v xml:space="preserve"> </v>
      </c>
      <c r="AH26" s="72" t="str">
        <f t="shared" si="32"/>
        <v/>
      </c>
      <c r="AI26" s="73" t="str">
        <f t="shared" si="24"/>
        <v xml:space="preserve"> </v>
      </c>
      <c r="AJ26" s="64"/>
      <c r="AK26" s="58"/>
      <c r="AL26" s="53"/>
      <c r="AM26" s="53"/>
      <c r="AN26" s="53"/>
      <c r="AO26" s="53"/>
      <c r="AP26" s="53"/>
      <c r="AQ26" s="53"/>
      <c r="AR26" s="53"/>
      <c r="AS26" s="53"/>
      <c r="AT26" s="53"/>
      <c r="AU26" s="140"/>
      <c r="AW26" s="3">
        <f t="shared" si="25"/>
        <v>2</v>
      </c>
      <c r="AX26" s="10" t="s">
        <v>48</v>
      </c>
      <c r="AY26" s="11">
        <f t="shared" si="33"/>
        <v>2</v>
      </c>
      <c r="AZ26" s="12" t="e">
        <f t="shared" si="26"/>
        <v>#VALUE!</v>
      </c>
      <c r="BA26" s="3" t="e">
        <f t="shared" si="26"/>
        <v>#VALUE!</v>
      </c>
      <c r="BB26" s="3" t="e">
        <f t="shared" si="26"/>
        <v>#VALUE!</v>
      </c>
      <c r="BC26" s="10" t="s">
        <v>48</v>
      </c>
      <c r="BD26" s="3">
        <f t="shared" ref="BD26:BD27" si="35">COUNTIF(AZ26:BB26,2)</f>
        <v>0</v>
      </c>
      <c r="BE26" s="10" t="s">
        <v>48</v>
      </c>
      <c r="BF26" s="11">
        <f t="shared" ref="BF26:BF27" si="36">IF(BD26=1,1,0)</f>
        <v>0</v>
      </c>
      <c r="BG26" s="13"/>
      <c r="BK26" s="7" t="s">
        <v>38</v>
      </c>
      <c r="BL26" s="3"/>
      <c r="BP26" s="4"/>
      <c r="BQ26" s="181"/>
      <c r="BR26" s="4"/>
      <c r="BS26" s="4"/>
      <c r="BT26" s="4"/>
      <c r="BU26" s="4"/>
      <c r="BV26" s="4"/>
      <c r="BY26" s="285">
        <v>24</v>
      </c>
      <c r="BZ26" s="286" t="s">
        <v>147</v>
      </c>
      <c r="CA26" s="287">
        <v>48</v>
      </c>
      <c r="CB26" s="288" t="s">
        <v>140</v>
      </c>
      <c r="CC26" s="53"/>
    </row>
    <row r="27" spans="1:82" s="2" customFormat="1" ht="18" customHeight="1" x14ac:dyDescent="0.25">
      <c r="A27" s="114" t="s">
        <v>227</v>
      </c>
      <c r="B27" s="77" t="str">
        <f>BP82</f>
        <v>Bosnien</v>
      </c>
      <c r="C27" s="84" t="s">
        <v>80</v>
      </c>
      <c r="D27" s="76" t="s">
        <v>57</v>
      </c>
      <c r="E27" s="84" t="s">
        <v>80</v>
      </c>
      <c r="F27" s="78" t="str">
        <f>BP83</f>
        <v>Qatar</v>
      </c>
      <c r="G27" s="66" t="str">
        <f t="shared" si="19"/>
        <v xml:space="preserve"> </v>
      </c>
      <c r="H27" s="69" t="str">
        <f t="shared" si="28"/>
        <v/>
      </c>
      <c r="I27" s="67" t="str">
        <f t="shared" si="20"/>
        <v xml:space="preserve"> </v>
      </c>
      <c r="J27" s="60"/>
      <c r="K27" s="61"/>
      <c r="L27" s="56"/>
      <c r="M27" s="56"/>
      <c r="N27" s="56"/>
      <c r="O27" s="56"/>
      <c r="P27" s="56"/>
      <c r="Q27" s="56"/>
      <c r="R27" s="56"/>
      <c r="S27" s="56"/>
      <c r="T27" s="56"/>
      <c r="U27" s="56"/>
      <c r="V27" s="121"/>
      <c r="W27" s="151" t="str">
        <f t="shared" si="29"/>
        <v/>
      </c>
      <c r="X27" s="131" t="str">
        <f t="shared" si="30"/>
        <v/>
      </c>
      <c r="Y27" s="129"/>
      <c r="Z27" s="122"/>
      <c r="AA27" s="114"/>
      <c r="AB27" s="77" t="str">
        <f t="shared" si="21"/>
        <v>Bosnien</v>
      </c>
      <c r="AC27" s="84" t="s">
        <v>80</v>
      </c>
      <c r="AD27" s="76" t="s">
        <v>57</v>
      </c>
      <c r="AE27" s="84" t="s">
        <v>80</v>
      </c>
      <c r="AF27" s="78" t="str">
        <f t="shared" si="22"/>
        <v>Qatar</v>
      </c>
      <c r="AG27" s="66" t="str">
        <f t="shared" si="23"/>
        <v xml:space="preserve"> </v>
      </c>
      <c r="AH27" s="69" t="str">
        <f t="shared" si="32"/>
        <v/>
      </c>
      <c r="AI27" s="67" t="str">
        <f t="shared" si="24"/>
        <v xml:space="preserve"> </v>
      </c>
      <c r="AJ27" s="64"/>
      <c r="AK27" s="58"/>
      <c r="AL27" s="53"/>
      <c r="AM27" s="53"/>
      <c r="AN27" s="53"/>
      <c r="AO27" s="53"/>
      <c r="AP27" s="53"/>
      <c r="AQ27" s="53"/>
      <c r="AR27" s="53"/>
      <c r="AS27" s="53"/>
      <c r="AT27" s="53"/>
      <c r="AU27" s="140"/>
      <c r="AW27" s="3">
        <f t="shared" si="25"/>
        <v>2</v>
      </c>
      <c r="AX27" s="10" t="s">
        <v>48</v>
      </c>
      <c r="AY27" s="11">
        <f t="shared" si="33"/>
        <v>2</v>
      </c>
      <c r="AZ27" s="12" t="e">
        <f t="shared" si="26"/>
        <v>#VALUE!</v>
      </c>
      <c r="BA27" s="3" t="e">
        <f t="shared" si="26"/>
        <v>#VALUE!</v>
      </c>
      <c r="BB27" s="3" t="e">
        <f t="shared" si="26"/>
        <v>#VALUE!</v>
      </c>
      <c r="BC27" s="10" t="s">
        <v>48</v>
      </c>
      <c r="BD27" s="3">
        <f t="shared" si="35"/>
        <v>0</v>
      </c>
      <c r="BE27" s="10" t="s">
        <v>48</v>
      </c>
      <c r="BF27" s="11">
        <f t="shared" si="36"/>
        <v>0</v>
      </c>
      <c r="BG27" s="13"/>
      <c r="BK27" s="7" t="s">
        <v>10</v>
      </c>
      <c r="BL27" s="3"/>
      <c r="BP27" s="4"/>
      <c r="BQ27" s="181"/>
      <c r="BR27" s="4"/>
      <c r="BS27" s="4"/>
      <c r="BT27" s="4"/>
      <c r="BU27" s="4"/>
      <c r="BV27" s="4"/>
      <c r="CA27" s="282"/>
    </row>
    <row r="28" spans="1:82" s="2" customFormat="1" ht="18" customHeight="1" thickBot="1" x14ac:dyDescent="0.3">
      <c r="A28" s="198"/>
      <c r="B28" s="57"/>
      <c r="C28" s="58"/>
      <c r="D28" s="58"/>
      <c r="E28" s="58"/>
      <c r="F28" s="58"/>
      <c r="G28" s="59"/>
      <c r="H28" s="59"/>
      <c r="I28" s="59"/>
      <c r="J28" s="60"/>
      <c r="K28" s="61"/>
      <c r="L28" s="56"/>
      <c r="M28" s="56"/>
      <c r="N28" s="56"/>
      <c r="O28" s="56"/>
      <c r="P28" s="56"/>
      <c r="Q28" s="56"/>
      <c r="R28" s="56"/>
      <c r="S28" s="56"/>
      <c r="T28" s="56"/>
      <c r="U28" s="56"/>
      <c r="V28" s="121"/>
      <c r="W28" s="129">
        <f>SUM(W22:Y27)</f>
        <v>0</v>
      </c>
      <c r="X28" s="132" t="s">
        <v>295</v>
      </c>
      <c r="Y28" s="129" t="s">
        <v>296</v>
      </c>
      <c r="Z28" s="122"/>
      <c r="AA28" s="111"/>
      <c r="AB28" s="57"/>
      <c r="AC28" s="58"/>
      <c r="AD28" s="58"/>
      <c r="AE28" s="58"/>
      <c r="AF28" s="58"/>
      <c r="AG28" s="59"/>
      <c r="AH28" s="59"/>
      <c r="AI28" s="59"/>
      <c r="AJ28" s="64"/>
      <c r="AK28" s="64"/>
      <c r="AL28" s="53"/>
      <c r="AM28" s="53"/>
      <c r="AN28" s="53"/>
      <c r="AO28" s="53"/>
      <c r="AP28" s="53"/>
      <c r="AQ28" s="53"/>
      <c r="AR28" s="53"/>
      <c r="AS28" s="53"/>
      <c r="AT28" s="53"/>
      <c r="AU28" s="140"/>
      <c r="AW28" s="3"/>
      <c r="AX28" s="3"/>
      <c r="AY28" s="11"/>
      <c r="AZ28" s="12"/>
      <c r="BA28" s="3"/>
      <c r="BB28" s="3"/>
      <c r="BC28" s="3"/>
      <c r="BD28" s="3"/>
      <c r="BE28" s="3"/>
      <c r="BF28" s="11"/>
      <c r="BG28" s="13"/>
      <c r="BK28" s="7" t="s">
        <v>35</v>
      </c>
      <c r="BL28" s="3"/>
      <c r="BP28" s="4"/>
      <c r="BQ28" s="181"/>
      <c r="BR28" s="4"/>
      <c r="BS28" s="4"/>
      <c r="BT28" s="4"/>
      <c r="BU28" s="4"/>
      <c r="BV28" s="4"/>
      <c r="CA28" s="282"/>
    </row>
    <row r="29" spans="1:82" s="2" customFormat="1" ht="18" customHeight="1" x14ac:dyDescent="0.25">
      <c r="A29" s="54"/>
      <c r="B29" s="319" t="s">
        <v>31</v>
      </c>
      <c r="C29" s="319"/>
      <c r="D29" s="319"/>
      <c r="E29" s="319"/>
      <c r="F29" s="303"/>
      <c r="G29" s="87">
        <v>1</v>
      </c>
      <c r="H29" s="87" t="s">
        <v>3</v>
      </c>
      <c r="I29" s="87">
        <v>2</v>
      </c>
      <c r="J29" s="88"/>
      <c r="K29" s="257" t="s">
        <v>31</v>
      </c>
      <c r="L29" s="248" t="s">
        <v>81</v>
      </c>
      <c r="M29" s="248" t="s">
        <v>82</v>
      </c>
      <c r="N29" s="248" t="s">
        <v>83</v>
      </c>
      <c r="O29" s="248" t="s">
        <v>61</v>
      </c>
      <c r="P29" s="248" t="s">
        <v>84</v>
      </c>
      <c r="Q29" s="248" t="s">
        <v>85</v>
      </c>
      <c r="R29" s="248" t="s">
        <v>86</v>
      </c>
      <c r="S29" s="248" t="s">
        <v>53</v>
      </c>
      <c r="T29" s="56"/>
      <c r="U29" s="56"/>
      <c r="V29" s="121"/>
      <c r="W29" s="132"/>
      <c r="X29" s="132"/>
      <c r="Y29" s="129"/>
      <c r="Z29" s="122"/>
      <c r="AA29" s="111"/>
      <c r="AB29" s="319" t="s">
        <v>31</v>
      </c>
      <c r="AC29" s="319"/>
      <c r="AD29" s="319"/>
      <c r="AE29" s="319"/>
      <c r="AF29" s="303"/>
      <c r="AG29" s="87" t="s">
        <v>23</v>
      </c>
      <c r="AH29" s="87" t="s">
        <v>3</v>
      </c>
      <c r="AI29" s="87">
        <v>2</v>
      </c>
      <c r="AJ29" s="88"/>
      <c r="AK29" s="89" t="s">
        <v>31</v>
      </c>
      <c r="AL29" s="53"/>
      <c r="AM29" s="53"/>
      <c r="AN29" s="53"/>
      <c r="AO29" s="53"/>
      <c r="AP29" s="53"/>
      <c r="AQ29" s="53"/>
      <c r="AR29" s="53"/>
      <c r="AS29" s="53"/>
      <c r="AT29" s="53"/>
      <c r="AU29" s="140"/>
      <c r="AW29" s="16"/>
      <c r="AX29" s="16"/>
      <c r="AY29" s="11"/>
      <c r="AZ29" s="348"/>
      <c r="BA29" s="349"/>
      <c r="BB29" s="349"/>
      <c r="BC29" s="16"/>
      <c r="BD29" s="16"/>
      <c r="BE29" s="16"/>
      <c r="BF29" s="17"/>
      <c r="BG29" s="13"/>
      <c r="BK29" s="7" t="s">
        <v>33</v>
      </c>
      <c r="BL29" s="3"/>
      <c r="BP29" s="4"/>
      <c r="BQ29" s="181"/>
      <c r="BR29" s="4"/>
      <c r="BS29" s="4"/>
      <c r="BT29" s="4"/>
      <c r="BU29" s="4"/>
      <c r="BV29" s="4"/>
      <c r="CA29" s="282"/>
    </row>
    <row r="30" spans="1:82" s="2" customFormat="1" ht="18" customHeight="1" x14ac:dyDescent="0.25">
      <c r="A30" s="114" t="s">
        <v>228</v>
      </c>
      <c r="B30" s="77" t="str">
        <f>BP86</f>
        <v>Brasilien</v>
      </c>
      <c r="C30" s="84" t="s">
        <v>80</v>
      </c>
      <c r="D30" s="85" t="s">
        <v>57</v>
      </c>
      <c r="E30" s="84" t="s">
        <v>80</v>
      </c>
      <c r="F30" s="78" t="str">
        <f>BP87</f>
        <v>Marocko</v>
      </c>
      <c r="G30" s="74" t="str">
        <f t="shared" ref="G30:G35" si="37">IF(C30&gt;E30,1," ")</f>
        <v xml:space="preserve"> </v>
      </c>
      <c r="H30" s="70" t="str">
        <f>IF(C30="","",+IF(C30=E30,1," "))</f>
        <v/>
      </c>
      <c r="I30" s="74" t="str">
        <f t="shared" ref="I30:I35" si="38">IF(C30&lt;E30,1," ")</f>
        <v xml:space="preserve"> </v>
      </c>
      <c r="J30" s="81">
        <v>1</v>
      </c>
      <c r="K30" s="80" t="str">
        <f>'Grupp C'!L7</f>
        <v>Brasilien</v>
      </c>
      <c r="L30" s="79">
        <f>'Grupp C'!M7</f>
        <v>0</v>
      </c>
      <c r="M30" s="79">
        <f>'Grupp C'!N7</f>
        <v>0</v>
      </c>
      <c r="N30" s="79">
        <f>'Grupp C'!O7</f>
        <v>0</v>
      </c>
      <c r="O30" s="79">
        <f>'Grupp C'!P7</f>
        <v>0</v>
      </c>
      <c r="P30" s="79">
        <f>'Grupp C'!Q7</f>
        <v>0</v>
      </c>
      <c r="Q30" s="79">
        <f>'Grupp C'!R7</f>
        <v>0</v>
      </c>
      <c r="R30" s="79">
        <f>'Grupp C'!S7</f>
        <v>0</v>
      </c>
      <c r="S30" s="79">
        <f>'Grupp C'!T7</f>
        <v>0</v>
      </c>
      <c r="T30" s="56"/>
      <c r="U30" s="56"/>
      <c r="V30" s="121"/>
      <c r="W30" s="150" t="str">
        <f>IF(AC30="","",AY30)</f>
        <v/>
      </c>
      <c r="X30" s="127" t="str">
        <f>IF(AC30="","",BF30)</f>
        <v/>
      </c>
      <c r="Y30" s="127" t="str">
        <f>IF(AK30=0,"",BG30)</f>
        <v/>
      </c>
      <c r="Z30" s="128"/>
      <c r="AA30" s="114"/>
      <c r="AB30" s="77" t="str">
        <f t="shared" ref="AB30:AB35" si="39">B30</f>
        <v>Brasilien</v>
      </c>
      <c r="AC30" s="84" t="s">
        <v>80</v>
      </c>
      <c r="AD30" s="85" t="s">
        <v>57</v>
      </c>
      <c r="AE30" s="84" t="s">
        <v>80</v>
      </c>
      <c r="AF30" s="78" t="str">
        <f t="shared" ref="AF30:AF35" si="40">F30</f>
        <v>Marocko</v>
      </c>
      <c r="AG30" s="74" t="str">
        <f t="shared" ref="AG30:AG35" si="41">IF(AC30&gt;AE30,1," ")</f>
        <v xml:space="preserve"> </v>
      </c>
      <c r="AH30" s="70" t="str">
        <f>IF(AC30="","",+IF(AC30=AE30,1," "))</f>
        <v/>
      </c>
      <c r="AI30" s="74" t="str">
        <f t="shared" ref="AI30:AI35" si="42">IF(AC30&lt;AE30,1," ")</f>
        <v xml:space="preserve"> </v>
      </c>
      <c r="AJ30" s="81">
        <v>1</v>
      </c>
      <c r="AK30" s="145"/>
      <c r="AL30" s="53"/>
      <c r="AM30" s="53"/>
      <c r="AN30" s="53"/>
      <c r="AO30" s="53"/>
      <c r="AP30" s="53"/>
      <c r="AQ30" s="53"/>
      <c r="AR30" s="53"/>
      <c r="AS30" s="53"/>
      <c r="AT30" s="53"/>
      <c r="AU30" s="140"/>
      <c r="AW30" s="3">
        <f t="shared" ref="AW30:AW35" si="43">IF(C30=AC30,1,0)+IF(AE30=E30,1,0)</f>
        <v>2</v>
      </c>
      <c r="AX30" s="10" t="s">
        <v>48</v>
      </c>
      <c r="AY30" s="11">
        <f>IF(AW30=2,2,0)</f>
        <v>2</v>
      </c>
      <c r="AZ30" s="12" t="e">
        <f t="shared" ref="AZ30:BB35" si="44">AG30+G30</f>
        <v>#VALUE!</v>
      </c>
      <c r="BA30" s="3" t="e">
        <f t="shared" si="44"/>
        <v>#VALUE!</v>
      </c>
      <c r="BB30" s="3" t="e">
        <f t="shared" si="44"/>
        <v>#VALUE!</v>
      </c>
      <c r="BC30" s="10" t="s">
        <v>48</v>
      </c>
      <c r="BD30" s="3">
        <f t="shared" ref="BD30:BD33" si="45">COUNTIF(AZ30:BB30,2)</f>
        <v>0</v>
      </c>
      <c r="BE30" s="10" t="s">
        <v>48</v>
      </c>
      <c r="BF30" s="11">
        <f>IF(BD30=1,1,0)</f>
        <v>0</v>
      </c>
      <c r="BG30" s="13">
        <f>IF(AK30=K30,2,0)</f>
        <v>0</v>
      </c>
      <c r="BK30" s="7" t="s">
        <v>8</v>
      </c>
      <c r="BL30" s="3"/>
      <c r="BP30" s="4"/>
      <c r="BQ30" s="181"/>
      <c r="BR30" s="4"/>
      <c r="BS30" s="4"/>
      <c r="BT30" s="4"/>
      <c r="BU30" s="4"/>
      <c r="BV30" s="4"/>
      <c r="CA30" s="282"/>
    </row>
    <row r="31" spans="1:82" s="2" customFormat="1" ht="18" customHeight="1" x14ac:dyDescent="0.25">
      <c r="A31" s="114" t="s">
        <v>229</v>
      </c>
      <c r="B31" s="77" t="str">
        <f>BP88</f>
        <v>Haiti</v>
      </c>
      <c r="C31" s="84" t="s">
        <v>80</v>
      </c>
      <c r="D31" s="76" t="s">
        <v>57</v>
      </c>
      <c r="E31" s="84" t="s">
        <v>80</v>
      </c>
      <c r="F31" s="78" t="str">
        <f>BP89</f>
        <v>Skottland</v>
      </c>
      <c r="G31" s="68" t="str">
        <f t="shared" si="37"/>
        <v xml:space="preserve"> </v>
      </c>
      <c r="H31" s="70" t="str">
        <f t="shared" ref="H31:H35" si="46">IF(C31="","",+IF(C31=E31,1," "))</f>
        <v/>
      </c>
      <c r="I31" s="74" t="str">
        <f t="shared" si="38"/>
        <v xml:space="preserve"> </v>
      </c>
      <c r="J31" s="81">
        <v>2</v>
      </c>
      <c r="K31" s="148" t="str">
        <f>'Grupp C'!L8</f>
        <v>Marocko</v>
      </c>
      <c r="L31" s="149">
        <f>'Grupp C'!M8</f>
        <v>0</v>
      </c>
      <c r="M31" s="149">
        <f>'Grupp C'!N8</f>
        <v>0</v>
      </c>
      <c r="N31" s="149">
        <f>'Grupp C'!O8</f>
        <v>0</v>
      </c>
      <c r="O31" s="149">
        <f>'Grupp C'!P8</f>
        <v>0</v>
      </c>
      <c r="P31" s="149">
        <f>'Grupp C'!Q8</f>
        <v>0</v>
      </c>
      <c r="Q31" s="149">
        <f>'Grupp C'!R8</f>
        <v>0</v>
      </c>
      <c r="R31" s="149">
        <f>'Grupp C'!S8</f>
        <v>0</v>
      </c>
      <c r="S31" s="149">
        <f>'Grupp C'!T8</f>
        <v>0</v>
      </c>
      <c r="T31" s="56"/>
      <c r="U31" s="56"/>
      <c r="V31" s="121"/>
      <c r="W31" s="129" t="str">
        <f t="shared" ref="W31:W35" si="47">IF(AC31="","",AY31)</f>
        <v/>
      </c>
      <c r="X31" s="130" t="str">
        <f t="shared" ref="X31:X35" si="48">IF(AC31="","",BF31)</f>
        <v/>
      </c>
      <c r="Y31" s="130" t="str">
        <f t="shared" ref="Y31:Y33" si="49">IF(AK31=0,"",BG31)</f>
        <v/>
      </c>
      <c r="Z31" s="128"/>
      <c r="AA31" s="114"/>
      <c r="AB31" s="77" t="str">
        <f t="shared" si="39"/>
        <v>Haiti</v>
      </c>
      <c r="AC31" s="84" t="s">
        <v>80</v>
      </c>
      <c r="AD31" s="76" t="s">
        <v>57</v>
      </c>
      <c r="AE31" s="84" t="s">
        <v>80</v>
      </c>
      <c r="AF31" s="78" t="str">
        <f t="shared" si="40"/>
        <v>Skottland</v>
      </c>
      <c r="AG31" s="68" t="str">
        <f t="shared" si="41"/>
        <v xml:space="preserve"> </v>
      </c>
      <c r="AH31" s="70" t="str">
        <f t="shared" ref="AH31:AH35" si="50">IF(AC31="","",+IF(AC31=AE31,1," "))</f>
        <v/>
      </c>
      <c r="AI31" s="74" t="str">
        <f t="shared" si="42"/>
        <v xml:space="preserve"> </v>
      </c>
      <c r="AJ31" s="81">
        <v>2</v>
      </c>
      <c r="AK31" s="145"/>
      <c r="AL31" s="53"/>
      <c r="AM31" s="53"/>
      <c r="AN31" s="53"/>
      <c r="AO31" s="53"/>
      <c r="AP31" s="53"/>
      <c r="AQ31" s="53"/>
      <c r="AR31" s="53"/>
      <c r="AS31" s="53"/>
      <c r="AT31" s="53"/>
      <c r="AU31" s="140"/>
      <c r="AW31" s="3">
        <f t="shared" si="43"/>
        <v>2</v>
      </c>
      <c r="AX31" s="10" t="s">
        <v>48</v>
      </c>
      <c r="AY31" s="11">
        <f t="shared" ref="AY31:AY35" si="51">IF(AW31=2,2,0)</f>
        <v>2</v>
      </c>
      <c r="AZ31" s="12" t="e">
        <f t="shared" si="44"/>
        <v>#VALUE!</v>
      </c>
      <c r="BA31" s="3" t="e">
        <f t="shared" si="44"/>
        <v>#VALUE!</v>
      </c>
      <c r="BB31" s="3" t="e">
        <f t="shared" si="44"/>
        <v>#VALUE!</v>
      </c>
      <c r="BC31" s="10" t="s">
        <v>48</v>
      </c>
      <c r="BD31" s="3">
        <f t="shared" si="45"/>
        <v>0</v>
      </c>
      <c r="BE31" s="10" t="s">
        <v>48</v>
      </c>
      <c r="BF31" s="11">
        <f t="shared" ref="BF31:BF33" si="52">IF(BD31=1,1,0)</f>
        <v>0</v>
      </c>
      <c r="BG31" s="13">
        <f>IF(AK31=K31,2,0)</f>
        <v>0</v>
      </c>
      <c r="BK31" s="7" t="s">
        <v>30</v>
      </c>
      <c r="BL31" s="3"/>
      <c r="BP31" s="4"/>
      <c r="BQ31" s="181"/>
      <c r="BR31" s="4"/>
      <c r="BS31" s="4"/>
      <c r="BT31" s="4"/>
      <c r="BU31" s="4"/>
      <c r="BV31" s="4"/>
      <c r="CA31" s="282"/>
    </row>
    <row r="32" spans="1:82" s="2" customFormat="1" ht="18" customHeight="1" x14ac:dyDescent="0.25">
      <c r="A32" s="114" t="s">
        <v>230</v>
      </c>
      <c r="B32" s="77" t="str">
        <f>BP86</f>
        <v>Brasilien</v>
      </c>
      <c r="C32" s="84" t="s">
        <v>80</v>
      </c>
      <c r="D32" s="76" t="s">
        <v>57</v>
      </c>
      <c r="E32" s="84" t="s">
        <v>80</v>
      </c>
      <c r="F32" s="78" t="str">
        <f>BP88</f>
        <v>Haiti</v>
      </c>
      <c r="G32" s="71" t="str">
        <f t="shared" si="37"/>
        <v xml:space="preserve"> </v>
      </c>
      <c r="H32" s="72" t="str">
        <f t="shared" si="46"/>
        <v/>
      </c>
      <c r="I32" s="75" t="str">
        <f t="shared" si="38"/>
        <v xml:space="preserve"> </v>
      </c>
      <c r="J32" s="81">
        <v>3</v>
      </c>
      <c r="K32" s="214" t="str">
        <f>'Grupp C'!L9</f>
        <v>Haiti</v>
      </c>
      <c r="L32" s="215">
        <f>'Grupp C'!M9</f>
        <v>0</v>
      </c>
      <c r="M32" s="215">
        <f>'Grupp C'!N9</f>
        <v>0</v>
      </c>
      <c r="N32" s="215">
        <f>'Grupp C'!O9</f>
        <v>0</v>
      </c>
      <c r="O32" s="215">
        <f>'Grupp C'!P9</f>
        <v>0</v>
      </c>
      <c r="P32" s="215">
        <f>'Grupp C'!Q9</f>
        <v>0</v>
      </c>
      <c r="Q32" s="215">
        <f>'Grupp C'!R9</f>
        <v>0</v>
      </c>
      <c r="R32" s="215">
        <f>'Grupp C'!S9</f>
        <v>0</v>
      </c>
      <c r="S32" s="215">
        <f>'Grupp C'!T9</f>
        <v>0</v>
      </c>
      <c r="T32" s="56"/>
      <c r="U32" s="56"/>
      <c r="V32" s="121"/>
      <c r="W32" s="129" t="str">
        <f t="shared" si="47"/>
        <v/>
      </c>
      <c r="X32" s="130" t="str">
        <f t="shared" si="48"/>
        <v/>
      </c>
      <c r="Y32" s="130" t="str">
        <f t="shared" si="49"/>
        <v/>
      </c>
      <c r="Z32" s="128"/>
      <c r="AA32" s="114"/>
      <c r="AB32" s="77" t="str">
        <f t="shared" si="39"/>
        <v>Brasilien</v>
      </c>
      <c r="AC32" s="84" t="s">
        <v>80</v>
      </c>
      <c r="AD32" s="76" t="s">
        <v>57</v>
      </c>
      <c r="AE32" s="84" t="s">
        <v>80</v>
      </c>
      <c r="AF32" s="78" t="str">
        <f t="shared" si="40"/>
        <v>Haiti</v>
      </c>
      <c r="AG32" s="71" t="str">
        <f t="shared" si="41"/>
        <v xml:space="preserve"> </v>
      </c>
      <c r="AH32" s="72" t="str">
        <f t="shared" si="50"/>
        <v/>
      </c>
      <c r="AI32" s="75" t="str">
        <f t="shared" si="42"/>
        <v xml:space="preserve"> </v>
      </c>
      <c r="AJ32" s="81">
        <v>3</v>
      </c>
      <c r="AK32" s="145"/>
      <c r="AL32" s="53"/>
      <c r="AM32" s="53"/>
      <c r="AN32" s="53"/>
      <c r="AO32" s="53"/>
      <c r="AP32" s="53"/>
      <c r="AQ32" s="53"/>
      <c r="AR32" s="53"/>
      <c r="AS32" s="53"/>
      <c r="AT32" s="53"/>
      <c r="AU32" s="140"/>
      <c r="AW32" s="3">
        <f t="shared" si="43"/>
        <v>2</v>
      </c>
      <c r="AX32" s="10" t="s">
        <v>48</v>
      </c>
      <c r="AY32" s="11">
        <f t="shared" si="51"/>
        <v>2</v>
      </c>
      <c r="AZ32" s="12" t="e">
        <f t="shared" si="44"/>
        <v>#VALUE!</v>
      </c>
      <c r="BA32" s="3" t="e">
        <f t="shared" si="44"/>
        <v>#VALUE!</v>
      </c>
      <c r="BB32" s="3" t="e">
        <f t="shared" si="44"/>
        <v>#VALUE!</v>
      </c>
      <c r="BC32" s="10" t="s">
        <v>48</v>
      </c>
      <c r="BD32" s="3">
        <f t="shared" si="45"/>
        <v>0</v>
      </c>
      <c r="BE32" s="10" t="s">
        <v>48</v>
      </c>
      <c r="BF32" s="11">
        <f t="shared" si="52"/>
        <v>0</v>
      </c>
      <c r="BG32" s="13">
        <f>IF(AK32=K32,2,0)</f>
        <v>0</v>
      </c>
      <c r="BK32" s="7" t="s">
        <v>95</v>
      </c>
      <c r="BL32" s="3"/>
      <c r="BP32" s="4"/>
      <c r="BQ32" s="181"/>
      <c r="BR32" s="4"/>
      <c r="BS32" s="4"/>
      <c r="BT32" s="4"/>
      <c r="BU32" s="4"/>
      <c r="BV32" s="4"/>
      <c r="CA32" s="282"/>
    </row>
    <row r="33" spans="1:79" s="2" customFormat="1" ht="18" customHeight="1" x14ac:dyDescent="0.25">
      <c r="A33" s="114" t="s">
        <v>231</v>
      </c>
      <c r="B33" s="77" t="str">
        <f>BP87</f>
        <v>Marocko</v>
      </c>
      <c r="C33" s="84" t="s">
        <v>80</v>
      </c>
      <c r="D33" s="76" t="s">
        <v>57</v>
      </c>
      <c r="E33" s="84" t="s">
        <v>80</v>
      </c>
      <c r="F33" s="78" t="str">
        <f>BP89</f>
        <v>Skottland</v>
      </c>
      <c r="G33" s="71" t="str">
        <f t="shared" si="37"/>
        <v xml:space="preserve"> </v>
      </c>
      <c r="H33" s="72" t="str">
        <f t="shared" si="46"/>
        <v/>
      </c>
      <c r="I33" s="75" t="str">
        <f t="shared" si="38"/>
        <v xml:space="preserve"> </v>
      </c>
      <c r="J33" s="81">
        <v>4</v>
      </c>
      <c r="K33" s="212" t="str">
        <f>'Grupp C'!L10</f>
        <v>Skottland</v>
      </c>
      <c r="L33" s="213">
        <f>'Grupp C'!M10</f>
        <v>0</v>
      </c>
      <c r="M33" s="213">
        <f>'Grupp C'!N10</f>
        <v>0</v>
      </c>
      <c r="N33" s="213">
        <f>'Grupp C'!O10</f>
        <v>0</v>
      </c>
      <c r="O33" s="213">
        <f>'Grupp C'!P10</f>
        <v>0</v>
      </c>
      <c r="P33" s="213">
        <f>'Grupp C'!Q10</f>
        <v>0</v>
      </c>
      <c r="Q33" s="213">
        <f>'Grupp C'!R10</f>
        <v>0</v>
      </c>
      <c r="R33" s="213">
        <f>'Grupp C'!S10</f>
        <v>0</v>
      </c>
      <c r="S33" s="213">
        <f>'Grupp C'!T10</f>
        <v>0</v>
      </c>
      <c r="T33" s="56"/>
      <c r="U33" s="56"/>
      <c r="V33" s="121"/>
      <c r="W33" s="129" t="str">
        <f t="shared" si="47"/>
        <v/>
      </c>
      <c r="X33" s="130" t="str">
        <f t="shared" si="48"/>
        <v/>
      </c>
      <c r="Y33" s="131" t="str">
        <f t="shared" si="49"/>
        <v/>
      </c>
      <c r="Z33" s="128"/>
      <c r="AA33" s="114"/>
      <c r="AB33" s="77" t="str">
        <f t="shared" si="39"/>
        <v>Marocko</v>
      </c>
      <c r="AC33" s="84" t="s">
        <v>80</v>
      </c>
      <c r="AD33" s="76" t="s">
        <v>57</v>
      </c>
      <c r="AE33" s="84" t="s">
        <v>80</v>
      </c>
      <c r="AF33" s="78" t="str">
        <f t="shared" si="40"/>
        <v>Skottland</v>
      </c>
      <c r="AG33" s="71" t="str">
        <f t="shared" si="41"/>
        <v xml:space="preserve"> </v>
      </c>
      <c r="AH33" s="72" t="str">
        <f t="shared" si="50"/>
        <v/>
      </c>
      <c r="AI33" s="75" t="str">
        <f t="shared" si="42"/>
        <v xml:space="preserve"> </v>
      </c>
      <c r="AJ33" s="81">
        <v>4</v>
      </c>
      <c r="AK33" s="145"/>
      <c r="AL33" s="53"/>
      <c r="AM33" s="53"/>
      <c r="AN33" s="53"/>
      <c r="AO33" s="53"/>
      <c r="AP33" s="53"/>
      <c r="AQ33" s="53"/>
      <c r="AR33" s="53"/>
      <c r="AS33" s="53"/>
      <c r="AT33" s="53"/>
      <c r="AU33" s="140"/>
      <c r="AW33" s="3">
        <f t="shared" si="43"/>
        <v>2</v>
      </c>
      <c r="AX33" s="10" t="s">
        <v>48</v>
      </c>
      <c r="AY33" s="11">
        <f t="shared" si="51"/>
        <v>2</v>
      </c>
      <c r="AZ33" s="12" t="e">
        <f t="shared" si="44"/>
        <v>#VALUE!</v>
      </c>
      <c r="BA33" s="3" t="e">
        <f t="shared" si="44"/>
        <v>#VALUE!</v>
      </c>
      <c r="BB33" s="3" t="e">
        <f t="shared" si="44"/>
        <v>#VALUE!</v>
      </c>
      <c r="BC33" s="10" t="s">
        <v>48</v>
      </c>
      <c r="BD33" s="3">
        <f t="shared" si="45"/>
        <v>0</v>
      </c>
      <c r="BE33" s="10" t="s">
        <v>48</v>
      </c>
      <c r="BF33" s="11">
        <f t="shared" si="52"/>
        <v>0</v>
      </c>
      <c r="BG33" s="13">
        <f>IF(AK33=K33,2,0)</f>
        <v>0</v>
      </c>
      <c r="BK33" s="7" t="s">
        <v>96</v>
      </c>
      <c r="BL33" s="3"/>
      <c r="BP33" s="4"/>
      <c r="BQ33" s="181"/>
      <c r="BR33" s="4"/>
      <c r="BS33" s="4"/>
      <c r="BT33" s="4"/>
      <c r="BU33" s="4"/>
      <c r="BV33" s="4"/>
      <c r="CA33" s="282"/>
    </row>
    <row r="34" spans="1:79" s="2" customFormat="1" ht="18" customHeight="1" x14ac:dyDescent="0.25">
      <c r="A34" s="114" t="s">
        <v>232</v>
      </c>
      <c r="B34" s="77" t="str">
        <f>BP86</f>
        <v>Brasilien</v>
      </c>
      <c r="C34" s="84" t="s">
        <v>80</v>
      </c>
      <c r="D34" s="76" t="s">
        <v>57</v>
      </c>
      <c r="E34" s="84" t="s">
        <v>80</v>
      </c>
      <c r="F34" s="78" t="str">
        <f>BP89</f>
        <v>Skottland</v>
      </c>
      <c r="G34" s="71" t="str">
        <f t="shared" si="37"/>
        <v xml:space="preserve"> </v>
      </c>
      <c r="H34" s="72" t="str">
        <f t="shared" si="46"/>
        <v/>
      </c>
      <c r="I34" s="73" t="str">
        <f t="shared" si="38"/>
        <v xml:space="preserve"> </v>
      </c>
      <c r="J34" s="60"/>
      <c r="K34" s="61"/>
      <c r="L34" s="56"/>
      <c r="M34" s="56"/>
      <c r="N34" s="56"/>
      <c r="O34" s="56"/>
      <c r="P34" s="56"/>
      <c r="Q34" s="56"/>
      <c r="R34" s="56"/>
      <c r="S34" s="56"/>
      <c r="T34" s="56"/>
      <c r="U34" s="56"/>
      <c r="V34" s="121"/>
      <c r="W34" s="129" t="str">
        <f t="shared" si="47"/>
        <v/>
      </c>
      <c r="X34" s="130" t="str">
        <f t="shared" si="48"/>
        <v/>
      </c>
      <c r="Y34" s="129"/>
      <c r="Z34" s="128"/>
      <c r="AA34" s="114"/>
      <c r="AB34" s="77" t="str">
        <f t="shared" si="39"/>
        <v>Brasilien</v>
      </c>
      <c r="AC34" s="84" t="s">
        <v>80</v>
      </c>
      <c r="AD34" s="76" t="s">
        <v>57</v>
      </c>
      <c r="AE34" s="84" t="s">
        <v>80</v>
      </c>
      <c r="AF34" s="78" t="str">
        <f t="shared" si="40"/>
        <v>Skottland</v>
      </c>
      <c r="AG34" s="71" t="str">
        <f t="shared" si="41"/>
        <v xml:space="preserve"> </v>
      </c>
      <c r="AH34" s="72" t="str">
        <f t="shared" si="50"/>
        <v/>
      </c>
      <c r="AI34" s="73" t="str">
        <f t="shared" si="42"/>
        <v xml:space="preserve"> </v>
      </c>
      <c r="AJ34" s="64"/>
      <c r="AK34" s="58"/>
      <c r="AL34" s="53"/>
      <c r="AM34" s="53"/>
      <c r="AN34" s="53"/>
      <c r="AO34" s="53"/>
      <c r="AP34" s="53"/>
      <c r="AQ34" s="53"/>
      <c r="AR34" s="53"/>
      <c r="AS34" s="53"/>
      <c r="AT34" s="53"/>
      <c r="AU34" s="140"/>
      <c r="AW34" s="3">
        <f t="shared" si="43"/>
        <v>2</v>
      </c>
      <c r="AX34" s="10" t="s">
        <v>48</v>
      </c>
      <c r="AY34" s="11">
        <f t="shared" si="51"/>
        <v>2</v>
      </c>
      <c r="AZ34" s="12" t="e">
        <f t="shared" si="44"/>
        <v>#VALUE!</v>
      </c>
      <c r="BA34" s="3" t="e">
        <f t="shared" si="44"/>
        <v>#VALUE!</v>
      </c>
      <c r="BB34" s="3" t="e">
        <f t="shared" si="44"/>
        <v>#VALUE!</v>
      </c>
      <c r="BC34" s="10" t="s">
        <v>48</v>
      </c>
      <c r="BD34" s="3">
        <f t="shared" ref="BD34:BD35" si="53">COUNTIF(AZ34:BB34,2)</f>
        <v>0</v>
      </c>
      <c r="BE34" s="10" t="s">
        <v>48</v>
      </c>
      <c r="BF34" s="11">
        <f t="shared" ref="BF34:BF35" si="54">IF(BD34=1,1,0)</f>
        <v>0</v>
      </c>
      <c r="BG34" s="13"/>
      <c r="BK34" s="18" t="s">
        <v>55</v>
      </c>
      <c r="BL34" s="177"/>
      <c r="BP34" s="4"/>
      <c r="BQ34" s="181"/>
      <c r="BR34" s="4"/>
      <c r="BS34" s="4"/>
      <c r="BT34" s="4"/>
      <c r="BU34" s="4"/>
      <c r="BV34" s="4"/>
      <c r="CA34" s="282"/>
    </row>
    <row r="35" spans="1:79" s="2" customFormat="1" ht="18" customHeight="1" x14ac:dyDescent="0.25">
      <c r="A35" s="114" t="s">
        <v>233</v>
      </c>
      <c r="B35" s="77" t="str">
        <f>BP87</f>
        <v>Marocko</v>
      </c>
      <c r="C35" s="84" t="s">
        <v>80</v>
      </c>
      <c r="D35" s="76" t="s">
        <v>57</v>
      </c>
      <c r="E35" s="84" t="s">
        <v>80</v>
      </c>
      <c r="F35" s="78" t="str">
        <f>BP88</f>
        <v>Haiti</v>
      </c>
      <c r="G35" s="66" t="str">
        <f t="shared" si="37"/>
        <v xml:space="preserve"> </v>
      </c>
      <c r="H35" s="69" t="str">
        <f t="shared" si="46"/>
        <v/>
      </c>
      <c r="I35" s="67" t="str">
        <f t="shared" si="38"/>
        <v xml:space="preserve"> </v>
      </c>
      <c r="J35" s="60"/>
      <c r="K35" s="61"/>
      <c r="L35" s="56"/>
      <c r="M35" s="56"/>
      <c r="N35" s="56"/>
      <c r="O35" s="56"/>
      <c r="P35" s="56"/>
      <c r="Q35" s="56"/>
      <c r="R35" s="56"/>
      <c r="S35" s="56"/>
      <c r="T35" s="56"/>
      <c r="U35" s="56"/>
      <c r="V35" s="121"/>
      <c r="W35" s="151" t="str">
        <f t="shared" si="47"/>
        <v/>
      </c>
      <c r="X35" s="131" t="str">
        <f t="shared" si="48"/>
        <v/>
      </c>
      <c r="Y35" s="129"/>
      <c r="Z35" s="128"/>
      <c r="AA35" s="114"/>
      <c r="AB35" s="77" t="str">
        <f t="shared" si="39"/>
        <v>Marocko</v>
      </c>
      <c r="AC35" s="84" t="s">
        <v>80</v>
      </c>
      <c r="AD35" s="76" t="s">
        <v>57</v>
      </c>
      <c r="AE35" s="84" t="s">
        <v>80</v>
      </c>
      <c r="AF35" s="78" t="str">
        <f t="shared" si="40"/>
        <v>Haiti</v>
      </c>
      <c r="AG35" s="66" t="str">
        <f t="shared" si="41"/>
        <v xml:space="preserve"> </v>
      </c>
      <c r="AH35" s="69" t="str">
        <f t="shared" si="50"/>
        <v/>
      </c>
      <c r="AI35" s="67" t="str">
        <f t="shared" si="42"/>
        <v xml:space="preserve"> </v>
      </c>
      <c r="AJ35" s="64"/>
      <c r="AK35" s="58"/>
      <c r="AL35" s="53"/>
      <c r="AM35" s="53"/>
      <c r="AN35" s="53"/>
      <c r="AO35" s="53"/>
      <c r="AP35" s="53"/>
      <c r="AQ35" s="53"/>
      <c r="AR35" s="53"/>
      <c r="AS35" s="53"/>
      <c r="AT35" s="53"/>
      <c r="AU35" s="140"/>
      <c r="AW35" s="3">
        <f t="shared" si="43"/>
        <v>2</v>
      </c>
      <c r="AX35" s="10" t="s">
        <v>48</v>
      </c>
      <c r="AY35" s="11">
        <f t="shared" si="51"/>
        <v>2</v>
      </c>
      <c r="AZ35" s="12" t="e">
        <f t="shared" si="44"/>
        <v>#VALUE!</v>
      </c>
      <c r="BA35" s="3" t="e">
        <f t="shared" si="44"/>
        <v>#VALUE!</v>
      </c>
      <c r="BB35" s="3" t="e">
        <f t="shared" si="44"/>
        <v>#VALUE!</v>
      </c>
      <c r="BC35" s="10" t="s">
        <v>48</v>
      </c>
      <c r="BD35" s="3">
        <f t="shared" si="53"/>
        <v>0</v>
      </c>
      <c r="BE35" s="10" t="s">
        <v>48</v>
      </c>
      <c r="BF35" s="11">
        <f t="shared" si="54"/>
        <v>0</v>
      </c>
      <c r="BG35" s="13"/>
      <c r="BK35" s="19">
        <v>0</v>
      </c>
      <c r="BL35" s="178"/>
      <c r="BP35" s="4"/>
      <c r="BQ35" s="181"/>
      <c r="BR35" s="4"/>
      <c r="BS35" s="4"/>
      <c r="BT35" s="4"/>
      <c r="BU35" s="4"/>
      <c r="BV35" s="4"/>
      <c r="CA35" s="282"/>
    </row>
    <row r="36" spans="1:79" s="2" customFormat="1" ht="18" customHeight="1" thickBot="1" x14ac:dyDescent="0.3">
      <c r="A36" s="199"/>
      <c r="B36" s="57"/>
      <c r="C36" s="58"/>
      <c r="D36" s="58"/>
      <c r="E36" s="58"/>
      <c r="F36" s="58"/>
      <c r="G36" s="59"/>
      <c r="H36" s="59"/>
      <c r="I36" s="59"/>
      <c r="J36" s="60"/>
      <c r="K36" s="61"/>
      <c r="L36" s="56"/>
      <c r="M36" s="56"/>
      <c r="N36" s="56"/>
      <c r="O36" s="56"/>
      <c r="P36" s="56"/>
      <c r="Q36" s="56"/>
      <c r="R36" s="56"/>
      <c r="S36" s="56"/>
      <c r="T36" s="56"/>
      <c r="U36" s="56"/>
      <c r="V36" s="121"/>
      <c r="W36" s="129">
        <f>SUM(W30:Y35)</f>
        <v>0</v>
      </c>
      <c r="X36" s="132" t="s">
        <v>295</v>
      </c>
      <c r="Y36" s="129" t="s">
        <v>296</v>
      </c>
      <c r="Z36" s="128"/>
      <c r="AA36" s="111"/>
      <c r="AB36" s="57"/>
      <c r="AC36" s="58"/>
      <c r="AD36" s="58"/>
      <c r="AE36" s="58"/>
      <c r="AF36" s="58"/>
      <c r="AG36" s="59"/>
      <c r="AH36" s="59"/>
      <c r="AI36" s="59"/>
      <c r="AJ36" s="64"/>
      <c r="AK36" s="64"/>
      <c r="AL36" s="53"/>
      <c r="AM36" s="53"/>
      <c r="AN36" s="53"/>
      <c r="AO36" s="53"/>
      <c r="AP36" s="53"/>
      <c r="AQ36" s="53"/>
      <c r="AR36" s="53"/>
      <c r="AS36" s="53"/>
      <c r="AT36" s="53"/>
      <c r="AU36" s="140"/>
      <c r="AW36" s="3"/>
      <c r="AX36" s="3"/>
      <c r="AY36" s="11"/>
      <c r="AZ36" s="12"/>
      <c r="BA36" s="3"/>
      <c r="BB36" s="3"/>
      <c r="BC36" s="3"/>
      <c r="BD36" s="3"/>
      <c r="BE36" s="3"/>
      <c r="BF36" s="11"/>
      <c r="BG36" s="13"/>
      <c r="BK36" s="19">
        <v>1</v>
      </c>
      <c r="BL36" s="178"/>
      <c r="BP36" s="4"/>
      <c r="BQ36" s="181"/>
      <c r="BR36" s="4"/>
      <c r="BS36" s="4"/>
      <c r="BT36" s="4"/>
      <c r="BU36" s="4"/>
      <c r="BV36" s="4"/>
      <c r="CA36" s="282"/>
    </row>
    <row r="37" spans="1:79" s="2" customFormat="1" ht="18" customHeight="1" x14ac:dyDescent="0.25">
      <c r="A37" s="54"/>
      <c r="B37" s="319" t="s">
        <v>32</v>
      </c>
      <c r="C37" s="319"/>
      <c r="D37" s="319"/>
      <c r="E37" s="319"/>
      <c r="F37" s="303"/>
      <c r="G37" s="87">
        <v>1</v>
      </c>
      <c r="H37" s="87" t="s">
        <v>3</v>
      </c>
      <c r="I37" s="87">
        <v>2</v>
      </c>
      <c r="J37" s="88"/>
      <c r="K37" s="257" t="s">
        <v>32</v>
      </c>
      <c r="L37" s="248" t="s">
        <v>81</v>
      </c>
      <c r="M37" s="248" t="s">
        <v>82</v>
      </c>
      <c r="N37" s="248" t="s">
        <v>83</v>
      </c>
      <c r="O37" s="248" t="s">
        <v>61</v>
      </c>
      <c r="P37" s="248" t="s">
        <v>84</v>
      </c>
      <c r="Q37" s="248" t="s">
        <v>85</v>
      </c>
      <c r="R37" s="248" t="s">
        <v>86</v>
      </c>
      <c r="S37" s="248" t="s">
        <v>53</v>
      </c>
      <c r="T37" s="56"/>
      <c r="U37" s="56"/>
      <c r="V37" s="121"/>
      <c r="W37" s="132"/>
      <c r="X37" s="132"/>
      <c r="Y37" s="129"/>
      <c r="Z37" s="128"/>
      <c r="AA37" s="111"/>
      <c r="AB37" s="319" t="s">
        <v>32</v>
      </c>
      <c r="AC37" s="319"/>
      <c r="AD37" s="319"/>
      <c r="AE37" s="319"/>
      <c r="AF37" s="303"/>
      <c r="AG37" s="87" t="s">
        <v>23</v>
      </c>
      <c r="AH37" s="87" t="s">
        <v>3</v>
      </c>
      <c r="AI37" s="87">
        <v>2</v>
      </c>
      <c r="AJ37" s="88"/>
      <c r="AK37" s="89" t="s">
        <v>32</v>
      </c>
      <c r="AL37" s="53"/>
      <c r="AM37" s="53"/>
      <c r="AN37" s="53"/>
      <c r="AO37" s="53"/>
      <c r="AP37" s="53"/>
      <c r="AQ37" s="53"/>
      <c r="AR37" s="53"/>
      <c r="AS37" s="53"/>
      <c r="AT37" s="53"/>
      <c r="AU37" s="140"/>
      <c r="AW37" s="16"/>
      <c r="AX37" s="16"/>
      <c r="AY37" s="11"/>
      <c r="AZ37" s="348"/>
      <c r="BA37" s="349"/>
      <c r="BB37" s="349"/>
      <c r="BC37" s="16"/>
      <c r="BD37" s="16"/>
      <c r="BE37" s="16"/>
      <c r="BF37" s="17"/>
      <c r="BG37" s="13"/>
      <c r="BK37" s="19">
        <v>2</v>
      </c>
      <c r="BL37" s="178"/>
      <c r="BP37" s="4"/>
      <c r="BQ37" s="181"/>
      <c r="BR37" s="4"/>
      <c r="BS37" s="4"/>
      <c r="BT37" s="4"/>
      <c r="BU37" s="4"/>
      <c r="BV37" s="4"/>
      <c r="CA37" s="282"/>
    </row>
    <row r="38" spans="1:79" s="2" customFormat="1" ht="18" customHeight="1" x14ac:dyDescent="0.25">
      <c r="A38" s="114" t="s">
        <v>234</v>
      </c>
      <c r="B38" s="77" t="str">
        <f>BP91</f>
        <v>USA</v>
      </c>
      <c r="C38" s="84" t="s">
        <v>80</v>
      </c>
      <c r="D38" s="85" t="s">
        <v>57</v>
      </c>
      <c r="E38" s="84" t="s">
        <v>80</v>
      </c>
      <c r="F38" s="78" t="str">
        <f>BP92</f>
        <v>Paraguay</v>
      </c>
      <c r="G38" s="74" t="str">
        <f t="shared" ref="G38:G43" si="55">IF(C38&gt;E38,1," ")</f>
        <v xml:space="preserve"> </v>
      </c>
      <c r="H38" s="70" t="str">
        <f>IF(C38="","",+IF(C38=E38,1," "))</f>
        <v/>
      </c>
      <c r="I38" s="74" t="str">
        <f t="shared" ref="I38:I43" si="56">IF(C38&lt;E38,1," ")</f>
        <v xml:space="preserve"> </v>
      </c>
      <c r="J38" s="81">
        <v>1</v>
      </c>
      <c r="K38" s="80" t="str">
        <f>'Grupp D'!L7</f>
        <v>USA</v>
      </c>
      <c r="L38" s="79">
        <f>'Grupp D'!M7</f>
        <v>0</v>
      </c>
      <c r="M38" s="79">
        <f>'Grupp D'!N7</f>
        <v>0</v>
      </c>
      <c r="N38" s="79">
        <f>'Grupp D'!O7</f>
        <v>0</v>
      </c>
      <c r="O38" s="79">
        <f>'Grupp D'!P7</f>
        <v>0</v>
      </c>
      <c r="P38" s="79">
        <f>'Grupp D'!Q7</f>
        <v>0</v>
      </c>
      <c r="Q38" s="79">
        <f>'Grupp D'!R7</f>
        <v>0</v>
      </c>
      <c r="R38" s="79">
        <f>'Grupp D'!S7</f>
        <v>0</v>
      </c>
      <c r="S38" s="79">
        <f>'Grupp D'!T7</f>
        <v>0</v>
      </c>
      <c r="T38" s="56"/>
      <c r="U38" s="56"/>
      <c r="V38" s="121"/>
      <c r="W38" s="150" t="str">
        <f>IF(AC38="","",AY38)</f>
        <v/>
      </c>
      <c r="X38" s="127" t="str">
        <f>IF(AC38="","",BF38)</f>
        <v/>
      </c>
      <c r="Y38" s="127" t="str">
        <f>IF(AK38=0,"",BG38)</f>
        <v/>
      </c>
      <c r="Z38" s="128"/>
      <c r="AA38" s="114"/>
      <c r="AB38" s="77" t="str">
        <f t="shared" ref="AB38:AB43" si="57">B38</f>
        <v>USA</v>
      </c>
      <c r="AC38" s="84" t="s">
        <v>80</v>
      </c>
      <c r="AD38" s="85" t="s">
        <v>57</v>
      </c>
      <c r="AE38" s="84" t="s">
        <v>80</v>
      </c>
      <c r="AF38" s="78" t="str">
        <f t="shared" ref="AF38:AF43" si="58">F38</f>
        <v>Paraguay</v>
      </c>
      <c r="AG38" s="74" t="str">
        <f t="shared" ref="AG38:AG43" si="59">IF(AC38&gt;AE38,1," ")</f>
        <v xml:space="preserve"> </v>
      </c>
      <c r="AH38" s="70" t="str">
        <f>IF(AC38="","",+IF(AC38=AE38,1," "))</f>
        <v/>
      </c>
      <c r="AI38" s="74" t="str">
        <f t="shared" ref="AI38:AI43" si="60">IF(AC38&lt;AE38,1," ")</f>
        <v xml:space="preserve"> </v>
      </c>
      <c r="AJ38" s="81">
        <v>1</v>
      </c>
      <c r="AK38" s="145"/>
      <c r="AL38" s="53"/>
      <c r="AM38" s="53"/>
      <c r="AN38" s="53"/>
      <c r="AO38" s="53"/>
      <c r="AP38" s="53"/>
      <c r="AQ38" s="53"/>
      <c r="AR38" s="53"/>
      <c r="AS38" s="53"/>
      <c r="AT38" s="53"/>
      <c r="AU38" s="140"/>
      <c r="AW38" s="3">
        <f t="shared" ref="AW38:AW43" si="61">IF(C38=AC38,1,0)+IF(AE38=E38,1,0)</f>
        <v>2</v>
      </c>
      <c r="AX38" s="10" t="s">
        <v>48</v>
      </c>
      <c r="AY38" s="11">
        <f>IF(AW38=2,2,0)</f>
        <v>2</v>
      </c>
      <c r="AZ38" s="12" t="e">
        <f t="shared" ref="AZ38:BB43" si="62">AG38+G38</f>
        <v>#VALUE!</v>
      </c>
      <c r="BA38" s="3" t="e">
        <f t="shared" si="62"/>
        <v>#VALUE!</v>
      </c>
      <c r="BB38" s="3" t="e">
        <f t="shared" si="62"/>
        <v>#VALUE!</v>
      </c>
      <c r="BC38" s="10" t="s">
        <v>48</v>
      </c>
      <c r="BD38" s="3">
        <f t="shared" ref="BD38:BD41" si="63">COUNTIF(AZ38:BB38,2)</f>
        <v>0</v>
      </c>
      <c r="BE38" s="10" t="s">
        <v>48</v>
      </c>
      <c r="BF38" s="11">
        <f>IF(BD38=1,1,0)</f>
        <v>0</v>
      </c>
      <c r="BG38" s="13">
        <f>IF(AK38=K38,2,0)</f>
        <v>0</v>
      </c>
      <c r="BK38" s="19">
        <v>3</v>
      </c>
      <c r="BL38" s="178"/>
      <c r="BP38" s="4"/>
      <c r="BQ38" s="181"/>
      <c r="BR38" s="4"/>
      <c r="BS38" s="4"/>
      <c r="BT38" s="4"/>
      <c r="BU38" s="4"/>
      <c r="BV38" s="4"/>
      <c r="CA38" s="282"/>
    </row>
    <row r="39" spans="1:79" s="2" customFormat="1" ht="18" customHeight="1" x14ac:dyDescent="0.25">
      <c r="A39" s="114" t="s">
        <v>235</v>
      </c>
      <c r="B39" s="77" t="str">
        <f>BP93</f>
        <v>Australien</v>
      </c>
      <c r="C39" s="84" t="s">
        <v>80</v>
      </c>
      <c r="D39" s="76" t="s">
        <v>57</v>
      </c>
      <c r="E39" s="84" t="s">
        <v>80</v>
      </c>
      <c r="F39" s="78" t="str">
        <f>BP94</f>
        <v>Turkiet</v>
      </c>
      <c r="G39" s="68" t="str">
        <f t="shared" si="55"/>
        <v xml:space="preserve"> </v>
      </c>
      <c r="H39" s="70" t="str">
        <f t="shared" ref="H39:H43" si="64">IF(C39="","",+IF(C39=E39,1," "))</f>
        <v/>
      </c>
      <c r="I39" s="74" t="str">
        <f t="shared" si="56"/>
        <v xml:space="preserve"> </v>
      </c>
      <c r="J39" s="81">
        <v>2</v>
      </c>
      <c r="K39" s="148" t="str">
        <f>'Grupp D'!L8</f>
        <v>Paraguay</v>
      </c>
      <c r="L39" s="149">
        <f>'Grupp D'!M8</f>
        <v>0</v>
      </c>
      <c r="M39" s="149">
        <f>'Grupp D'!N8</f>
        <v>0</v>
      </c>
      <c r="N39" s="149">
        <f>'Grupp D'!O8</f>
        <v>0</v>
      </c>
      <c r="O39" s="149">
        <f>'Grupp D'!P8</f>
        <v>0</v>
      </c>
      <c r="P39" s="149">
        <f>'Grupp D'!Q8</f>
        <v>0</v>
      </c>
      <c r="Q39" s="149">
        <f>'Grupp D'!R8</f>
        <v>0</v>
      </c>
      <c r="R39" s="149">
        <f>'Grupp D'!S8</f>
        <v>0</v>
      </c>
      <c r="S39" s="149">
        <f>'Grupp D'!T8</f>
        <v>0</v>
      </c>
      <c r="T39" s="56"/>
      <c r="U39" s="56"/>
      <c r="V39" s="121"/>
      <c r="W39" s="129" t="str">
        <f t="shared" ref="W39:W43" si="65">IF(AC39="","",AY39)</f>
        <v/>
      </c>
      <c r="X39" s="130" t="str">
        <f t="shared" ref="X39:X43" si="66">IF(AC39="","",BF39)</f>
        <v/>
      </c>
      <c r="Y39" s="130" t="str">
        <f t="shared" ref="Y39:Y41" si="67">IF(AK39=0,"",BG39)</f>
        <v/>
      </c>
      <c r="Z39" s="128"/>
      <c r="AA39" s="114"/>
      <c r="AB39" s="77" t="str">
        <f t="shared" si="57"/>
        <v>Australien</v>
      </c>
      <c r="AC39" s="84" t="s">
        <v>80</v>
      </c>
      <c r="AD39" s="76" t="s">
        <v>57</v>
      </c>
      <c r="AE39" s="84" t="s">
        <v>80</v>
      </c>
      <c r="AF39" s="78" t="str">
        <f t="shared" si="58"/>
        <v>Turkiet</v>
      </c>
      <c r="AG39" s="68" t="str">
        <f t="shared" si="59"/>
        <v xml:space="preserve"> </v>
      </c>
      <c r="AH39" s="70" t="str">
        <f t="shared" ref="AH39:AH43" si="68">IF(AC39="","",+IF(AC39=AE39,1," "))</f>
        <v/>
      </c>
      <c r="AI39" s="74" t="str">
        <f t="shared" si="60"/>
        <v xml:space="preserve"> </v>
      </c>
      <c r="AJ39" s="81">
        <v>2</v>
      </c>
      <c r="AK39" s="145"/>
      <c r="AL39" s="53"/>
      <c r="AM39" s="53"/>
      <c r="AN39" s="53"/>
      <c r="AO39" s="53"/>
      <c r="AP39" s="53"/>
      <c r="AQ39" s="53"/>
      <c r="AR39" s="53"/>
      <c r="AS39" s="53"/>
      <c r="AT39" s="53"/>
      <c r="AU39" s="140"/>
      <c r="AW39" s="3">
        <f t="shared" si="61"/>
        <v>2</v>
      </c>
      <c r="AX39" s="10" t="s">
        <v>48</v>
      </c>
      <c r="AY39" s="11">
        <f t="shared" ref="AY39:AY43" si="69">IF(AW39=2,2,0)</f>
        <v>2</v>
      </c>
      <c r="AZ39" s="12" t="e">
        <f t="shared" si="62"/>
        <v>#VALUE!</v>
      </c>
      <c r="BA39" s="3" t="e">
        <f t="shared" si="62"/>
        <v>#VALUE!</v>
      </c>
      <c r="BB39" s="3" t="e">
        <f t="shared" si="62"/>
        <v>#VALUE!</v>
      </c>
      <c r="BC39" s="10" t="s">
        <v>48</v>
      </c>
      <c r="BD39" s="3">
        <f t="shared" si="63"/>
        <v>0</v>
      </c>
      <c r="BE39" s="10" t="s">
        <v>48</v>
      </c>
      <c r="BF39" s="11">
        <f t="shared" ref="BF39:BF41" si="70">IF(BD39=1,1,0)</f>
        <v>0</v>
      </c>
      <c r="BG39" s="13">
        <f>IF(AK39=K39,2,0)</f>
        <v>0</v>
      </c>
      <c r="BK39" s="19">
        <v>4</v>
      </c>
      <c r="BL39" s="178"/>
      <c r="BP39" s="4"/>
      <c r="BQ39" s="181"/>
      <c r="BR39" s="4"/>
      <c r="BS39" s="4"/>
      <c r="BT39" s="4"/>
      <c r="BU39" s="4"/>
      <c r="BV39" s="4"/>
      <c r="CA39" s="282"/>
    </row>
    <row r="40" spans="1:79" s="2" customFormat="1" ht="18" customHeight="1" x14ac:dyDescent="0.25">
      <c r="A40" s="114" t="s">
        <v>236</v>
      </c>
      <c r="B40" s="77" t="str">
        <f>BP91</f>
        <v>USA</v>
      </c>
      <c r="C40" s="84" t="s">
        <v>80</v>
      </c>
      <c r="D40" s="76" t="s">
        <v>57</v>
      </c>
      <c r="E40" s="84" t="s">
        <v>80</v>
      </c>
      <c r="F40" s="78" t="str">
        <f>BP93</f>
        <v>Australien</v>
      </c>
      <c r="G40" s="71" t="str">
        <f t="shared" si="55"/>
        <v xml:space="preserve"> </v>
      </c>
      <c r="H40" s="72" t="str">
        <f t="shared" si="64"/>
        <v/>
      </c>
      <c r="I40" s="75" t="str">
        <f t="shared" si="56"/>
        <v xml:space="preserve"> </v>
      </c>
      <c r="J40" s="81">
        <v>3</v>
      </c>
      <c r="K40" s="214" t="str">
        <f>'Grupp D'!L9</f>
        <v>Australien</v>
      </c>
      <c r="L40" s="215">
        <f>'Grupp D'!M9</f>
        <v>0</v>
      </c>
      <c r="M40" s="215">
        <f>'Grupp D'!N9</f>
        <v>0</v>
      </c>
      <c r="N40" s="215">
        <f>'Grupp D'!O9</f>
        <v>0</v>
      </c>
      <c r="O40" s="215">
        <f>'Grupp D'!P9</f>
        <v>0</v>
      </c>
      <c r="P40" s="215">
        <f>'Grupp D'!Q9</f>
        <v>0</v>
      </c>
      <c r="Q40" s="215">
        <f>'Grupp D'!R9</f>
        <v>0</v>
      </c>
      <c r="R40" s="215">
        <f>'Grupp D'!S9</f>
        <v>0</v>
      </c>
      <c r="S40" s="215">
        <f>'Grupp D'!T9</f>
        <v>0</v>
      </c>
      <c r="T40" s="56"/>
      <c r="U40" s="56"/>
      <c r="V40" s="121"/>
      <c r="W40" s="129" t="str">
        <f t="shared" si="65"/>
        <v/>
      </c>
      <c r="X40" s="130" t="str">
        <f t="shared" si="66"/>
        <v/>
      </c>
      <c r="Y40" s="130" t="str">
        <f t="shared" si="67"/>
        <v/>
      </c>
      <c r="Z40" s="128"/>
      <c r="AA40" s="114"/>
      <c r="AB40" s="77" t="str">
        <f t="shared" si="57"/>
        <v>USA</v>
      </c>
      <c r="AC40" s="84" t="s">
        <v>80</v>
      </c>
      <c r="AD40" s="76" t="s">
        <v>57</v>
      </c>
      <c r="AE40" s="84" t="s">
        <v>80</v>
      </c>
      <c r="AF40" s="78" t="str">
        <f t="shared" si="58"/>
        <v>Australien</v>
      </c>
      <c r="AG40" s="71" t="str">
        <f t="shared" si="59"/>
        <v xml:space="preserve"> </v>
      </c>
      <c r="AH40" s="72" t="str">
        <f t="shared" si="68"/>
        <v/>
      </c>
      <c r="AI40" s="75" t="str">
        <f t="shared" si="60"/>
        <v xml:space="preserve"> </v>
      </c>
      <c r="AJ40" s="81">
        <v>3</v>
      </c>
      <c r="AK40" s="145"/>
      <c r="AL40" s="53"/>
      <c r="AM40" s="53"/>
      <c r="AN40" s="53"/>
      <c r="AO40" s="53"/>
      <c r="AP40" s="53"/>
      <c r="AQ40" s="53"/>
      <c r="AR40" s="53"/>
      <c r="AS40" s="53"/>
      <c r="AT40" s="53"/>
      <c r="AU40" s="140"/>
      <c r="AW40" s="3">
        <f t="shared" si="61"/>
        <v>2</v>
      </c>
      <c r="AX40" s="10" t="s">
        <v>48</v>
      </c>
      <c r="AY40" s="11">
        <f t="shared" si="69"/>
        <v>2</v>
      </c>
      <c r="AZ40" s="12" t="e">
        <f t="shared" si="62"/>
        <v>#VALUE!</v>
      </c>
      <c r="BA40" s="3" t="e">
        <f t="shared" si="62"/>
        <v>#VALUE!</v>
      </c>
      <c r="BB40" s="3" t="e">
        <f t="shared" si="62"/>
        <v>#VALUE!</v>
      </c>
      <c r="BC40" s="10" t="s">
        <v>48</v>
      </c>
      <c r="BD40" s="3">
        <f t="shared" si="63"/>
        <v>0</v>
      </c>
      <c r="BE40" s="10" t="s">
        <v>48</v>
      </c>
      <c r="BF40" s="11">
        <f t="shared" si="70"/>
        <v>0</v>
      </c>
      <c r="BG40" s="13">
        <f>IF(AK40=K40,2,0)</f>
        <v>0</v>
      </c>
      <c r="BK40" s="19">
        <v>5</v>
      </c>
      <c r="BL40" s="178"/>
      <c r="BP40" s="4"/>
      <c r="BQ40" s="181"/>
      <c r="BR40" s="4"/>
      <c r="BS40" s="4"/>
      <c r="BT40" s="4"/>
      <c r="BU40" s="4"/>
      <c r="BV40" s="4"/>
      <c r="CA40" s="282"/>
    </row>
    <row r="41" spans="1:79" s="2" customFormat="1" ht="18" x14ac:dyDescent="0.25">
      <c r="A41" s="114" t="s">
        <v>237</v>
      </c>
      <c r="B41" s="77" t="str">
        <f>BP92</f>
        <v>Paraguay</v>
      </c>
      <c r="C41" s="84" t="s">
        <v>80</v>
      </c>
      <c r="D41" s="76" t="s">
        <v>57</v>
      </c>
      <c r="E41" s="84" t="s">
        <v>80</v>
      </c>
      <c r="F41" s="78" t="str">
        <f>BP94</f>
        <v>Turkiet</v>
      </c>
      <c r="G41" s="71" t="str">
        <f t="shared" si="55"/>
        <v xml:space="preserve"> </v>
      </c>
      <c r="H41" s="72" t="str">
        <f t="shared" si="64"/>
        <v/>
      </c>
      <c r="I41" s="75" t="str">
        <f t="shared" si="56"/>
        <v xml:space="preserve"> </v>
      </c>
      <c r="J41" s="81">
        <v>4</v>
      </c>
      <c r="K41" s="212" t="str">
        <f>'Grupp D'!L10</f>
        <v>Turkiet</v>
      </c>
      <c r="L41" s="213">
        <f>'Grupp D'!M10</f>
        <v>0</v>
      </c>
      <c r="M41" s="213">
        <f>'Grupp D'!N10</f>
        <v>0</v>
      </c>
      <c r="N41" s="213">
        <f>'Grupp D'!O10</f>
        <v>0</v>
      </c>
      <c r="O41" s="213">
        <f>'Grupp D'!P10</f>
        <v>0</v>
      </c>
      <c r="P41" s="213">
        <f>'Grupp D'!Q10</f>
        <v>0</v>
      </c>
      <c r="Q41" s="213">
        <f>'Grupp D'!R10</f>
        <v>0</v>
      </c>
      <c r="R41" s="213">
        <f>'Grupp D'!S10</f>
        <v>0</v>
      </c>
      <c r="S41" s="213">
        <f>'Grupp D'!T10</f>
        <v>0</v>
      </c>
      <c r="T41" s="56"/>
      <c r="U41" s="56"/>
      <c r="V41" s="121"/>
      <c r="W41" s="129" t="str">
        <f t="shared" si="65"/>
        <v/>
      </c>
      <c r="X41" s="130" t="str">
        <f t="shared" si="66"/>
        <v/>
      </c>
      <c r="Y41" s="131" t="str">
        <f t="shared" si="67"/>
        <v/>
      </c>
      <c r="Z41" s="122"/>
      <c r="AA41" s="114"/>
      <c r="AB41" s="77" t="str">
        <f t="shared" si="57"/>
        <v>Paraguay</v>
      </c>
      <c r="AC41" s="84" t="s">
        <v>80</v>
      </c>
      <c r="AD41" s="76" t="s">
        <v>57</v>
      </c>
      <c r="AE41" s="84" t="s">
        <v>80</v>
      </c>
      <c r="AF41" s="78" t="str">
        <f t="shared" si="58"/>
        <v>Turkiet</v>
      </c>
      <c r="AG41" s="71" t="str">
        <f t="shared" si="59"/>
        <v xml:space="preserve"> </v>
      </c>
      <c r="AH41" s="72" t="str">
        <f t="shared" si="68"/>
        <v/>
      </c>
      <c r="AI41" s="75" t="str">
        <f t="shared" si="60"/>
        <v xml:space="preserve"> </v>
      </c>
      <c r="AJ41" s="81">
        <v>4</v>
      </c>
      <c r="AK41" s="145"/>
      <c r="AL41" s="53"/>
      <c r="AM41" s="53"/>
      <c r="AN41" s="53"/>
      <c r="AO41" s="53"/>
      <c r="AP41" s="53"/>
      <c r="AQ41" s="53"/>
      <c r="AR41" s="53"/>
      <c r="AS41" s="53"/>
      <c r="AT41" s="53"/>
      <c r="AU41" s="140"/>
      <c r="AW41" s="3">
        <f t="shared" si="61"/>
        <v>2</v>
      </c>
      <c r="AX41" s="10" t="s">
        <v>48</v>
      </c>
      <c r="AY41" s="11">
        <f t="shared" si="69"/>
        <v>2</v>
      </c>
      <c r="AZ41" s="12" t="e">
        <f t="shared" si="62"/>
        <v>#VALUE!</v>
      </c>
      <c r="BA41" s="3" t="e">
        <f t="shared" si="62"/>
        <v>#VALUE!</v>
      </c>
      <c r="BB41" s="3" t="e">
        <f t="shared" si="62"/>
        <v>#VALUE!</v>
      </c>
      <c r="BC41" s="10" t="s">
        <v>48</v>
      </c>
      <c r="BD41" s="3">
        <f t="shared" si="63"/>
        <v>0</v>
      </c>
      <c r="BE41" s="10" t="s">
        <v>48</v>
      </c>
      <c r="BF41" s="11">
        <f t="shared" si="70"/>
        <v>0</v>
      </c>
      <c r="BG41" s="13">
        <f>IF(AK41=K41,2,0)</f>
        <v>0</v>
      </c>
      <c r="BK41" s="19">
        <v>6</v>
      </c>
      <c r="BL41" s="178"/>
      <c r="BP41" s="4"/>
      <c r="BQ41" s="181"/>
      <c r="BR41" s="4"/>
      <c r="BS41" s="4"/>
      <c r="BT41" s="4"/>
      <c r="BU41" s="4"/>
      <c r="BV41" s="4"/>
      <c r="CA41" s="282"/>
    </row>
    <row r="42" spans="1:79" s="2" customFormat="1" ht="18" x14ac:dyDescent="0.25">
      <c r="A42" s="114" t="s">
        <v>238</v>
      </c>
      <c r="B42" s="77" t="str">
        <f>BP93</f>
        <v>Australien</v>
      </c>
      <c r="C42" s="84" t="s">
        <v>80</v>
      </c>
      <c r="D42" s="76" t="s">
        <v>57</v>
      </c>
      <c r="E42" s="84" t="s">
        <v>80</v>
      </c>
      <c r="F42" s="78" t="str">
        <f>BP91</f>
        <v>USA</v>
      </c>
      <c r="G42" s="71" t="str">
        <f t="shared" si="55"/>
        <v xml:space="preserve"> </v>
      </c>
      <c r="H42" s="72" t="str">
        <f t="shared" si="64"/>
        <v/>
      </c>
      <c r="I42" s="73" t="str">
        <f t="shared" si="56"/>
        <v xml:space="preserve"> </v>
      </c>
      <c r="J42" s="60"/>
      <c r="K42" s="61"/>
      <c r="L42" s="56"/>
      <c r="M42" s="56"/>
      <c r="N42" s="56"/>
      <c r="O42" s="56"/>
      <c r="P42" s="56"/>
      <c r="Q42" s="56"/>
      <c r="R42" s="56"/>
      <c r="S42" s="56"/>
      <c r="T42" s="56"/>
      <c r="U42" s="56"/>
      <c r="V42" s="121"/>
      <c r="W42" s="129" t="str">
        <f t="shared" si="65"/>
        <v/>
      </c>
      <c r="X42" s="130" t="str">
        <f t="shared" si="66"/>
        <v/>
      </c>
      <c r="Y42" s="129"/>
      <c r="Z42" s="122"/>
      <c r="AA42" s="114"/>
      <c r="AB42" s="77" t="str">
        <f t="shared" si="57"/>
        <v>Australien</v>
      </c>
      <c r="AC42" s="84" t="s">
        <v>80</v>
      </c>
      <c r="AD42" s="76" t="s">
        <v>57</v>
      </c>
      <c r="AE42" s="84" t="s">
        <v>80</v>
      </c>
      <c r="AF42" s="78" t="str">
        <f t="shared" si="58"/>
        <v>USA</v>
      </c>
      <c r="AG42" s="71" t="str">
        <f t="shared" si="59"/>
        <v xml:space="preserve"> </v>
      </c>
      <c r="AH42" s="72" t="str">
        <f t="shared" si="68"/>
        <v/>
      </c>
      <c r="AI42" s="73" t="str">
        <f t="shared" si="60"/>
        <v xml:space="preserve"> </v>
      </c>
      <c r="AJ42" s="64"/>
      <c r="AK42" s="58"/>
      <c r="AL42" s="53"/>
      <c r="AM42" s="53"/>
      <c r="AN42" s="53"/>
      <c r="AO42" s="53"/>
      <c r="AP42" s="53"/>
      <c r="AQ42" s="53"/>
      <c r="AR42" s="53"/>
      <c r="AS42" s="53"/>
      <c r="AT42" s="53"/>
      <c r="AU42" s="140"/>
      <c r="AW42" s="3">
        <f t="shared" si="61"/>
        <v>2</v>
      </c>
      <c r="AX42" s="10" t="s">
        <v>48</v>
      </c>
      <c r="AY42" s="11">
        <f t="shared" si="69"/>
        <v>2</v>
      </c>
      <c r="AZ42" s="12" t="e">
        <f t="shared" si="62"/>
        <v>#VALUE!</v>
      </c>
      <c r="BA42" s="3" t="e">
        <f t="shared" si="62"/>
        <v>#VALUE!</v>
      </c>
      <c r="BB42" s="3" t="e">
        <f t="shared" si="62"/>
        <v>#VALUE!</v>
      </c>
      <c r="BC42" s="10" t="s">
        <v>48</v>
      </c>
      <c r="BD42" s="3">
        <f t="shared" ref="BD42:BD43" si="71">COUNTIF(AZ42:BB42,2)</f>
        <v>0</v>
      </c>
      <c r="BE42" s="10" t="s">
        <v>48</v>
      </c>
      <c r="BF42" s="11">
        <f t="shared" ref="BF42:BF43" si="72">IF(BD42=1,1,0)</f>
        <v>0</v>
      </c>
      <c r="BG42" s="13"/>
      <c r="BK42" s="19">
        <v>7</v>
      </c>
      <c r="BL42" s="178"/>
      <c r="BP42" s="4"/>
      <c r="BQ42" s="181"/>
      <c r="BR42" s="4"/>
      <c r="BS42" s="4"/>
      <c r="BT42" s="4"/>
      <c r="BU42" s="4"/>
      <c r="BV42" s="4"/>
      <c r="CA42" s="282"/>
    </row>
    <row r="43" spans="1:79" s="2" customFormat="1" ht="18" x14ac:dyDescent="0.25">
      <c r="A43" s="114" t="s">
        <v>239</v>
      </c>
      <c r="B43" s="77" t="str">
        <f>BP92</f>
        <v>Paraguay</v>
      </c>
      <c r="C43" s="84" t="s">
        <v>80</v>
      </c>
      <c r="D43" s="76" t="s">
        <v>57</v>
      </c>
      <c r="E43" s="84" t="s">
        <v>80</v>
      </c>
      <c r="F43" s="78" t="str">
        <f>BP93</f>
        <v>Australien</v>
      </c>
      <c r="G43" s="66" t="str">
        <f t="shared" si="55"/>
        <v xml:space="preserve"> </v>
      </c>
      <c r="H43" s="69" t="str">
        <f t="shared" si="64"/>
        <v/>
      </c>
      <c r="I43" s="67" t="str">
        <f t="shared" si="56"/>
        <v xml:space="preserve"> </v>
      </c>
      <c r="J43" s="60"/>
      <c r="K43" s="61"/>
      <c r="L43" s="56"/>
      <c r="M43" s="56"/>
      <c r="N43" s="56"/>
      <c r="O43" s="56"/>
      <c r="P43" s="56"/>
      <c r="Q43" s="56"/>
      <c r="R43" s="56"/>
      <c r="S43" s="56"/>
      <c r="T43" s="56"/>
      <c r="U43" s="56"/>
      <c r="V43" s="121"/>
      <c r="W43" s="151" t="str">
        <f t="shared" si="65"/>
        <v/>
      </c>
      <c r="X43" s="131" t="str">
        <f t="shared" si="66"/>
        <v/>
      </c>
      <c r="Y43" s="129"/>
      <c r="Z43" s="122"/>
      <c r="AA43" s="114"/>
      <c r="AB43" s="77" t="str">
        <f t="shared" si="57"/>
        <v>Paraguay</v>
      </c>
      <c r="AC43" s="84" t="s">
        <v>80</v>
      </c>
      <c r="AD43" s="76" t="s">
        <v>57</v>
      </c>
      <c r="AE43" s="84" t="s">
        <v>80</v>
      </c>
      <c r="AF43" s="78" t="str">
        <f t="shared" si="58"/>
        <v>Australien</v>
      </c>
      <c r="AG43" s="66" t="str">
        <f t="shared" si="59"/>
        <v xml:space="preserve"> </v>
      </c>
      <c r="AH43" s="69" t="str">
        <f t="shared" si="68"/>
        <v/>
      </c>
      <c r="AI43" s="67" t="str">
        <f t="shared" si="60"/>
        <v xml:space="preserve"> </v>
      </c>
      <c r="AJ43" s="64"/>
      <c r="AK43" s="58"/>
      <c r="AL43" s="53"/>
      <c r="AM43" s="53"/>
      <c r="AN43" s="53"/>
      <c r="AO43" s="53"/>
      <c r="AP43" s="53"/>
      <c r="AQ43" s="53"/>
      <c r="AR43" s="53"/>
      <c r="AS43" s="53"/>
      <c r="AT43" s="53"/>
      <c r="AU43" s="140"/>
      <c r="AW43" s="3">
        <f t="shared" si="61"/>
        <v>2</v>
      </c>
      <c r="AX43" s="10" t="s">
        <v>48</v>
      </c>
      <c r="AY43" s="11">
        <f t="shared" si="69"/>
        <v>2</v>
      </c>
      <c r="AZ43" s="12" t="e">
        <f t="shared" si="62"/>
        <v>#VALUE!</v>
      </c>
      <c r="BA43" s="3" t="e">
        <f t="shared" si="62"/>
        <v>#VALUE!</v>
      </c>
      <c r="BB43" s="3" t="e">
        <f t="shared" si="62"/>
        <v>#VALUE!</v>
      </c>
      <c r="BC43" s="10" t="s">
        <v>48</v>
      </c>
      <c r="BD43" s="3">
        <f t="shared" si="71"/>
        <v>0</v>
      </c>
      <c r="BE43" s="10" t="s">
        <v>48</v>
      </c>
      <c r="BF43" s="11">
        <f t="shared" si="72"/>
        <v>0</v>
      </c>
      <c r="BG43" s="13"/>
      <c r="BK43" s="19">
        <v>8</v>
      </c>
      <c r="BL43" s="178"/>
      <c r="BP43" s="4"/>
      <c r="BQ43" s="181"/>
      <c r="BR43" s="4"/>
      <c r="BS43" s="4"/>
      <c r="BT43" s="4"/>
      <c r="BU43" s="4"/>
      <c r="BV43" s="4"/>
      <c r="CA43" s="282"/>
    </row>
    <row r="44" spans="1:79" s="2" customFormat="1" ht="18" customHeight="1" thickBot="1" x14ac:dyDescent="0.3">
      <c r="A44" s="198"/>
      <c r="B44" s="57"/>
      <c r="C44" s="58"/>
      <c r="D44" s="58"/>
      <c r="E44" s="58"/>
      <c r="F44" s="58"/>
      <c r="G44" s="59"/>
      <c r="H44" s="59"/>
      <c r="I44" s="59"/>
      <c r="J44" s="60"/>
      <c r="K44" s="61"/>
      <c r="L44" s="56"/>
      <c r="M44" s="56"/>
      <c r="N44" s="56"/>
      <c r="O44" s="56"/>
      <c r="P44" s="56"/>
      <c r="Q44" s="56"/>
      <c r="R44" s="56"/>
      <c r="S44" s="56"/>
      <c r="T44" s="56"/>
      <c r="U44" s="56"/>
      <c r="V44" s="121"/>
      <c r="W44" s="129">
        <f>SUM(W38:Y43)</f>
        <v>0</v>
      </c>
      <c r="X44" s="132" t="s">
        <v>295</v>
      </c>
      <c r="Y44" s="129" t="s">
        <v>296</v>
      </c>
      <c r="Z44" s="122"/>
      <c r="AA44" s="111"/>
      <c r="AB44" s="57"/>
      <c r="AC44" s="58"/>
      <c r="AD44" s="58"/>
      <c r="AE44" s="58"/>
      <c r="AF44" s="58"/>
      <c r="AG44" s="59"/>
      <c r="AH44" s="59"/>
      <c r="AI44" s="59"/>
      <c r="AJ44" s="64"/>
      <c r="AK44" s="64"/>
      <c r="AL44" s="53"/>
      <c r="AM44" s="53"/>
      <c r="AN44" s="53"/>
      <c r="AO44" s="53"/>
      <c r="AP44" s="53"/>
      <c r="AQ44" s="53"/>
      <c r="AR44" s="53"/>
      <c r="AS44" s="53"/>
      <c r="AT44" s="53"/>
      <c r="AU44" s="140"/>
      <c r="AW44" s="3"/>
      <c r="AX44" s="3"/>
      <c r="AY44" s="11"/>
      <c r="AZ44" s="12"/>
      <c r="BA44" s="3"/>
      <c r="BB44" s="3"/>
      <c r="BC44" s="3"/>
      <c r="BD44" s="3"/>
      <c r="BE44" s="3"/>
      <c r="BF44" s="11"/>
      <c r="BG44" s="13"/>
      <c r="BK44" s="19">
        <v>9</v>
      </c>
      <c r="BL44" s="178"/>
      <c r="BP44" s="4"/>
      <c r="BQ44" s="181"/>
      <c r="BR44" s="4"/>
      <c r="BS44" s="4"/>
      <c r="BT44" s="4"/>
      <c r="BU44" s="4"/>
      <c r="BV44" s="4"/>
      <c r="CA44" s="282"/>
    </row>
    <row r="45" spans="1:79" s="2" customFormat="1" ht="18" customHeight="1" x14ac:dyDescent="0.25">
      <c r="A45" s="54"/>
      <c r="B45" s="319" t="s">
        <v>43</v>
      </c>
      <c r="C45" s="319"/>
      <c r="D45" s="319"/>
      <c r="E45" s="319"/>
      <c r="F45" s="303"/>
      <c r="G45" s="87">
        <v>1</v>
      </c>
      <c r="H45" s="87" t="s">
        <v>3</v>
      </c>
      <c r="I45" s="87">
        <v>2</v>
      </c>
      <c r="J45" s="88"/>
      <c r="K45" s="257" t="s">
        <v>43</v>
      </c>
      <c r="L45" s="248" t="s">
        <v>81</v>
      </c>
      <c r="M45" s="248" t="s">
        <v>82</v>
      </c>
      <c r="N45" s="248" t="s">
        <v>83</v>
      </c>
      <c r="O45" s="248" t="s">
        <v>61</v>
      </c>
      <c r="P45" s="248" t="s">
        <v>84</v>
      </c>
      <c r="Q45" s="248" t="s">
        <v>85</v>
      </c>
      <c r="R45" s="248" t="s">
        <v>86</v>
      </c>
      <c r="S45" s="248" t="s">
        <v>53</v>
      </c>
      <c r="T45" s="56"/>
      <c r="U45" s="56"/>
      <c r="V45" s="121"/>
      <c r="W45" s="132"/>
      <c r="X45" s="132"/>
      <c r="Y45" s="129"/>
      <c r="Z45" s="122"/>
      <c r="AA45" s="111"/>
      <c r="AB45" s="319" t="s">
        <v>43</v>
      </c>
      <c r="AC45" s="319"/>
      <c r="AD45" s="319"/>
      <c r="AE45" s="319"/>
      <c r="AF45" s="303"/>
      <c r="AG45" s="87" t="s">
        <v>23</v>
      </c>
      <c r="AH45" s="87" t="s">
        <v>3</v>
      </c>
      <c r="AI45" s="87">
        <v>2</v>
      </c>
      <c r="AJ45" s="88"/>
      <c r="AK45" s="89" t="s">
        <v>43</v>
      </c>
      <c r="AL45" s="53"/>
      <c r="AM45" s="53"/>
      <c r="AN45" s="53"/>
      <c r="AO45" s="53"/>
      <c r="AP45" s="53"/>
      <c r="AQ45" s="53"/>
      <c r="AR45" s="53"/>
      <c r="AS45" s="53"/>
      <c r="AT45" s="53"/>
      <c r="AU45" s="140"/>
      <c r="AW45" s="16"/>
      <c r="AX45" s="16"/>
      <c r="AY45" s="11"/>
      <c r="AZ45" s="348"/>
      <c r="BA45" s="349"/>
      <c r="BB45" s="349"/>
      <c r="BC45" s="16"/>
      <c r="BD45" s="16"/>
      <c r="BE45" s="16"/>
      <c r="BF45" s="17"/>
      <c r="BG45" s="13"/>
      <c r="BP45" s="4"/>
      <c r="BQ45" s="181"/>
      <c r="BR45" s="4"/>
      <c r="BS45" s="4"/>
      <c r="BT45" s="4"/>
      <c r="BU45" s="4"/>
      <c r="BV45" s="4"/>
      <c r="CA45" s="282"/>
    </row>
    <row r="46" spans="1:79" s="2" customFormat="1" ht="18" customHeight="1" x14ac:dyDescent="0.25">
      <c r="A46" s="114" t="s">
        <v>240</v>
      </c>
      <c r="B46" s="77" t="str">
        <f>BP96</f>
        <v>Tyskland</v>
      </c>
      <c r="C46" s="84" t="s">
        <v>80</v>
      </c>
      <c r="D46" s="85" t="s">
        <v>57</v>
      </c>
      <c r="E46" s="84" t="s">
        <v>80</v>
      </c>
      <c r="F46" s="78" t="str">
        <f>BP97</f>
        <v>Curaçao</v>
      </c>
      <c r="G46" s="74" t="str">
        <f t="shared" ref="G46:G51" si="73">IF(C46&gt;E46,1," ")</f>
        <v xml:space="preserve"> </v>
      </c>
      <c r="H46" s="70" t="str">
        <f>IF(C46="","",+IF(C46=E46,1," "))</f>
        <v/>
      </c>
      <c r="I46" s="74" t="str">
        <f t="shared" ref="I46:I51" si="74">IF(C46&lt;E46,1," ")</f>
        <v xml:space="preserve"> </v>
      </c>
      <c r="J46" s="81">
        <v>1</v>
      </c>
      <c r="K46" s="80" t="str">
        <f>'Grupp E'!L7</f>
        <v>Tyskland</v>
      </c>
      <c r="L46" s="79">
        <f>'Grupp E'!M7</f>
        <v>0</v>
      </c>
      <c r="M46" s="79">
        <f>'Grupp E'!N7</f>
        <v>0</v>
      </c>
      <c r="N46" s="79">
        <f>'Grupp E'!O7</f>
        <v>0</v>
      </c>
      <c r="O46" s="79">
        <f>'Grupp E'!P7</f>
        <v>0</v>
      </c>
      <c r="P46" s="79">
        <f>'Grupp E'!Q7</f>
        <v>0</v>
      </c>
      <c r="Q46" s="79">
        <f>'Grupp E'!R7</f>
        <v>0</v>
      </c>
      <c r="R46" s="79">
        <f>'Grupp E'!S7</f>
        <v>0</v>
      </c>
      <c r="S46" s="79">
        <f>'Grupp E'!T7</f>
        <v>0</v>
      </c>
      <c r="T46" s="56"/>
      <c r="U46" s="56"/>
      <c r="V46" s="121"/>
      <c r="W46" s="150" t="str">
        <f>IF(AC46="","",AY46)</f>
        <v/>
      </c>
      <c r="X46" s="127" t="str">
        <f>IF(AC46="","",BF46)</f>
        <v/>
      </c>
      <c r="Y46" s="127" t="str">
        <f>IF(AK46=0,"",BG46)</f>
        <v/>
      </c>
      <c r="Z46" s="122"/>
      <c r="AA46" s="114" t="str">
        <f t="shared" ref="AA46:AA51" si="75">IF(A46=$G$6,"&gt;&gt;"," ")</f>
        <v xml:space="preserve"> </v>
      </c>
      <c r="AB46" s="77" t="str">
        <f t="shared" ref="AB46:AB51" si="76">B46</f>
        <v>Tyskland</v>
      </c>
      <c r="AC46" s="84" t="s">
        <v>80</v>
      </c>
      <c r="AD46" s="85" t="s">
        <v>57</v>
      </c>
      <c r="AE46" s="84" t="s">
        <v>80</v>
      </c>
      <c r="AF46" s="78" t="str">
        <f t="shared" ref="AF46:AF51" si="77">F46</f>
        <v>Curaçao</v>
      </c>
      <c r="AG46" s="74" t="str">
        <f t="shared" ref="AG46:AG51" si="78">IF(AC46&gt;AE46,1," ")</f>
        <v xml:space="preserve"> </v>
      </c>
      <c r="AH46" s="70" t="str">
        <f>IF(AC46="","",+IF(AC46=AE46,1," "))</f>
        <v/>
      </c>
      <c r="AI46" s="74" t="str">
        <f t="shared" ref="AI46:AI51" si="79">IF(AC46&lt;AE46,1," ")</f>
        <v xml:space="preserve"> </v>
      </c>
      <c r="AJ46" s="81">
        <v>1</v>
      </c>
      <c r="AK46" s="145"/>
      <c r="AL46" s="53"/>
      <c r="AM46" s="53"/>
      <c r="AN46" s="53"/>
      <c r="AO46" s="53"/>
      <c r="AP46" s="53"/>
      <c r="AQ46" s="53"/>
      <c r="AR46" s="53"/>
      <c r="AS46" s="53"/>
      <c r="AT46" s="53"/>
      <c r="AU46" s="140"/>
      <c r="AW46" s="3">
        <f t="shared" ref="AW46:AW51" si="80">IF(C46=AC46,1,0)+IF(AE46=E46,1,0)</f>
        <v>2</v>
      </c>
      <c r="AX46" s="10" t="s">
        <v>48</v>
      </c>
      <c r="AY46" s="11">
        <f>IF(AW46=2,2,0)</f>
        <v>2</v>
      </c>
      <c r="AZ46" s="12" t="e">
        <f t="shared" ref="AZ46:BB51" si="81">AG46+G46</f>
        <v>#VALUE!</v>
      </c>
      <c r="BA46" s="3" t="e">
        <f t="shared" si="81"/>
        <v>#VALUE!</v>
      </c>
      <c r="BB46" s="3" t="e">
        <f t="shared" si="81"/>
        <v>#VALUE!</v>
      </c>
      <c r="BC46" s="10" t="s">
        <v>48</v>
      </c>
      <c r="BD46" s="3">
        <f t="shared" ref="BD46:BD49" si="82">COUNTIF(AZ46:BB46,2)</f>
        <v>0</v>
      </c>
      <c r="BE46" s="10" t="s">
        <v>48</v>
      </c>
      <c r="BF46" s="11">
        <f>IF(BD46=1,1,0)</f>
        <v>0</v>
      </c>
      <c r="BG46" s="13">
        <f>IF(AK46=K46,2,0)</f>
        <v>0</v>
      </c>
      <c r="BP46" s="4"/>
      <c r="BQ46" s="181"/>
      <c r="BR46" s="4"/>
      <c r="BS46" s="4"/>
      <c r="BT46" s="4"/>
      <c r="BU46" s="4"/>
      <c r="BV46" s="4"/>
      <c r="CA46" s="282"/>
    </row>
    <row r="47" spans="1:79" s="2" customFormat="1" ht="18" customHeight="1" x14ac:dyDescent="0.25">
      <c r="A47" s="114" t="s">
        <v>241</v>
      </c>
      <c r="B47" s="77" t="str">
        <f>BP98</f>
        <v>Elfenbenskusten</v>
      </c>
      <c r="C47" s="84" t="s">
        <v>80</v>
      </c>
      <c r="D47" s="76" t="s">
        <v>57</v>
      </c>
      <c r="E47" s="84" t="s">
        <v>80</v>
      </c>
      <c r="F47" s="78" t="str">
        <f>BP99</f>
        <v>Ecuador</v>
      </c>
      <c r="G47" s="68" t="str">
        <f t="shared" si="73"/>
        <v xml:space="preserve"> </v>
      </c>
      <c r="H47" s="70" t="str">
        <f t="shared" ref="H47:H51" si="83">IF(C47="","",+IF(C47=E47,1," "))</f>
        <v/>
      </c>
      <c r="I47" s="74" t="str">
        <f t="shared" si="74"/>
        <v xml:space="preserve"> </v>
      </c>
      <c r="J47" s="81">
        <v>2</v>
      </c>
      <c r="K47" s="148" t="str">
        <f>'Grupp E'!L8</f>
        <v>Curaçao</v>
      </c>
      <c r="L47" s="149">
        <f>'Grupp E'!M8</f>
        <v>0</v>
      </c>
      <c r="M47" s="149">
        <f>'Grupp E'!N8</f>
        <v>0</v>
      </c>
      <c r="N47" s="149">
        <f>'Grupp E'!O8</f>
        <v>0</v>
      </c>
      <c r="O47" s="149">
        <f>'Grupp E'!P8</f>
        <v>0</v>
      </c>
      <c r="P47" s="149">
        <f>'Grupp E'!Q8</f>
        <v>0</v>
      </c>
      <c r="Q47" s="149">
        <f>'Grupp E'!R8</f>
        <v>0</v>
      </c>
      <c r="R47" s="149">
        <f>'Grupp E'!S8</f>
        <v>0</v>
      </c>
      <c r="S47" s="149">
        <f>'Grupp E'!T8</f>
        <v>0</v>
      </c>
      <c r="T47" s="56"/>
      <c r="U47" s="56"/>
      <c r="V47" s="121"/>
      <c r="W47" s="129" t="str">
        <f t="shared" ref="W47:W51" si="84">IF(AC47="","",AY47)</f>
        <v/>
      </c>
      <c r="X47" s="130" t="str">
        <f t="shared" ref="X47:X51" si="85">IF(AC47="","",BF47)</f>
        <v/>
      </c>
      <c r="Y47" s="130" t="str">
        <f t="shared" ref="Y47:Y49" si="86">IF(AK47=0,"",BG47)</f>
        <v/>
      </c>
      <c r="Z47" s="122"/>
      <c r="AA47" s="114" t="str">
        <f t="shared" si="75"/>
        <v xml:space="preserve"> </v>
      </c>
      <c r="AB47" s="77" t="str">
        <f t="shared" si="76"/>
        <v>Elfenbenskusten</v>
      </c>
      <c r="AC47" s="84" t="s">
        <v>80</v>
      </c>
      <c r="AD47" s="76" t="s">
        <v>57</v>
      </c>
      <c r="AE47" s="84" t="s">
        <v>80</v>
      </c>
      <c r="AF47" s="78" t="str">
        <f t="shared" si="77"/>
        <v>Ecuador</v>
      </c>
      <c r="AG47" s="68" t="str">
        <f t="shared" si="78"/>
        <v xml:space="preserve"> </v>
      </c>
      <c r="AH47" s="70" t="str">
        <f t="shared" ref="AH47:AH51" si="87">IF(AC47="","",+IF(AC47=AE47,1," "))</f>
        <v/>
      </c>
      <c r="AI47" s="74" t="str">
        <f t="shared" si="79"/>
        <v xml:space="preserve"> </v>
      </c>
      <c r="AJ47" s="81">
        <v>2</v>
      </c>
      <c r="AK47" s="145"/>
      <c r="AL47" s="53"/>
      <c r="AM47" s="53"/>
      <c r="AN47" s="53"/>
      <c r="AO47" s="53"/>
      <c r="AP47" s="53"/>
      <c r="AQ47" s="53"/>
      <c r="AR47" s="53"/>
      <c r="AS47" s="53"/>
      <c r="AT47" s="53"/>
      <c r="AU47" s="140"/>
      <c r="AW47" s="3">
        <f t="shared" si="80"/>
        <v>2</v>
      </c>
      <c r="AX47" s="10" t="s">
        <v>48</v>
      </c>
      <c r="AY47" s="11">
        <f t="shared" ref="AY47:AY51" si="88">IF(AW47=2,2,0)</f>
        <v>2</v>
      </c>
      <c r="AZ47" s="12" t="e">
        <f t="shared" si="81"/>
        <v>#VALUE!</v>
      </c>
      <c r="BA47" s="3" t="e">
        <f t="shared" si="81"/>
        <v>#VALUE!</v>
      </c>
      <c r="BB47" s="3" t="e">
        <f t="shared" si="81"/>
        <v>#VALUE!</v>
      </c>
      <c r="BC47" s="10" t="s">
        <v>48</v>
      </c>
      <c r="BD47" s="3">
        <f t="shared" si="82"/>
        <v>0</v>
      </c>
      <c r="BE47" s="10" t="s">
        <v>48</v>
      </c>
      <c r="BF47" s="11">
        <f t="shared" ref="BF47:BF49" si="89">IF(BD47=1,1,0)</f>
        <v>0</v>
      </c>
      <c r="BG47" s="13">
        <f>IF(AK47=K47,2,0)</f>
        <v>0</v>
      </c>
      <c r="BP47" s="4"/>
      <c r="BQ47" s="181"/>
      <c r="BR47" s="4"/>
      <c r="BS47" s="4"/>
      <c r="BT47" s="4"/>
      <c r="BU47" s="4"/>
      <c r="BV47" s="4"/>
      <c r="CA47" s="282"/>
    </row>
    <row r="48" spans="1:79" s="2" customFormat="1" ht="18" customHeight="1" x14ac:dyDescent="0.25">
      <c r="A48" s="114" t="s">
        <v>242</v>
      </c>
      <c r="B48" s="77" t="str">
        <f>BP96</f>
        <v>Tyskland</v>
      </c>
      <c r="C48" s="84" t="s">
        <v>80</v>
      </c>
      <c r="D48" s="76" t="s">
        <v>57</v>
      </c>
      <c r="E48" s="84" t="s">
        <v>80</v>
      </c>
      <c r="F48" s="78" t="str">
        <f>BP98</f>
        <v>Elfenbenskusten</v>
      </c>
      <c r="G48" s="71" t="str">
        <f t="shared" si="73"/>
        <v xml:space="preserve"> </v>
      </c>
      <c r="H48" s="72" t="str">
        <f t="shared" si="83"/>
        <v/>
      </c>
      <c r="I48" s="75" t="str">
        <f t="shared" si="74"/>
        <v xml:space="preserve"> </v>
      </c>
      <c r="J48" s="81">
        <v>3</v>
      </c>
      <c r="K48" s="214" t="str">
        <f>'Grupp E'!L9</f>
        <v>Elfenbenskusten</v>
      </c>
      <c r="L48" s="215">
        <f>'Grupp E'!M9</f>
        <v>0</v>
      </c>
      <c r="M48" s="215">
        <f>'Grupp E'!N9</f>
        <v>0</v>
      </c>
      <c r="N48" s="215">
        <f>'Grupp E'!O9</f>
        <v>0</v>
      </c>
      <c r="O48" s="215">
        <f>'Grupp E'!P9</f>
        <v>0</v>
      </c>
      <c r="P48" s="215">
        <f>'Grupp E'!Q9</f>
        <v>0</v>
      </c>
      <c r="Q48" s="215">
        <f>'Grupp E'!R9</f>
        <v>0</v>
      </c>
      <c r="R48" s="215">
        <f>'Grupp E'!S9</f>
        <v>0</v>
      </c>
      <c r="S48" s="215">
        <f>'Grupp E'!T9</f>
        <v>0</v>
      </c>
      <c r="T48" s="56"/>
      <c r="U48" s="56"/>
      <c r="V48" s="121"/>
      <c r="W48" s="129" t="str">
        <f t="shared" si="84"/>
        <v/>
      </c>
      <c r="X48" s="130" t="str">
        <f t="shared" si="85"/>
        <v/>
      </c>
      <c r="Y48" s="130" t="str">
        <f t="shared" si="86"/>
        <v/>
      </c>
      <c r="Z48" s="122"/>
      <c r="AA48" s="114" t="str">
        <f t="shared" si="75"/>
        <v xml:space="preserve"> </v>
      </c>
      <c r="AB48" s="77" t="str">
        <f t="shared" si="76"/>
        <v>Tyskland</v>
      </c>
      <c r="AC48" s="84" t="s">
        <v>80</v>
      </c>
      <c r="AD48" s="76" t="s">
        <v>57</v>
      </c>
      <c r="AE48" s="84" t="s">
        <v>80</v>
      </c>
      <c r="AF48" s="78" t="str">
        <f t="shared" si="77"/>
        <v>Elfenbenskusten</v>
      </c>
      <c r="AG48" s="71" t="str">
        <f t="shared" si="78"/>
        <v xml:space="preserve"> </v>
      </c>
      <c r="AH48" s="72" t="str">
        <f t="shared" si="87"/>
        <v/>
      </c>
      <c r="AI48" s="75" t="str">
        <f t="shared" si="79"/>
        <v xml:space="preserve"> </v>
      </c>
      <c r="AJ48" s="81">
        <v>3</v>
      </c>
      <c r="AK48" s="145"/>
      <c r="AL48" s="53"/>
      <c r="AM48" s="53"/>
      <c r="AN48" s="53"/>
      <c r="AO48" s="53"/>
      <c r="AP48" s="53"/>
      <c r="AQ48" s="53"/>
      <c r="AR48" s="53"/>
      <c r="AS48" s="53"/>
      <c r="AT48" s="53"/>
      <c r="AU48" s="140"/>
      <c r="AW48" s="3">
        <f t="shared" si="80"/>
        <v>2</v>
      </c>
      <c r="AX48" s="10" t="s">
        <v>48</v>
      </c>
      <c r="AY48" s="11">
        <f t="shared" si="88"/>
        <v>2</v>
      </c>
      <c r="AZ48" s="12" t="e">
        <f t="shared" si="81"/>
        <v>#VALUE!</v>
      </c>
      <c r="BA48" s="3" t="e">
        <f t="shared" si="81"/>
        <v>#VALUE!</v>
      </c>
      <c r="BB48" s="3" t="e">
        <f t="shared" si="81"/>
        <v>#VALUE!</v>
      </c>
      <c r="BC48" s="10" t="s">
        <v>48</v>
      </c>
      <c r="BD48" s="3">
        <f t="shared" si="82"/>
        <v>0</v>
      </c>
      <c r="BE48" s="10" t="s">
        <v>48</v>
      </c>
      <c r="BF48" s="11">
        <f t="shared" si="89"/>
        <v>0</v>
      </c>
      <c r="BG48" s="13">
        <f>IF(AK48=K48,2,0)</f>
        <v>0</v>
      </c>
      <c r="BP48" s="4"/>
      <c r="BQ48" s="181"/>
      <c r="BR48" s="4"/>
      <c r="BS48" s="4"/>
      <c r="BT48" s="4"/>
      <c r="BU48" s="4"/>
      <c r="BV48" s="4"/>
      <c r="CA48" s="282"/>
    </row>
    <row r="49" spans="1:79" s="2" customFormat="1" ht="18" customHeight="1" x14ac:dyDescent="0.25">
      <c r="A49" s="114" t="s">
        <v>243</v>
      </c>
      <c r="B49" s="77" t="str">
        <f>BP97</f>
        <v>Curaçao</v>
      </c>
      <c r="C49" s="84" t="s">
        <v>80</v>
      </c>
      <c r="D49" s="76" t="s">
        <v>57</v>
      </c>
      <c r="E49" s="84" t="s">
        <v>80</v>
      </c>
      <c r="F49" s="78" t="str">
        <f>BP99</f>
        <v>Ecuador</v>
      </c>
      <c r="G49" s="71" t="str">
        <f t="shared" si="73"/>
        <v xml:space="preserve"> </v>
      </c>
      <c r="H49" s="72" t="str">
        <f t="shared" si="83"/>
        <v/>
      </c>
      <c r="I49" s="75" t="str">
        <f t="shared" si="74"/>
        <v xml:space="preserve"> </v>
      </c>
      <c r="J49" s="81">
        <v>4</v>
      </c>
      <c r="K49" s="212" t="str">
        <f>'Grupp E'!L10</f>
        <v>Ecuador</v>
      </c>
      <c r="L49" s="213">
        <f>'Grupp E'!M10</f>
        <v>0</v>
      </c>
      <c r="M49" s="213">
        <f>'Grupp E'!N10</f>
        <v>0</v>
      </c>
      <c r="N49" s="213">
        <f>'Grupp E'!O10</f>
        <v>0</v>
      </c>
      <c r="O49" s="213">
        <f>'Grupp E'!P10</f>
        <v>0</v>
      </c>
      <c r="P49" s="213">
        <f>'Grupp E'!Q10</f>
        <v>0</v>
      </c>
      <c r="Q49" s="213">
        <f>'Grupp E'!R10</f>
        <v>0</v>
      </c>
      <c r="R49" s="213">
        <f>'Grupp E'!S10</f>
        <v>0</v>
      </c>
      <c r="S49" s="213">
        <f>'Grupp E'!T10</f>
        <v>0</v>
      </c>
      <c r="T49" s="56"/>
      <c r="U49" s="56"/>
      <c r="V49" s="121"/>
      <c r="W49" s="129" t="str">
        <f t="shared" si="84"/>
        <v/>
      </c>
      <c r="X49" s="130" t="str">
        <f t="shared" si="85"/>
        <v/>
      </c>
      <c r="Y49" s="131" t="str">
        <f t="shared" si="86"/>
        <v/>
      </c>
      <c r="Z49" s="122"/>
      <c r="AA49" s="114" t="str">
        <f t="shared" si="75"/>
        <v xml:space="preserve"> </v>
      </c>
      <c r="AB49" s="77" t="str">
        <f t="shared" si="76"/>
        <v>Curaçao</v>
      </c>
      <c r="AC49" s="84" t="s">
        <v>80</v>
      </c>
      <c r="AD49" s="76" t="s">
        <v>57</v>
      </c>
      <c r="AE49" s="84" t="s">
        <v>80</v>
      </c>
      <c r="AF49" s="78" t="str">
        <f t="shared" si="77"/>
        <v>Ecuador</v>
      </c>
      <c r="AG49" s="71" t="str">
        <f t="shared" si="78"/>
        <v xml:space="preserve"> </v>
      </c>
      <c r="AH49" s="72" t="str">
        <f t="shared" si="87"/>
        <v/>
      </c>
      <c r="AI49" s="75" t="str">
        <f t="shared" si="79"/>
        <v xml:space="preserve"> </v>
      </c>
      <c r="AJ49" s="81">
        <v>4</v>
      </c>
      <c r="AK49" s="145"/>
      <c r="AL49" s="53"/>
      <c r="AM49" s="53"/>
      <c r="AN49" s="53"/>
      <c r="AO49" s="53"/>
      <c r="AP49" s="53"/>
      <c r="AQ49" s="53"/>
      <c r="AR49" s="53"/>
      <c r="AS49" s="53"/>
      <c r="AT49" s="53"/>
      <c r="AU49" s="140"/>
      <c r="AW49" s="3">
        <f t="shared" si="80"/>
        <v>2</v>
      </c>
      <c r="AX49" s="10" t="s">
        <v>48</v>
      </c>
      <c r="AY49" s="11">
        <f t="shared" si="88"/>
        <v>2</v>
      </c>
      <c r="AZ49" s="12" t="e">
        <f t="shared" si="81"/>
        <v>#VALUE!</v>
      </c>
      <c r="BA49" s="3" t="e">
        <f t="shared" si="81"/>
        <v>#VALUE!</v>
      </c>
      <c r="BB49" s="3" t="e">
        <f t="shared" si="81"/>
        <v>#VALUE!</v>
      </c>
      <c r="BC49" s="10" t="s">
        <v>48</v>
      </c>
      <c r="BD49" s="3">
        <f t="shared" si="82"/>
        <v>0</v>
      </c>
      <c r="BE49" s="10" t="s">
        <v>48</v>
      </c>
      <c r="BF49" s="11">
        <f t="shared" si="89"/>
        <v>0</v>
      </c>
      <c r="BG49" s="13">
        <f>IF(AK49=K49,2,0)</f>
        <v>0</v>
      </c>
      <c r="BP49" s="4"/>
      <c r="BQ49" s="181"/>
      <c r="BR49" s="4"/>
      <c r="BS49" s="4"/>
      <c r="BT49" s="4"/>
      <c r="BU49" s="4"/>
      <c r="BV49" s="4"/>
      <c r="CA49" s="282"/>
    </row>
    <row r="50" spans="1:79" s="2" customFormat="1" ht="18" customHeight="1" x14ac:dyDescent="0.25">
      <c r="A50" s="114" t="s">
        <v>244</v>
      </c>
      <c r="B50" s="77" t="str">
        <f>BP96</f>
        <v>Tyskland</v>
      </c>
      <c r="C50" s="84" t="s">
        <v>80</v>
      </c>
      <c r="D50" s="76" t="s">
        <v>57</v>
      </c>
      <c r="E50" s="84" t="s">
        <v>80</v>
      </c>
      <c r="F50" s="78" t="str">
        <f>BP99</f>
        <v>Ecuador</v>
      </c>
      <c r="G50" s="71" t="str">
        <f t="shared" si="73"/>
        <v xml:space="preserve"> </v>
      </c>
      <c r="H50" s="72" t="str">
        <f t="shared" si="83"/>
        <v/>
      </c>
      <c r="I50" s="73" t="str">
        <f t="shared" si="74"/>
        <v xml:space="preserve"> </v>
      </c>
      <c r="J50" s="60"/>
      <c r="K50" s="61"/>
      <c r="L50" s="56"/>
      <c r="M50" s="56"/>
      <c r="N50" s="56"/>
      <c r="O50" s="56"/>
      <c r="P50" s="56"/>
      <c r="Q50" s="56"/>
      <c r="R50" s="56"/>
      <c r="S50" s="56"/>
      <c r="T50" s="56"/>
      <c r="U50" s="56"/>
      <c r="V50" s="121"/>
      <c r="W50" s="129" t="str">
        <f t="shared" si="84"/>
        <v/>
      </c>
      <c r="X50" s="130" t="str">
        <f t="shared" si="85"/>
        <v/>
      </c>
      <c r="Y50" s="129"/>
      <c r="Z50" s="122"/>
      <c r="AA50" s="114" t="str">
        <f t="shared" si="75"/>
        <v xml:space="preserve"> </v>
      </c>
      <c r="AB50" s="77" t="str">
        <f t="shared" si="76"/>
        <v>Tyskland</v>
      </c>
      <c r="AC50" s="84" t="s">
        <v>80</v>
      </c>
      <c r="AD50" s="76" t="s">
        <v>57</v>
      </c>
      <c r="AE50" s="84" t="s">
        <v>80</v>
      </c>
      <c r="AF50" s="78" t="str">
        <f t="shared" si="77"/>
        <v>Ecuador</v>
      </c>
      <c r="AG50" s="71" t="str">
        <f t="shared" si="78"/>
        <v xml:space="preserve"> </v>
      </c>
      <c r="AH50" s="72" t="str">
        <f t="shared" si="87"/>
        <v/>
      </c>
      <c r="AI50" s="73" t="str">
        <f t="shared" si="79"/>
        <v xml:space="preserve"> </v>
      </c>
      <c r="AJ50" s="64"/>
      <c r="AK50" s="58"/>
      <c r="AL50" s="53"/>
      <c r="AM50" s="53"/>
      <c r="AN50" s="53"/>
      <c r="AO50" s="53"/>
      <c r="AP50" s="53"/>
      <c r="AQ50" s="53"/>
      <c r="AR50" s="53"/>
      <c r="AS50" s="53"/>
      <c r="AT50" s="53"/>
      <c r="AU50" s="140"/>
      <c r="AW50" s="3">
        <f t="shared" si="80"/>
        <v>2</v>
      </c>
      <c r="AX50" s="10" t="s">
        <v>48</v>
      </c>
      <c r="AY50" s="11">
        <f t="shared" si="88"/>
        <v>2</v>
      </c>
      <c r="AZ50" s="12" t="e">
        <f t="shared" si="81"/>
        <v>#VALUE!</v>
      </c>
      <c r="BA50" s="3" t="e">
        <f t="shared" si="81"/>
        <v>#VALUE!</v>
      </c>
      <c r="BB50" s="3" t="e">
        <f t="shared" si="81"/>
        <v>#VALUE!</v>
      </c>
      <c r="BC50" s="10" t="s">
        <v>48</v>
      </c>
      <c r="BD50" s="3">
        <f t="shared" ref="BD50:BD51" si="90">COUNTIF(AZ50:BB50,2)</f>
        <v>0</v>
      </c>
      <c r="BE50" s="10" t="s">
        <v>48</v>
      </c>
      <c r="BF50" s="11">
        <f t="shared" ref="BF50:BF51" si="91">IF(BD50=1,1,0)</f>
        <v>0</v>
      </c>
      <c r="BG50" s="13"/>
      <c r="BP50" s="4"/>
      <c r="BQ50" s="181"/>
      <c r="BR50" s="4"/>
      <c r="BS50" s="4"/>
      <c r="BT50" s="4"/>
      <c r="BU50" s="4"/>
      <c r="BV50" s="4"/>
      <c r="CA50" s="282"/>
    </row>
    <row r="51" spans="1:79" s="2" customFormat="1" ht="18" customHeight="1" x14ac:dyDescent="0.25">
      <c r="A51" s="114" t="s">
        <v>245</v>
      </c>
      <c r="B51" s="77" t="str">
        <f>BP97</f>
        <v>Curaçao</v>
      </c>
      <c r="C51" s="84" t="s">
        <v>80</v>
      </c>
      <c r="D51" s="76" t="s">
        <v>57</v>
      </c>
      <c r="E51" s="84" t="s">
        <v>80</v>
      </c>
      <c r="F51" s="78" t="str">
        <f>BP98</f>
        <v>Elfenbenskusten</v>
      </c>
      <c r="G51" s="66" t="str">
        <f t="shared" si="73"/>
        <v xml:space="preserve"> </v>
      </c>
      <c r="H51" s="69" t="str">
        <f t="shared" si="83"/>
        <v/>
      </c>
      <c r="I51" s="67" t="str">
        <f t="shared" si="74"/>
        <v xml:space="preserve"> </v>
      </c>
      <c r="J51" s="60"/>
      <c r="K51" s="61"/>
      <c r="L51" s="56"/>
      <c r="M51" s="56"/>
      <c r="N51" s="56"/>
      <c r="O51" s="56"/>
      <c r="P51" s="56"/>
      <c r="Q51" s="56"/>
      <c r="R51" s="56"/>
      <c r="S51" s="56"/>
      <c r="T51" s="56"/>
      <c r="U51" s="56"/>
      <c r="V51" s="121"/>
      <c r="W51" s="151" t="str">
        <f t="shared" si="84"/>
        <v/>
      </c>
      <c r="X51" s="131" t="str">
        <f t="shared" si="85"/>
        <v/>
      </c>
      <c r="Y51" s="129"/>
      <c r="Z51" s="122"/>
      <c r="AA51" s="114" t="str">
        <f t="shared" si="75"/>
        <v xml:space="preserve"> </v>
      </c>
      <c r="AB51" s="77" t="str">
        <f t="shared" si="76"/>
        <v>Curaçao</v>
      </c>
      <c r="AC51" s="84" t="s">
        <v>80</v>
      </c>
      <c r="AD51" s="76" t="s">
        <v>57</v>
      </c>
      <c r="AE51" s="84" t="s">
        <v>80</v>
      </c>
      <c r="AF51" s="78" t="str">
        <f t="shared" si="77"/>
        <v>Elfenbenskusten</v>
      </c>
      <c r="AG51" s="66" t="str">
        <f t="shared" si="78"/>
        <v xml:space="preserve"> </v>
      </c>
      <c r="AH51" s="69" t="str">
        <f t="shared" si="87"/>
        <v/>
      </c>
      <c r="AI51" s="67" t="str">
        <f t="shared" si="79"/>
        <v xml:space="preserve"> </v>
      </c>
      <c r="AJ51" s="64"/>
      <c r="AK51" s="58"/>
      <c r="AL51" s="53"/>
      <c r="AM51" s="53"/>
      <c r="AN51" s="53"/>
      <c r="AO51" s="53"/>
      <c r="AP51" s="53"/>
      <c r="AQ51" s="53"/>
      <c r="AR51" s="53"/>
      <c r="AS51" s="53"/>
      <c r="AT51" s="53"/>
      <c r="AU51" s="140"/>
      <c r="AW51" s="3">
        <f t="shared" si="80"/>
        <v>2</v>
      </c>
      <c r="AX51" s="10" t="s">
        <v>48</v>
      </c>
      <c r="AY51" s="11">
        <f t="shared" si="88"/>
        <v>2</v>
      </c>
      <c r="AZ51" s="12" t="e">
        <f t="shared" si="81"/>
        <v>#VALUE!</v>
      </c>
      <c r="BA51" s="3" t="e">
        <f t="shared" si="81"/>
        <v>#VALUE!</v>
      </c>
      <c r="BB51" s="3" t="e">
        <f t="shared" si="81"/>
        <v>#VALUE!</v>
      </c>
      <c r="BC51" s="10" t="s">
        <v>48</v>
      </c>
      <c r="BD51" s="3">
        <f t="shared" si="90"/>
        <v>0</v>
      </c>
      <c r="BE51" s="10" t="s">
        <v>48</v>
      </c>
      <c r="BF51" s="11">
        <f t="shared" si="91"/>
        <v>0</v>
      </c>
      <c r="BG51" s="13"/>
      <c r="BP51" s="4"/>
      <c r="BQ51" s="181"/>
      <c r="BR51" s="4"/>
      <c r="BS51" s="4"/>
      <c r="BT51" s="4"/>
      <c r="BU51" s="4"/>
      <c r="BV51" s="4"/>
      <c r="CA51" s="282"/>
    </row>
    <row r="52" spans="1:79" s="2" customFormat="1" ht="18" customHeight="1" thickBot="1" x14ac:dyDescent="0.3">
      <c r="A52" s="199"/>
      <c r="B52" s="57"/>
      <c r="C52" s="58"/>
      <c r="D52" s="58"/>
      <c r="E52" s="58"/>
      <c r="F52" s="58"/>
      <c r="G52" s="59"/>
      <c r="H52" s="59"/>
      <c r="I52" s="59"/>
      <c r="J52" s="60"/>
      <c r="K52" s="61"/>
      <c r="L52" s="56"/>
      <c r="M52" s="56"/>
      <c r="N52" s="56"/>
      <c r="O52" s="56"/>
      <c r="P52" s="56"/>
      <c r="Q52" s="56"/>
      <c r="R52" s="56"/>
      <c r="S52" s="56"/>
      <c r="T52" s="56"/>
      <c r="U52" s="56"/>
      <c r="V52" s="121"/>
      <c r="W52" s="129">
        <f>SUM(W46:Y51)</f>
        <v>0</v>
      </c>
      <c r="X52" s="132" t="s">
        <v>295</v>
      </c>
      <c r="Y52" s="129" t="s">
        <v>296</v>
      </c>
      <c r="Z52" s="122"/>
      <c r="AA52" s="111"/>
      <c r="AB52" s="57"/>
      <c r="AC52" s="58"/>
      <c r="AD52" s="58"/>
      <c r="AE52" s="58"/>
      <c r="AF52" s="58"/>
      <c r="AG52" s="59"/>
      <c r="AH52" s="59"/>
      <c r="AI52" s="59"/>
      <c r="AJ52" s="64"/>
      <c r="AK52" s="64"/>
      <c r="AL52" s="53"/>
      <c r="AM52" s="53"/>
      <c r="AN52" s="53"/>
      <c r="AO52" s="53"/>
      <c r="AP52" s="53"/>
      <c r="AQ52" s="53"/>
      <c r="AR52" s="53"/>
      <c r="AS52" s="53"/>
      <c r="AT52" s="53"/>
      <c r="AU52" s="140"/>
      <c r="AW52" s="3"/>
      <c r="AX52" s="3"/>
      <c r="AY52" s="11"/>
      <c r="AZ52" s="12"/>
      <c r="BA52" s="3"/>
      <c r="BB52" s="3"/>
      <c r="BC52" s="3"/>
      <c r="BD52" s="3"/>
      <c r="BE52" s="3"/>
      <c r="BF52" s="11"/>
      <c r="BG52" s="13"/>
      <c r="BP52" s="4"/>
      <c r="BQ52" s="181"/>
      <c r="BR52" s="4"/>
      <c r="BS52" s="4"/>
      <c r="BT52" s="4"/>
      <c r="BU52" s="4"/>
      <c r="BV52" s="4"/>
      <c r="CA52" s="282"/>
    </row>
    <row r="53" spans="1:79" s="2" customFormat="1" ht="18" customHeight="1" x14ac:dyDescent="0.25">
      <c r="A53" s="54"/>
      <c r="B53" s="319" t="s">
        <v>44</v>
      </c>
      <c r="C53" s="319"/>
      <c r="D53" s="319"/>
      <c r="E53" s="319"/>
      <c r="F53" s="303"/>
      <c r="G53" s="87">
        <v>1</v>
      </c>
      <c r="H53" s="87" t="s">
        <v>3</v>
      </c>
      <c r="I53" s="87">
        <v>2</v>
      </c>
      <c r="J53" s="88"/>
      <c r="K53" s="257" t="s">
        <v>44</v>
      </c>
      <c r="L53" s="248" t="s">
        <v>81</v>
      </c>
      <c r="M53" s="248" t="s">
        <v>82</v>
      </c>
      <c r="N53" s="248" t="s">
        <v>83</v>
      </c>
      <c r="O53" s="248" t="s">
        <v>61</v>
      </c>
      <c r="P53" s="248" t="s">
        <v>84</v>
      </c>
      <c r="Q53" s="248" t="s">
        <v>85</v>
      </c>
      <c r="R53" s="248" t="s">
        <v>86</v>
      </c>
      <c r="S53" s="248" t="s">
        <v>53</v>
      </c>
      <c r="T53" s="56"/>
      <c r="U53" s="56"/>
      <c r="V53" s="121"/>
      <c r="W53" s="132"/>
      <c r="X53" s="132"/>
      <c r="Y53" s="129"/>
      <c r="Z53" s="122"/>
      <c r="AA53" s="111"/>
      <c r="AB53" s="319" t="s">
        <v>44</v>
      </c>
      <c r="AC53" s="319"/>
      <c r="AD53" s="319"/>
      <c r="AE53" s="319"/>
      <c r="AF53" s="303"/>
      <c r="AG53" s="87" t="s">
        <v>23</v>
      </c>
      <c r="AH53" s="87" t="s">
        <v>3</v>
      </c>
      <c r="AI53" s="87">
        <v>2</v>
      </c>
      <c r="AJ53" s="88"/>
      <c r="AK53" s="89" t="s">
        <v>44</v>
      </c>
      <c r="AL53" s="53"/>
      <c r="AM53" s="53"/>
      <c r="AN53" s="53"/>
      <c r="AO53" s="53"/>
      <c r="AP53" s="53"/>
      <c r="AQ53" s="53"/>
      <c r="AR53" s="53"/>
      <c r="AS53" s="53"/>
      <c r="AT53" s="53"/>
      <c r="AU53" s="140"/>
      <c r="AW53" s="16"/>
      <c r="AX53" s="16"/>
      <c r="AY53" s="11"/>
      <c r="AZ53" s="348"/>
      <c r="BA53" s="349"/>
      <c r="BB53" s="349"/>
      <c r="BC53" s="16"/>
      <c r="BD53" s="16"/>
      <c r="BE53" s="16"/>
      <c r="BF53" s="17"/>
      <c r="BG53" s="13"/>
      <c r="BP53" s="4"/>
      <c r="BQ53" s="181"/>
      <c r="BR53" s="4"/>
      <c r="BS53" s="4"/>
      <c r="BT53" s="4"/>
      <c r="BU53" s="4"/>
      <c r="BV53" s="4"/>
      <c r="CA53" s="282"/>
    </row>
    <row r="54" spans="1:79" s="2" customFormat="1" ht="18" customHeight="1" x14ac:dyDescent="0.25">
      <c r="A54" s="114" t="s">
        <v>246</v>
      </c>
      <c r="B54" s="77" t="str">
        <f>BP101</f>
        <v>Nederländerna</v>
      </c>
      <c r="C54" s="84" t="s">
        <v>80</v>
      </c>
      <c r="D54" s="85" t="s">
        <v>57</v>
      </c>
      <c r="E54" s="84" t="s">
        <v>80</v>
      </c>
      <c r="F54" s="78" t="str">
        <f>BP102</f>
        <v>Japan</v>
      </c>
      <c r="G54" s="74" t="str">
        <f t="shared" ref="G54:G59" si="92">IF(C54&gt;E54,1," ")</f>
        <v xml:space="preserve"> </v>
      </c>
      <c r="H54" s="70" t="str">
        <f>IF(C54="","",+IF(C54=E54,1," "))</f>
        <v/>
      </c>
      <c r="I54" s="74" t="str">
        <f t="shared" ref="I54:I59" si="93">IF(C54&lt;E54,1," ")</f>
        <v xml:space="preserve"> </v>
      </c>
      <c r="J54" s="81">
        <v>1</v>
      </c>
      <c r="K54" s="80" t="str">
        <f>'Grupp F'!L7</f>
        <v>Nederländerna</v>
      </c>
      <c r="L54" s="79">
        <f>'Grupp F'!M7</f>
        <v>0</v>
      </c>
      <c r="M54" s="79">
        <f>'Grupp F'!N7</f>
        <v>0</v>
      </c>
      <c r="N54" s="79">
        <f>'Grupp F'!O7</f>
        <v>0</v>
      </c>
      <c r="O54" s="79">
        <f>'Grupp F'!P7</f>
        <v>0</v>
      </c>
      <c r="P54" s="79">
        <f>'Grupp F'!Q7</f>
        <v>0</v>
      </c>
      <c r="Q54" s="79">
        <f>'Grupp F'!R7</f>
        <v>0</v>
      </c>
      <c r="R54" s="79">
        <f>'Grupp F'!S7</f>
        <v>0</v>
      </c>
      <c r="S54" s="79">
        <f>'Grupp F'!T7</f>
        <v>0</v>
      </c>
      <c r="T54" s="56"/>
      <c r="U54" s="56"/>
      <c r="V54" s="121"/>
      <c r="W54" s="150" t="str">
        <f>IF(AC54="","",AY54)</f>
        <v/>
      </c>
      <c r="X54" s="127" t="str">
        <f>IF(AC54="","",BF54)</f>
        <v/>
      </c>
      <c r="Y54" s="127" t="str">
        <f>IF(AK54=0,"",BG54)</f>
        <v/>
      </c>
      <c r="Z54" s="122"/>
      <c r="AA54" s="114"/>
      <c r="AB54" s="77" t="str">
        <f t="shared" ref="AB54:AB59" si="94">B54</f>
        <v>Nederländerna</v>
      </c>
      <c r="AC54" s="84" t="s">
        <v>80</v>
      </c>
      <c r="AD54" s="85" t="s">
        <v>57</v>
      </c>
      <c r="AE54" s="84" t="s">
        <v>80</v>
      </c>
      <c r="AF54" s="78" t="str">
        <f t="shared" ref="AF54:AF59" si="95">F54</f>
        <v>Japan</v>
      </c>
      <c r="AG54" s="74" t="str">
        <f t="shared" ref="AG54:AG59" si="96">IF(AC54&gt;AE54,1," ")</f>
        <v xml:space="preserve"> </v>
      </c>
      <c r="AH54" s="70" t="str">
        <f>IF(AC54="","",+IF(AC54=AE54,1," "))</f>
        <v/>
      </c>
      <c r="AI54" s="74" t="str">
        <f t="shared" ref="AI54:AI59" si="97">IF(AC54&lt;AE54,1," ")</f>
        <v xml:space="preserve"> </v>
      </c>
      <c r="AJ54" s="81">
        <v>1</v>
      </c>
      <c r="AK54" s="145"/>
      <c r="AL54" s="53"/>
      <c r="AM54" s="53"/>
      <c r="AN54" s="53"/>
      <c r="AO54" s="53"/>
      <c r="AP54" s="53"/>
      <c r="AQ54" s="53"/>
      <c r="AR54" s="53"/>
      <c r="AS54" s="53"/>
      <c r="AT54" s="53"/>
      <c r="AU54" s="140"/>
      <c r="AW54" s="3">
        <f t="shared" ref="AW54:AW59" si="98">IF(C54=AC54,1,0)+IF(AE54=E54,1,0)</f>
        <v>2</v>
      </c>
      <c r="AX54" s="10" t="s">
        <v>48</v>
      </c>
      <c r="AY54" s="11">
        <f>IF(AW54=2,2,0)</f>
        <v>2</v>
      </c>
      <c r="AZ54" s="12" t="e">
        <f t="shared" ref="AZ54:BB59" si="99">AG54+G54</f>
        <v>#VALUE!</v>
      </c>
      <c r="BA54" s="3" t="e">
        <f t="shared" si="99"/>
        <v>#VALUE!</v>
      </c>
      <c r="BB54" s="3" t="e">
        <f t="shared" si="99"/>
        <v>#VALUE!</v>
      </c>
      <c r="BC54" s="10" t="s">
        <v>48</v>
      </c>
      <c r="BD54" s="3">
        <f t="shared" ref="BD54:BD57" si="100">COUNTIF(AZ54:BB54,2)</f>
        <v>0</v>
      </c>
      <c r="BE54" s="10" t="s">
        <v>48</v>
      </c>
      <c r="BF54" s="11">
        <f>IF(BD54=1,1,0)</f>
        <v>0</v>
      </c>
      <c r="BG54" s="13">
        <f>IF(AK54=K54,2,0)</f>
        <v>0</v>
      </c>
      <c r="BP54" s="4"/>
      <c r="BQ54" s="181"/>
      <c r="BR54" s="4"/>
      <c r="BS54" s="4"/>
      <c r="BT54" s="4"/>
      <c r="BU54" s="4"/>
      <c r="BV54" s="4"/>
      <c r="CA54" s="282"/>
    </row>
    <row r="55" spans="1:79" s="2" customFormat="1" ht="18" customHeight="1" x14ac:dyDescent="0.25">
      <c r="A55" s="114" t="s">
        <v>247</v>
      </c>
      <c r="B55" s="77" t="str">
        <f>BP103</f>
        <v>Sverige</v>
      </c>
      <c r="C55" s="84" t="s">
        <v>80</v>
      </c>
      <c r="D55" s="76" t="s">
        <v>57</v>
      </c>
      <c r="E55" s="84" t="s">
        <v>80</v>
      </c>
      <c r="F55" s="78" t="str">
        <f>BP104</f>
        <v>Tunisien</v>
      </c>
      <c r="G55" s="68" t="str">
        <f t="shared" si="92"/>
        <v xml:space="preserve"> </v>
      </c>
      <c r="H55" s="70" t="str">
        <f t="shared" ref="H55:H59" si="101">IF(C55="","",+IF(C55=E55,1," "))</f>
        <v/>
      </c>
      <c r="I55" s="74" t="str">
        <f t="shared" si="93"/>
        <v xml:space="preserve"> </v>
      </c>
      <c r="J55" s="81">
        <v>2</v>
      </c>
      <c r="K55" s="148" t="str">
        <f>'Grupp F'!L8</f>
        <v>Japan</v>
      </c>
      <c r="L55" s="149">
        <f>'Grupp F'!M8</f>
        <v>0</v>
      </c>
      <c r="M55" s="149">
        <f>'Grupp F'!N8</f>
        <v>0</v>
      </c>
      <c r="N55" s="149">
        <f>'Grupp F'!O8</f>
        <v>0</v>
      </c>
      <c r="O55" s="149">
        <f>'Grupp F'!P8</f>
        <v>0</v>
      </c>
      <c r="P55" s="149">
        <f>'Grupp F'!Q8</f>
        <v>0</v>
      </c>
      <c r="Q55" s="149">
        <f>'Grupp F'!R8</f>
        <v>0</v>
      </c>
      <c r="R55" s="149">
        <f>'Grupp F'!S8</f>
        <v>0</v>
      </c>
      <c r="S55" s="149">
        <f>'Grupp F'!T8</f>
        <v>0</v>
      </c>
      <c r="T55" s="56"/>
      <c r="U55" s="56"/>
      <c r="V55" s="121"/>
      <c r="W55" s="129" t="str">
        <f t="shared" ref="W55:W59" si="102">IF(AC55="","",AY55)</f>
        <v/>
      </c>
      <c r="X55" s="130" t="str">
        <f t="shared" ref="X55:X59" si="103">IF(AC55="","",BF55)</f>
        <v/>
      </c>
      <c r="Y55" s="130" t="str">
        <f t="shared" ref="Y55:Y57" si="104">IF(AK55=0,"",BG55)</f>
        <v/>
      </c>
      <c r="Z55" s="122"/>
      <c r="AA55" s="114"/>
      <c r="AB55" s="77" t="str">
        <f t="shared" si="94"/>
        <v>Sverige</v>
      </c>
      <c r="AC55" s="84" t="s">
        <v>80</v>
      </c>
      <c r="AD55" s="76" t="s">
        <v>57</v>
      </c>
      <c r="AE55" s="84" t="s">
        <v>80</v>
      </c>
      <c r="AF55" s="78" t="str">
        <f t="shared" si="95"/>
        <v>Tunisien</v>
      </c>
      <c r="AG55" s="68" t="str">
        <f t="shared" si="96"/>
        <v xml:space="preserve"> </v>
      </c>
      <c r="AH55" s="70" t="str">
        <f t="shared" ref="AH55:AH59" si="105">IF(AC55="","",+IF(AC55=AE55,1," "))</f>
        <v/>
      </c>
      <c r="AI55" s="74" t="str">
        <f t="shared" si="97"/>
        <v xml:space="preserve"> </v>
      </c>
      <c r="AJ55" s="81">
        <v>2</v>
      </c>
      <c r="AK55" s="145"/>
      <c r="AL55" s="53"/>
      <c r="AM55" s="53"/>
      <c r="AN55" s="53"/>
      <c r="AO55" s="53"/>
      <c r="AP55" s="53"/>
      <c r="AQ55" s="53"/>
      <c r="AR55" s="53"/>
      <c r="AS55" s="53"/>
      <c r="AT55" s="53"/>
      <c r="AU55" s="140"/>
      <c r="AW55" s="3">
        <f t="shared" si="98"/>
        <v>2</v>
      </c>
      <c r="AX55" s="10" t="s">
        <v>48</v>
      </c>
      <c r="AY55" s="11">
        <f t="shared" ref="AY55:AY59" si="106">IF(AW55=2,2,0)</f>
        <v>2</v>
      </c>
      <c r="AZ55" s="12" t="e">
        <f t="shared" si="99"/>
        <v>#VALUE!</v>
      </c>
      <c r="BA55" s="3" t="e">
        <f t="shared" si="99"/>
        <v>#VALUE!</v>
      </c>
      <c r="BB55" s="3" t="e">
        <f t="shared" si="99"/>
        <v>#VALUE!</v>
      </c>
      <c r="BC55" s="10" t="s">
        <v>48</v>
      </c>
      <c r="BD55" s="3">
        <f t="shared" si="100"/>
        <v>0</v>
      </c>
      <c r="BE55" s="10" t="s">
        <v>48</v>
      </c>
      <c r="BF55" s="11">
        <f t="shared" ref="BF55:BF57" si="107">IF(BD55=1,1,0)</f>
        <v>0</v>
      </c>
      <c r="BG55" s="13">
        <f>IF(AK55=K55,2,0)</f>
        <v>0</v>
      </c>
      <c r="BP55" s="4"/>
      <c r="BQ55" s="181"/>
      <c r="BR55" s="4"/>
      <c r="BS55" s="4"/>
      <c r="BT55" s="4"/>
      <c r="BU55" s="4"/>
      <c r="BV55" s="4"/>
      <c r="CA55" s="282"/>
    </row>
    <row r="56" spans="1:79" s="2" customFormat="1" ht="18" customHeight="1" x14ac:dyDescent="0.25">
      <c r="A56" s="114" t="s">
        <v>248</v>
      </c>
      <c r="B56" s="77" t="str">
        <f>BP101</f>
        <v>Nederländerna</v>
      </c>
      <c r="C56" s="84" t="s">
        <v>80</v>
      </c>
      <c r="D56" s="76" t="s">
        <v>57</v>
      </c>
      <c r="E56" s="84" t="s">
        <v>80</v>
      </c>
      <c r="F56" s="78" t="str">
        <f>BP103</f>
        <v>Sverige</v>
      </c>
      <c r="G56" s="71" t="str">
        <f t="shared" si="92"/>
        <v xml:space="preserve"> </v>
      </c>
      <c r="H56" s="72" t="str">
        <f t="shared" si="101"/>
        <v/>
      </c>
      <c r="I56" s="75" t="str">
        <f t="shared" si="93"/>
        <v xml:space="preserve"> </v>
      </c>
      <c r="J56" s="81">
        <v>3</v>
      </c>
      <c r="K56" s="214" t="str">
        <f>'Grupp F'!L9</f>
        <v>Sverige</v>
      </c>
      <c r="L56" s="215">
        <f>'Grupp F'!M9</f>
        <v>0</v>
      </c>
      <c r="M56" s="215">
        <f>'Grupp F'!N9</f>
        <v>0</v>
      </c>
      <c r="N56" s="215">
        <f>'Grupp F'!O9</f>
        <v>0</v>
      </c>
      <c r="O56" s="215">
        <f>'Grupp F'!P9</f>
        <v>0</v>
      </c>
      <c r="P56" s="215">
        <f>'Grupp F'!Q9</f>
        <v>0</v>
      </c>
      <c r="Q56" s="215">
        <f>'Grupp F'!R9</f>
        <v>0</v>
      </c>
      <c r="R56" s="215">
        <f>'Grupp F'!S9</f>
        <v>0</v>
      </c>
      <c r="S56" s="215">
        <f>'Grupp F'!T9</f>
        <v>0</v>
      </c>
      <c r="T56" s="56"/>
      <c r="U56" s="56"/>
      <c r="V56" s="121"/>
      <c r="W56" s="129" t="str">
        <f t="shared" si="102"/>
        <v/>
      </c>
      <c r="X56" s="130" t="str">
        <f t="shared" si="103"/>
        <v/>
      </c>
      <c r="Y56" s="130" t="str">
        <f t="shared" si="104"/>
        <v/>
      </c>
      <c r="Z56" s="122"/>
      <c r="AA56" s="114"/>
      <c r="AB56" s="77" t="str">
        <f t="shared" si="94"/>
        <v>Nederländerna</v>
      </c>
      <c r="AC56" s="84" t="s">
        <v>80</v>
      </c>
      <c r="AD56" s="76" t="s">
        <v>57</v>
      </c>
      <c r="AE56" s="84" t="s">
        <v>80</v>
      </c>
      <c r="AF56" s="78" t="str">
        <f t="shared" si="95"/>
        <v>Sverige</v>
      </c>
      <c r="AG56" s="71" t="str">
        <f t="shared" si="96"/>
        <v xml:space="preserve"> </v>
      </c>
      <c r="AH56" s="72" t="str">
        <f t="shared" si="105"/>
        <v/>
      </c>
      <c r="AI56" s="75" t="str">
        <f t="shared" si="97"/>
        <v xml:space="preserve"> </v>
      </c>
      <c r="AJ56" s="81">
        <v>3</v>
      </c>
      <c r="AK56" s="145"/>
      <c r="AL56" s="53"/>
      <c r="AM56" s="53"/>
      <c r="AN56" s="53"/>
      <c r="AO56" s="53"/>
      <c r="AP56" s="53"/>
      <c r="AQ56" s="53"/>
      <c r="AR56" s="53"/>
      <c r="AS56" s="53"/>
      <c r="AT56" s="53"/>
      <c r="AU56" s="140"/>
      <c r="AW56" s="3">
        <f t="shared" si="98"/>
        <v>2</v>
      </c>
      <c r="AX56" s="10" t="s">
        <v>48</v>
      </c>
      <c r="AY56" s="11">
        <f t="shared" si="106"/>
        <v>2</v>
      </c>
      <c r="AZ56" s="12" t="e">
        <f t="shared" si="99"/>
        <v>#VALUE!</v>
      </c>
      <c r="BA56" s="3" t="e">
        <f t="shared" si="99"/>
        <v>#VALUE!</v>
      </c>
      <c r="BB56" s="3" t="e">
        <f t="shared" si="99"/>
        <v>#VALUE!</v>
      </c>
      <c r="BC56" s="10" t="s">
        <v>48</v>
      </c>
      <c r="BD56" s="3">
        <f t="shared" si="100"/>
        <v>0</v>
      </c>
      <c r="BE56" s="10" t="s">
        <v>48</v>
      </c>
      <c r="BF56" s="11">
        <f t="shared" si="107"/>
        <v>0</v>
      </c>
      <c r="BG56" s="13">
        <f>IF(AK56=K56,2,0)</f>
        <v>0</v>
      </c>
      <c r="BP56" s="4"/>
      <c r="BQ56" s="181"/>
      <c r="BR56" s="4"/>
      <c r="BS56" s="4"/>
      <c r="BT56" s="4"/>
      <c r="BU56" s="4"/>
      <c r="BV56" s="4"/>
      <c r="CA56" s="282"/>
    </row>
    <row r="57" spans="1:79" s="2" customFormat="1" ht="18" customHeight="1" x14ac:dyDescent="0.25">
      <c r="A57" s="114" t="s">
        <v>249</v>
      </c>
      <c r="B57" s="77" t="str">
        <f>BP102</f>
        <v>Japan</v>
      </c>
      <c r="C57" s="84" t="s">
        <v>80</v>
      </c>
      <c r="D57" s="76" t="s">
        <v>57</v>
      </c>
      <c r="E57" s="84" t="s">
        <v>80</v>
      </c>
      <c r="F57" s="78" t="str">
        <f>BP104</f>
        <v>Tunisien</v>
      </c>
      <c r="G57" s="71" t="str">
        <f t="shared" si="92"/>
        <v xml:space="preserve"> </v>
      </c>
      <c r="H57" s="72" t="str">
        <f t="shared" si="101"/>
        <v/>
      </c>
      <c r="I57" s="75" t="str">
        <f t="shared" si="93"/>
        <v xml:space="preserve"> </v>
      </c>
      <c r="J57" s="81">
        <v>4</v>
      </c>
      <c r="K57" s="212" t="str">
        <f>'Grupp F'!L10</f>
        <v>Tunisien</v>
      </c>
      <c r="L57" s="213">
        <f>'Grupp F'!M10</f>
        <v>0</v>
      </c>
      <c r="M57" s="213">
        <f>'Grupp F'!N10</f>
        <v>0</v>
      </c>
      <c r="N57" s="213">
        <f>'Grupp F'!O10</f>
        <v>0</v>
      </c>
      <c r="O57" s="213">
        <f>'Grupp F'!P10</f>
        <v>0</v>
      </c>
      <c r="P57" s="213">
        <f>'Grupp F'!Q10</f>
        <v>0</v>
      </c>
      <c r="Q57" s="213">
        <f>'Grupp F'!R10</f>
        <v>0</v>
      </c>
      <c r="R57" s="213">
        <f>'Grupp F'!S10</f>
        <v>0</v>
      </c>
      <c r="S57" s="213">
        <f>'Grupp F'!T10</f>
        <v>0</v>
      </c>
      <c r="T57" s="56"/>
      <c r="U57" s="56"/>
      <c r="V57" s="121"/>
      <c r="W57" s="129" t="str">
        <f t="shared" si="102"/>
        <v/>
      </c>
      <c r="X57" s="130" t="str">
        <f t="shared" si="103"/>
        <v/>
      </c>
      <c r="Y57" s="131" t="str">
        <f t="shared" si="104"/>
        <v/>
      </c>
      <c r="Z57" s="122"/>
      <c r="AA57" s="114"/>
      <c r="AB57" s="77" t="str">
        <f t="shared" si="94"/>
        <v>Japan</v>
      </c>
      <c r="AC57" s="84" t="s">
        <v>80</v>
      </c>
      <c r="AD57" s="76" t="s">
        <v>57</v>
      </c>
      <c r="AE57" s="84" t="s">
        <v>80</v>
      </c>
      <c r="AF57" s="78" t="str">
        <f t="shared" si="95"/>
        <v>Tunisien</v>
      </c>
      <c r="AG57" s="71" t="str">
        <f t="shared" si="96"/>
        <v xml:space="preserve"> </v>
      </c>
      <c r="AH57" s="72" t="str">
        <f t="shared" si="105"/>
        <v/>
      </c>
      <c r="AI57" s="75" t="str">
        <f t="shared" si="97"/>
        <v xml:space="preserve"> </v>
      </c>
      <c r="AJ57" s="81">
        <v>4</v>
      </c>
      <c r="AK57" s="145"/>
      <c r="AL57" s="53"/>
      <c r="AM57" s="53"/>
      <c r="AN57" s="53"/>
      <c r="AO57" s="53"/>
      <c r="AP57" s="53"/>
      <c r="AQ57" s="53"/>
      <c r="AR57" s="53"/>
      <c r="AS57" s="53"/>
      <c r="AT57" s="53"/>
      <c r="AU57" s="140"/>
      <c r="AW57" s="3">
        <f t="shared" si="98"/>
        <v>2</v>
      </c>
      <c r="AX57" s="10" t="s">
        <v>48</v>
      </c>
      <c r="AY57" s="11">
        <f t="shared" si="106"/>
        <v>2</v>
      </c>
      <c r="AZ57" s="12" t="e">
        <f t="shared" si="99"/>
        <v>#VALUE!</v>
      </c>
      <c r="BA57" s="3" t="e">
        <f t="shared" si="99"/>
        <v>#VALUE!</v>
      </c>
      <c r="BB57" s="3" t="e">
        <f t="shared" si="99"/>
        <v>#VALUE!</v>
      </c>
      <c r="BC57" s="10" t="s">
        <v>48</v>
      </c>
      <c r="BD57" s="3">
        <f t="shared" si="100"/>
        <v>0</v>
      </c>
      <c r="BE57" s="10" t="s">
        <v>48</v>
      </c>
      <c r="BF57" s="11">
        <f t="shared" si="107"/>
        <v>0</v>
      </c>
      <c r="BG57" s="13">
        <f>IF(AK57=K57,2,0)</f>
        <v>0</v>
      </c>
      <c r="BP57" s="4"/>
      <c r="BQ57" s="181"/>
      <c r="BR57" s="4"/>
      <c r="BS57" s="4"/>
      <c r="BT57" s="4"/>
      <c r="BU57" s="4"/>
      <c r="BV57" s="4"/>
      <c r="CA57" s="282"/>
    </row>
    <row r="58" spans="1:79" s="2" customFormat="1" ht="18" customHeight="1" x14ac:dyDescent="0.25">
      <c r="A58" s="114" t="s">
        <v>250</v>
      </c>
      <c r="B58" s="77" t="str">
        <f>BP101</f>
        <v>Nederländerna</v>
      </c>
      <c r="C58" s="84" t="s">
        <v>80</v>
      </c>
      <c r="D58" s="76" t="s">
        <v>57</v>
      </c>
      <c r="E58" s="84" t="s">
        <v>80</v>
      </c>
      <c r="F58" s="78" t="str">
        <f>BP104</f>
        <v>Tunisien</v>
      </c>
      <c r="G58" s="71" t="str">
        <f t="shared" si="92"/>
        <v xml:space="preserve"> </v>
      </c>
      <c r="H58" s="72" t="str">
        <f t="shared" si="101"/>
        <v/>
      </c>
      <c r="I58" s="73" t="str">
        <f t="shared" si="93"/>
        <v xml:space="preserve"> </v>
      </c>
      <c r="J58" s="60"/>
      <c r="K58" s="61"/>
      <c r="L58" s="56"/>
      <c r="M58" s="56"/>
      <c r="N58" s="56"/>
      <c r="O58" s="56"/>
      <c r="P58" s="56"/>
      <c r="Q58" s="56"/>
      <c r="R58" s="56"/>
      <c r="S58" s="56"/>
      <c r="T58" s="56"/>
      <c r="U58" s="56"/>
      <c r="V58" s="121"/>
      <c r="W58" s="129" t="str">
        <f t="shared" si="102"/>
        <v/>
      </c>
      <c r="X58" s="130" t="str">
        <f t="shared" si="103"/>
        <v/>
      </c>
      <c r="Y58" s="129"/>
      <c r="Z58" s="122"/>
      <c r="AA58" s="114"/>
      <c r="AB58" s="77" t="str">
        <f t="shared" si="94"/>
        <v>Nederländerna</v>
      </c>
      <c r="AC58" s="84" t="s">
        <v>80</v>
      </c>
      <c r="AD58" s="76" t="s">
        <v>57</v>
      </c>
      <c r="AE58" s="84" t="s">
        <v>80</v>
      </c>
      <c r="AF58" s="78" t="str">
        <f t="shared" si="95"/>
        <v>Tunisien</v>
      </c>
      <c r="AG58" s="71" t="str">
        <f t="shared" si="96"/>
        <v xml:space="preserve"> </v>
      </c>
      <c r="AH58" s="72" t="str">
        <f t="shared" si="105"/>
        <v/>
      </c>
      <c r="AI58" s="73" t="str">
        <f t="shared" si="97"/>
        <v xml:space="preserve"> </v>
      </c>
      <c r="AJ58" s="64"/>
      <c r="AK58" s="58"/>
      <c r="AL58" s="53"/>
      <c r="AM58" s="53"/>
      <c r="AN58" s="53"/>
      <c r="AO58" s="53"/>
      <c r="AP58" s="53"/>
      <c r="AQ58" s="53"/>
      <c r="AR58" s="53"/>
      <c r="AS58" s="53"/>
      <c r="AT58" s="53"/>
      <c r="AU58" s="140"/>
      <c r="AW58" s="3">
        <f t="shared" si="98"/>
        <v>2</v>
      </c>
      <c r="AX58" s="10" t="s">
        <v>48</v>
      </c>
      <c r="AY58" s="11">
        <f t="shared" si="106"/>
        <v>2</v>
      </c>
      <c r="AZ58" s="12" t="e">
        <f t="shared" si="99"/>
        <v>#VALUE!</v>
      </c>
      <c r="BA58" s="3" t="e">
        <f t="shared" si="99"/>
        <v>#VALUE!</v>
      </c>
      <c r="BB58" s="3" t="e">
        <f t="shared" si="99"/>
        <v>#VALUE!</v>
      </c>
      <c r="BC58" s="10" t="s">
        <v>48</v>
      </c>
      <c r="BD58" s="3">
        <f t="shared" ref="BD58:BD59" si="108">COUNTIF(AZ58:BB58,2)</f>
        <v>0</v>
      </c>
      <c r="BE58" s="10" t="s">
        <v>48</v>
      </c>
      <c r="BF58" s="11">
        <f t="shared" ref="BF58:BF59" si="109">IF(BD58=1,1,0)</f>
        <v>0</v>
      </c>
      <c r="BG58" s="13"/>
      <c r="BP58" s="4"/>
      <c r="BQ58" s="181"/>
      <c r="BR58" s="4"/>
      <c r="BS58" s="4"/>
      <c r="BT58" s="4"/>
      <c r="BU58" s="4"/>
      <c r="BV58" s="4"/>
      <c r="CA58" s="282"/>
    </row>
    <row r="59" spans="1:79" s="2" customFormat="1" ht="18" customHeight="1" x14ac:dyDescent="0.25">
      <c r="A59" s="114" t="s">
        <v>251</v>
      </c>
      <c r="B59" s="77" t="str">
        <f>BP102</f>
        <v>Japan</v>
      </c>
      <c r="C59" s="84" t="s">
        <v>80</v>
      </c>
      <c r="D59" s="76" t="s">
        <v>57</v>
      </c>
      <c r="E59" s="84" t="s">
        <v>80</v>
      </c>
      <c r="F59" s="78" t="str">
        <f>BP103</f>
        <v>Sverige</v>
      </c>
      <c r="G59" s="66" t="str">
        <f t="shared" si="92"/>
        <v xml:space="preserve"> </v>
      </c>
      <c r="H59" s="69" t="str">
        <f t="shared" si="101"/>
        <v/>
      </c>
      <c r="I59" s="67" t="str">
        <f t="shared" si="93"/>
        <v xml:space="preserve"> </v>
      </c>
      <c r="J59" s="60"/>
      <c r="K59" s="61"/>
      <c r="L59" s="56"/>
      <c r="M59" s="56"/>
      <c r="N59" s="56"/>
      <c r="O59" s="56"/>
      <c r="P59" s="56"/>
      <c r="Q59" s="56"/>
      <c r="R59" s="56"/>
      <c r="S59" s="56"/>
      <c r="T59" s="56"/>
      <c r="U59" s="56"/>
      <c r="V59" s="121"/>
      <c r="W59" s="151" t="str">
        <f t="shared" si="102"/>
        <v/>
      </c>
      <c r="X59" s="131" t="str">
        <f t="shared" si="103"/>
        <v/>
      </c>
      <c r="Y59" s="129"/>
      <c r="Z59" s="122"/>
      <c r="AA59" s="114"/>
      <c r="AB59" s="77" t="str">
        <f t="shared" si="94"/>
        <v>Japan</v>
      </c>
      <c r="AC59" s="84" t="s">
        <v>80</v>
      </c>
      <c r="AD59" s="76" t="s">
        <v>57</v>
      </c>
      <c r="AE59" s="84" t="s">
        <v>80</v>
      </c>
      <c r="AF59" s="78" t="str">
        <f t="shared" si="95"/>
        <v>Sverige</v>
      </c>
      <c r="AG59" s="66" t="str">
        <f t="shared" si="96"/>
        <v xml:space="preserve"> </v>
      </c>
      <c r="AH59" s="69" t="str">
        <f t="shared" si="105"/>
        <v/>
      </c>
      <c r="AI59" s="67" t="str">
        <f t="shared" si="97"/>
        <v xml:space="preserve"> </v>
      </c>
      <c r="AJ59" s="64"/>
      <c r="AK59" s="58"/>
      <c r="AL59" s="53"/>
      <c r="AM59" s="53"/>
      <c r="AN59" s="53"/>
      <c r="AO59" s="53"/>
      <c r="AP59" s="53"/>
      <c r="AQ59" s="53"/>
      <c r="AR59" s="53"/>
      <c r="AS59" s="53"/>
      <c r="AT59" s="53"/>
      <c r="AU59" s="140"/>
      <c r="AW59" s="3">
        <f t="shared" si="98"/>
        <v>2</v>
      </c>
      <c r="AX59" s="10" t="s">
        <v>48</v>
      </c>
      <c r="AY59" s="11">
        <f t="shared" si="106"/>
        <v>2</v>
      </c>
      <c r="AZ59" s="12" t="e">
        <f t="shared" si="99"/>
        <v>#VALUE!</v>
      </c>
      <c r="BA59" s="3" t="e">
        <f t="shared" si="99"/>
        <v>#VALUE!</v>
      </c>
      <c r="BB59" s="3" t="e">
        <f t="shared" si="99"/>
        <v>#VALUE!</v>
      </c>
      <c r="BC59" s="10" t="s">
        <v>48</v>
      </c>
      <c r="BD59" s="3">
        <f t="shared" si="108"/>
        <v>0</v>
      </c>
      <c r="BE59" s="10" t="s">
        <v>48</v>
      </c>
      <c r="BF59" s="11">
        <f t="shared" si="109"/>
        <v>0</v>
      </c>
      <c r="BG59" s="13"/>
      <c r="BP59" s="4"/>
      <c r="BQ59" s="181"/>
      <c r="BR59" s="4"/>
      <c r="BS59" s="4"/>
      <c r="BT59" s="4"/>
      <c r="BU59" s="4"/>
      <c r="BV59" s="4"/>
      <c r="CA59" s="282"/>
    </row>
    <row r="60" spans="1:79" s="2" customFormat="1" ht="18" customHeight="1" thickBot="1" x14ac:dyDescent="0.3">
      <c r="A60" s="198"/>
      <c r="B60" s="57"/>
      <c r="C60" s="58"/>
      <c r="D60" s="58"/>
      <c r="E60" s="58"/>
      <c r="F60" s="58"/>
      <c r="G60" s="59"/>
      <c r="H60" s="59"/>
      <c r="I60" s="59"/>
      <c r="J60" s="60"/>
      <c r="K60" s="61"/>
      <c r="L60" s="56"/>
      <c r="M60" s="56"/>
      <c r="N60" s="56"/>
      <c r="O60" s="56"/>
      <c r="P60" s="56"/>
      <c r="Q60" s="56"/>
      <c r="R60" s="56"/>
      <c r="S60" s="56"/>
      <c r="T60" s="56"/>
      <c r="U60" s="56"/>
      <c r="V60" s="121"/>
      <c r="W60" s="129">
        <f>SUM(W54:Y59)</f>
        <v>0</v>
      </c>
      <c r="X60" s="132" t="s">
        <v>295</v>
      </c>
      <c r="Y60" s="129" t="s">
        <v>296</v>
      </c>
      <c r="Z60" s="122"/>
      <c r="AA60" s="111"/>
      <c r="AB60" s="57"/>
      <c r="AC60" s="58"/>
      <c r="AD60" s="58"/>
      <c r="AE60" s="58"/>
      <c r="AF60" s="58"/>
      <c r="AG60" s="59"/>
      <c r="AH60" s="59"/>
      <c r="AI60" s="59"/>
      <c r="AJ60" s="64"/>
      <c r="AK60" s="64"/>
      <c r="AL60" s="53"/>
      <c r="AM60" s="53"/>
      <c r="AN60" s="53"/>
      <c r="AO60" s="53"/>
      <c r="AP60" s="53"/>
      <c r="AQ60" s="53"/>
      <c r="AR60" s="53"/>
      <c r="AS60" s="53"/>
      <c r="AT60" s="53"/>
      <c r="AU60" s="140"/>
      <c r="AW60" s="3"/>
      <c r="AX60" s="3"/>
      <c r="AY60" s="11"/>
      <c r="AZ60" s="12"/>
      <c r="BA60" s="3"/>
      <c r="BB60" s="3"/>
      <c r="BC60" s="3"/>
      <c r="BD60" s="3"/>
      <c r="BE60" s="3"/>
      <c r="BF60" s="11"/>
      <c r="BG60" s="13"/>
      <c r="BP60" s="4"/>
      <c r="BQ60" s="181"/>
      <c r="BR60" s="4"/>
      <c r="BS60" s="4"/>
      <c r="BT60" s="4"/>
      <c r="BU60" s="4"/>
      <c r="BV60" s="4"/>
      <c r="CA60" s="282"/>
    </row>
    <row r="61" spans="1:79" s="2" customFormat="1" ht="18" customHeight="1" x14ac:dyDescent="0.25">
      <c r="A61" s="54"/>
      <c r="B61" s="319" t="s">
        <v>45</v>
      </c>
      <c r="C61" s="319"/>
      <c r="D61" s="319"/>
      <c r="E61" s="319"/>
      <c r="F61" s="303"/>
      <c r="G61" s="87">
        <v>1</v>
      </c>
      <c r="H61" s="87" t="s">
        <v>3</v>
      </c>
      <c r="I61" s="87">
        <v>2</v>
      </c>
      <c r="J61" s="88"/>
      <c r="K61" s="257" t="s">
        <v>45</v>
      </c>
      <c r="L61" s="248" t="s">
        <v>81</v>
      </c>
      <c r="M61" s="248" t="s">
        <v>82</v>
      </c>
      <c r="N61" s="248" t="s">
        <v>83</v>
      </c>
      <c r="O61" s="248" t="s">
        <v>61</v>
      </c>
      <c r="P61" s="248" t="s">
        <v>84</v>
      </c>
      <c r="Q61" s="248" t="s">
        <v>85</v>
      </c>
      <c r="R61" s="248" t="s">
        <v>86</v>
      </c>
      <c r="S61" s="248" t="s">
        <v>53</v>
      </c>
      <c r="T61" s="56"/>
      <c r="U61" s="56"/>
      <c r="V61" s="121"/>
      <c r="W61" s="132"/>
      <c r="X61" s="132"/>
      <c r="Y61" s="129"/>
      <c r="Z61" s="122"/>
      <c r="AA61" s="111"/>
      <c r="AB61" s="319" t="s">
        <v>45</v>
      </c>
      <c r="AC61" s="319"/>
      <c r="AD61" s="319"/>
      <c r="AE61" s="319"/>
      <c r="AF61" s="303"/>
      <c r="AG61" s="87" t="s">
        <v>23</v>
      </c>
      <c r="AH61" s="87" t="s">
        <v>3</v>
      </c>
      <c r="AI61" s="87">
        <v>2</v>
      </c>
      <c r="AJ61" s="88"/>
      <c r="AK61" s="89" t="s">
        <v>45</v>
      </c>
      <c r="AL61" s="53"/>
      <c r="AM61" s="53"/>
      <c r="AN61" s="53"/>
      <c r="AO61" s="53"/>
      <c r="AP61" s="53"/>
      <c r="AQ61" s="53"/>
      <c r="AR61" s="53"/>
      <c r="AS61" s="53"/>
      <c r="AT61" s="53"/>
      <c r="AU61" s="140"/>
      <c r="AW61" s="16"/>
      <c r="AX61" s="16"/>
      <c r="AY61" s="11"/>
      <c r="AZ61" s="348"/>
      <c r="BA61" s="349"/>
      <c r="BB61" s="349"/>
      <c r="BC61" s="16"/>
      <c r="BD61" s="16"/>
      <c r="BE61" s="16"/>
      <c r="BF61" s="17"/>
      <c r="BG61" s="13"/>
      <c r="BP61" s="4"/>
      <c r="BQ61" s="181"/>
      <c r="BR61" s="4"/>
      <c r="BS61" s="4"/>
      <c r="BT61" s="4"/>
      <c r="BU61" s="4"/>
      <c r="BV61" s="4"/>
      <c r="CA61" s="282"/>
    </row>
    <row r="62" spans="1:79" s="2" customFormat="1" ht="18" customHeight="1" x14ac:dyDescent="0.25">
      <c r="A62" s="114" t="s">
        <v>252</v>
      </c>
      <c r="B62" s="77" t="str">
        <f>BR76</f>
        <v>Belgien</v>
      </c>
      <c r="C62" s="84" t="s">
        <v>80</v>
      </c>
      <c r="D62" s="85" t="s">
        <v>57</v>
      </c>
      <c r="E62" s="84" t="s">
        <v>80</v>
      </c>
      <c r="F62" s="78" t="str">
        <f>BR77</f>
        <v>Egypten</v>
      </c>
      <c r="G62" s="74" t="str">
        <f t="shared" ref="G62:G67" si="110">IF(C62&gt;E62,1," ")</f>
        <v xml:space="preserve"> </v>
      </c>
      <c r="H62" s="70" t="str">
        <f>IF(C62="","",+IF(C62=E62,1," "))</f>
        <v/>
      </c>
      <c r="I62" s="74" t="str">
        <f t="shared" ref="I62:I67" si="111">IF(C62&lt;E62,1," ")</f>
        <v xml:space="preserve"> </v>
      </c>
      <c r="J62" s="81">
        <v>1</v>
      </c>
      <c r="K62" s="80" t="str">
        <f>'Grupp G'!L7</f>
        <v>Belgien</v>
      </c>
      <c r="L62" s="79">
        <f>'Grupp G'!M7</f>
        <v>0</v>
      </c>
      <c r="M62" s="79">
        <f>'Grupp G'!N7</f>
        <v>0</v>
      </c>
      <c r="N62" s="79">
        <f>'Grupp G'!O7</f>
        <v>0</v>
      </c>
      <c r="O62" s="79">
        <f>'Grupp G'!P7</f>
        <v>0</v>
      </c>
      <c r="P62" s="79">
        <f>'Grupp G'!Q7</f>
        <v>0</v>
      </c>
      <c r="Q62" s="79">
        <f>'Grupp G'!R7</f>
        <v>0</v>
      </c>
      <c r="R62" s="79">
        <f>'Grupp G'!S7</f>
        <v>0</v>
      </c>
      <c r="S62" s="79">
        <f>'Grupp G'!T7</f>
        <v>0</v>
      </c>
      <c r="T62" s="56"/>
      <c r="U62" s="56"/>
      <c r="V62" s="121"/>
      <c r="W62" s="150" t="str">
        <f>IF(AC62="","",AY62)</f>
        <v/>
      </c>
      <c r="X62" s="127" t="str">
        <f>IF(AC62="","",BF62)</f>
        <v/>
      </c>
      <c r="Y62" s="127" t="str">
        <f>IF(AK62=0,"",BG62)</f>
        <v/>
      </c>
      <c r="Z62" s="122"/>
      <c r="AA62" s="114"/>
      <c r="AB62" s="77" t="str">
        <f t="shared" ref="AB62:AB67" si="112">B62</f>
        <v>Belgien</v>
      </c>
      <c r="AC62" s="84" t="s">
        <v>80</v>
      </c>
      <c r="AD62" s="85" t="s">
        <v>57</v>
      </c>
      <c r="AE62" s="84" t="s">
        <v>80</v>
      </c>
      <c r="AF62" s="78" t="str">
        <f t="shared" ref="AF62:AF67" si="113">F62</f>
        <v>Egypten</v>
      </c>
      <c r="AG62" s="74" t="str">
        <f t="shared" ref="AG62:AG67" si="114">IF(AC62&gt;AE62,1," ")</f>
        <v xml:space="preserve"> </v>
      </c>
      <c r="AH62" s="70" t="str">
        <f>IF(AC62="","",+IF(AC62=AE62,1," "))</f>
        <v/>
      </c>
      <c r="AI62" s="74" t="str">
        <f t="shared" ref="AI62:AI67" si="115">IF(AC62&lt;AE62,1," ")</f>
        <v xml:space="preserve"> </v>
      </c>
      <c r="AJ62" s="81">
        <v>1</v>
      </c>
      <c r="AK62" s="145"/>
      <c r="AL62" s="53"/>
      <c r="AM62" s="53"/>
      <c r="AN62" s="53"/>
      <c r="AO62" s="53"/>
      <c r="AP62" s="53"/>
      <c r="AQ62" s="53"/>
      <c r="AR62" s="53"/>
      <c r="AS62" s="53"/>
      <c r="AT62" s="53"/>
      <c r="AU62" s="140"/>
      <c r="AW62" s="3">
        <f t="shared" ref="AW62:AW67" si="116">IF(C62=AC62,1,0)+IF(AE62=E62,1,0)</f>
        <v>2</v>
      </c>
      <c r="AX62" s="10" t="s">
        <v>48</v>
      </c>
      <c r="AY62" s="11">
        <f>IF(AW62=2,2,0)</f>
        <v>2</v>
      </c>
      <c r="AZ62" s="12" t="e">
        <f t="shared" ref="AZ62:BB67" si="117">AG62+G62</f>
        <v>#VALUE!</v>
      </c>
      <c r="BA62" s="3" t="e">
        <f t="shared" si="117"/>
        <v>#VALUE!</v>
      </c>
      <c r="BB62" s="3" t="e">
        <f t="shared" si="117"/>
        <v>#VALUE!</v>
      </c>
      <c r="BC62" s="10" t="s">
        <v>48</v>
      </c>
      <c r="BD62" s="3">
        <f t="shared" ref="BD62:BD65" si="118">COUNTIF(AZ62:BB62,2)</f>
        <v>0</v>
      </c>
      <c r="BE62" s="10" t="s">
        <v>48</v>
      </c>
      <c r="BF62" s="11">
        <f>IF(BD62=1,1,0)</f>
        <v>0</v>
      </c>
      <c r="BG62" s="13">
        <f>IF(AK62=K62,2,0)</f>
        <v>0</v>
      </c>
      <c r="BP62" s="4"/>
      <c r="BQ62" s="181"/>
      <c r="BR62" s="4"/>
      <c r="BS62" s="4"/>
      <c r="BT62" s="4"/>
      <c r="BU62" s="4"/>
      <c r="BV62" s="4"/>
      <c r="CA62" s="282"/>
    </row>
    <row r="63" spans="1:79" s="2" customFormat="1" ht="18" customHeight="1" x14ac:dyDescent="0.25">
      <c r="A63" s="114" t="s">
        <v>253</v>
      </c>
      <c r="B63" s="77" t="str">
        <f>BR78</f>
        <v>Iran</v>
      </c>
      <c r="C63" s="84" t="s">
        <v>80</v>
      </c>
      <c r="D63" s="76" t="s">
        <v>57</v>
      </c>
      <c r="E63" s="84" t="s">
        <v>80</v>
      </c>
      <c r="F63" s="78" t="str">
        <f>BR79</f>
        <v>Nya Zeeland</v>
      </c>
      <c r="G63" s="68" t="str">
        <f t="shared" si="110"/>
        <v xml:space="preserve"> </v>
      </c>
      <c r="H63" s="70" t="str">
        <f t="shared" ref="H63:H67" si="119">IF(C63="","",+IF(C63=E63,1," "))</f>
        <v/>
      </c>
      <c r="I63" s="74" t="str">
        <f t="shared" si="111"/>
        <v xml:space="preserve"> </v>
      </c>
      <c r="J63" s="81">
        <v>2</v>
      </c>
      <c r="K63" s="148" t="str">
        <f>'Grupp G'!L8</f>
        <v>Egypten</v>
      </c>
      <c r="L63" s="149">
        <f>'Grupp G'!M8</f>
        <v>0</v>
      </c>
      <c r="M63" s="149">
        <f>'Grupp G'!N8</f>
        <v>0</v>
      </c>
      <c r="N63" s="149">
        <f>'Grupp G'!O8</f>
        <v>0</v>
      </c>
      <c r="O63" s="149">
        <f>'Grupp G'!P8</f>
        <v>0</v>
      </c>
      <c r="P63" s="149">
        <f>'Grupp G'!Q8</f>
        <v>0</v>
      </c>
      <c r="Q63" s="149">
        <f>'Grupp G'!R8</f>
        <v>0</v>
      </c>
      <c r="R63" s="149">
        <f>'Grupp G'!S8</f>
        <v>0</v>
      </c>
      <c r="S63" s="149">
        <f>'Grupp G'!T8</f>
        <v>0</v>
      </c>
      <c r="T63" s="56"/>
      <c r="U63" s="56"/>
      <c r="V63" s="121"/>
      <c r="W63" s="129" t="str">
        <f t="shared" ref="W63:W67" si="120">IF(AC63="","",AY63)</f>
        <v/>
      </c>
      <c r="X63" s="130" t="str">
        <f t="shared" ref="X63:X67" si="121">IF(AC63="","",BF63)</f>
        <v/>
      </c>
      <c r="Y63" s="130" t="str">
        <f t="shared" ref="Y63:Y65" si="122">IF(AK63=0,"",BG63)</f>
        <v/>
      </c>
      <c r="Z63" s="122"/>
      <c r="AA63" s="114"/>
      <c r="AB63" s="77" t="str">
        <f t="shared" si="112"/>
        <v>Iran</v>
      </c>
      <c r="AC63" s="84" t="s">
        <v>80</v>
      </c>
      <c r="AD63" s="76" t="s">
        <v>57</v>
      </c>
      <c r="AE63" s="84" t="s">
        <v>80</v>
      </c>
      <c r="AF63" s="78" t="str">
        <f t="shared" si="113"/>
        <v>Nya Zeeland</v>
      </c>
      <c r="AG63" s="68" t="str">
        <f t="shared" si="114"/>
        <v xml:space="preserve"> </v>
      </c>
      <c r="AH63" s="70" t="str">
        <f t="shared" ref="AH63:AH67" si="123">IF(AC63="","",+IF(AC63=AE63,1," "))</f>
        <v/>
      </c>
      <c r="AI63" s="74" t="str">
        <f t="shared" si="115"/>
        <v xml:space="preserve"> </v>
      </c>
      <c r="AJ63" s="81">
        <v>2</v>
      </c>
      <c r="AK63" s="145"/>
      <c r="AL63" s="53"/>
      <c r="AM63" s="53"/>
      <c r="AN63" s="53"/>
      <c r="AO63" s="53"/>
      <c r="AP63" s="53"/>
      <c r="AQ63" s="53"/>
      <c r="AR63" s="53"/>
      <c r="AS63" s="53"/>
      <c r="AT63" s="53"/>
      <c r="AU63" s="140"/>
      <c r="AW63" s="3">
        <f t="shared" si="116"/>
        <v>2</v>
      </c>
      <c r="AX63" s="10" t="s">
        <v>48</v>
      </c>
      <c r="AY63" s="11">
        <f t="shared" ref="AY63:AY67" si="124">IF(AW63=2,2,0)</f>
        <v>2</v>
      </c>
      <c r="AZ63" s="12" t="e">
        <f t="shared" si="117"/>
        <v>#VALUE!</v>
      </c>
      <c r="BA63" s="3" t="e">
        <f t="shared" si="117"/>
        <v>#VALUE!</v>
      </c>
      <c r="BB63" s="3" t="e">
        <f t="shared" si="117"/>
        <v>#VALUE!</v>
      </c>
      <c r="BC63" s="10" t="s">
        <v>48</v>
      </c>
      <c r="BD63" s="3">
        <f t="shared" si="118"/>
        <v>0</v>
      </c>
      <c r="BE63" s="10" t="s">
        <v>48</v>
      </c>
      <c r="BF63" s="11">
        <f t="shared" ref="BF63:BF65" si="125">IF(BD63=1,1,0)</f>
        <v>0</v>
      </c>
      <c r="BG63" s="13">
        <f>IF(AK63=K63,2,0)</f>
        <v>0</v>
      </c>
      <c r="BP63" s="4"/>
      <c r="BQ63" s="181"/>
      <c r="BR63" s="4"/>
      <c r="BS63" s="4"/>
      <c r="BT63" s="4"/>
      <c r="BU63" s="4"/>
      <c r="BV63" s="4"/>
      <c r="CA63" s="282"/>
    </row>
    <row r="64" spans="1:79" s="2" customFormat="1" ht="18" customHeight="1" x14ac:dyDescent="0.25">
      <c r="A64" s="114" t="s">
        <v>254</v>
      </c>
      <c r="B64" s="77" t="str">
        <f>BR76</f>
        <v>Belgien</v>
      </c>
      <c r="C64" s="84" t="s">
        <v>80</v>
      </c>
      <c r="D64" s="76" t="s">
        <v>57</v>
      </c>
      <c r="E64" s="84" t="s">
        <v>80</v>
      </c>
      <c r="F64" s="78" t="str">
        <f>BR78</f>
        <v>Iran</v>
      </c>
      <c r="G64" s="71" t="str">
        <f t="shared" si="110"/>
        <v xml:space="preserve"> </v>
      </c>
      <c r="H64" s="72" t="str">
        <f t="shared" si="119"/>
        <v/>
      </c>
      <c r="I64" s="75" t="str">
        <f t="shared" si="111"/>
        <v xml:space="preserve"> </v>
      </c>
      <c r="J64" s="81">
        <v>3</v>
      </c>
      <c r="K64" s="214" t="str">
        <f>'Grupp G'!L9</f>
        <v>Iran</v>
      </c>
      <c r="L64" s="215">
        <f>'Grupp G'!M9</f>
        <v>0</v>
      </c>
      <c r="M64" s="215">
        <f>'Grupp G'!N9</f>
        <v>0</v>
      </c>
      <c r="N64" s="215">
        <f>'Grupp G'!O9</f>
        <v>0</v>
      </c>
      <c r="O64" s="215">
        <f>'Grupp G'!P9</f>
        <v>0</v>
      </c>
      <c r="P64" s="215">
        <f>'Grupp G'!Q9</f>
        <v>0</v>
      </c>
      <c r="Q64" s="215">
        <f>'Grupp G'!R9</f>
        <v>0</v>
      </c>
      <c r="R64" s="215">
        <f>'Grupp G'!S9</f>
        <v>0</v>
      </c>
      <c r="S64" s="215">
        <f>'Grupp G'!T9</f>
        <v>0</v>
      </c>
      <c r="T64" s="56"/>
      <c r="U64" s="56"/>
      <c r="V64" s="121"/>
      <c r="W64" s="129" t="str">
        <f t="shared" si="120"/>
        <v/>
      </c>
      <c r="X64" s="130" t="str">
        <f t="shared" si="121"/>
        <v/>
      </c>
      <c r="Y64" s="130" t="str">
        <f t="shared" si="122"/>
        <v/>
      </c>
      <c r="Z64" s="122"/>
      <c r="AA64" s="114"/>
      <c r="AB64" s="77" t="str">
        <f t="shared" si="112"/>
        <v>Belgien</v>
      </c>
      <c r="AC64" s="84" t="s">
        <v>80</v>
      </c>
      <c r="AD64" s="76" t="s">
        <v>57</v>
      </c>
      <c r="AE64" s="84" t="s">
        <v>80</v>
      </c>
      <c r="AF64" s="78" t="str">
        <f t="shared" si="113"/>
        <v>Iran</v>
      </c>
      <c r="AG64" s="71" t="str">
        <f t="shared" si="114"/>
        <v xml:space="preserve"> </v>
      </c>
      <c r="AH64" s="72" t="str">
        <f t="shared" si="123"/>
        <v/>
      </c>
      <c r="AI64" s="75" t="str">
        <f t="shared" si="115"/>
        <v xml:space="preserve"> </v>
      </c>
      <c r="AJ64" s="81">
        <v>3</v>
      </c>
      <c r="AK64" s="145"/>
      <c r="AL64" s="53"/>
      <c r="AM64" s="53"/>
      <c r="AN64" s="53"/>
      <c r="AO64" s="53"/>
      <c r="AP64" s="53"/>
      <c r="AQ64" s="53"/>
      <c r="AR64" s="53"/>
      <c r="AS64" s="53"/>
      <c r="AT64" s="53"/>
      <c r="AU64" s="140"/>
      <c r="AW64" s="3">
        <f t="shared" si="116"/>
        <v>2</v>
      </c>
      <c r="AX64" s="10" t="s">
        <v>48</v>
      </c>
      <c r="AY64" s="11">
        <f t="shared" si="124"/>
        <v>2</v>
      </c>
      <c r="AZ64" s="12" t="e">
        <f t="shared" si="117"/>
        <v>#VALUE!</v>
      </c>
      <c r="BA64" s="3" t="e">
        <f t="shared" si="117"/>
        <v>#VALUE!</v>
      </c>
      <c r="BB64" s="3" t="e">
        <f t="shared" si="117"/>
        <v>#VALUE!</v>
      </c>
      <c r="BC64" s="10" t="s">
        <v>48</v>
      </c>
      <c r="BD64" s="3">
        <f t="shared" si="118"/>
        <v>0</v>
      </c>
      <c r="BE64" s="10" t="s">
        <v>48</v>
      </c>
      <c r="BF64" s="11">
        <f t="shared" si="125"/>
        <v>0</v>
      </c>
      <c r="BG64" s="13">
        <f>IF(AK64=K64,2,0)</f>
        <v>0</v>
      </c>
      <c r="BP64" s="4"/>
      <c r="BQ64" s="181"/>
      <c r="BR64" s="4"/>
      <c r="BS64" s="4"/>
      <c r="BT64" s="4"/>
      <c r="BU64" s="4"/>
      <c r="BV64" s="4"/>
      <c r="CA64" s="282"/>
    </row>
    <row r="65" spans="1:79" s="2" customFormat="1" ht="18" customHeight="1" x14ac:dyDescent="0.25">
      <c r="A65" s="114" t="s">
        <v>255</v>
      </c>
      <c r="B65" s="77" t="str">
        <f>BR77</f>
        <v>Egypten</v>
      </c>
      <c r="C65" s="84" t="s">
        <v>80</v>
      </c>
      <c r="D65" s="76" t="s">
        <v>57</v>
      </c>
      <c r="E65" s="84" t="s">
        <v>80</v>
      </c>
      <c r="F65" s="78" t="str">
        <f>BR79</f>
        <v>Nya Zeeland</v>
      </c>
      <c r="G65" s="71" t="str">
        <f t="shared" si="110"/>
        <v xml:space="preserve"> </v>
      </c>
      <c r="H65" s="72" t="str">
        <f t="shared" si="119"/>
        <v/>
      </c>
      <c r="I65" s="75" t="str">
        <f t="shared" si="111"/>
        <v xml:space="preserve"> </v>
      </c>
      <c r="J65" s="81">
        <v>4</v>
      </c>
      <c r="K65" s="212" t="str">
        <f>'Grupp G'!L10</f>
        <v>Nya Zeeland</v>
      </c>
      <c r="L65" s="213">
        <f>'Grupp G'!M10</f>
        <v>0</v>
      </c>
      <c r="M65" s="213">
        <f>'Grupp G'!N10</f>
        <v>0</v>
      </c>
      <c r="N65" s="213">
        <f>'Grupp G'!O10</f>
        <v>0</v>
      </c>
      <c r="O65" s="213">
        <f>'Grupp G'!P10</f>
        <v>0</v>
      </c>
      <c r="P65" s="213">
        <f>'Grupp G'!Q10</f>
        <v>0</v>
      </c>
      <c r="Q65" s="213">
        <f>'Grupp G'!R10</f>
        <v>0</v>
      </c>
      <c r="R65" s="213">
        <f>'Grupp G'!S10</f>
        <v>0</v>
      </c>
      <c r="S65" s="213">
        <f>'Grupp G'!T10</f>
        <v>0</v>
      </c>
      <c r="T65" s="56"/>
      <c r="U65" s="56"/>
      <c r="V65" s="121"/>
      <c r="W65" s="129" t="str">
        <f t="shared" si="120"/>
        <v/>
      </c>
      <c r="X65" s="130" t="str">
        <f t="shared" si="121"/>
        <v/>
      </c>
      <c r="Y65" s="131" t="str">
        <f t="shared" si="122"/>
        <v/>
      </c>
      <c r="Z65" s="122"/>
      <c r="AA65" s="114"/>
      <c r="AB65" s="77" t="str">
        <f t="shared" si="112"/>
        <v>Egypten</v>
      </c>
      <c r="AC65" s="84" t="s">
        <v>80</v>
      </c>
      <c r="AD65" s="76" t="s">
        <v>57</v>
      </c>
      <c r="AE65" s="84" t="s">
        <v>80</v>
      </c>
      <c r="AF65" s="78" t="str">
        <f t="shared" si="113"/>
        <v>Nya Zeeland</v>
      </c>
      <c r="AG65" s="71" t="str">
        <f t="shared" si="114"/>
        <v xml:space="preserve"> </v>
      </c>
      <c r="AH65" s="72" t="str">
        <f t="shared" si="123"/>
        <v/>
      </c>
      <c r="AI65" s="75" t="str">
        <f t="shared" si="115"/>
        <v xml:space="preserve"> </v>
      </c>
      <c r="AJ65" s="81">
        <v>4</v>
      </c>
      <c r="AK65" s="145"/>
      <c r="AL65" s="53"/>
      <c r="AM65" s="53"/>
      <c r="AN65" s="53"/>
      <c r="AO65" s="53"/>
      <c r="AP65" s="53"/>
      <c r="AQ65" s="53"/>
      <c r="AR65" s="53"/>
      <c r="AS65" s="53"/>
      <c r="AT65" s="53"/>
      <c r="AU65" s="140"/>
      <c r="AW65" s="3">
        <f t="shared" si="116"/>
        <v>2</v>
      </c>
      <c r="AX65" s="10" t="s">
        <v>48</v>
      </c>
      <c r="AY65" s="11">
        <f t="shared" si="124"/>
        <v>2</v>
      </c>
      <c r="AZ65" s="12" t="e">
        <f t="shared" si="117"/>
        <v>#VALUE!</v>
      </c>
      <c r="BA65" s="3" t="e">
        <f t="shared" si="117"/>
        <v>#VALUE!</v>
      </c>
      <c r="BB65" s="3" t="e">
        <f t="shared" si="117"/>
        <v>#VALUE!</v>
      </c>
      <c r="BC65" s="10" t="s">
        <v>48</v>
      </c>
      <c r="BD65" s="3">
        <f t="shared" si="118"/>
        <v>0</v>
      </c>
      <c r="BE65" s="10" t="s">
        <v>48</v>
      </c>
      <c r="BF65" s="11">
        <f t="shared" si="125"/>
        <v>0</v>
      </c>
      <c r="BG65" s="13">
        <f>IF(AK65=K65,2,0)</f>
        <v>0</v>
      </c>
      <c r="BP65" s="4"/>
      <c r="BQ65" s="181"/>
      <c r="BR65" s="4"/>
      <c r="BS65" s="4"/>
      <c r="BT65" s="4"/>
      <c r="BU65" s="4"/>
      <c r="BV65" s="4"/>
      <c r="CA65" s="282"/>
    </row>
    <row r="66" spans="1:79" s="2" customFormat="1" ht="18" customHeight="1" x14ac:dyDescent="0.25">
      <c r="A66" s="114" t="s">
        <v>256</v>
      </c>
      <c r="B66" s="77" t="str">
        <f>BR76</f>
        <v>Belgien</v>
      </c>
      <c r="C66" s="84" t="s">
        <v>80</v>
      </c>
      <c r="D66" s="76" t="s">
        <v>57</v>
      </c>
      <c r="E66" s="84" t="s">
        <v>80</v>
      </c>
      <c r="F66" s="78" t="str">
        <f>BR79</f>
        <v>Nya Zeeland</v>
      </c>
      <c r="G66" s="71" t="str">
        <f t="shared" si="110"/>
        <v xml:space="preserve"> </v>
      </c>
      <c r="H66" s="72" t="str">
        <f t="shared" si="119"/>
        <v/>
      </c>
      <c r="I66" s="73" t="str">
        <f t="shared" si="111"/>
        <v xml:space="preserve"> </v>
      </c>
      <c r="J66" s="60"/>
      <c r="K66" s="61"/>
      <c r="L66" s="56"/>
      <c r="M66" s="56"/>
      <c r="N66" s="56"/>
      <c r="O66" s="56"/>
      <c r="P66" s="56"/>
      <c r="Q66" s="56"/>
      <c r="R66" s="56"/>
      <c r="S66" s="56"/>
      <c r="T66" s="56"/>
      <c r="U66" s="56"/>
      <c r="V66" s="121"/>
      <c r="W66" s="129" t="str">
        <f t="shared" si="120"/>
        <v/>
      </c>
      <c r="X66" s="130" t="str">
        <f t="shared" si="121"/>
        <v/>
      </c>
      <c r="Y66" s="129"/>
      <c r="Z66" s="122"/>
      <c r="AA66" s="114"/>
      <c r="AB66" s="77" t="str">
        <f t="shared" si="112"/>
        <v>Belgien</v>
      </c>
      <c r="AC66" s="84" t="s">
        <v>80</v>
      </c>
      <c r="AD66" s="76" t="s">
        <v>57</v>
      </c>
      <c r="AE66" s="84" t="s">
        <v>80</v>
      </c>
      <c r="AF66" s="78" t="str">
        <f t="shared" si="113"/>
        <v>Nya Zeeland</v>
      </c>
      <c r="AG66" s="71" t="str">
        <f t="shared" si="114"/>
        <v xml:space="preserve"> </v>
      </c>
      <c r="AH66" s="72" t="str">
        <f t="shared" si="123"/>
        <v/>
      </c>
      <c r="AI66" s="73" t="str">
        <f t="shared" si="115"/>
        <v xml:space="preserve"> </v>
      </c>
      <c r="AJ66" s="64"/>
      <c r="AK66" s="58"/>
      <c r="AL66" s="53"/>
      <c r="AM66" s="53"/>
      <c r="AN66" s="53"/>
      <c r="AO66" s="53"/>
      <c r="AP66" s="53"/>
      <c r="AQ66" s="53"/>
      <c r="AR66" s="53"/>
      <c r="AS66" s="53"/>
      <c r="AT66" s="53"/>
      <c r="AU66" s="140"/>
      <c r="AW66" s="3">
        <f t="shared" si="116"/>
        <v>2</v>
      </c>
      <c r="AX66" s="10" t="s">
        <v>48</v>
      </c>
      <c r="AY66" s="11">
        <f t="shared" si="124"/>
        <v>2</v>
      </c>
      <c r="AZ66" s="12" t="e">
        <f t="shared" si="117"/>
        <v>#VALUE!</v>
      </c>
      <c r="BA66" s="3" t="e">
        <f t="shared" si="117"/>
        <v>#VALUE!</v>
      </c>
      <c r="BB66" s="3" t="e">
        <f t="shared" si="117"/>
        <v>#VALUE!</v>
      </c>
      <c r="BC66" s="10" t="s">
        <v>48</v>
      </c>
      <c r="BD66" s="3">
        <f t="shared" ref="BD66:BD67" si="126">COUNTIF(AZ66:BB66,2)</f>
        <v>0</v>
      </c>
      <c r="BE66" s="10" t="s">
        <v>48</v>
      </c>
      <c r="BF66" s="11">
        <f t="shared" ref="BF66:BF67" si="127">IF(BD66=1,1,0)</f>
        <v>0</v>
      </c>
      <c r="BG66" s="13"/>
      <c r="BP66" s="4"/>
      <c r="BQ66" s="181"/>
      <c r="BR66" s="4"/>
      <c r="BS66" s="4"/>
      <c r="BT66" s="4"/>
      <c r="BU66" s="4"/>
      <c r="BV66" s="4"/>
      <c r="CA66" s="282"/>
    </row>
    <row r="67" spans="1:79" s="2" customFormat="1" ht="18" customHeight="1" x14ac:dyDescent="0.25">
      <c r="A67" s="114" t="s">
        <v>257</v>
      </c>
      <c r="B67" s="77" t="str">
        <f>BR77</f>
        <v>Egypten</v>
      </c>
      <c r="C67" s="84" t="s">
        <v>80</v>
      </c>
      <c r="D67" s="76" t="s">
        <v>57</v>
      </c>
      <c r="E67" s="84" t="s">
        <v>80</v>
      </c>
      <c r="F67" s="78" t="str">
        <f>BR78</f>
        <v>Iran</v>
      </c>
      <c r="G67" s="66" t="str">
        <f t="shared" si="110"/>
        <v xml:space="preserve"> </v>
      </c>
      <c r="H67" s="69" t="str">
        <f t="shared" si="119"/>
        <v/>
      </c>
      <c r="I67" s="67" t="str">
        <f t="shared" si="111"/>
        <v xml:space="preserve"> </v>
      </c>
      <c r="J67" s="60"/>
      <c r="K67" s="61"/>
      <c r="L67" s="56"/>
      <c r="M67" s="56"/>
      <c r="N67" s="56"/>
      <c r="O67" s="56"/>
      <c r="P67" s="56"/>
      <c r="Q67" s="56"/>
      <c r="R67" s="56"/>
      <c r="S67" s="56"/>
      <c r="T67" s="56"/>
      <c r="U67" s="56"/>
      <c r="V67" s="121"/>
      <c r="W67" s="151" t="str">
        <f t="shared" si="120"/>
        <v/>
      </c>
      <c r="X67" s="131" t="str">
        <f t="shared" si="121"/>
        <v/>
      </c>
      <c r="Y67" s="129"/>
      <c r="Z67" s="122"/>
      <c r="AA67" s="114"/>
      <c r="AB67" s="77" t="str">
        <f t="shared" si="112"/>
        <v>Egypten</v>
      </c>
      <c r="AC67" s="84" t="s">
        <v>80</v>
      </c>
      <c r="AD67" s="76" t="s">
        <v>57</v>
      </c>
      <c r="AE67" s="84" t="s">
        <v>80</v>
      </c>
      <c r="AF67" s="78" t="str">
        <f t="shared" si="113"/>
        <v>Iran</v>
      </c>
      <c r="AG67" s="66" t="str">
        <f t="shared" si="114"/>
        <v xml:space="preserve"> </v>
      </c>
      <c r="AH67" s="69" t="str">
        <f t="shared" si="123"/>
        <v/>
      </c>
      <c r="AI67" s="67" t="str">
        <f t="shared" si="115"/>
        <v xml:space="preserve"> </v>
      </c>
      <c r="AJ67" s="64"/>
      <c r="AK67" s="58"/>
      <c r="AL67" s="53"/>
      <c r="AM67" s="53"/>
      <c r="AN67" s="53"/>
      <c r="AO67" s="53"/>
      <c r="AP67" s="53"/>
      <c r="AQ67" s="53"/>
      <c r="AR67" s="53"/>
      <c r="AS67" s="53"/>
      <c r="AT67" s="53"/>
      <c r="AU67" s="140"/>
      <c r="AW67" s="3">
        <f t="shared" si="116"/>
        <v>2</v>
      </c>
      <c r="AX67" s="10" t="s">
        <v>48</v>
      </c>
      <c r="AY67" s="11">
        <f t="shared" si="124"/>
        <v>2</v>
      </c>
      <c r="AZ67" s="12" t="e">
        <f t="shared" si="117"/>
        <v>#VALUE!</v>
      </c>
      <c r="BA67" s="3" t="e">
        <f t="shared" si="117"/>
        <v>#VALUE!</v>
      </c>
      <c r="BB67" s="3" t="e">
        <f t="shared" si="117"/>
        <v>#VALUE!</v>
      </c>
      <c r="BC67" s="10" t="s">
        <v>48</v>
      </c>
      <c r="BD67" s="3">
        <f t="shared" si="126"/>
        <v>0</v>
      </c>
      <c r="BE67" s="10" t="s">
        <v>48</v>
      </c>
      <c r="BF67" s="11">
        <f t="shared" si="127"/>
        <v>0</v>
      </c>
      <c r="BG67" s="13"/>
      <c r="BQ67" s="163"/>
      <c r="CA67" s="282"/>
    </row>
    <row r="68" spans="1:79" s="2" customFormat="1" ht="18" customHeight="1" thickBot="1" x14ac:dyDescent="0.3">
      <c r="A68" s="199"/>
      <c r="B68" s="57"/>
      <c r="C68" s="58"/>
      <c r="D68" s="58"/>
      <c r="E68" s="58"/>
      <c r="F68" s="58"/>
      <c r="G68" s="59"/>
      <c r="H68" s="59"/>
      <c r="I68" s="59"/>
      <c r="J68" s="60"/>
      <c r="K68" s="61"/>
      <c r="L68" s="56"/>
      <c r="M68" s="56"/>
      <c r="N68" s="56"/>
      <c r="O68" s="56"/>
      <c r="P68" s="56"/>
      <c r="Q68" s="56"/>
      <c r="R68" s="56"/>
      <c r="S68" s="56"/>
      <c r="T68" s="56"/>
      <c r="U68" s="56"/>
      <c r="V68" s="121"/>
      <c r="W68" s="129">
        <f>SUM(W62:Y67)</f>
        <v>0</v>
      </c>
      <c r="X68" s="132" t="s">
        <v>295</v>
      </c>
      <c r="Y68" s="129" t="s">
        <v>296</v>
      </c>
      <c r="Z68" s="122"/>
      <c r="AA68" s="111"/>
      <c r="AB68" s="57"/>
      <c r="AC68" s="58"/>
      <c r="AD68" s="58"/>
      <c r="AE68" s="58"/>
      <c r="AF68" s="58"/>
      <c r="AG68" s="59"/>
      <c r="AH68" s="59"/>
      <c r="AI68" s="59"/>
      <c r="AJ68" s="64"/>
      <c r="AK68" s="64"/>
      <c r="AL68" s="53"/>
      <c r="AM68" s="53"/>
      <c r="AN68" s="53"/>
      <c r="AO68" s="53"/>
      <c r="AP68" s="53"/>
      <c r="AQ68" s="53"/>
      <c r="AR68" s="53"/>
      <c r="AS68" s="53"/>
      <c r="AT68" s="53"/>
      <c r="AU68" s="140"/>
      <c r="AW68" s="3"/>
      <c r="AX68" s="3"/>
      <c r="AY68" s="11"/>
      <c r="AZ68" s="12"/>
      <c r="BA68" s="3"/>
      <c r="BB68" s="3"/>
      <c r="BC68" s="3"/>
      <c r="BD68" s="3"/>
      <c r="BE68" s="3"/>
      <c r="BF68" s="11"/>
      <c r="BG68" s="13"/>
      <c r="BQ68" s="163"/>
      <c r="CA68" s="282"/>
    </row>
    <row r="69" spans="1:79" s="2" customFormat="1" ht="18" customHeight="1" x14ac:dyDescent="0.25">
      <c r="A69" s="54"/>
      <c r="B69" s="319" t="s">
        <v>46</v>
      </c>
      <c r="C69" s="319"/>
      <c r="D69" s="319"/>
      <c r="E69" s="319"/>
      <c r="F69" s="303"/>
      <c r="G69" s="87">
        <v>1</v>
      </c>
      <c r="H69" s="87" t="s">
        <v>3</v>
      </c>
      <c r="I69" s="87">
        <v>2</v>
      </c>
      <c r="J69" s="88"/>
      <c r="K69" s="257" t="s">
        <v>46</v>
      </c>
      <c r="L69" s="248" t="s">
        <v>81</v>
      </c>
      <c r="M69" s="248" t="s">
        <v>82</v>
      </c>
      <c r="N69" s="248" t="s">
        <v>83</v>
      </c>
      <c r="O69" s="248" t="s">
        <v>61</v>
      </c>
      <c r="P69" s="248" t="s">
        <v>84</v>
      </c>
      <c r="Q69" s="248" t="s">
        <v>85</v>
      </c>
      <c r="R69" s="248" t="s">
        <v>86</v>
      </c>
      <c r="S69" s="248" t="s">
        <v>53</v>
      </c>
      <c r="T69" s="56"/>
      <c r="U69" s="56"/>
      <c r="V69" s="121"/>
      <c r="W69" s="132"/>
      <c r="X69" s="132"/>
      <c r="Y69" s="129"/>
      <c r="Z69" s="122"/>
      <c r="AA69" s="111"/>
      <c r="AB69" s="319" t="s">
        <v>46</v>
      </c>
      <c r="AC69" s="319"/>
      <c r="AD69" s="319"/>
      <c r="AE69" s="319"/>
      <c r="AF69" s="303"/>
      <c r="AG69" s="87" t="s">
        <v>23</v>
      </c>
      <c r="AH69" s="87" t="s">
        <v>3</v>
      </c>
      <c r="AI69" s="87">
        <v>2</v>
      </c>
      <c r="AJ69" s="88"/>
      <c r="AK69" s="89" t="s">
        <v>46</v>
      </c>
      <c r="AL69" s="53"/>
      <c r="AM69" s="53"/>
      <c r="AN69" s="53"/>
      <c r="AO69" s="53"/>
      <c r="AP69" s="53"/>
      <c r="AQ69" s="53"/>
      <c r="AR69" s="53"/>
      <c r="AS69" s="53"/>
      <c r="AT69" s="53"/>
      <c r="AU69" s="140"/>
      <c r="AW69" s="16"/>
      <c r="AX69" s="16"/>
      <c r="AY69" s="11"/>
      <c r="AZ69" s="348"/>
      <c r="BA69" s="349"/>
      <c r="BB69" s="349"/>
      <c r="BC69" s="16"/>
      <c r="BD69" s="16"/>
      <c r="BE69" s="16"/>
      <c r="BF69" s="17"/>
      <c r="BG69" s="13"/>
      <c r="BQ69" s="163"/>
      <c r="CA69" s="282"/>
    </row>
    <row r="70" spans="1:79" s="2" customFormat="1" ht="18" customHeight="1" x14ac:dyDescent="0.25">
      <c r="A70" s="114" t="s">
        <v>258</v>
      </c>
      <c r="B70" s="77" t="str">
        <f>BR81</f>
        <v>Spanien</v>
      </c>
      <c r="C70" s="84" t="s">
        <v>80</v>
      </c>
      <c r="D70" s="85" t="s">
        <v>57</v>
      </c>
      <c r="E70" s="84" t="s">
        <v>80</v>
      </c>
      <c r="F70" s="78" t="str">
        <f>BR82</f>
        <v>Kap Verde</v>
      </c>
      <c r="G70" s="74" t="str">
        <f t="shared" ref="G70:G75" si="128">IF(C70&gt;E70,1," ")</f>
        <v xml:space="preserve"> </v>
      </c>
      <c r="H70" s="70" t="str">
        <f>IF(C70="","",+IF(C70=E70,1," "))</f>
        <v/>
      </c>
      <c r="I70" s="74" t="str">
        <f t="shared" ref="I70:I75" si="129">IF(C70&lt;E70,1," ")</f>
        <v xml:space="preserve"> </v>
      </c>
      <c r="J70" s="81">
        <v>1</v>
      </c>
      <c r="K70" s="80" t="str">
        <f>'Grupp H'!L7</f>
        <v>Spanien</v>
      </c>
      <c r="L70" s="79">
        <f>'Grupp H'!M7</f>
        <v>0</v>
      </c>
      <c r="M70" s="79">
        <f>'Grupp H'!N7</f>
        <v>0</v>
      </c>
      <c r="N70" s="79">
        <f>'Grupp H'!O7</f>
        <v>0</v>
      </c>
      <c r="O70" s="79">
        <f>'Grupp H'!P7</f>
        <v>0</v>
      </c>
      <c r="P70" s="79">
        <f>'Grupp H'!Q7</f>
        <v>0</v>
      </c>
      <c r="Q70" s="79">
        <f>'Grupp H'!R7</f>
        <v>0</v>
      </c>
      <c r="R70" s="79">
        <f>'Grupp H'!S7</f>
        <v>0</v>
      </c>
      <c r="S70" s="79">
        <f>'Grupp H'!T7</f>
        <v>0</v>
      </c>
      <c r="T70" s="56"/>
      <c r="U70" s="56"/>
      <c r="V70" s="121"/>
      <c r="W70" s="150" t="str">
        <f>IF(AC70="","",AY70)</f>
        <v/>
      </c>
      <c r="X70" s="127" t="str">
        <f>IF(AC70="","",BF70)</f>
        <v/>
      </c>
      <c r="Y70" s="127" t="str">
        <f>IF(AK70=0,"",BG70)</f>
        <v/>
      </c>
      <c r="Z70" s="122"/>
      <c r="AA70" s="114"/>
      <c r="AB70" s="77" t="str">
        <f t="shared" ref="AB70:AB75" si="130">B70</f>
        <v>Spanien</v>
      </c>
      <c r="AC70" s="84" t="s">
        <v>80</v>
      </c>
      <c r="AD70" s="85" t="s">
        <v>57</v>
      </c>
      <c r="AE70" s="84" t="s">
        <v>80</v>
      </c>
      <c r="AF70" s="78" t="str">
        <f t="shared" ref="AF70:AF75" si="131">F70</f>
        <v>Kap Verde</v>
      </c>
      <c r="AG70" s="74" t="str">
        <f t="shared" ref="AG70:AG75" si="132">IF(AC70&gt;AE70,1," ")</f>
        <v xml:space="preserve"> </v>
      </c>
      <c r="AH70" s="70" t="str">
        <f>IF(AC70="","",+IF(AC70=AE70,1," "))</f>
        <v/>
      </c>
      <c r="AI70" s="74" t="str">
        <f t="shared" ref="AI70:AI75" si="133">IF(AC70&lt;AE70,1," ")</f>
        <v xml:space="preserve"> </v>
      </c>
      <c r="AJ70" s="81">
        <v>1</v>
      </c>
      <c r="AK70" s="145"/>
      <c r="AL70" s="53"/>
      <c r="AM70" s="53"/>
      <c r="AN70" s="53"/>
      <c r="AO70" s="53"/>
      <c r="AP70" s="53"/>
      <c r="AQ70" s="53"/>
      <c r="AR70" s="53"/>
      <c r="AS70" s="53"/>
      <c r="AT70" s="53"/>
      <c r="AU70" s="140"/>
      <c r="AW70" s="3">
        <f t="shared" ref="AW70:AW75" si="134">IF(C70=AC70,1,0)+IF(AE70=E70,1,0)</f>
        <v>2</v>
      </c>
      <c r="AX70" s="10" t="s">
        <v>48</v>
      </c>
      <c r="AY70" s="11">
        <f>IF(AW70=2,2,0)</f>
        <v>2</v>
      </c>
      <c r="AZ70" s="12" t="e">
        <f t="shared" ref="AZ70:BB75" si="135">AG70+G70</f>
        <v>#VALUE!</v>
      </c>
      <c r="BA70" s="3" t="e">
        <f t="shared" si="135"/>
        <v>#VALUE!</v>
      </c>
      <c r="BB70" s="3" t="e">
        <f t="shared" si="135"/>
        <v>#VALUE!</v>
      </c>
      <c r="BC70" s="10" t="s">
        <v>48</v>
      </c>
      <c r="BD70" s="3">
        <f t="shared" ref="BD70" si="136">COUNTIF(AZ70:BB70,2)</f>
        <v>0</v>
      </c>
      <c r="BE70" s="10" t="s">
        <v>48</v>
      </c>
      <c r="BF70" s="11">
        <f>IF(BD70=1,1,0)</f>
        <v>0</v>
      </c>
      <c r="BG70" s="13">
        <f t="shared" ref="BG70:BG75" si="137">IF(AK70=K70,2,0)</f>
        <v>0</v>
      </c>
      <c r="BQ70" s="163"/>
      <c r="CA70" s="282"/>
    </row>
    <row r="71" spans="1:79" s="2" customFormat="1" ht="18" customHeight="1" x14ac:dyDescent="0.25">
      <c r="A71" s="114" t="s">
        <v>259</v>
      </c>
      <c r="B71" s="77" t="str">
        <f>BR83</f>
        <v>Saudiarabien</v>
      </c>
      <c r="C71" s="84" t="s">
        <v>80</v>
      </c>
      <c r="D71" s="76" t="s">
        <v>57</v>
      </c>
      <c r="E71" s="84" t="s">
        <v>80</v>
      </c>
      <c r="F71" s="78" t="str">
        <f>BR84</f>
        <v>Uruguay</v>
      </c>
      <c r="G71" s="68" t="str">
        <f t="shared" si="128"/>
        <v xml:space="preserve"> </v>
      </c>
      <c r="H71" s="70" t="str">
        <f t="shared" ref="H71:H75" si="138">IF(C71="","",+IF(C71=E71,1," "))</f>
        <v/>
      </c>
      <c r="I71" s="74" t="str">
        <f t="shared" si="129"/>
        <v xml:space="preserve"> </v>
      </c>
      <c r="J71" s="81">
        <v>2</v>
      </c>
      <c r="K71" s="148" t="str">
        <f>'Grupp H'!L8</f>
        <v>Kap Verde</v>
      </c>
      <c r="L71" s="149">
        <f>'Grupp H'!M8</f>
        <v>0</v>
      </c>
      <c r="M71" s="149">
        <f>'Grupp H'!N8</f>
        <v>0</v>
      </c>
      <c r="N71" s="149">
        <f>'Grupp H'!O8</f>
        <v>0</v>
      </c>
      <c r="O71" s="149">
        <f>'Grupp H'!P8</f>
        <v>0</v>
      </c>
      <c r="P71" s="149">
        <f>'Grupp H'!Q8</f>
        <v>0</v>
      </c>
      <c r="Q71" s="149">
        <f>'Grupp H'!R8</f>
        <v>0</v>
      </c>
      <c r="R71" s="149">
        <f>'Grupp H'!S8</f>
        <v>0</v>
      </c>
      <c r="S71" s="149">
        <f>'Grupp H'!T8</f>
        <v>0</v>
      </c>
      <c r="T71" s="56"/>
      <c r="U71" s="56"/>
      <c r="V71" s="121"/>
      <c r="W71" s="129" t="str">
        <f t="shared" ref="W71:W75" si="139">IF(AC71="","",AY71)</f>
        <v/>
      </c>
      <c r="X71" s="130" t="str">
        <f t="shared" ref="X71:X75" si="140">IF(AC71="","",BF71)</f>
        <v/>
      </c>
      <c r="Y71" s="130" t="str">
        <f t="shared" ref="Y71:Y73" si="141">IF(AK71=0,"",BG71)</f>
        <v/>
      </c>
      <c r="Z71" s="122"/>
      <c r="AA71" s="114"/>
      <c r="AB71" s="77" t="str">
        <f t="shared" si="130"/>
        <v>Saudiarabien</v>
      </c>
      <c r="AC71" s="84" t="s">
        <v>80</v>
      </c>
      <c r="AD71" s="76" t="s">
        <v>57</v>
      </c>
      <c r="AE71" s="84" t="s">
        <v>80</v>
      </c>
      <c r="AF71" s="78" t="str">
        <f t="shared" si="131"/>
        <v>Uruguay</v>
      </c>
      <c r="AG71" s="68" t="str">
        <f t="shared" si="132"/>
        <v xml:space="preserve"> </v>
      </c>
      <c r="AH71" s="70" t="str">
        <f t="shared" ref="AH71:AH75" si="142">IF(AC71="","",+IF(AC71=AE71,1," "))</f>
        <v/>
      </c>
      <c r="AI71" s="74" t="str">
        <f t="shared" si="133"/>
        <v xml:space="preserve"> </v>
      </c>
      <c r="AJ71" s="81">
        <v>2</v>
      </c>
      <c r="AK71" s="145"/>
      <c r="AL71" s="53"/>
      <c r="AM71" s="53"/>
      <c r="AN71" s="53"/>
      <c r="AO71" s="53"/>
      <c r="AP71" s="53"/>
      <c r="AQ71" s="53"/>
      <c r="AR71" s="53"/>
      <c r="AS71" s="53"/>
      <c r="AT71" s="53"/>
      <c r="AU71" s="140"/>
      <c r="AW71" s="3">
        <f t="shared" si="134"/>
        <v>2</v>
      </c>
      <c r="AX71" s="10" t="s">
        <v>48</v>
      </c>
      <c r="AY71" s="11">
        <f t="shared" ref="AY71:AY107" si="143">IF(AW71=2,2,0)</f>
        <v>2</v>
      </c>
      <c r="AZ71" s="12" t="e">
        <f t="shared" si="135"/>
        <v>#VALUE!</v>
      </c>
      <c r="BA71" s="3" t="e">
        <f t="shared" si="135"/>
        <v>#VALUE!</v>
      </c>
      <c r="BB71" s="3" t="e">
        <f t="shared" si="135"/>
        <v>#VALUE!</v>
      </c>
      <c r="BC71" s="10" t="s">
        <v>48</v>
      </c>
      <c r="BD71" s="3">
        <f t="shared" ref="BD71:BD107" si="144">COUNTIF(AZ71:BB71,2)</f>
        <v>0</v>
      </c>
      <c r="BE71" s="10" t="s">
        <v>48</v>
      </c>
      <c r="BF71" s="11">
        <f t="shared" ref="BF71:BF107" si="145">IF(BD71=1,1,0)</f>
        <v>0</v>
      </c>
      <c r="BG71" s="13">
        <f t="shared" si="137"/>
        <v>0</v>
      </c>
      <c r="BQ71" s="163"/>
      <c r="CA71" s="282"/>
    </row>
    <row r="72" spans="1:79" s="2" customFormat="1" ht="18" customHeight="1" x14ac:dyDescent="0.25">
      <c r="A72" s="114" t="s">
        <v>260</v>
      </c>
      <c r="B72" s="77" t="str">
        <f>BR81</f>
        <v>Spanien</v>
      </c>
      <c r="C72" s="84" t="s">
        <v>80</v>
      </c>
      <c r="D72" s="76" t="s">
        <v>57</v>
      </c>
      <c r="E72" s="84" t="s">
        <v>80</v>
      </c>
      <c r="F72" s="78" t="str">
        <f>BR83</f>
        <v>Saudiarabien</v>
      </c>
      <c r="G72" s="71" t="str">
        <f t="shared" si="128"/>
        <v xml:space="preserve"> </v>
      </c>
      <c r="H72" s="72" t="str">
        <f t="shared" si="138"/>
        <v/>
      </c>
      <c r="I72" s="75" t="str">
        <f t="shared" si="129"/>
        <v xml:space="preserve"> </v>
      </c>
      <c r="J72" s="81">
        <v>3</v>
      </c>
      <c r="K72" s="214" t="str">
        <f>'Grupp H'!L9</f>
        <v>Saudiarabien</v>
      </c>
      <c r="L72" s="215">
        <f>'Grupp H'!M9</f>
        <v>0</v>
      </c>
      <c r="M72" s="215">
        <f>'Grupp H'!N9</f>
        <v>0</v>
      </c>
      <c r="N72" s="215">
        <f>'Grupp H'!O9</f>
        <v>0</v>
      </c>
      <c r="O72" s="215">
        <f>'Grupp H'!P9</f>
        <v>0</v>
      </c>
      <c r="P72" s="215">
        <f>'Grupp H'!Q9</f>
        <v>0</v>
      </c>
      <c r="Q72" s="215">
        <f>'Grupp H'!R9</f>
        <v>0</v>
      </c>
      <c r="R72" s="215">
        <f>'Grupp H'!S9</f>
        <v>0</v>
      </c>
      <c r="S72" s="215">
        <f>'Grupp H'!T9</f>
        <v>0</v>
      </c>
      <c r="T72" s="56"/>
      <c r="U72" s="56"/>
      <c r="V72" s="121"/>
      <c r="W72" s="129" t="str">
        <f t="shared" si="139"/>
        <v/>
      </c>
      <c r="X72" s="130" t="str">
        <f t="shared" si="140"/>
        <v/>
      </c>
      <c r="Y72" s="130" t="str">
        <f t="shared" si="141"/>
        <v/>
      </c>
      <c r="Z72" s="122"/>
      <c r="AA72" s="114"/>
      <c r="AB72" s="77" t="str">
        <f t="shared" si="130"/>
        <v>Spanien</v>
      </c>
      <c r="AC72" s="84" t="s">
        <v>80</v>
      </c>
      <c r="AD72" s="76" t="s">
        <v>57</v>
      </c>
      <c r="AE72" s="84" t="s">
        <v>80</v>
      </c>
      <c r="AF72" s="78" t="str">
        <f t="shared" si="131"/>
        <v>Saudiarabien</v>
      </c>
      <c r="AG72" s="71" t="str">
        <f t="shared" si="132"/>
        <v xml:space="preserve"> </v>
      </c>
      <c r="AH72" s="72" t="str">
        <f t="shared" si="142"/>
        <v/>
      </c>
      <c r="AI72" s="75" t="str">
        <f t="shared" si="133"/>
        <v xml:space="preserve"> </v>
      </c>
      <c r="AJ72" s="81">
        <v>3</v>
      </c>
      <c r="AK72" s="145"/>
      <c r="AL72" s="53"/>
      <c r="AM72" s="53"/>
      <c r="AN72" s="53"/>
      <c r="AO72" s="53"/>
      <c r="AP72" s="53"/>
      <c r="AQ72" s="53"/>
      <c r="AR72" s="53"/>
      <c r="AS72" s="53"/>
      <c r="AT72" s="53"/>
      <c r="AU72" s="140"/>
      <c r="AW72" s="3">
        <f t="shared" si="134"/>
        <v>2</v>
      </c>
      <c r="AX72" s="10" t="s">
        <v>48</v>
      </c>
      <c r="AY72" s="11">
        <f t="shared" si="143"/>
        <v>2</v>
      </c>
      <c r="AZ72" s="12" t="e">
        <f t="shared" si="135"/>
        <v>#VALUE!</v>
      </c>
      <c r="BA72" s="3" t="e">
        <f t="shared" si="135"/>
        <v>#VALUE!</v>
      </c>
      <c r="BB72" s="3" t="e">
        <f t="shared" si="135"/>
        <v>#VALUE!</v>
      </c>
      <c r="BC72" s="10" t="s">
        <v>48</v>
      </c>
      <c r="BD72" s="3">
        <f t="shared" si="144"/>
        <v>0</v>
      </c>
      <c r="BE72" s="10" t="s">
        <v>48</v>
      </c>
      <c r="BF72" s="11">
        <f t="shared" si="145"/>
        <v>0</v>
      </c>
      <c r="BG72" s="13">
        <f t="shared" si="137"/>
        <v>0</v>
      </c>
      <c r="BQ72" s="163"/>
      <c r="CA72" s="282"/>
    </row>
    <row r="73" spans="1:79" s="2" customFormat="1" ht="18" customHeight="1" x14ac:dyDescent="0.25">
      <c r="A73" s="114" t="s">
        <v>261</v>
      </c>
      <c r="B73" s="77" t="str">
        <f>BR82</f>
        <v>Kap Verde</v>
      </c>
      <c r="C73" s="84" t="s">
        <v>80</v>
      </c>
      <c r="D73" s="76" t="s">
        <v>57</v>
      </c>
      <c r="E73" s="84" t="s">
        <v>80</v>
      </c>
      <c r="F73" s="78" t="str">
        <f>BR84</f>
        <v>Uruguay</v>
      </c>
      <c r="G73" s="71" t="str">
        <f t="shared" si="128"/>
        <v xml:space="preserve"> </v>
      </c>
      <c r="H73" s="72" t="str">
        <f t="shared" si="138"/>
        <v/>
      </c>
      <c r="I73" s="75" t="str">
        <f t="shared" si="129"/>
        <v xml:space="preserve"> </v>
      </c>
      <c r="J73" s="81">
        <v>4</v>
      </c>
      <c r="K73" s="212" t="str">
        <f>'Grupp H'!L10</f>
        <v>Uruguay</v>
      </c>
      <c r="L73" s="213">
        <f>'Grupp H'!M10</f>
        <v>0</v>
      </c>
      <c r="M73" s="213">
        <f>'Grupp H'!N10</f>
        <v>0</v>
      </c>
      <c r="N73" s="213">
        <f>'Grupp H'!O10</f>
        <v>0</v>
      </c>
      <c r="O73" s="213">
        <f>'Grupp H'!P10</f>
        <v>0</v>
      </c>
      <c r="P73" s="213">
        <f>'Grupp H'!Q10</f>
        <v>0</v>
      </c>
      <c r="Q73" s="213">
        <f>'Grupp H'!R10</f>
        <v>0</v>
      </c>
      <c r="R73" s="213">
        <f>'Grupp H'!S10</f>
        <v>0</v>
      </c>
      <c r="S73" s="213">
        <f>'Grupp H'!T10</f>
        <v>0</v>
      </c>
      <c r="T73" s="56"/>
      <c r="U73" s="56"/>
      <c r="V73" s="121"/>
      <c r="W73" s="129" t="str">
        <f t="shared" si="139"/>
        <v/>
      </c>
      <c r="X73" s="130" t="str">
        <f t="shared" si="140"/>
        <v/>
      </c>
      <c r="Y73" s="131" t="str">
        <f t="shared" si="141"/>
        <v/>
      </c>
      <c r="Z73" s="122"/>
      <c r="AA73" s="114"/>
      <c r="AB73" s="77" t="str">
        <f t="shared" si="130"/>
        <v>Kap Verde</v>
      </c>
      <c r="AC73" s="84" t="s">
        <v>80</v>
      </c>
      <c r="AD73" s="76" t="s">
        <v>57</v>
      </c>
      <c r="AE73" s="84" t="s">
        <v>80</v>
      </c>
      <c r="AF73" s="78" t="str">
        <f t="shared" si="131"/>
        <v>Uruguay</v>
      </c>
      <c r="AG73" s="71" t="str">
        <f t="shared" si="132"/>
        <v xml:space="preserve"> </v>
      </c>
      <c r="AH73" s="72" t="str">
        <f t="shared" si="142"/>
        <v/>
      </c>
      <c r="AI73" s="75" t="str">
        <f t="shared" si="133"/>
        <v xml:space="preserve"> </v>
      </c>
      <c r="AJ73" s="81">
        <v>4</v>
      </c>
      <c r="AK73" s="145"/>
      <c r="AL73" s="53"/>
      <c r="AM73" s="53"/>
      <c r="AN73" s="53"/>
      <c r="AO73" s="53"/>
      <c r="AP73" s="53"/>
      <c r="AQ73" s="53"/>
      <c r="AR73" s="53"/>
      <c r="AS73" s="53"/>
      <c r="AT73" s="53"/>
      <c r="AU73" s="140"/>
      <c r="AW73" s="3">
        <f t="shared" si="134"/>
        <v>2</v>
      </c>
      <c r="AX73" s="10" t="s">
        <v>48</v>
      </c>
      <c r="AY73" s="11">
        <f t="shared" si="143"/>
        <v>2</v>
      </c>
      <c r="AZ73" s="12" t="e">
        <f t="shared" si="135"/>
        <v>#VALUE!</v>
      </c>
      <c r="BA73" s="3" t="e">
        <f t="shared" si="135"/>
        <v>#VALUE!</v>
      </c>
      <c r="BB73" s="3" t="e">
        <f t="shared" si="135"/>
        <v>#VALUE!</v>
      </c>
      <c r="BC73" s="10" t="s">
        <v>48</v>
      </c>
      <c r="BD73" s="3">
        <f t="shared" si="144"/>
        <v>0</v>
      </c>
      <c r="BE73" s="10" t="s">
        <v>48</v>
      </c>
      <c r="BF73" s="11">
        <f t="shared" si="145"/>
        <v>0</v>
      </c>
      <c r="BG73" s="13">
        <f t="shared" si="137"/>
        <v>0</v>
      </c>
      <c r="BQ73" s="163"/>
      <c r="CA73" s="282"/>
    </row>
    <row r="74" spans="1:79" s="2" customFormat="1" ht="18" customHeight="1" x14ac:dyDescent="0.25">
      <c r="A74" s="114" t="s">
        <v>262</v>
      </c>
      <c r="B74" s="77" t="str">
        <f>BR81</f>
        <v>Spanien</v>
      </c>
      <c r="C74" s="84" t="s">
        <v>80</v>
      </c>
      <c r="D74" s="76" t="s">
        <v>57</v>
      </c>
      <c r="E74" s="84" t="s">
        <v>80</v>
      </c>
      <c r="F74" s="78" t="str">
        <f>BR84</f>
        <v>Uruguay</v>
      </c>
      <c r="G74" s="71" t="str">
        <f t="shared" si="128"/>
        <v xml:space="preserve"> </v>
      </c>
      <c r="H74" s="72" t="str">
        <f t="shared" si="138"/>
        <v/>
      </c>
      <c r="I74" s="73" t="str">
        <f t="shared" si="129"/>
        <v xml:space="preserve"> </v>
      </c>
      <c r="J74" s="60"/>
      <c r="K74" s="61"/>
      <c r="L74" s="56"/>
      <c r="M74" s="56"/>
      <c r="N74" s="56"/>
      <c r="O74" s="56"/>
      <c r="P74" s="56"/>
      <c r="Q74" s="56"/>
      <c r="R74" s="56"/>
      <c r="S74" s="56"/>
      <c r="T74" s="56"/>
      <c r="U74" s="56"/>
      <c r="V74" s="121"/>
      <c r="W74" s="129" t="str">
        <f t="shared" si="139"/>
        <v/>
      </c>
      <c r="X74" s="130" t="str">
        <f t="shared" si="140"/>
        <v/>
      </c>
      <c r="Y74" s="129"/>
      <c r="Z74" s="122"/>
      <c r="AA74" s="114"/>
      <c r="AB74" s="77" t="str">
        <f t="shared" si="130"/>
        <v>Spanien</v>
      </c>
      <c r="AC74" s="84" t="s">
        <v>80</v>
      </c>
      <c r="AD74" s="76" t="s">
        <v>57</v>
      </c>
      <c r="AE74" s="84" t="s">
        <v>80</v>
      </c>
      <c r="AF74" s="78" t="str">
        <f t="shared" si="131"/>
        <v>Uruguay</v>
      </c>
      <c r="AG74" s="71" t="str">
        <f t="shared" si="132"/>
        <v xml:space="preserve"> </v>
      </c>
      <c r="AH74" s="72" t="str">
        <f t="shared" si="142"/>
        <v/>
      </c>
      <c r="AI74" s="73" t="str">
        <f t="shared" si="133"/>
        <v xml:space="preserve"> </v>
      </c>
      <c r="AJ74" s="64"/>
      <c r="AK74" s="58"/>
      <c r="AL74" s="53"/>
      <c r="AM74" s="53"/>
      <c r="AN74" s="53"/>
      <c r="AO74" s="53"/>
      <c r="AP74" s="53"/>
      <c r="AQ74" s="53"/>
      <c r="AR74" s="53"/>
      <c r="AS74" s="53"/>
      <c r="AT74" s="53"/>
      <c r="AU74" s="140"/>
      <c r="AW74" s="3">
        <f t="shared" si="134"/>
        <v>2</v>
      </c>
      <c r="AX74" s="10" t="s">
        <v>48</v>
      </c>
      <c r="AY74" s="11">
        <f t="shared" si="143"/>
        <v>2</v>
      </c>
      <c r="AZ74" s="12" t="e">
        <f t="shared" si="135"/>
        <v>#VALUE!</v>
      </c>
      <c r="BA74" s="3" t="e">
        <f t="shared" si="135"/>
        <v>#VALUE!</v>
      </c>
      <c r="BB74" s="3" t="e">
        <f t="shared" si="135"/>
        <v>#VALUE!</v>
      </c>
      <c r="BC74" s="10" t="s">
        <v>48</v>
      </c>
      <c r="BD74" s="3">
        <f t="shared" si="144"/>
        <v>0</v>
      </c>
      <c r="BE74" s="10" t="s">
        <v>48</v>
      </c>
      <c r="BF74" s="11">
        <f t="shared" si="145"/>
        <v>0</v>
      </c>
      <c r="BG74" s="13">
        <f t="shared" si="137"/>
        <v>2</v>
      </c>
      <c r="BQ74" s="163"/>
      <c r="CA74" s="282"/>
    </row>
    <row r="75" spans="1:79" s="2" customFormat="1" ht="18" customHeight="1" x14ac:dyDescent="0.25">
      <c r="A75" s="114" t="s">
        <v>263</v>
      </c>
      <c r="B75" s="77" t="str">
        <f>BR82</f>
        <v>Kap Verde</v>
      </c>
      <c r="C75" s="84" t="s">
        <v>80</v>
      </c>
      <c r="D75" s="76" t="s">
        <v>57</v>
      </c>
      <c r="E75" s="84" t="s">
        <v>80</v>
      </c>
      <c r="F75" s="78" t="str">
        <f>BR83</f>
        <v>Saudiarabien</v>
      </c>
      <c r="G75" s="66" t="str">
        <f t="shared" si="128"/>
        <v xml:space="preserve"> </v>
      </c>
      <c r="H75" s="69" t="str">
        <f t="shared" si="138"/>
        <v/>
      </c>
      <c r="I75" s="67" t="str">
        <f t="shared" si="129"/>
        <v xml:space="preserve"> </v>
      </c>
      <c r="J75" s="60"/>
      <c r="K75" s="61"/>
      <c r="L75" s="56"/>
      <c r="M75" s="56"/>
      <c r="N75" s="56"/>
      <c r="O75" s="56"/>
      <c r="P75" s="56"/>
      <c r="Q75" s="56"/>
      <c r="R75" s="56"/>
      <c r="S75" s="56"/>
      <c r="T75" s="56"/>
      <c r="U75" s="56"/>
      <c r="V75" s="121"/>
      <c r="W75" s="151" t="str">
        <f t="shared" si="139"/>
        <v/>
      </c>
      <c r="X75" s="131" t="str">
        <f t="shared" si="140"/>
        <v/>
      </c>
      <c r="Y75" s="129"/>
      <c r="Z75" s="122"/>
      <c r="AA75" s="114"/>
      <c r="AB75" s="77" t="str">
        <f t="shared" si="130"/>
        <v>Kap Verde</v>
      </c>
      <c r="AC75" s="84" t="s">
        <v>80</v>
      </c>
      <c r="AD75" s="76" t="s">
        <v>57</v>
      </c>
      <c r="AE75" s="84" t="s">
        <v>80</v>
      </c>
      <c r="AF75" s="78" t="str">
        <f t="shared" si="131"/>
        <v>Saudiarabien</v>
      </c>
      <c r="AG75" s="66" t="str">
        <f t="shared" si="132"/>
        <v xml:space="preserve"> </v>
      </c>
      <c r="AH75" s="69" t="str">
        <f t="shared" si="142"/>
        <v/>
      </c>
      <c r="AI75" s="67" t="str">
        <f t="shared" si="133"/>
        <v xml:space="preserve"> </v>
      </c>
      <c r="AJ75" s="64"/>
      <c r="AK75" s="58"/>
      <c r="AL75" s="53"/>
      <c r="AM75" s="53"/>
      <c r="AN75" s="53"/>
      <c r="AO75" s="53"/>
      <c r="AP75" s="53"/>
      <c r="AQ75" s="53"/>
      <c r="AR75" s="53"/>
      <c r="AS75" s="53"/>
      <c r="AT75" s="53"/>
      <c r="AU75" s="140"/>
      <c r="AW75" s="3">
        <f t="shared" si="134"/>
        <v>2</v>
      </c>
      <c r="AX75" s="10" t="s">
        <v>48</v>
      </c>
      <c r="AY75" s="11">
        <f t="shared" si="143"/>
        <v>2</v>
      </c>
      <c r="AZ75" s="12" t="e">
        <f t="shared" si="135"/>
        <v>#VALUE!</v>
      </c>
      <c r="BA75" s="3" t="e">
        <f t="shared" si="135"/>
        <v>#VALUE!</v>
      </c>
      <c r="BB75" s="3" t="e">
        <f t="shared" si="135"/>
        <v>#VALUE!</v>
      </c>
      <c r="BC75" s="10" t="s">
        <v>48</v>
      </c>
      <c r="BD75" s="3">
        <f t="shared" si="144"/>
        <v>0</v>
      </c>
      <c r="BE75" s="10" t="s">
        <v>48</v>
      </c>
      <c r="BF75" s="11">
        <f t="shared" si="145"/>
        <v>0</v>
      </c>
      <c r="BG75" s="13">
        <f t="shared" si="137"/>
        <v>2</v>
      </c>
      <c r="BP75" s="179" t="s">
        <v>2</v>
      </c>
      <c r="BQ75" s="6"/>
      <c r="BR75" s="6" t="s">
        <v>45</v>
      </c>
      <c r="BS75" s="6" t="s">
        <v>173</v>
      </c>
      <c r="BU75" s="153" t="s">
        <v>114</v>
      </c>
      <c r="CA75" s="282"/>
    </row>
    <row r="76" spans="1:79" s="2" customFormat="1" ht="18" customHeight="1" thickBot="1" x14ac:dyDescent="0.3">
      <c r="A76" s="56"/>
      <c r="B76" s="57"/>
      <c r="C76" s="58"/>
      <c r="D76" s="58"/>
      <c r="E76" s="58"/>
      <c r="F76" s="58"/>
      <c r="G76" s="59"/>
      <c r="H76" s="59"/>
      <c r="I76" s="59"/>
      <c r="J76" s="60"/>
      <c r="K76" s="61"/>
      <c r="L76" s="56"/>
      <c r="M76" s="56"/>
      <c r="N76" s="56"/>
      <c r="O76" s="56"/>
      <c r="P76" s="56"/>
      <c r="Q76" s="56"/>
      <c r="R76" s="56"/>
      <c r="S76" s="56"/>
      <c r="T76" s="56"/>
      <c r="U76" s="56"/>
      <c r="V76" s="121"/>
      <c r="W76" s="129">
        <f>SUM(W70:Y75)</f>
        <v>0</v>
      </c>
      <c r="X76" s="132" t="s">
        <v>295</v>
      </c>
      <c r="Y76" s="129" t="s">
        <v>296</v>
      </c>
      <c r="Z76" s="122"/>
      <c r="AA76" s="56"/>
      <c r="AB76" s="57"/>
      <c r="AC76" s="58"/>
      <c r="AD76" s="58"/>
      <c r="AE76" s="58"/>
      <c r="AF76" s="58"/>
      <c r="AG76" s="59"/>
      <c r="AH76" s="59"/>
      <c r="AI76" s="59"/>
      <c r="AJ76" s="64"/>
      <c r="AK76" s="64"/>
      <c r="AL76" s="53"/>
      <c r="AM76" s="53"/>
      <c r="AN76" s="53"/>
      <c r="AO76" s="53"/>
      <c r="AP76" s="53"/>
      <c r="AQ76" s="53"/>
      <c r="AR76" s="53"/>
      <c r="AS76" s="53"/>
      <c r="AT76" s="53"/>
      <c r="AU76" s="140"/>
      <c r="AW76" s="3"/>
      <c r="AX76" s="10"/>
      <c r="AY76" s="11"/>
      <c r="AZ76" s="12"/>
      <c r="BA76" s="3"/>
      <c r="BB76" s="3"/>
      <c r="BC76" s="10"/>
      <c r="BD76" s="3"/>
      <c r="BE76" s="10"/>
      <c r="BF76" s="11"/>
      <c r="BG76" s="13"/>
      <c r="BP76" s="180" t="s">
        <v>135</v>
      </c>
      <c r="BQ76" s="7"/>
      <c r="BR76" s="7" t="s">
        <v>11</v>
      </c>
      <c r="BS76" s="7" t="s">
        <v>148</v>
      </c>
      <c r="BU76" s="153" t="s">
        <v>109</v>
      </c>
      <c r="CA76" s="282"/>
    </row>
    <row r="77" spans="1:79" s="2" customFormat="1" ht="18" customHeight="1" x14ac:dyDescent="0.25">
      <c r="A77" s="54"/>
      <c r="B77" s="319" t="s">
        <v>118</v>
      </c>
      <c r="C77" s="319"/>
      <c r="D77" s="319"/>
      <c r="E77" s="319"/>
      <c r="F77" s="303"/>
      <c r="G77" s="87">
        <v>1</v>
      </c>
      <c r="H77" s="87" t="s">
        <v>3</v>
      </c>
      <c r="I77" s="87">
        <v>2</v>
      </c>
      <c r="J77" s="88"/>
      <c r="K77" s="257" t="s">
        <v>118</v>
      </c>
      <c r="L77" s="248" t="s">
        <v>81</v>
      </c>
      <c r="M77" s="248" t="s">
        <v>82</v>
      </c>
      <c r="N77" s="248" t="s">
        <v>83</v>
      </c>
      <c r="O77" s="248" t="s">
        <v>61</v>
      </c>
      <c r="P77" s="248" t="s">
        <v>84</v>
      </c>
      <c r="Q77" s="248" t="s">
        <v>85</v>
      </c>
      <c r="R77" s="248" t="s">
        <v>86</v>
      </c>
      <c r="S77" s="248" t="s">
        <v>53</v>
      </c>
      <c r="T77" s="56"/>
      <c r="U77" s="56"/>
      <c r="V77" s="121"/>
      <c r="W77" s="132"/>
      <c r="X77" s="132"/>
      <c r="Y77" s="129"/>
      <c r="Z77" s="122"/>
      <c r="AA77" s="111"/>
      <c r="AB77" s="319" t="s">
        <v>118</v>
      </c>
      <c r="AC77" s="319"/>
      <c r="AD77" s="319"/>
      <c r="AE77" s="319"/>
      <c r="AF77" s="303"/>
      <c r="AG77" s="87" t="s">
        <v>23</v>
      </c>
      <c r="AH77" s="87" t="s">
        <v>3</v>
      </c>
      <c r="AI77" s="87">
        <v>2</v>
      </c>
      <c r="AJ77" s="88"/>
      <c r="AK77" s="89" t="s">
        <v>118</v>
      </c>
      <c r="AL77" s="53"/>
      <c r="AM77" s="53"/>
      <c r="AN77" s="53"/>
      <c r="AO77" s="53"/>
      <c r="AP77" s="53"/>
      <c r="AQ77" s="53"/>
      <c r="AR77" s="53"/>
      <c r="AS77" s="53"/>
      <c r="AT77" s="53"/>
      <c r="AU77" s="140"/>
      <c r="AW77" s="3"/>
      <c r="AX77" s="10"/>
      <c r="AY77" s="11"/>
      <c r="AZ77" s="12"/>
      <c r="BA77" s="3"/>
      <c r="BB77" s="3"/>
      <c r="BC77" s="10"/>
      <c r="BD77" s="3"/>
      <c r="BE77" s="10"/>
      <c r="BF77" s="11"/>
      <c r="BG77" s="13"/>
      <c r="BP77" s="180" t="s">
        <v>136</v>
      </c>
      <c r="BQ77" s="7"/>
      <c r="BR77" s="7" t="s">
        <v>143</v>
      </c>
      <c r="BS77" s="7" t="s">
        <v>29</v>
      </c>
      <c r="BU77" s="153" t="s">
        <v>105</v>
      </c>
      <c r="CA77" s="282"/>
    </row>
    <row r="78" spans="1:79" s="2" customFormat="1" ht="18" customHeight="1" x14ac:dyDescent="0.25">
      <c r="A78" s="114" t="s">
        <v>264</v>
      </c>
      <c r="B78" s="77" t="str">
        <f>BR86</f>
        <v>Frankrike</v>
      </c>
      <c r="C78" s="84" t="s">
        <v>80</v>
      </c>
      <c r="D78" s="85" t="s">
        <v>57</v>
      </c>
      <c r="E78" s="84" t="s">
        <v>80</v>
      </c>
      <c r="F78" s="78" t="str">
        <f>BR87</f>
        <v>Senegal</v>
      </c>
      <c r="G78" s="74" t="str">
        <f t="shared" ref="G78:G83" si="146">IF(C78&gt;E78,1," ")</f>
        <v xml:space="preserve"> </v>
      </c>
      <c r="H78" s="70" t="str">
        <f>IF(C78="","",+IF(C78=E78,1," "))</f>
        <v/>
      </c>
      <c r="I78" s="74" t="str">
        <f t="shared" ref="I78:I83" si="147">IF(C78&lt;E78,1," ")</f>
        <v xml:space="preserve"> </v>
      </c>
      <c r="J78" s="81">
        <v>1</v>
      </c>
      <c r="K78" s="80" t="str">
        <f>'Grupp I'!L7</f>
        <v>Frankrike</v>
      </c>
      <c r="L78" s="79">
        <f>'Grupp I'!M7</f>
        <v>0</v>
      </c>
      <c r="M78" s="79">
        <f>'Grupp I'!N7</f>
        <v>0</v>
      </c>
      <c r="N78" s="79">
        <f>'Grupp I'!O7</f>
        <v>0</v>
      </c>
      <c r="O78" s="79">
        <f>'Grupp I'!P7</f>
        <v>0</v>
      </c>
      <c r="P78" s="79">
        <f>'Grupp I'!Q7</f>
        <v>0</v>
      </c>
      <c r="Q78" s="79">
        <f>'Grupp I'!R7</f>
        <v>0</v>
      </c>
      <c r="R78" s="79">
        <f>'Grupp I'!S7</f>
        <v>0</v>
      </c>
      <c r="S78" s="79">
        <f>'Grupp I'!T7</f>
        <v>0</v>
      </c>
      <c r="T78" s="56"/>
      <c r="U78" s="56"/>
      <c r="V78" s="121"/>
      <c r="W78" s="150" t="str">
        <f>IF(AC78="","",AY78)</f>
        <v/>
      </c>
      <c r="X78" s="127" t="str">
        <f>IF(AC78="","",BF78)</f>
        <v/>
      </c>
      <c r="Y78" s="127" t="str">
        <f>IF(AK78=0,"",BG78)</f>
        <v/>
      </c>
      <c r="Z78" s="122"/>
      <c r="AA78" s="114" t="str">
        <f t="shared" ref="AA78:AA83" si="148">IF(A78=$G$6,"&gt;&gt;"," ")</f>
        <v xml:space="preserve"> </v>
      </c>
      <c r="AB78" s="77" t="str">
        <f t="shared" ref="AB78:AB83" si="149">B78</f>
        <v>Frankrike</v>
      </c>
      <c r="AC78" s="84" t="s">
        <v>80</v>
      </c>
      <c r="AD78" s="85" t="s">
        <v>57</v>
      </c>
      <c r="AE78" s="84" t="s">
        <v>80</v>
      </c>
      <c r="AF78" s="78" t="str">
        <f t="shared" ref="AF78:AF83" si="150">F78</f>
        <v>Senegal</v>
      </c>
      <c r="AG78" s="74" t="str">
        <f t="shared" ref="AG78:AG83" si="151">IF(AC78&gt;AE78,1," ")</f>
        <v xml:space="preserve"> </v>
      </c>
      <c r="AH78" s="70" t="str">
        <f>IF(AC78="","",+IF(AC78=AE78,1," "))</f>
        <v/>
      </c>
      <c r="AI78" s="74" t="str">
        <f t="shared" ref="AI78:AI83" si="152">IF(AC78&lt;AE78,1," ")</f>
        <v xml:space="preserve"> </v>
      </c>
      <c r="AJ78" s="81">
        <v>1</v>
      </c>
      <c r="AK78" s="145"/>
      <c r="AL78" s="53"/>
      <c r="AM78" s="53"/>
      <c r="AN78" s="53"/>
      <c r="AO78" s="53"/>
      <c r="AP78" s="53"/>
      <c r="AQ78" s="53"/>
      <c r="AR78" s="53"/>
      <c r="AS78" s="53"/>
      <c r="AT78" s="53"/>
      <c r="AU78" s="140"/>
      <c r="AW78" s="3">
        <f t="shared" ref="AW78:AW83" si="153">IF(C78=AC78,1,0)+IF(AE78=E78,1,0)</f>
        <v>2</v>
      </c>
      <c r="AX78" s="10" t="s">
        <v>48</v>
      </c>
      <c r="AY78" s="11">
        <f t="shared" si="143"/>
        <v>2</v>
      </c>
      <c r="AZ78" s="12" t="e">
        <f t="shared" ref="AZ78:BB83" si="154">AG78+G78</f>
        <v>#VALUE!</v>
      </c>
      <c r="BA78" s="3" t="e">
        <f t="shared" si="154"/>
        <v>#VALUE!</v>
      </c>
      <c r="BB78" s="3" t="e">
        <f t="shared" si="154"/>
        <v>#VALUE!</v>
      </c>
      <c r="BC78" s="10" t="s">
        <v>48</v>
      </c>
      <c r="BD78" s="3">
        <f t="shared" si="144"/>
        <v>0</v>
      </c>
      <c r="BE78" s="10" t="s">
        <v>48</v>
      </c>
      <c r="BF78" s="11">
        <f t="shared" si="145"/>
        <v>0</v>
      </c>
      <c r="BG78" s="13">
        <f t="shared" ref="BG78:BG83" si="155">IF(AK78=K78,2,0)</f>
        <v>0</v>
      </c>
      <c r="BP78" s="180" t="s">
        <v>35</v>
      </c>
      <c r="BQ78" s="7"/>
      <c r="BR78" s="7" t="s">
        <v>26</v>
      </c>
      <c r="BS78" s="7" t="s">
        <v>37</v>
      </c>
      <c r="BU78" s="153" t="s">
        <v>108</v>
      </c>
      <c r="CA78" s="282"/>
    </row>
    <row r="79" spans="1:79" s="2" customFormat="1" ht="18" customHeight="1" x14ac:dyDescent="0.25">
      <c r="A79" s="114" t="s">
        <v>265</v>
      </c>
      <c r="B79" s="77" t="str">
        <f>BR88</f>
        <v>Irak</v>
      </c>
      <c r="C79" s="84" t="s">
        <v>80</v>
      </c>
      <c r="D79" s="76" t="s">
        <v>57</v>
      </c>
      <c r="E79" s="84" t="s">
        <v>80</v>
      </c>
      <c r="F79" s="78" t="str">
        <f>BR89</f>
        <v>Norge</v>
      </c>
      <c r="G79" s="68" t="str">
        <f t="shared" si="146"/>
        <v xml:space="preserve"> </v>
      </c>
      <c r="H79" s="70" t="str">
        <f t="shared" ref="H79:H83" si="156">IF(C79="","",+IF(C79=E79,1," "))</f>
        <v/>
      </c>
      <c r="I79" s="74" t="str">
        <f t="shared" si="147"/>
        <v xml:space="preserve"> </v>
      </c>
      <c r="J79" s="81">
        <v>2</v>
      </c>
      <c r="K79" s="148" t="str">
        <f>'Grupp I'!L8</f>
        <v>Senegal</v>
      </c>
      <c r="L79" s="149">
        <f>'Grupp I'!M8</f>
        <v>0</v>
      </c>
      <c r="M79" s="149">
        <f>'Grupp I'!N8</f>
        <v>0</v>
      </c>
      <c r="N79" s="149">
        <f>'Grupp I'!O8</f>
        <v>0</v>
      </c>
      <c r="O79" s="149">
        <f>'Grupp I'!P8</f>
        <v>0</v>
      </c>
      <c r="P79" s="149">
        <f>'Grupp I'!Q8</f>
        <v>0</v>
      </c>
      <c r="Q79" s="149">
        <f>'Grupp I'!R8</f>
        <v>0</v>
      </c>
      <c r="R79" s="149">
        <f>'Grupp I'!S8</f>
        <v>0</v>
      </c>
      <c r="S79" s="149">
        <f>'Grupp I'!T8</f>
        <v>0</v>
      </c>
      <c r="T79" s="56"/>
      <c r="U79" s="56"/>
      <c r="V79" s="121"/>
      <c r="W79" s="129" t="str">
        <f t="shared" ref="W79:W83" si="157">IF(AC79="","",AY79)</f>
        <v/>
      </c>
      <c r="X79" s="130" t="str">
        <f t="shared" ref="X79:X83" si="158">IF(AC79="","",BF79)</f>
        <v/>
      </c>
      <c r="Y79" s="130" t="str">
        <f t="shared" ref="Y79:Y81" si="159">IF(AK79=0,"",BG79)</f>
        <v/>
      </c>
      <c r="Z79" s="122"/>
      <c r="AA79" s="114" t="str">
        <f t="shared" si="148"/>
        <v xml:space="preserve"> </v>
      </c>
      <c r="AB79" s="77" t="str">
        <f t="shared" si="149"/>
        <v>Irak</v>
      </c>
      <c r="AC79" s="84" t="s">
        <v>80</v>
      </c>
      <c r="AD79" s="76" t="s">
        <v>57</v>
      </c>
      <c r="AE79" s="84" t="s">
        <v>80</v>
      </c>
      <c r="AF79" s="78" t="str">
        <f t="shared" si="150"/>
        <v>Norge</v>
      </c>
      <c r="AG79" s="68" t="str">
        <f t="shared" si="151"/>
        <v xml:space="preserve"> </v>
      </c>
      <c r="AH79" s="70" t="str">
        <f t="shared" ref="AH79:AH83" si="160">IF(AC79="","",+IF(AC79=AE79,1," "))</f>
        <v/>
      </c>
      <c r="AI79" s="74" t="str">
        <f t="shared" si="152"/>
        <v xml:space="preserve"> </v>
      </c>
      <c r="AJ79" s="81">
        <v>2</v>
      </c>
      <c r="AK79" s="145"/>
      <c r="AL79" s="53"/>
      <c r="AM79" s="53"/>
      <c r="AN79" s="53"/>
      <c r="AO79" s="53"/>
      <c r="AP79" s="53"/>
      <c r="AQ79" s="53"/>
      <c r="AR79" s="53"/>
      <c r="AS79" s="53"/>
      <c r="AT79" s="53"/>
      <c r="AU79" s="140"/>
      <c r="AW79" s="3">
        <f t="shared" si="153"/>
        <v>2</v>
      </c>
      <c r="AX79" s="10" t="s">
        <v>48</v>
      </c>
      <c r="AY79" s="11">
        <f t="shared" si="143"/>
        <v>2</v>
      </c>
      <c r="AZ79" s="12" t="e">
        <f t="shared" si="154"/>
        <v>#VALUE!</v>
      </c>
      <c r="BA79" s="3" t="e">
        <f t="shared" si="154"/>
        <v>#VALUE!</v>
      </c>
      <c r="BB79" s="3" t="e">
        <f t="shared" si="154"/>
        <v>#VALUE!</v>
      </c>
      <c r="BC79" s="10" t="s">
        <v>48</v>
      </c>
      <c r="BD79" s="3">
        <f t="shared" si="144"/>
        <v>0</v>
      </c>
      <c r="BE79" s="10" t="s">
        <v>48</v>
      </c>
      <c r="BF79" s="11">
        <f t="shared" si="145"/>
        <v>0</v>
      </c>
      <c r="BG79" s="13">
        <f t="shared" si="155"/>
        <v>0</v>
      </c>
      <c r="BP79" s="180" t="s">
        <v>137</v>
      </c>
      <c r="BQ79" s="7"/>
      <c r="BR79" s="7" t="s">
        <v>144</v>
      </c>
      <c r="BS79" s="7" t="s">
        <v>11</v>
      </c>
      <c r="BU79" s="152" t="s">
        <v>103</v>
      </c>
      <c r="CA79" s="282"/>
    </row>
    <row r="80" spans="1:79" s="2" customFormat="1" ht="18" customHeight="1" x14ac:dyDescent="0.25">
      <c r="A80" s="114" t="s">
        <v>266</v>
      </c>
      <c r="B80" s="77" t="str">
        <f>BR86</f>
        <v>Frankrike</v>
      </c>
      <c r="C80" s="84" t="s">
        <v>80</v>
      </c>
      <c r="D80" s="76" t="s">
        <v>57</v>
      </c>
      <c r="E80" s="84" t="s">
        <v>80</v>
      </c>
      <c r="F80" s="78" t="str">
        <f>BR88</f>
        <v>Irak</v>
      </c>
      <c r="G80" s="71" t="str">
        <f t="shared" si="146"/>
        <v xml:space="preserve"> </v>
      </c>
      <c r="H80" s="72" t="str">
        <f t="shared" si="156"/>
        <v/>
      </c>
      <c r="I80" s="75" t="str">
        <f t="shared" si="147"/>
        <v xml:space="preserve"> </v>
      </c>
      <c r="J80" s="81">
        <v>3</v>
      </c>
      <c r="K80" s="214" t="str">
        <f>'Grupp I'!L9</f>
        <v>Irak</v>
      </c>
      <c r="L80" s="215">
        <f>'Grupp I'!M9</f>
        <v>0</v>
      </c>
      <c r="M80" s="215">
        <f>'Grupp I'!N9</f>
        <v>0</v>
      </c>
      <c r="N80" s="215">
        <f>'Grupp I'!O9</f>
        <v>0</v>
      </c>
      <c r="O80" s="215">
        <f>'Grupp I'!P9</f>
        <v>0</v>
      </c>
      <c r="P80" s="215">
        <f>'Grupp I'!Q9</f>
        <v>0</v>
      </c>
      <c r="Q80" s="215">
        <f>'Grupp I'!R9</f>
        <v>0</v>
      </c>
      <c r="R80" s="215">
        <f>'Grupp I'!S9</f>
        <v>0</v>
      </c>
      <c r="S80" s="215">
        <f>'Grupp I'!T9</f>
        <v>0</v>
      </c>
      <c r="T80" s="56"/>
      <c r="U80" s="56"/>
      <c r="V80" s="121"/>
      <c r="W80" s="129" t="str">
        <f t="shared" si="157"/>
        <v/>
      </c>
      <c r="X80" s="130" t="str">
        <f t="shared" si="158"/>
        <v/>
      </c>
      <c r="Y80" s="130" t="str">
        <f t="shared" si="159"/>
        <v/>
      </c>
      <c r="Z80" s="122"/>
      <c r="AA80" s="114" t="str">
        <f t="shared" si="148"/>
        <v xml:space="preserve"> </v>
      </c>
      <c r="AB80" s="77" t="str">
        <f t="shared" si="149"/>
        <v>Frankrike</v>
      </c>
      <c r="AC80" s="84" t="s">
        <v>80</v>
      </c>
      <c r="AD80" s="76" t="s">
        <v>57</v>
      </c>
      <c r="AE80" s="84" t="s">
        <v>80</v>
      </c>
      <c r="AF80" s="78" t="str">
        <f t="shared" si="150"/>
        <v>Irak</v>
      </c>
      <c r="AG80" s="71" t="str">
        <f t="shared" si="151"/>
        <v xml:space="preserve"> </v>
      </c>
      <c r="AH80" s="72" t="str">
        <f t="shared" si="160"/>
        <v/>
      </c>
      <c r="AI80" s="75" t="str">
        <f t="shared" si="152"/>
        <v xml:space="preserve"> </v>
      </c>
      <c r="AJ80" s="81">
        <v>3</v>
      </c>
      <c r="AK80" s="145"/>
      <c r="AL80" s="53"/>
      <c r="AM80" s="53"/>
      <c r="AN80" s="53"/>
      <c r="AO80" s="53"/>
      <c r="AP80" s="53"/>
      <c r="AQ80" s="53"/>
      <c r="AR80" s="53"/>
      <c r="AS80" s="53"/>
      <c r="AT80" s="53"/>
      <c r="AU80" s="140"/>
      <c r="AW80" s="3">
        <f t="shared" si="153"/>
        <v>2</v>
      </c>
      <c r="AX80" s="10" t="s">
        <v>48</v>
      </c>
      <c r="AY80" s="11">
        <f t="shared" si="143"/>
        <v>2</v>
      </c>
      <c r="AZ80" s="12" t="e">
        <f t="shared" si="154"/>
        <v>#VALUE!</v>
      </c>
      <c r="BA80" s="3" t="e">
        <f t="shared" si="154"/>
        <v>#VALUE!</v>
      </c>
      <c r="BB80" s="3" t="e">
        <f t="shared" si="154"/>
        <v>#VALUE!</v>
      </c>
      <c r="BC80" s="10" t="s">
        <v>48</v>
      </c>
      <c r="BD80" s="3">
        <f t="shared" si="144"/>
        <v>0</v>
      </c>
      <c r="BE80" s="10" t="s">
        <v>48</v>
      </c>
      <c r="BF80" s="11">
        <f t="shared" si="145"/>
        <v>0</v>
      </c>
      <c r="BG80" s="13">
        <f t="shared" si="155"/>
        <v>0</v>
      </c>
      <c r="BP80" s="179" t="s">
        <v>24</v>
      </c>
      <c r="BQ80" s="6"/>
      <c r="BR80" s="6" t="s">
        <v>46</v>
      </c>
      <c r="BS80" s="7" t="s">
        <v>152</v>
      </c>
      <c r="BU80" s="152" t="s">
        <v>104</v>
      </c>
      <c r="CA80" s="282"/>
    </row>
    <row r="81" spans="1:79" s="2" customFormat="1" ht="18" customHeight="1" x14ac:dyDescent="0.25">
      <c r="A81" s="114" t="s">
        <v>267</v>
      </c>
      <c r="B81" s="77" t="str">
        <f>BR87</f>
        <v>Senegal</v>
      </c>
      <c r="C81" s="84" t="s">
        <v>80</v>
      </c>
      <c r="D81" s="76" t="s">
        <v>57</v>
      </c>
      <c r="E81" s="84" t="s">
        <v>80</v>
      </c>
      <c r="F81" s="78" t="str">
        <f>BR89</f>
        <v>Norge</v>
      </c>
      <c r="G81" s="71" t="str">
        <f t="shared" si="146"/>
        <v xml:space="preserve"> </v>
      </c>
      <c r="H81" s="72" t="str">
        <f t="shared" si="156"/>
        <v/>
      </c>
      <c r="I81" s="75" t="str">
        <f t="shared" si="147"/>
        <v xml:space="preserve"> </v>
      </c>
      <c r="J81" s="247">
        <v>4</v>
      </c>
      <c r="K81" s="212" t="str">
        <f>'Grupp I'!L10</f>
        <v>Norge</v>
      </c>
      <c r="L81" s="213">
        <f>'Grupp I'!M10</f>
        <v>0</v>
      </c>
      <c r="M81" s="213">
        <f>'Grupp I'!N10</f>
        <v>0</v>
      </c>
      <c r="N81" s="213">
        <f>'Grupp I'!O10</f>
        <v>0</v>
      </c>
      <c r="O81" s="213">
        <f>'Grupp I'!P10</f>
        <v>0</v>
      </c>
      <c r="P81" s="213">
        <f>'Grupp I'!Q10</f>
        <v>0</v>
      </c>
      <c r="Q81" s="213">
        <f>'Grupp I'!R10</f>
        <v>0</v>
      </c>
      <c r="R81" s="213">
        <f>'Grupp I'!S10</f>
        <v>0</v>
      </c>
      <c r="S81" s="213">
        <f>'Grupp I'!T10</f>
        <v>0</v>
      </c>
      <c r="T81" s="56"/>
      <c r="U81" s="56"/>
      <c r="V81" s="121"/>
      <c r="W81" s="129" t="str">
        <f t="shared" si="157"/>
        <v/>
      </c>
      <c r="X81" s="130" t="str">
        <f t="shared" si="158"/>
        <v/>
      </c>
      <c r="Y81" s="131" t="str">
        <f t="shared" si="159"/>
        <v/>
      </c>
      <c r="Z81" s="122"/>
      <c r="AA81" s="114" t="str">
        <f t="shared" si="148"/>
        <v xml:space="preserve"> </v>
      </c>
      <c r="AB81" s="77" t="str">
        <f t="shared" si="149"/>
        <v>Senegal</v>
      </c>
      <c r="AC81" s="84" t="s">
        <v>80</v>
      </c>
      <c r="AD81" s="76" t="s">
        <v>57</v>
      </c>
      <c r="AE81" s="84" t="s">
        <v>80</v>
      </c>
      <c r="AF81" s="78" t="str">
        <f t="shared" si="150"/>
        <v>Norge</v>
      </c>
      <c r="AG81" s="71" t="str">
        <f t="shared" si="151"/>
        <v xml:space="preserve"> </v>
      </c>
      <c r="AH81" s="72" t="str">
        <f t="shared" si="160"/>
        <v/>
      </c>
      <c r="AI81" s="75" t="str">
        <f t="shared" si="152"/>
        <v xml:space="preserve"> </v>
      </c>
      <c r="AJ81" s="81">
        <v>4</v>
      </c>
      <c r="AK81" s="145"/>
      <c r="AL81" s="53"/>
      <c r="AM81" s="53"/>
      <c r="AN81" s="53"/>
      <c r="AO81" s="53"/>
      <c r="AP81" s="53"/>
      <c r="AQ81" s="53"/>
      <c r="AR81" s="53"/>
      <c r="AS81" s="53"/>
      <c r="AT81" s="53"/>
      <c r="AU81" s="140"/>
      <c r="AW81" s="3">
        <f t="shared" si="153"/>
        <v>2</v>
      </c>
      <c r="AX81" s="10" t="s">
        <v>48</v>
      </c>
      <c r="AY81" s="11">
        <f t="shared" si="143"/>
        <v>2</v>
      </c>
      <c r="AZ81" s="12" t="e">
        <f t="shared" si="154"/>
        <v>#VALUE!</v>
      </c>
      <c r="BA81" s="3" t="e">
        <f t="shared" si="154"/>
        <v>#VALUE!</v>
      </c>
      <c r="BB81" s="3" t="e">
        <f t="shared" si="154"/>
        <v>#VALUE!</v>
      </c>
      <c r="BC81" s="10" t="s">
        <v>48</v>
      </c>
      <c r="BD81" s="3">
        <f t="shared" si="144"/>
        <v>0</v>
      </c>
      <c r="BE81" s="10" t="s">
        <v>48</v>
      </c>
      <c r="BF81" s="11">
        <f t="shared" si="145"/>
        <v>0</v>
      </c>
      <c r="BG81" s="13">
        <f t="shared" si="155"/>
        <v>0</v>
      </c>
      <c r="BP81" s="180" t="s">
        <v>97</v>
      </c>
      <c r="BQ81" s="7"/>
      <c r="BR81" s="7" t="s">
        <v>10</v>
      </c>
      <c r="BS81" s="7" t="s">
        <v>28</v>
      </c>
      <c r="BU81" s="152" t="s">
        <v>110</v>
      </c>
      <c r="CA81" s="282"/>
    </row>
    <row r="82" spans="1:79" s="2" customFormat="1" ht="18" x14ac:dyDescent="0.25">
      <c r="A82" s="114" t="s">
        <v>268</v>
      </c>
      <c r="B82" s="77" t="str">
        <f>BR86</f>
        <v>Frankrike</v>
      </c>
      <c r="C82" s="84" t="s">
        <v>80</v>
      </c>
      <c r="D82" s="76" t="s">
        <v>57</v>
      </c>
      <c r="E82" s="84" t="s">
        <v>80</v>
      </c>
      <c r="F82" s="78" t="str">
        <f>BR89</f>
        <v>Norge</v>
      </c>
      <c r="G82" s="71" t="str">
        <f t="shared" si="146"/>
        <v xml:space="preserve"> </v>
      </c>
      <c r="H82" s="72" t="str">
        <f t="shared" si="156"/>
        <v/>
      </c>
      <c r="I82" s="75" t="str">
        <f t="shared" si="147"/>
        <v xml:space="preserve"> </v>
      </c>
      <c r="J82" s="60"/>
      <c r="K82" s="61"/>
      <c r="L82" s="56"/>
      <c r="M82" s="56"/>
      <c r="N82" s="56"/>
      <c r="O82" s="56"/>
      <c r="P82" s="56"/>
      <c r="Q82" s="56"/>
      <c r="R82" s="56"/>
      <c r="S82" s="56"/>
      <c r="T82" s="56"/>
      <c r="U82" s="56"/>
      <c r="V82" s="121"/>
      <c r="W82" s="129" t="str">
        <f t="shared" si="157"/>
        <v/>
      </c>
      <c r="X82" s="130" t="str">
        <f t="shared" si="158"/>
        <v/>
      </c>
      <c r="Y82" s="129"/>
      <c r="Z82" s="122"/>
      <c r="AA82" s="114" t="str">
        <f t="shared" si="148"/>
        <v xml:space="preserve"> </v>
      </c>
      <c r="AB82" s="77" t="str">
        <f t="shared" si="149"/>
        <v>Frankrike</v>
      </c>
      <c r="AC82" s="84" t="s">
        <v>80</v>
      </c>
      <c r="AD82" s="76" t="s">
        <v>57</v>
      </c>
      <c r="AE82" s="84" t="s">
        <v>80</v>
      </c>
      <c r="AF82" s="78" t="str">
        <f t="shared" si="150"/>
        <v>Norge</v>
      </c>
      <c r="AG82" s="71" t="str">
        <f t="shared" si="151"/>
        <v xml:space="preserve"> </v>
      </c>
      <c r="AH82" s="72" t="str">
        <f t="shared" si="160"/>
        <v/>
      </c>
      <c r="AI82" s="73" t="str">
        <f t="shared" si="152"/>
        <v xml:space="preserve"> </v>
      </c>
      <c r="AJ82" s="64"/>
      <c r="AK82" s="58"/>
      <c r="AL82" s="53"/>
      <c r="AM82" s="53"/>
      <c r="AN82" s="53"/>
      <c r="AO82" s="53"/>
      <c r="AP82" s="53"/>
      <c r="AQ82" s="53"/>
      <c r="AR82" s="53"/>
      <c r="AS82" s="53"/>
      <c r="AT82" s="53"/>
      <c r="AU82" s="140"/>
      <c r="AW82" s="3">
        <f t="shared" si="153"/>
        <v>2</v>
      </c>
      <c r="AX82" s="10" t="s">
        <v>48</v>
      </c>
      <c r="AY82" s="11">
        <f t="shared" si="143"/>
        <v>2</v>
      </c>
      <c r="AZ82" s="12" t="e">
        <f t="shared" si="154"/>
        <v>#VALUE!</v>
      </c>
      <c r="BA82" s="3" t="e">
        <f t="shared" si="154"/>
        <v>#VALUE!</v>
      </c>
      <c r="BB82" s="3" t="e">
        <f t="shared" si="154"/>
        <v>#VALUE!</v>
      </c>
      <c r="BC82" s="10" t="s">
        <v>48</v>
      </c>
      <c r="BD82" s="3">
        <f t="shared" si="144"/>
        <v>0</v>
      </c>
      <c r="BE82" s="10" t="s">
        <v>48</v>
      </c>
      <c r="BF82" s="11">
        <f t="shared" si="145"/>
        <v>0</v>
      </c>
      <c r="BG82" s="13">
        <f t="shared" si="155"/>
        <v>2</v>
      </c>
      <c r="BP82" s="180" t="s">
        <v>152</v>
      </c>
      <c r="BQ82" s="7"/>
      <c r="BR82" s="7" t="s">
        <v>145</v>
      </c>
      <c r="BS82" s="7" t="s">
        <v>125</v>
      </c>
      <c r="BU82" s="152" t="s">
        <v>111</v>
      </c>
      <c r="CA82" s="282"/>
    </row>
    <row r="83" spans="1:79" s="2" customFormat="1" ht="18" customHeight="1" x14ac:dyDescent="0.25">
      <c r="A83" s="114" t="s">
        <v>269</v>
      </c>
      <c r="B83" s="77" t="str">
        <f>BR87</f>
        <v>Senegal</v>
      </c>
      <c r="C83" s="84" t="s">
        <v>80</v>
      </c>
      <c r="D83" s="76" t="s">
        <v>57</v>
      </c>
      <c r="E83" s="84" t="s">
        <v>80</v>
      </c>
      <c r="F83" s="78" t="str">
        <f>BR88</f>
        <v>Irak</v>
      </c>
      <c r="G83" s="66" t="str">
        <f t="shared" si="146"/>
        <v xml:space="preserve"> </v>
      </c>
      <c r="H83" s="69" t="str">
        <f t="shared" si="156"/>
        <v/>
      </c>
      <c r="I83" s="67" t="str">
        <f t="shared" si="147"/>
        <v xml:space="preserve"> </v>
      </c>
      <c r="J83" s="60"/>
      <c r="K83" s="61"/>
      <c r="L83" s="56"/>
      <c r="M83" s="56"/>
      <c r="N83" s="56"/>
      <c r="O83" s="56"/>
      <c r="P83" s="56"/>
      <c r="Q83" s="56"/>
      <c r="R83" s="56"/>
      <c r="S83" s="56"/>
      <c r="T83" s="56"/>
      <c r="U83" s="56"/>
      <c r="V83" s="121"/>
      <c r="W83" s="151" t="str">
        <f t="shared" si="157"/>
        <v/>
      </c>
      <c r="X83" s="131" t="str">
        <f t="shared" si="158"/>
        <v/>
      </c>
      <c r="Y83" s="129"/>
      <c r="Z83" s="122"/>
      <c r="AA83" s="114" t="str">
        <f t="shared" si="148"/>
        <v xml:space="preserve"> </v>
      </c>
      <c r="AB83" s="77" t="str">
        <f t="shared" si="149"/>
        <v>Senegal</v>
      </c>
      <c r="AC83" s="84" t="s">
        <v>80</v>
      </c>
      <c r="AD83" s="76" t="s">
        <v>57</v>
      </c>
      <c r="AE83" s="84" t="s">
        <v>80</v>
      </c>
      <c r="AF83" s="78" t="str">
        <f t="shared" si="150"/>
        <v>Irak</v>
      </c>
      <c r="AG83" s="66" t="str">
        <f t="shared" si="151"/>
        <v xml:space="preserve"> </v>
      </c>
      <c r="AH83" s="69" t="str">
        <f t="shared" si="160"/>
        <v/>
      </c>
      <c r="AI83" s="67" t="str">
        <f t="shared" si="152"/>
        <v xml:space="preserve"> </v>
      </c>
      <c r="AJ83" s="64"/>
      <c r="AK83" s="58"/>
      <c r="AL83" s="53"/>
      <c r="AM83" s="53"/>
      <c r="AN83" s="53"/>
      <c r="AO83" s="53"/>
      <c r="AP83" s="53"/>
      <c r="AQ83" s="53"/>
      <c r="AR83" s="53"/>
      <c r="AS83" s="53"/>
      <c r="AT83" s="53"/>
      <c r="AU83" s="140"/>
      <c r="AW83" s="3">
        <f t="shared" si="153"/>
        <v>2</v>
      </c>
      <c r="AX83" s="10" t="s">
        <v>48</v>
      </c>
      <c r="AY83" s="11">
        <f t="shared" si="143"/>
        <v>2</v>
      </c>
      <c r="AZ83" s="12" t="e">
        <f t="shared" si="154"/>
        <v>#VALUE!</v>
      </c>
      <c r="BA83" s="3" t="e">
        <f t="shared" si="154"/>
        <v>#VALUE!</v>
      </c>
      <c r="BB83" s="3" t="e">
        <f t="shared" si="154"/>
        <v>#VALUE!</v>
      </c>
      <c r="BC83" s="10" t="s">
        <v>48</v>
      </c>
      <c r="BD83" s="3">
        <f t="shared" si="144"/>
        <v>0</v>
      </c>
      <c r="BE83" s="10" t="s">
        <v>48</v>
      </c>
      <c r="BF83" s="11">
        <f t="shared" si="145"/>
        <v>0</v>
      </c>
      <c r="BG83" s="13">
        <f t="shared" si="155"/>
        <v>2</v>
      </c>
      <c r="BP83" s="180" t="s">
        <v>94</v>
      </c>
      <c r="BQ83" s="7"/>
      <c r="BR83" s="7" t="s">
        <v>36</v>
      </c>
      <c r="BS83" s="7" t="s">
        <v>140</v>
      </c>
      <c r="BU83" s="152" t="s">
        <v>106</v>
      </c>
      <c r="CA83" s="282"/>
    </row>
    <row r="84" spans="1:79" s="2" customFormat="1" ht="18" customHeight="1" thickBot="1" x14ac:dyDescent="0.3">
      <c r="A84" s="56"/>
      <c r="B84" s="57"/>
      <c r="C84" s="58"/>
      <c r="D84" s="58"/>
      <c r="E84" s="58"/>
      <c r="F84" s="58"/>
      <c r="G84" s="59"/>
      <c r="H84" s="59"/>
      <c r="I84" s="59"/>
      <c r="J84" s="60"/>
      <c r="K84" s="61"/>
      <c r="L84" s="56"/>
      <c r="M84" s="56"/>
      <c r="N84" s="56"/>
      <c r="O84" s="56"/>
      <c r="P84" s="56"/>
      <c r="Q84" s="56"/>
      <c r="R84" s="56"/>
      <c r="S84" s="56"/>
      <c r="T84" s="56"/>
      <c r="U84" s="56"/>
      <c r="V84" s="121"/>
      <c r="W84" s="129">
        <f>SUM(W78:Y83)</f>
        <v>0</v>
      </c>
      <c r="X84" s="132" t="s">
        <v>295</v>
      </c>
      <c r="Y84" s="129" t="s">
        <v>296</v>
      </c>
      <c r="Z84" s="122"/>
      <c r="AA84" s="56"/>
      <c r="AB84" s="57"/>
      <c r="AC84" s="58"/>
      <c r="AD84" s="58"/>
      <c r="AE84" s="58"/>
      <c r="AF84" s="58"/>
      <c r="AG84" s="59"/>
      <c r="AH84" s="59"/>
      <c r="AI84" s="59"/>
      <c r="AJ84" s="64"/>
      <c r="AK84" s="64"/>
      <c r="AL84" s="53"/>
      <c r="AM84" s="53"/>
      <c r="AN84" s="53"/>
      <c r="AO84" s="53"/>
      <c r="AP84" s="53"/>
      <c r="AQ84" s="53"/>
      <c r="AR84" s="53"/>
      <c r="AS84" s="53"/>
      <c r="AT84" s="53"/>
      <c r="AU84" s="140"/>
      <c r="AW84" s="3"/>
      <c r="AX84" s="10"/>
      <c r="AY84" s="11"/>
      <c r="AZ84" s="12"/>
      <c r="BA84" s="3"/>
      <c r="BB84" s="3"/>
      <c r="BC84" s="10"/>
      <c r="BD84" s="3"/>
      <c r="BE84" s="10"/>
      <c r="BF84" s="11"/>
      <c r="BG84" s="13"/>
      <c r="BP84" s="180" t="s">
        <v>5</v>
      </c>
      <c r="BQ84" s="7"/>
      <c r="BR84" s="7" t="s">
        <v>30</v>
      </c>
      <c r="BS84" s="7" t="s">
        <v>151</v>
      </c>
      <c r="BU84" s="152" t="s">
        <v>113</v>
      </c>
      <c r="CA84" s="282"/>
    </row>
    <row r="85" spans="1:79" s="2" customFormat="1" ht="18" customHeight="1" x14ac:dyDescent="0.25">
      <c r="A85" s="54"/>
      <c r="B85" s="319" t="s">
        <v>119</v>
      </c>
      <c r="C85" s="319"/>
      <c r="D85" s="319"/>
      <c r="E85" s="319"/>
      <c r="F85" s="303"/>
      <c r="G85" s="87">
        <v>1</v>
      </c>
      <c r="H85" s="87" t="s">
        <v>3</v>
      </c>
      <c r="I85" s="87">
        <v>2</v>
      </c>
      <c r="J85" s="88"/>
      <c r="K85" s="257" t="s">
        <v>119</v>
      </c>
      <c r="L85" s="248" t="s">
        <v>81</v>
      </c>
      <c r="M85" s="248" t="s">
        <v>82</v>
      </c>
      <c r="N85" s="248" t="s">
        <v>83</v>
      </c>
      <c r="O85" s="248" t="s">
        <v>61</v>
      </c>
      <c r="P85" s="248" t="s">
        <v>84</v>
      </c>
      <c r="Q85" s="248" t="s">
        <v>85</v>
      </c>
      <c r="R85" s="248" t="s">
        <v>86</v>
      </c>
      <c r="S85" s="248" t="s">
        <v>53</v>
      </c>
      <c r="T85" s="56"/>
      <c r="U85" s="56"/>
      <c r="V85" s="121"/>
      <c r="W85" s="132"/>
      <c r="X85" s="132"/>
      <c r="Y85" s="129"/>
      <c r="Z85" s="122"/>
      <c r="AA85" s="111"/>
      <c r="AB85" s="319" t="s">
        <v>119</v>
      </c>
      <c r="AC85" s="319"/>
      <c r="AD85" s="319"/>
      <c r="AE85" s="319"/>
      <c r="AF85" s="303"/>
      <c r="AG85" s="87" t="s">
        <v>23</v>
      </c>
      <c r="AH85" s="87" t="s">
        <v>3</v>
      </c>
      <c r="AI85" s="87">
        <v>2</v>
      </c>
      <c r="AJ85" s="88"/>
      <c r="AK85" s="89" t="s">
        <v>119</v>
      </c>
      <c r="AL85" s="53"/>
      <c r="AM85" s="53"/>
      <c r="AN85" s="53"/>
      <c r="AO85" s="53"/>
      <c r="AP85" s="53"/>
      <c r="AQ85" s="53"/>
      <c r="AR85" s="53"/>
      <c r="AS85" s="53"/>
      <c r="AT85" s="53"/>
      <c r="AU85" s="140"/>
      <c r="AW85" s="3"/>
      <c r="AX85" s="10"/>
      <c r="AY85" s="11"/>
      <c r="AZ85" s="12"/>
      <c r="BA85" s="3"/>
      <c r="BB85" s="3"/>
      <c r="BC85" s="10"/>
      <c r="BD85" s="3"/>
      <c r="BE85" s="10"/>
      <c r="BF85" s="11"/>
      <c r="BG85" s="13"/>
      <c r="BJ85" s="13"/>
      <c r="BK85" s="13"/>
      <c r="BL85" s="13"/>
      <c r="BM85" s="13"/>
      <c r="BP85" s="179" t="s">
        <v>31</v>
      </c>
      <c r="BQ85" s="6"/>
      <c r="BR85" s="6" t="s">
        <v>118</v>
      </c>
      <c r="BS85" s="7" t="s">
        <v>93</v>
      </c>
      <c r="BU85" s="152" t="s">
        <v>115</v>
      </c>
      <c r="CA85" s="282"/>
    </row>
    <row r="86" spans="1:79" s="2" customFormat="1" ht="18" customHeight="1" x14ac:dyDescent="0.25">
      <c r="A86" s="114" t="s">
        <v>270</v>
      </c>
      <c r="B86" s="77" t="str">
        <f>BR91</f>
        <v>Argentina</v>
      </c>
      <c r="C86" s="84" t="s">
        <v>80</v>
      </c>
      <c r="D86" s="85" t="s">
        <v>57</v>
      </c>
      <c r="E86" s="84" t="s">
        <v>80</v>
      </c>
      <c r="F86" s="78" t="str">
        <f>BR92</f>
        <v>Algeriet</v>
      </c>
      <c r="G86" s="74" t="str">
        <f t="shared" ref="G86:G91" si="161">IF(C86&gt;E86,1," ")</f>
        <v xml:space="preserve"> </v>
      </c>
      <c r="H86" s="70" t="str">
        <f>IF(C86="","",+IF(C86=E86,1," "))</f>
        <v/>
      </c>
      <c r="I86" s="74" t="str">
        <f t="shared" ref="I86:I91" si="162">IF(C86&lt;E86,1," ")</f>
        <v xml:space="preserve"> </v>
      </c>
      <c r="J86" s="81">
        <v>1</v>
      </c>
      <c r="K86" s="80" t="str">
        <f>'Grupp J'!L7</f>
        <v>Argentina</v>
      </c>
      <c r="L86" s="79">
        <f>'Grupp J'!M7</f>
        <v>0</v>
      </c>
      <c r="M86" s="79">
        <f>'Grupp J'!N7</f>
        <v>0</v>
      </c>
      <c r="N86" s="79">
        <f>'Grupp J'!O7</f>
        <v>0</v>
      </c>
      <c r="O86" s="79">
        <f>'Grupp J'!P7</f>
        <v>0</v>
      </c>
      <c r="P86" s="79">
        <f>'Grupp J'!Q7</f>
        <v>0</v>
      </c>
      <c r="Q86" s="79">
        <f>'Grupp J'!R7</f>
        <v>0</v>
      </c>
      <c r="R86" s="79">
        <f>'Grupp J'!S7</f>
        <v>0</v>
      </c>
      <c r="S86" s="79">
        <f>'Grupp J'!T7</f>
        <v>0</v>
      </c>
      <c r="T86" s="56"/>
      <c r="U86" s="56"/>
      <c r="V86" s="121"/>
      <c r="W86" s="150" t="str">
        <f>IF(AC86="","",AY86)</f>
        <v/>
      </c>
      <c r="X86" s="127" t="str">
        <f>IF(AC86="","",BF86)</f>
        <v/>
      </c>
      <c r="Y86" s="127" t="str">
        <f>IF(AK86=0,"",BG86)</f>
        <v/>
      </c>
      <c r="Z86" s="122"/>
      <c r="AA86" s="114"/>
      <c r="AB86" s="77" t="str">
        <f t="shared" ref="AB86:AB91" si="163">B86</f>
        <v>Argentina</v>
      </c>
      <c r="AC86" s="84" t="s">
        <v>80</v>
      </c>
      <c r="AD86" s="85" t="s">
        <v>57</v>
      </c>
      <c r="AE86" s="84" t="s">
        <v>80</v>
      </c>
      <c r="AF86" s="78" t="str">
        <f t="shared" ref="AF86:AF91" si="164">F86</f>
        <v>Algeriet</v>
      </c>
      <c r="AG86" s="74" t="str">
        <f t="shared" ref="AG86:AG91" si="165">IF(AC86&gt;AE86,1," ")</f>
        <v xml:space="preserve"> </v>
      </c>
      <c r="AH86" s="70" t="str">
        <f>IF(AC86="","",+IF(AC86=AE86,1," "))</f>
        <v/>
      </c>
      <c r="AI86" s="74" t="str">
        <f t="shared" ref="AI86:AI91" si="166">IF(AC86&lt;AE86,1," ")</f>
        <v xml:space="preserve"> </v>
      </c>
      <c r="AJ86" s="81">
        <v>1</v>
      </c>
      <c r="AK86" s="145"/>
      <c r="AL86" s="53"/>
      <c r="AM86" s="53"/>
      <c r="AN86" s="53"/>
      <c r="AO86" s="53"/>
      <c r="AP86" s="53"/>
      <c r="AQ86" s="53"/>
      <c r="AR86" s="53"/>
      <c r="AS86" s="53"/>
      <c r="AT86" s="53"/>
      <c r="AU86" s="140"/>
      <c r="AW86" s="3">
        <f t="shared" ref="AW86:AW91" si="167">IF(C86=AC86,1,0)+IF(AE86=E86,1,0)</f>
        <v>2</v>
      </c>
      <c r="AX86" s="10" t="s">
        <v>48</v>
      </c>
      <c r="AY86" s="11">
        <f t="shared" si="143"/>
        <v>2</v>
      </c>
      <c r="AZ86" s="12" t="e">
        <f t="shared" ref="AZ86:BB91" si="168">AG86+G86</f>
        <v>#VALUE!</v>
      </c>
      <c r="BA86" s="3" t="e">
        <f t="shared" si="168"/>
        <v>#VALUE!</v>
      </c>
      <c r="BB86" s="3" t="e">
        <f t="shared" si="168"/>
        <v>#VALUE!</v>
      </c>
      <c r="BC86" s="10" t="s">
        <v>48</v>
      </c>
      <c r="BD86" s="3">
        <f t="shared" si="144"/>
        <v>0</v>
      </c>
      <c r="BE86" s="10" t="s">
        <v>48</v>
      </c>
      <c r="BF86" s="11">
        <f t="shared" si="145"/>
        <v>0</v>
      </c>
      <c r="BG86" s="13">
        <f t="shared" ref="BG86:BG91" si="169">IF(AK86=K86,2,0)</f>
        <v>0</v>
      </c>
      <c r="BJ86" s="4"/>
      <c r="BK86" s="4"/>
      <c r="BL86" s="4"/>
      <c r="BM86" s="4"/>
      <c r="BN86" s="4"/>
      <c r="BP86" s="180" t="s">
        <v>28</v>
      </c>
      <c r="BQ86" s="7"/>
      <c r="BR86" s="7" t="s">
        <v>4</v>
      </c>
      <c r="BS86" s="7" t="s">
        <v>143</v>
      </c>
      <c r="BU86" s="152" t="s">
        <v>112</v>
      </c>
      <c r="CA86" s="282"/>
    </row>
    <row r="87" spans="1:79" s="2" customFormat="1" ht="18" customHeight="1" x14ac:dyDescent="0.25">
      <c r="A87" s="114" t="s">
        <v>271</v>
      </c>
      <c r="B87" s="77" t="str">
        <f>BR93</f>
        <v>Österrike</v>
      </c>
      <c r="C87" s="84" t="s">
        <v>80</v>
      </c>
      <c r="D87" s="76" t="s">
        <v>57</v>
      </c>
      <c r="E87" s="84" t="s">
        <v>80</v>
      </c>
      <c r="F87" s="78" t="str">
        <f>BR94</f>
        <v>Jordanien</v>
      </c>
      <c r="G87" s="68" t="str">
        <f t="shared" si="161"/>
        <v xml:space="preserve"> </v>
      </c>
      <c r="H87" s="70" t="str">
        <f t="shared" ref="H87:H91" si="170">IF(C87="","",+IF(C87=E87,1," "))</f>
        <v/>
      </c>
      <c r="I87" s="74" t="str">
        <f t="shared" si="162"/>
        <v xml:space="preserve"> </v>
      </c>
      <c r="J87" s="81">
        <v>2</v>
      </c>
      <c r="K87" s="148" t="str">
        <f>'Grupp J'!L8</f>
        <v>Algeriet</v>
      </c>
      <c r="L87" s="149">
        <f>'Grupp J'!M8</f>
        <v>0</v>
      </c>
      <c r="M87" s="149">
        <f>'Grupp J'!N8</f>
        <v>0</v>
      </c>
      <c r="N87" s="149">
        <f>'Grupp J'!O8</f>
        <v>0</v>
      </c>
      <c r="O87" s="149">
        <f>'Grupp J'!P8</f>
        <v>0</v>
      </c>
      <c r="P87" s="149">
        <f>'Grupp J'!Q8</f>
        <v>0</v>
      </c>
      <c r="Q87" s="149">
        <f>'Grupp J'!R8</f>
        <v>0</v>
      </c>
      <c r="R87" s="149">
        <f>'Grupp J'!S8</f>
        <v>0</v>
      </c>
      <c r="S87" s="149">
        <f>'Grupp J'!T8</f>
        <v>0</v>
      </c>
      <c r="T87" s="56"/>
      <c r="U87" s="56"/>
      <c r="V87" s="121"/>
      <c r="W87" s="129" t="str">
        <f t="shared" ref="W87:W91" si="171">IF(AC87="","",AY87)</f>
        <v/>
      </c>
      <c r="X87" s="130" t="str">
        <f t="shared" ref="X87:X91" si="172">IF(AC87="","",BF87)</f>
        <v/>
      </c>
      <c r="Y87" s="130" t="str">
        <f t="shared" ref="Y87:Y89" si="173">IF(AK87=0,"",BG87)</f>
        <v/>
      </c>
      <c r="Z87" s="122"/>
      <c r="AA87" s="114"/>
      <c r="AB87" s="77" t="str">
        <f t="shared" si="163"/>
        <v>Österrike</v>
      </c>
      <c r="AC87" s="84" t="s">
        <v>80</v>
      </c>
      <c r="AD87" s="76" t="s">
        <v>57</v>
      </c>
      <c r="AE87" s="84" t="s">
        <v>80</v>
      </c>
      <c r="AF87" s="78" t="str">
        <f t="shared" si="164"/>
        <v>Jordanien</v>
      </c>
      <c r="AG87" s="68" t="str">
        <f t="shared" si="165"/>
        <v xml:space="preserve"> </v>
      </c>
      <c r="AH87" s="70" t="str">
        <f t="shared" ref="AH87:AH91" si="174">IF(AC87="","",+IF(AC87=AE87,1," "))</f>
        <v/>
      </c>
      <c r="AI87" s="74" t="str">
        <f t="shared" si="166"/>
        <v xml:space="preserve"> </v>
      </c>
      <c r="AJ87" s="81">
        <v>2</v>
      </c>
      <c r="AK87" s="145"/>
      <c r="AL87" s="53"/>
      <c r="AM87" s="53"/>
      <c r="AN87" s="53"/>
      <c r="AO87" s="53"/>
      <c r="AP87" s="53"/>
      <c r="AQ87" s="53"/>
      <c r="AR87" s="53"/>
      <c r="AS87" s="53"/>
      <c r="AT87" s="53"/>
      <c r="AU87" s="140"/>
      <c r="AW87" s="3">
        <f t="shared" si="167"/>
        <v>2</v>
      </c>
      <c r="AX87" s="10" t="s">
        <v>48</v>
      </c>
      <c r="AY87" s="11">
        <f t="shared" si="143"/>
        <v>2</v>
      </c>
      <c r="AZ87" s="12" t="e">
        <f t="shared" si="168"/>
        <v>#VALUE!</v>
      </c>
      <c r="BA87" s="3" t="e">
        <f t="shared" si="168"/>
        <v>#VALUE!</v>
      </c>
      <c r="BB87" s="3" t="e">
        <f t="shared" si="168"/>
        <v>#VALUE!</v>
      </c>
      <c r="BC87" s="10" t="s">
        <v>48</v>
      </c>
      <c r="BD87" s="3">
        <f t="shared" si="144"/>
        <v>0</v>
      </c>
      <c r="BE87" s="10" t="s">
        <v>48</v>
      </c>
      <c r="BF87" s="11">
        <f t="shared" si="145"/>
        <v>0</v>
      </c>
      <c r="BG87" s="13">
        <f t="shared" si="169"/>
        <v>0</v>
      </c>
      <c r="BJ87" s="3"/>
      <c r="BK87" s="13"/>
      <c r="BL87" s="13"/>
      <c r="BM87" s="3"/>
      <c r="BN87" s="4"/>
      <c r="BP87" s="180" t="s">
        <v>34</v>
      </c>
      <c r="BQ87" s="7"/>
      <c r="BR87" s="7" t="s">
        <v>25</v>
      </c>
      <c r="BS87" s="7" t="s">
        <v>141</v>
      </c>
      <c r="BU87" s="152" t="s">
        <v>102</v>
      </c>
      <c r="CA87" s="282"/>
    </row>
    <row r="88" spans="1:79" s="2" customFormat="1" ht="18" customHeight="1" x14ac:dyDescent="0.25">
      <c r="A88" s="114" t="s">
        <v>272</v>
      </c>
      <c r="B88" s="77" t="str">
        <f>BR91</f>
        <v>Argentina</v>
      </c>
      <c r="C88" s="84" t="s">
        <v>80</v>
      </c>
      <c r="D88" s="76" t="s">
        <v>57</v>
      </c>
      <c r="E88" s="84" t="s">
        <v>80</v>
      </c>
      <c r="F88" s="78" t="str">
        <f>BR93</f>
        <v>Österrike</v>
      </c>
      <c r="G88" s="71" t="str">
        <f t="shared" si="161"/>
        <v xml:space="preserve"> </v>
      </c>
      <c r="H88" s="72" t="str">
        <f t="shared" si="170"/>
        <v/>
      </c>
      <c r="I88" s="75" t="str">
        <f t="shared" si="162"/>
        <v xml:space="preserve"> </v>
      </c>
      <c r="J88" s="81">
        <v>3</v>
      </c>
      <c r="K88" s="214" t="str">
        <f>'Grupp J'!L9</f>
        <v>Österrike</v>
      </c>
      <c r="L88" s="215">
        <f>'Grupp J'!M9</f>
        <v>0</v>
      </c>
      <c r="M88" s="215">
        <f>'Grupp J'!N9</f>
        <v>0</v>
      </c>
      <c r="N88" s="215">
        <f>'Grupp J'!O9</f>
        <v>0</v>
      </c>
      <c r="O88" s="215">
        <f>'Grupp J'!P9</f>
        <v>0</v>
      </c>
      <c r="P88" s="215">
        <f>'Grupp J'!Q9</f>
        <v>0</v>
      </c>
      <c r="Q88" s="215">
        <f>'Grupp J'!R9</f>
        <v>0</v>
      </c>
      <c r="R88" s="215">
        <f>'Grupp J'!S9</f>
        <v>0</v>
      </c>
      <c r="S88" s="215">
        <f>'Grupp J'!T9</f>
        <v>0</v>
      </c>
      <c r="T88" s="56"/>
      <c r="U88" s="56"/>
      <c r="V88" s="121"/>
      <c r="W88" s="129" t="str">
        <f t="shared" si="171"/>
        <v/>
      </c>
      <c r="X88" s="130" t="str">
        <f t="shared" si="172"/>
        <v/>
      </c>
      <c r="Y88" s="130" t="str">
        <f t="shared" si="173"/>
        <v/>
      </c>
      <c r="Z88" s="122"/>
      <c r="AA88" s="114"/>
      <c r="AB88" s="77" t="str">
        <f t="shared" si="163"/>
        <v>Argentina</v>
      </c>
      <c r="AC88" s="84" t="s">
        <v>80</v>
      </c>
      <c r="AD88" s="76" t="s">
        <v>57</v>
      </c>
      <c r="AE88" s="84" t="s">
        <v>80</v>
      </c>
      <c r="AF88" s="78" t="str">
        <f t="shared" si="164"/>
        <v>Österrike</v>
      </c>
      <c r="AG88" s="71" t="str">
        <f t="shared" si="165"/>
        <v xml:space="preserve"> </v>
      </c>
      <c r="AH88" s="72" t="str">
        <f t="shared" si="174"/>
        <v/>
      </c>
      <c r="AI88" s="75" t="str">
        <f t="shared" si="166"/>
        <v xml:space="preserve"> </v>
      </c>
      <c r="AJ88" s="81">
        <v>3</v>
      </c>
      <c r="AK88" s="145"/>
      <c r="AL88" s="53"/>
      <c r="AM88" s="53"/>
      <c r="AN88" s="53"/>
      <c r="AO88" s="53"/>
      <c r="AP88" s="53"/>
      <c r="AQ88" s="53"/>
      <c r="AR88" s="53"/>
      <c r="AS88" s="53"/>
      <c r="AT88" s="53"/>
      <c r="AU88" s="140"/>
      <c r="AW88" s="3">
        <f t="shared" si="167"/>
        <v>2</v>
      </c>
      <c r="AX88" s="10" t="s">
        <v>48</v>
      </c>
      <c r="AY88" s="11">
        <f t="shared" si="143"/>
        <v>2</v>
      </c>
      <c r="AZ88" s="12" t="e">
        <f t="shared" si="168"/>
        <v>#VALUE!</v>
      </c>
      <c r="BA88" s="3" t="e">
        <f t="shared" si="168"/>
        <v>#VALUE!</v>
      </c>
      <c r="BB88" s="3" t="e">
        <f t="shared" si="168"/>
        <v>#VALUE!</v>
      </c>
      <c r="BC88" s="10" t="s">
        <v>48</v>
      </c>
      <c r="BD88" s="3">
        <f t="shared" si="144"/>
        <v>0</v>
      </c>
      <c r="BE88" s="10" t="s">
        <v>48</v>
      </c>
      <c r="BF88" s="11">
        <f t="shared" si="145"/>
        <v>0</v>
      </c>
      <c r="BG88" s="13">
        <f t="shared" si="169"/>
        <v>0</v>
      </c>
      <c r="BJ88" s="3"/>
      <c r="BK88" s="13"/>
      <c r="BL88" s="13"/>
      <c r="BM88" s="3"/>
      <c r="BN88" s="4"/>
      <c r="BP88" s="180" t="s">
        <v>122</v>
      </c>
      <c r="BQ88" s="7"/>
      <c r="BR88" s="7" t="s">
        <v>146</v>
      </c>
      <c r="BS88" s="7" t="s">
        <v>6</v>
      </c>
      <c r="BU88" s="152" t="s">
        <v>116</v>
      </c>
      <c r="CA88" s="282"/>
    </row>
    <row r="89" spans="1:79" s="2" customFormat="1" ht="18" customHeight="1" x14ac:dyDescent="0.25">
      <c r="A89" s="114" t="s">
        <v>273</v>
      </c>
      <c r="B89" s="77" t="str">
        <f>BR92</f>
        <v>Algeriet</v>
      </c>
      <c r="C89" s="84" t="s">
        <v>80</v>
      </c>
      <c r="D89" s="76" t="s">
        <v>57</v>
      </c>
      <c r="E89" s="84" t="s">
        <v>80</v>
      </c>
      <c r="F89" s="78" t="str">
        <f>BR94</f>
        <v>Jordanien</v>
      </c>
      <c r="G89" s="71" t="str">
        <f t="shared" si="161"/>
        <v xml:space="preserve"> </v>
      </c>
      <c r="H89" s="72" t="str">
        <f t="shared" si="170"/>
        <v/>
      </c>
      <c r="I89" s="75" t="str">
        <f t="shared" si="162"/>
        <v xml:space="preserve"> </v>
      </c>
      <c r="J89" s="81">
        <v>4</v>
      </c>
      <c r="K89" s="212" t="str">
        <f>'Grupp J'!L10</f>
        <v>Jordanien</v>
      </c>
      <c r="L89" s="213">
        <f>'Grupp J'!M10</f>
        <v>0</v>
      </c>
      <c r="M89" s="213">
        <f>'Grupp J'!N10</f>
        <v>0</v>
      </c>
      <c r="N89" s="213">
        <f>'Grupp J'!O10</f>
        <v>0</v>
      </c>
      <c r="O89" s="213">
        <f>'Grupp J'!P10</f>
        <v>0</v>
      </c>
      <c r="P89" s="213">
        <f>'Grupp J'!Q10</f>
        <v>0</v>
      </c>
      <c r="Q89" s="213">
        <f>'Grupp J'!R10</f>
        <v>0</v>
      </c>
      <c r="R89" s="213">
        <f>'Grupp J'!S10</f>
        <v>0</v>
      </c>
      <c r="S89" s="213">
        <f>'Grupp J'!T10</f>
        <v>0</v>
      </c>
      <c r="T89" s="56"/>
      <c r="U89" s="56"/>
      <c r="V89" s="121"/>
      <c r="W89" s="129" t="str">
        <f t="shared" si="171"/>
        <v/>
      </c>
      <c r="X89" s="130" t="str">
        <f t="shared" si="172"/>
        <v/>
      </c>
      <c r="Y89" s="131" t="str">
        <f t="shared" si="173"/>
        <v/>
      </c>
      <c r="Z89" s="122"/>
      <c r="AA89" s="114"/>
      <c r="AB89" s="77" t="str">
        <f t="shared" si="163"/>
        <v>Algeriet</v>
      </c>
      <c r="AC89" s="84" t="s">
        <v>80</v>
      </c>
      <c r="AD89" s="76" t="s">
        <v>57</v>
      </c>
      <c r="AE89" s="84" t="s">
        <v>80</v>
      </c>
      <c r="AF89" s="78" t="str">
        <f t="shared" si="164"/>
        <v>Jordanien</v>
      </c>
      <c r="AG89" s="71" t="str">
        <f t="shared" si="165"/>
        <v xml:space="preserve"> </v>
      </c>
      <c r="AH89" s="72" t="str">
        <f t="shared" si="174"/>
        <v/>
      </c>
      <c r="AI89" s="75" t="str">
        <f t="shared" si="166"/>
        <v xml:space="preserve"> </v>
      </c>
      <c r="AJ89" s="81">
        <v>4</v>
      </c>
      <c r="AK89" s="145"/>
      <c r="AL89" s="53"/>
      <c r="AM89" s="53"/>
      <c r="AN89" s="53"/>
      <c r="AO89" s="53"/>
      <c r="AP89" s="53"/>
      <c r="AQ89" s="53"/>
      <c r="AR89" s="53"/>
      <c r="AS89" s="53"/>
      <c r="AT89" s="53"/>
      <c r="AU89" s="140"/>
      <c r="AW89" s="3">
        <f t="shared" si="167"/>
        <v>2</v>
      </c>
      <c r="AX89" s="10" t="s">
        <v>48</v>
      </c>
      <c r="AY89" s="11">
        <f t="shared" si="143"/>
        <v>2</v>
      </c>
      <c r="AZ89" s="12" t="e">
        <f t="shared" si="168"/>
        <v>#VALUE!</v>
      </c>
      <c r="BA89" s="3" t="e">
        <f t="shared" si="168"/>
        <v>#VALUE!</v>
      </c>
      <c r="BB89" s="3" t="e">
        <f t="shared" si="168"/>
        <v>#VALUE!</v>
      </c>
      <c r="BC89" s="10" t="s">
        <v>48</v>
      </c>
      <c r="BD89" s="3">
        <f t="shared" si="144"/>
        <v>0</v>
      </c>
      <c r="BE89" s="10" t="s">
        <v>48</v>
      </c>
      <c r="BF89" s="11">
        <f t="shared" si="145"/>
        <v>0</v>
      </c>
      <c r="BG89" s="13">
        <f t="shared" si="169"/>
        <v>0</v>
      </c>
      <c r="BJ89" s="3"/>
      <c r="BK89" s="13"/>
      <c r="BL89" s="13"/>
      <c r="BM89" s="3"/>
      <c r="BN89" s="3"/>
      <c r="BP89" s="180" t="s">
        <v>138</v>
      </c>
      <c r="BQ89" s="7"/>
      <c r="BR89" s="7" t="s">
        <v>147</v>
      </c>
      <c r="BS89" s="7" t="s">
        <v>4</v>
      </c>
      <c r="BU89" s="152" t="s">
        <v>107</v>
      </c>
      <c r="CA89" s="282"/>
    </row>
    <row r="90" spans="1:79" s="2" customFormat="1" ht="18" customHeight="1" x14ac:dyDescent="0.25">
      <c r="A90" s="114" t="s">
        <v>274</v>
      </c>
      <c r="B90" s="77" t="str">
        <f>BR91</f>
        <v>Argentina</v>
      </c>
      <c r="C90" s="84" t="s">
        <v>80</v>
      </c>
      <c r="D90" s="76" t="s">
        <v>57</v>
      </c>
      <c r="E90" s="84" t="s">
        <v>80</v>
      </c>
      <c r="F90" s="78" t="str">
        <f>BR94</f>
        <v>Jordanien</v>
      </c>
      <c r="G90" s="71" t="str">
        <f t="shared" si="161"/>
        <v xml:space="preserve"> </v>
      </c>
      <c r="H90" s="72" t="str">
        <f t="shared" si="170"/>
        <v/>
      </c>
      <c r="I90" s="73" t="str">
        <f t="shared" si="162"/>
        <v xml:space="preserve"> </v>
      </c>
      <c r="J90" s="60"/>
      <c r="K90" s="61"/>
      <c r="L90" s="56"/>
      <c r="M90" s="56"/>
      <c r="N90" s="56"/>
      <c r="O90" s="56"/>
      <c r="P90" s="56"/>
      <c r="Q90" s="56"/>
      <c r="R90" s="56"/>
      <c r="S90" s="56"/>
      <c r="T90" s="56"/>
      <c r="U90" s="56"/>
      <c r="V90" s="121"/>
      <c r="W90" s="129" t="str">
        <f t="shared" si="171"/>
        <v/>
      </c>
      <c r="X90" s="130" t="str">
        <f t="shared" si="172"/>
        <v/>
      </c>
      <c r="Y90" s="129"/>
      <c r="Z90" s="122"/>
      <c r="AA90" s="114"/>
      <c r="AB90" s="77" t="str">
        <f t="shared" si="163"/>
        <v>Argentina</v>
      </c>
      <c r="AC90" s="84" t="s">
        <v>80</v>
      </c>
      <c r="AD90" s="76" t="s">
        <v>57</v>
      </c>
      <c r="AE90" s="84" t="s">
        <v>80</v>
      </c>
      <c r="AF90" s="78" t="str">
        <f t="shared" si="164"/>
        <v>Jordanien</v>
      </c>
      <c r="AG90" s="71" t="str">
        <f t="shared" si="165"/>
        <v xml:space="preserve"> </v>
      </c>
      <c r="AH90" s="72" t="str">
        <f t="shared" si="174"/>
        <v/>
      </c>
      <c r="AI90" s="73" t="str">
        <f t="shared" si="166"/>
        <v xml:space="preserve"> </v>
      </c>
      <c r="AJ90" s="64"/>
      <c r="AK90" s="58"/>
      <c r="AL90" s="53"/>
      <c r="AM90" s="53"/>
      <c r="AN90" s="53"/>
      <c r="AO90" s="53"/>
      <c r="AP90" s="53"/>
      <c r="AQ90" s="53"/>
      <c r="AR90" s="53"/>
      <c r="AS90" s="53"/>
      <c r="AT90" s="53"/>
      <c r="AU90" s="140"/>
      <c r="AW90" s="3">
        <f t="shared" si="167"/>
        <v>2</v>
      </c>
      <c r="AX90" s="10" t="s">
        <v>48</v>
      </c>
      <c r="AY90" s="11">
        <f t="shared" si="143"/>
        <v>2</v>
      </c>
      <c r="AZ90" s="12" t="e">
        <f t="shared" si="168"/>
        <v>#VALUE!</v>
      </c>
      <c r="BA90" s="3" t="e">
        <f t="shared" si="168"/>
        <v>#VALUE!</v>
      </c>
      <c r="BB90" s="3" t="e">
        <f t="shared" si="168"/>
        <v>#VALUE!</v>
      </c>
      <c r="BC90" s="10" t="s">
        <v>48</v>
      </c>
      <c r="BD90" s="3">
        <f t="shared" si="144"/>
        <v>0</v>
      </c>
      <c r="BE90" s="10" t="s">
        <v>48</v>
      </c>
      <c r="BF90" s="11">
        <f t="shared" si="145"/>
        <v>0</v>
      </c>
      <c r="BG90" s="13">
        <f t="shared" si="169"/>
        <v>2</v>
      </c>
      <c r="BJ90" s="3"/>
      <c r="BK90" s="13"/>
      <c r="BL90" s="13"/>
      <c r="BM90" s="3"/>
      <c r="BN90" s="3"/>
      <c r="BP90" s="179" t="s">
        <v>32</v>
      </c>
      <c r="BQ90" s="6"/>
      <c r="BR90" s="6" t="s">
        <v>119</v>
      </c>
      <c r="BS90" s="7" t="s">
        <v>98</v>
      </c>
      <c r="BU90" s="152" t="s">
        <v>117</v>
      </c>
      <c r="CA90" s="282"/>
    </row>
    <row r="91" spans="1:79" s="2" customFormat="1" ht="18" customHeight="1" x14ac:dyDescent="0.25">
      <c r="A91" s="114" t="s">
        <v>275</v>
      </c>
      <c r="B91" s="77" t="str">
        <f>BR92</f>
        <v>Algeriet</v>
      </c>
      <c r="C91" s="84" t="s">
        <v>80</v>
      </c>
      <c r="D91" s="76" t="s">
        <v>57</v>
      </c>
      <c r="E91" s="84" t="s">
        <v>80</v>
      </c>
      <c r="F91" s="78" t="str">
        <f>BR93</f>
        <v>Österrike</v>
      </c>
      <c r="G91" s="66" t="str">
        <f t="shared" si="161"/>
        <v xml:space="preserve"> </v>
      </c>
      <c r="H91" s="69" t="str">
        <f t="shared" si="170"/>
        <v/>
      </c>
      <c r="I91" s="67" t="str">
        <f t="shared" si="162"/>
        <v xml:space="preserve"> </v>
      </c>
      <c r="J91" s="60"/>
      <c r="K91" s="61"/>
      <c r="L91" s="56"/>
      <c r="M91" s="56"/>
      <c r="N91" s="56"/>
      <c r="O91" s="56"/>
      <c r="P91" s="56"/>
      <c r="Q91" s="56"/>
      <c r="R91" s="56"/>
      <c r="S91" s="56"/>
      <c r="T91" s="56"/>
      <c r="U91" s="56"/>
      <c r="V91" s="121"/>
      <c r="W91" s="151" t="str">
        <f t="shared" si="171"/>
        <v/>
      </c>
      <c r="X91" s="131" t="str">
        <f t="shared" si="172"/>
        <v/>
      </c>
      <c r="Y91" s="129"/>
      <c r="Z91" s="122"/>
      <c r="AA91" s="114"/>
      <c r="AB91" s="77" t="str">
        <f t="shared" si="163"/>
        <v>Algeriet</v>
      </c>
      <c r="AC91" s="84" t="s">
        <v>80</v>
      </c>
      <c r="AD91" s="76" t="s">
        <v>57</v>
      </c>
      <c r="AE91" s="84" t="s">
        <v>80</v>
      </c>
      <c r="AF91" s="78" t="str">
        <f t="shared" si="164"/>
        <v>Österrike</v>
      </c>
      <c r="AG91" s="66" t="str">
        <f t="shared" si="165"/>
        <v xml:space="preserve"> </v>
      </c>
      <c r="AH91" s="69" t="str">
        <f t="shared" si="174"/>
        <v/>
      </c>
      <c r="AI91" s="67" t="str">
        <f t="shared" si="166"/>
        <v xml:space="preserve"> </v>
      </c>
      <c r="AJ91" s="64"/>
      <c r="AK91" s="58"/>
      <c r="AL91" s="53"/>
      <c r="AM91" s="53"/>
      <c r="AN91" s="53"/>
      <c r="AO91" s="53"/>
      <c r="AP91" s="53"/>
      <c r="AQ91" s="53"/>
      <c r="AR91" s="53"/>
      <c r="AS91" s="53"/>
      <c r="AT91" s="53"/>
      <c r="AU91" s="140"/>
      <c r="AW91" s="3">
        <f t="shared" si="167"/>
        <v>2</v>
      </c>
      <c r="AX91" s="10" t="s">
        <v>48</v>
      </c>
      <c r="AY91" s="11">
        <f t="shared" si="143"/>
        <v>2</v>
      </c>
      <c r="AZ91" s="12" t="e">
        <f t="shared" si="168"/>
        <v>#VALUE!</v>
      </c>
      <c r="BA91" s="3" t="e">
        <f t="shared" si="168"/>
        <v>#VALUE!</v>
      </c>
      <c r="BB91" s="3" t="e">
        <f t="shared" si="168"/>
        <v>#VALUE!</v>
      </c>
      <c r="BC91" s="10" t="s">
        <v>48</v>
      </c>
      <c r="BD91" s="3">
        <f t="shared" si="144"/>
        <v>0</v>
      </c>
      <c r="BE91" s="10" t="s">
        <v>48</v>
      </c>
      <c r="BF91" s="11">
        <f t="shared" si="145"/>
        <v>0</v>
      </c>
      <c r="BG91" s="13">
        <f t="shared" si="169"/>
        <v>2</v>
      </c>
      <c r="BJ91" s="3"/>
      <c r="BK91" s="13"/>
      <c r="BL91" s="13"/>
      <c r="BM91" s="3"/>
      <c r="BN91" s="3"/>
      <c r="BP91" s="180" t="s">
        <v>95</v>
      </c>
      <c r="BQ91" s="7"/>
      <c r="BR91" s="7" t="s">
        <v>29</v>
      </c>
      <c r="BS91" s="7" t="s">
        <v>122</v>
      </c>
      <c r="CA91" s="282"/>
    </row>
    <row r="92" spans="1:79" s="2" customFormat="1" ht="18" customHeight="1" thickBot="1" x14ac:dyDescent="0.3">
      <c r="A92" s="56"/>
      <c r="B92" s="57"/>
      <c r="C92" s="58"/>
      <c r="D92" s="58"/>
      <c r="E92" s="58"/>
      <c r="F92" s="58"/>
      <c r="G92" s="59"/>
      <c r="H92" s="59"/>
      <c r="I92" s="59"/>
      <c r="J92" s="60"/>
      <c r="K92" s="61"/>
      <c r="L92" s="56"/>
      <c r="M92" s="56"/>
      <c r="N92" s="56"/>
      <c r="O92" s="56"/>
      <c r="P92" s="56"/>
      <c r="Q92" s="56"/>
      <c r="R92" s="56"/>
      <c r="S92" s="56"/>
      <c r="T92" s="56"/>
      <c r="U92" s="56"/>
      <c r="V92" s="121"/>
      <c r="W92" s="129">
        <f>SUM(W86:Y91)</f>
        <v>0</v>
      </c>
      <c r="X92" s="132" t="s">
        <v>295</v>
      </c>
      <c r="Y92" s="129" t="s">
        <v>296</v>
      </c>
      <c r="Z92" s="122"/>
      <c r="AA92" s="56"/>
      <c r="AB92" s="57"/>
      <c r="AC92" s="58"/>
      <c r="AD92" s="58"/>
      <c r="AE92" s="58"/>
      <c r="AF92" s="58"/>
      <c r="AG92" s="59"/>
      <c r="AH92" s="59"/>
      <c r="AI92" s="59"/>
      <c r="AJ92" s="64"/>
      <c r="AK92" s="64"/>
      <c r="AL92" s="53"/>
      <c r="AM92" s="53"/>
      <c r="AN92" s="53"/>
      <c r="AO92" s="53"/>
      <c r="AP92" s="53"/>
      <c r="AQ92" s="53"/>
      <c r="AR92" s="53"/>
      <c r="AS92" s="53"/>
      <c r="AT92" s="53"/>
      <c r="AU92" s="140"/>
      <c r="AW92" s="3"/>
      <c r="AX92" s="10"/>
      <c r="AY92" s="11"/>
      <c r="AZ92" s="12"/>
      <c r="BA92" s="3"/>
      <c r="BB92" s="3"/>
      <c r="BC92" s="10"/>
      <c r="BD92" s="3"/>
      <c r="BE92" s="10"/>
      <c r="BF92" s="11"/>
      <c r="BG92" s="13"/>
      <c r="BJ92" s="3"/>
      <c r="BK92" s="13"/>
      <c r="BL92" s="13"/>
      <c r="BM92" s="3"/>
      <c r="BN92" s="3"/>
      <c r="BP92" s="180" t="s">
        <v>123</v>
      </c>
      <c r="BQ92" s="7"/>
      <c r="BR92" s="7" t="s">
        <v>148</v>
      </c>
      <c r="BS92" s="7" t="s">
        <v>146</v>
      </c>
      <c r="CA92" s="282"/>
    </row>
    <row r="93" spans="1:79" s="2" customFormat="1" ht="18" customHeight="1" x14ac:dyDescent="0.25">
      <c r="A93" s="54"/>
      <c r="B93" s="319" t="s">
        <v>120</v>
      </c>
      <c r="C93" s="319"/>
      <c r="D93" s="319"/>
      <c r="E93" s="319"/>
      <c r="F93" s="303"/>
      <c r="G93" s="87">
        <v>1</v>
      </c>
      <c r="H93" s="87" t="s">
        <v>3</v>
      </c>
      <c r="I93" s="87">
        <v>2</v>
      </c>
      <c r="J93" s="88"/>
      <c r="K93" s="257" t="s">
        <v>120</v>
      </c>
      <c r="L93" s="248" t="s">
        <v>81</v>
      </c>
      <c r="M93" s="248" t="s">
        <v>82</v>
      </c>
      <c r="N93" s="248" t="s">
        <v>83</v>
      </c>
      <c r="O93" s="248" t="s">
        <v>61</v>
      </c>
      <c r="P93" s="248" t="s">
        <v>84</v>
      </c>
      <c r="Q93" s="248" t="s">
        <v>85</v>
      </c>
      <c r="R93" s="248" t="s">
        <v>86</v>
      </c>
      <c r="S93" s="248" t="s">
        <v>53</v>
      </c>
      <c r="T93" s="56"/>
      <c r="U93" s="56"/>
      <c r="V93" s="121"/>
      <c r="W93" s="132"/>
      <c r="X93" s="132"/>
      <c r="Y93" s="129"/>
      <c r="Z93" s="122"/>
      <c r="AA93" s="111"/>
      <c r="AB93" s="319" t="s">
        <v>120</v>
      </c>
      <c r="AC93" s="319"/>
      <c r="AD93" s="319"/>
      <c r="AE93" s="319"/>
      <c r="AF93" s="303"/>
      <c r="AG93" s="87" t="s">
        <v>23</v>
      </c>
      <c r="AH93" s="87" t="s">
        <v>3</v>
      </c>
      <c r="AI93" s="87">
        <v>2</v>
      </c>
      <c r="AJ93" s="88"/>
      <c r="AK93" s="89" t="s">
        <v>120</v>
      </c>
      <c r="AL93" s="53"/>
      <c r="AM93" s="53"/>
      <c r="AN93" s="53"/>
      <c r="AO93" s="53"/>
      <c r="AP93" s="53"/>
      <c r="AQ93" s="53"/>
      <c r="AR93" s="53"/>
      <c r="AS93" s="53"/>
      <c r="AT93" s="53"/>
      <c r="AU93" s="140"/>
      <c r="AW93" s="3"/>
      <c r="AX93" s="10"/>
      <c r="AY93" s="11"/>
      <c r="AZ93" s="12"/>
      <c r="BA93" s="3"/>
      <c r="BB93" s="3"/>
      <c r="BC93" s="10"/>
      <c r="BD93" s="3"/>
      <c r="BE93" s="10"/>
      <c r="BF93" s="11"/>
      <c r="BG93" s="13"/>
      <c r="BJ93" s="3"/>
      <c r="BK93" s="13"/>
      <c r="BL93" s="13"/>
      <c r="BM93" s="3"/>
      <c r="BP93" s="180" t="s">
        <v>37</v>
      </c>
      <c r="BQ93" s="7"/>
      <c r="BR93" s="7" t="s">
        <v>149</v>
      </c>
      <c r="BS93" s="7" t="s">
        <v>26</v>
      </c>
      <c r="CA93" s="282"/>
    </row>
    <row r="94" spans="1:79" s="2" customFormat="1" ht="18" customHeight="1" x14ac:dyDescent="0.25">
      <c r="A94" s="114" t="s">
        <v>276</v>
      </c>
      <c r="B94" s="77" t="str">
        <f>BR96</f>
        <v>Portugal</v>
      </c>
      <c r="C94" s="84" t="s">
        <v>80</v>
      </c>
      <c r="D94" s="85" t="s">
        <v>57</v>
      </c>
      <c r="E94" s="84" t="s">
        <v>80</v>
      </c>
      <c r="F94" s="78" t="str">
        <f>BR97</f>
        <v>DR Kongo</v>
      </c>
      <c r="G94" s="74" t="str">
        <f t="shared" ref="G94:G99" si="175">IF(C94&gt;E94,1," ")</f>
        <v xml:space="preserve"> </v>
      </c>
      <c r="H94" s="70" t="str">
        <f>IF(C94="","",+IF(C94=E94,1," "))</f>
        <v/>
      </c>
      <c r="I94" s="74" t="str">
        <f t="shared" ref="I94:I99" si="176">IF(C94&lt;E94,1," ")</f>
        <v xml:space="preserve"> </v>
      </c>
      <c r="J94" s="81">
        <v>1</v>
      </c>
      <c r="K94" s="80" t="str">
        <f>'Grupp K'!L7</f>
        <v>Portugal</v>
      </c>
      <c r="L94" s="79">
        <f>'Grupp K'!M7</f>
        <v>0</v>
      </c>
      <c r="M94" s="79">
        <f>'Grupp K'!N7</f>
        <v>0</v>
      </c>
      <c r="N94" s="79">
        <f>'Grupp K'!O7</f>
        <v>0</v>
      </c>
      <c r="O94" s="79">
        <f>'Grupp K'!P7</f>
        <v>0</v>
      </c>
      <c r="P94" s="79">
        <f>'Grupp K'!Q7</f>
        <v>0</v>
      </c>
      <c r="Q94" s="79">
        <f>'Grupp K'!R7</f>
        <v>0</v>
      </c>
      <c r="R94" s="79">
        <f>'Grupp K'!S7</f>
        <v>0</v>
      </c>
      <c r="S94" s="79">
        <f>'Grupp K'!T7</f>
        <v>0</v>
      </c>
      <c r="T94" s="56"/>
      <c r="U94" s="56"/>
      <c r="V94" s="121"/>
      <c r="W94" s="150" t="str">
        <f>IF(AC94="","",AY94)</f>
        <v/>
      </c>
      <c r="X94" s="127" t="str">
        <f>IF(AC94="","",BF94)</f>
        <v/>
      </c>
      <c r="Y94" s="127" t="str">
        <f>IF(AK94=0,"",BG94)</f>
        <v/>
      </c>
      <c r="Z94" s="122"/>
      <c r="AA94" s="114"/>
      <c r="AB94" s="77" t="str">
        <f t="shared" ref="AB94:AB99" si="177">B94</f>
        <v>Portugal</v>
      </c>
      <c r="AC94" s="84" t="s">
        <v>80</v>
      </c>
      <c r="AD94" s="85" t="s">
        <v>57</v>
      </c>
      <c r="AE94" s="84" t="s">
        <v>80</v>
      </c>
      <c r="AF94" s="78" t="str">
        <f t="shared" ref="AF94:AF99" si="178">F94</f>
        <v>DR Kongo</v>
      </c>
      <c r="AG94" s="74" t="str">
        <f t="shared" ref="AG94:AG99" si="179">IF(AC94&gt;AE94,1," ")</f>
        <v xml:space="preserve"> </v>
      </c>
      <c r="AH94" s="70" t="str">
        <f>IF(AC94="","",+IF(AC94=AE94,1," "))</f>
        <v/>
      </c>
      <c r="AI94" s="74" t="str">
        <f t="shared" ref="AI94:AI99" si="180">IF(AC94&lt;AE94,1," ")</f>
        <v xml:space="preserve"> </v>
      </c>
      <c r="AJ94" s="81">
        <v>1</v>
      </c>
      <c r="AK94" s="145"/>
      <c r="AL94" s="53"/>
      <c r="AM94" s="53"/>
      <c r="AN94" s="53"/>
      <c r="AO94" s="53"/>
      <c r="AP94" s="53"/>
      <c r="AQ94" s="53"/>
      <c r="AR94" s="53"/>
      <c r="AS94" s="53"/>
      <c r="AT94" s="53"/>
      <c r="AU94" s="140"/>
      <c r="AW94" s="3">
        <f t="shared" ref="AW94:AW99" si="181">IF(C94=AC94,1,0)+IF(AE94=E94,1,0)</f>
        <v>2</v>
      </c>
      <c r="AX94" s="10" t="s">
        <v>48</v>
      </c>
      <c r="AY94" s="11">
        <f t="shared" si="143"/>
        <v>2</v>
      </c>
      <c r="AZ94" s="12" t="e">
        <f t="shared" ref="AZ94:BB99" si="182">AG94+G94</f>
        <v>#VALUE!</v>
      </c>
      <c r="BA94" s="3" t="e">
        <f t="shared" si="182"/>
        <v>#VALUE!</v>
      </c>
      <c r="BB94" s="3" t="e">
        <f t="shared" si="182"/>
        <v>#VALUE!</v>
      </c>
      <c r="BC94" s="10" t="s">
        <v>48</v>
      </c>
      <c r="BD94" s="3">
        <f t="shared" si="144"/>
        <v>0</v>
      </c>
      <c r="BE94" s="10" t="s">
        <v>48</v>
      </c>
      <c r="BF94" s="11">
        <f t="shared" si="145"/>
        <v>0</v>
      </c>
      <c r="BG94" s="13">
        <f t="shared" ref="BG94:BG99" si="183">IF(AK94=K94,2,0)</f>
        <v>0</v>
      </c>
      <c r="BJ94" s="3"/>
      <c r="BK94" s="3"/>
      <c r="BL94" s="3"/>
      <c r="BM94" s="3"/>
      <c r="BN94" s="3"/>
      <c r="BP94" s="180" t="s">
        <v>139</v>
      </c>
      <c r="BQ94" s="7"/>
      <c r="BR94" s="7" t="s">
        <v>150</v>
      </c>
      <c r="BS94" s="7" t="s">
        <v>27</v>
      </c>
      <c r="CA94" s="282"/>
    </row>
    <row r="95" spans="1:79" s="2" customFormat="1" ht="18" customHeight="1" x14ac:dyDescent="0.25">
      <c r="A95" s="114" t="s">
        <v>277</v>
      </c>
      <c r="B95" s="77" t="str">
        <f>BR98</f>
        <v>Uzbekistan</v>
      </c>
      <c r="C95" s="84" t="s">
        <v>80</v>
      </c>
      <c r="D95" s="76" t="s">
        <v>57</v>
      </c>
      <c r="E95" s="84" t="s">
        <v>80</v>
      </c>
      <c r="F95" s="78" t="str">
        <f>BR99</f>
        <v>Colombia</v>
      </c>
      <c r="G95" s="68" t="str">
        <f t="shared" si="175"/>
        <v xml:space="preserve"> </v>
      </c>
      <c r="H95" s="70" t="str">
        <f t="shared" ref="H95:H99" si="184">IF(C95="","",+IF(C95=E95,1," "))</f>
        <v/>
      </c>
      <c r="I95" s="74" t="str">
        <f t="shared" si="176"/>
        <v xml:space="preserve"> </v>
      </c>
      <c r="J95" s="81">
        <v>2</v>
      </c>
      <c r="K95" s="148" t="str">
        <f>'Grupp K'!L8</f>
        <v>DR Kongo</v>
      </c>
      <c r="L95" s="149">
        <f>'Grupp K'!M8</f>
        <v>0</v>
      </c>
      <c r="M95" s="149">
        <f>'Grupp K'!N8</f>
        <v>0</v>
      </c>
      <c r="N95" s="149">
        <f>'Grupp K'!O8</f>
        <v>0</v>
      </c>
      <c r="O95" s="149">
        <f>'Grupp K'!P8</f>
        <v>0</v>
      </c>
      <c r="P95" s="149">
        <f>'Grupp K'!Q8</f>
        <v>0</v>
      </c>
      <c r="Q95" s="149">
        <f>'Grupp K'!R8</f>
        <v>0</v>
      </c>
      <c r="R95" s="149">
        <f>'Grupp K'!S8</f>
        <v>0</v>
      </c>
      <c r="S95" s="149">
        <f>'Grupp K'!T8</f>
        <v>0</v>
      </c>
      <c r="T95" s="56"/>
      <c r="U95" s="56"/>
      <c r="V95" s="121"/>
      <c r="W95" s="129" t="str">
        <f t="shared" ref="W95:W99" si="185">IF(AC95="","",AY95)</f>
        <v/>
      </c>
      <c r="X95" s="130" t="str">
        <f t="shared" ref="X95:X99" si="186">IF(AC95="","",BF95)</f>
        <v/>
      </c>
      <c r="Y95" s="130" t="str">
        <f t="shared" ref="Y95:Y97" si="187">IF(AK95=0,"",BG95)</f>
        <v/>
      </c>
      <c r="Z95" s="122"/>
      <c r="AA95" s="114"/>
      <c r="AB95" s="77" t="str">
        <f t="shared" si="177"/>
        <v>Uzbekistan</v>
      </c>
      <c r="AC95" s="84" t="s">
        <v>80</v>
      </c>
      <c r="AD95" s="76" t="s">
        <v>57</v>
      </c>
      <c r="AE95" s="84" t="s">
        <v>80</v>
      </c>
      <c r="AF95" s="78" t="str">
        <f t="shared" si="178"/>
        <v>Colombia</v>
      </c>
      <c r="AG95" s="68" t="str">
        <f t="shared" si="179"/>
        <v xml:space="preserve"> </v>
      </c>
      <c r="AH95" s="70" t="str">
        <f t="shared" ref="AH95:AH99" si="188">IF(AC95="","",+IF(AC95=AE95,1," "))</f>
        <v/>
      </c>
      <c r="AI95" s="74" t="str">
        <f t="shared" si="180"/>
        <v xml:space="preserve"> </v>
      </c>
      <c r="AJ95" s="81">
        <v>2</v>
      </c>
      <c r="AK95" s="145"/>
      <c r="AL95" s="53"/>
      <c r="AM95" s="53"/>
      <c r="AN95" s="53"/>
      <c r="AO95" s="53"/>
      <c r="AP95" s="53"/>
      <c r="AQ95" s="53"/>
      <c r="AR95" s="53"/>
      <c r="AS95" s="53"/>
      <c r="AT95" s="53"/>
      <c r="AU95" s="140"/>
      <c r="AW95" s="3">
        <f t="shared" si="181"/>
        <v>2</v>
      </c>
      <c r="AX95" s="10" t="s">
        <v>48</v>
      </c>
      <c r="AY95" s="11">
        <f t="shared" si="143"/>
        <v>2</v>
      </c>
      <c r="AZ95" s="12" t="e">
        <f t="shared" si="182"/>
        <v>#VALUE!</v>
      </c>
      <c r="BA95" s="3" t="e">
        <f t="shared" si="182"/>
        <v>#VALUE!</v>
      </c>
      <c r="BB95" s="3" t="e">
        <f t="shared" si="182"/>
        <v>#VALUE!</v>
      </c>
      <c r="BC95" s="10" t="s">
        <v>48</v>
      </c>
      <c r="BD95" s="3">
        <f t="shared" si="144"/>
        <v>0</v>
      </c>
      <c r="BE95" s="10" t="s">
        <v>48</v>
      </c>
      <c r="BF95" s="11">
        <f t="shared" si="145"/>
        <v>0</v>
      </c>
      <c r="BG95" s="13">
        <f t="shared" si="183"/>
        <v>0</v>
      </c>
      <c r="BJ95" s="3"/>
      <c r="BK95" s="3"/>
      <c r="BL95" s="3"/>
      <c r="BM95" s="3"/>
      <c r="BN95" s="3"/>
      <c r="BP95" s="179" t="s">
        <v>43</v>
      </c>
      <c r="BQ95" s="6"/>
      <c r="BR95" s="6" t="s">
        <v>120</v>
      </c>
      <c r="BS95" s="7" t="s">
        <v>150</v>
      </c>
      <c r="CA95" s="282"/>
    </row>
    <row r="96" spans="1:79" s="2" customFormat="1" ht="18" customHeight="1" x14ac:dyDescent="0.25">
      <c r="A96" s="114" t="s">
        <v>278</v>
      </c>
      <c r="B96" s="77" t="str">
        <f>BR96</f>
        <v>Portugal</v>
      </c>
      <c r="C96" s="84" t="s">
        <v>80</v>
      </c>
      <c r="D96" s="76" t="s">
        <v>57</v>
      </c>
      <c r="E96" s="84" t="s">
        <v>80</v>
      </c>
      <c r="F96" s="78" t="str">
        <f>BR98</f>
        <v>Uzbekistan</v>
      </c>
      <c r="G96" s="71" t="str">
        <f t="shared" si="175"/>
        <v xml:space="preserve"> </v>
      </c>
      <c r="H96" s="72" t="str">
        <f t="shared" si="184"/>
        <v/>
      </c>
      <c r="I96" s="75" t="str">
        <f t="shared" si="176"/>
        <v xml:space="preserve"> </v>
      </c>
      <c r="J96" s="81">
        <v>3</v>
      </c>
      <c r="K96" s="214" t="str">
        <f>'Grupp K'!L9</f>
        <v>Uzbekistan</v>
      </c>
      <c r="L96" s="215">
        <f>'Grupp K'!M9</f>
        <v>0</v>
      </c>
      <c r="M96" s="215">
        <f>'Grupp K'!N9</f>
        <v>0</v>
      </c>
      <c r="N96" s="215">
        <f>'Grupp K'!O9</f>
        <v>0</v>
      </c>
      <c r="O96" s="215">
        <f>'Grupp K'!P9</f>
        <v>0</v>
      </c>
      <c r="P96" s="215">
        <f>'Grupp K'!Q9</f>
        <v>0</v>
      </c>
      <c r="Q96" s="215">
        <f>'Grupp K'!R9</f>
        <v>0</v>
      </c>
      <c r="R96" s="215">
        <f>'Grupp K'!S9</f>
        <v>0</v>
      </c>
      <c r="S96" s="215">
        <f>'Grupp K'!T9</f>
        <v>0</v>
      </c>
      <c r="T96" s="56"/>
      <c r="U96" s="56"/>
      <c r="V96" s="121"/>
      <c r="W96" s="129" t="str">
        <f t="shared" si="185"/>
        <v/>
      </c>
      <c r="X96" s="130" t="str">
        <f t="shared" si="186"/>
        <v/>
      </c>
      <c r="Y96" s="130" t="str">
        <f t="shared" si="187"/>
        <v/>
      </c>
      <c r="Z96" s="122"/>
      <c r="AA96" s="114"/>
      <c r="AB96" s="77" t="str">
        <f t="shared" si="177"/>
        <v>Portugal</v>
      </c>
      <c r="AC96" s="84" t="s">
        <v>80</v>
      </c>
      <c r="AD96" s="76" t="s">
        <v>57</v>
      </c>
      <c r="AE96" s="84" t="s">
        <v>80</v>
      </c>
      <c r="AF96" s="78" t="str">
        <f t="shared" si="178"/>
        <v>Uzbekistan</v>
      </c>
      <c r="AG96" s="71" t="str">
        <f t="shared" si="179"/>
        <v xml:space="preserve"> </v>
      </c>
      <c r="AH96" s="72" t="str">
        <f t="shared" si="188"/>
        <v/>
      </c>
      <c r="AI96" s="75" t="str">
        <f t="shared" si="180"/>
        <v xml:space="preserve"> </v>
      </c>
      <c r="AJ96" s="81">
        <v>3</v>
      </c>
      <c r="AK96" s="145"/>
      <c r="AL96" s="53"/>
      <c r="AM96" s="53"/>
      <c r="AN96" s="53"/>
      <c r="AO96" s="53"/>
      <c r="AP96" s="53"/>
      <c r="AQ96" s="53"/>
      <c r="AR96" s="53"/>
      <c r="AS96" s="53"/>
      <c r="AT96" s="53"/>
      <c r="AU96" s="140"/>
      <c r="AW96" s="3">
        <f t="shared" si="181"/>
        <v>2</v>
      </c>
      <c r="AX96" s="10" t="s">
        <v>48</v>
      </c>
      <c r="AY96" s="11">
        <f t="shared" si="143"/>
        <v>2</v>
      </c>
      <c r="AZ96" s="12" t="e">
        <f t="shared" si="182"/>
        <v>#VALUE!</v>
      </c>
      <c r="BA96" s="3" t="e">
        <f t="shared" si="182"/>
        <v>#VALUE!</v>
      </c>
      <c r="BB96" s="3" t="e">
        <f t="shared" si="182"/>
        <v>#VALUE!</v>
      </c>
      <c r="BC96" s="10" t="s">
        <v>48</v>
      </c>
      <c r="BD96" s="3">
        <f t="shared" si="144"/>
        <v>0</v>
      </c>
      <c r="BE96" s="10" t="s">
        <v>48</v>
      </c>
      <c r="BF96" s="11">
        <f t="shared" si="145"/>
        <v>0</v>
      </c>
      <c r="BG96" s="13">
        <f t="shared" si="183"/>
        <v>0</v>
      </c>
      <c r="BJ96" s="3"/>
      <c r="BK96" s="3"/>
      <c r="BL96" s="3"/>
      <c r="BM96" s="3"/>
      <c r="BN96" s="3"/>
      <c r="BP96" s="180" t="s">
        <v>8</v>
      </c>
      <c r="BQ96" s="7"/>
      <c r="BR96" s="7" t="s">
        <v>12</v>
      </c>
      <c r="BS96" s="7" t="s">
        <v>97</v>
      </c>
      <c r="CA96" s="282"/>
    </row>
    <row r="97" spans="1:79" s="2" customFormat="1" ht="18" customHeight="1" x14ac:dyDescent="0.25">
      <c r="A97" s="114" t="s">
        <v>279</v>
      </c>
      <c r="B97" s="77" t="str">
        <f>BR97</f>
        <v>DR Kongo</v>
      </c>
      <c r="C97" s="84" t="s">
        <v>80</v>
      </c>
      <c r="D97" s="76" t="s">
        <v>57</v>
      </c>
      <c r="E97" s="84" t="s">
        <v>80</v>
      </c>
      <c r="F97" s="78" t="str">
        <f>BR99</f>
        <v>Colombia</v>
      </c>
      <c r="G97" s="71" t="str">
        <f t="shared" si="175"/>
        <v xml:space="preserve"> </v>
      </c>
      <c r="H97" s="72" t="str">
        <f t="shared" si="184"/>
        <v/>
      </c>
      <c r="I97" s="75" t="str">
        <f t="shared" si="176"/>
        <v xml:space="preserve"> </v>
      </c>
      <c r="J97" s="81">
        <v>4</v>
      </c>
      <c r="K97" s="212" t="str">
        <f>'Grupp K'!L10</f>
        <v>Colombia</v>
      </c>
      <c r="L97" s="213">
        <f>'Grupp K'!M10</f>
        <v>0</v>
      </c>
      <c r="M97" s="213">
        <f>'Grupp K'!N10</f>
        <v>0</v>
      </c>
      <c r="N97" s="213">
        <f>'Grupp K'!O10</f>
        <v>0</v>
      </c>
      <c r="O97" s="213">
        <f>'Grupp K'!P10</f>
        <v>0</v>
      </c>
      <c r="P97" s="213">
        <f>'Grupp K'!Q10</f>
        <v>0</v>
      </c>
      <c r="Q97" s="213">
        <f>'Grupp K'!R10</f>
        <v>0</v>
      </c>
      <c r="R97" s="213">
        <f>'Grupp K'!S10</f>
        <v>0</v>
      </c>
      <c r="S97" s="213">
        <f>'Grupp K'!T10</f>
        <v>0</v>
      </c>
      <c r="T97" s="56"/>
      <c r="U97" s="56"/>
      <c r="V97" s="121"/>
      <c r="W97" s="129" t="str">
        <f t="shared" si="185"/>
        <v/>
      </c>
      <c r="X97" s="130" t="str">
        <f t="shared" si="186"/>
        <v/>
      </c>
      <c r="Y97" s="131" t="str">
        <f t="shared" si="187"/>
        <v/>
      </c>
      <c r="Z97" s="122"/>
      <c r="AA97" s="114"/>
      <c r="AB97" s="77" t="str">
        <f t="shared" si="177"/>
        <v>DR Kongo</v>
      </c>
      <c r="AC97" s="84" t="s">
        <v>80</v>
      </c>
      <c r="AD97" s="76" t="s">
        <v>57</v>
      </c>
      <c r="AE97" s="84" t="s">
        <v>80</v>
      </c>
      <c r="AF97" s="78" t="str">
        <f t="shared" si="178"/>
        <v>Colombia</v>
      </c>
      <c r="AG97" s="71" t="str">
        <f t="shared" si="179"/>
        <v xml:space="preserve"> </v>
      </c>
      <c r="AH97" s="72" t="str">
        <f t="shared" si="188"/>
        <v/>
      </c>
      <c r="AI97" s="75" t="str">
        <f t="shared" si="180"/>
        <v xml:space="preserve"> </v>
      </c>
      <c r="AJ97" s="81">
        <v>4</v>
      </c>
      <c r="AK97" s="145"/>
      <c r="AL97" s="53"/>
      <c r="AM97" s="53"/>
      <c r="AN97" s="53"/>
      <c r="AO97" s="53"/>
      <c r="AP97" s="53"/>
      <c r="AQ97" s="53"/>
      <c r="AR97" s="53"/>
      <c r="AS97" s="53"/>
      <c r="AT97" s="53"/>
      <c r="AU97" s="140"/>
      <c r="AW97" s="3">
        <f t="shared" si="181"/>
        <v>2</v>
      </c>
      <c r="AX97" s="10" t="s">
        <v>48</v>
      </c>
      <c r="AY97" s="11">
        <f t="shared" si="143"/>
        <v>2</v>
      </c>
      <c r="AZ97" s="12" t="e">
        <f t="shared" si="182"/>
        <v>#VALUE!</v>
      </c>
      <c r="BA97" s="3" t="e">
        <f t="shared" si="182"/>
        <v>#VALUE!</v>
      </c>
      <c r="BB97" s="3" t="e">
        <f t="shared" si="182"/>
        <v>#VALUE!</v>
      </c>
      <c r="BC97" s="10" t="s">
        <v>48</v>
      </c>
      <c r="BD97" s="3">
        <f t="shared" si="144"/>
        <v>0</v>
      </c>
      <c r="BE97" s="10" t="s">
        <v>48</v>
      </c>
      <c r="BF97" s="11">
        <f t="shared" si="145"/>
        <v>0</v>
      </c>
      <c r="BG97" s="13">
        <f t="shared" si="183"/>
        <v>0</v>
      </c>
      <c r="BJ97" s="3"/>
      <c r="BK97" s="3"/>
      <c r="BL97" s="3"/>
      <c r="BM97" s="3"/>
      <c r="BN97" s="3"/>
      <c r="BP97" s="180" t="s">
        <v>140</v>
      </c>
      <c r="BQ97" s="7"/>
      <c r="BR97" s="7" t="s">
        <v>151</v>
      </c>
      <c r="BS97" s="7" t="s">
        <v>145</v>
      </c>
      <c r="CA97" s="282"/>
    </row>
    <row r="98" spans="1:79" s="2" customFormat="1" ht="18" customHeight="1" x14ac:dyDescent="0.25">
      <c r="A98" s="114" t="s">
        <v>280</v>
      </c>
      <c r="B98" s="77" t="str">
        <f>BR96</f>
        <v>Portugal</v>
      </c>
      <c r="C98" s="84" t="s">
        <v>80</v>
      </c>
      <c r="D98" s="76" t="s">
        <v>57</v>
      </c>
      <c r="E98" s="84" t="s">
        <v>80</v>
      </c>
      <c r="F98" s="78" t="str">
        <f>BR99</f>
        <v>Colombia</v>
      </c>
      <c r="G98" s="71" t="str">
        <f t="shared" si="175"/>
        <v xml:space="preserve"> </v>
      </c>
      <c r="H98" s="72" t="str">
        <f t="shared" si="184"/>
        <v/>
      </c>
      <c r="I98" s="73" t="str">
        <f t="shared" si="176"/>
        <v xml:space="preserve"> </v>
      </c>
      <c r="J98" s="60"/>
      <c r="K98" s="61"/>
      <c r="L98" s="56"/>
      <c r="M98" s="56"/>
      <c r="N98" s="56"/>
      <c r="O98" s="56"/>
      <c r="P98" s="56"/>
      <c r="Q98" s="56"/>
      <c r="R98" s="56"/>
      <c r="S98" s="56"/>
      <c r="T98" s="56"/>
      <c r="U98" s="56"/>
      <c r="V98" s="121"/>
      <c r="W98" s="129" t="str">
        <f t="shared" si="185"/>
        <v/>
      </c>
      <c r="X98" s="130" t="str">
        <f t="shared" si="186"/>
        <v/>
      </c>
      <c r="Y98" s="129"/>
      <c r="Z98" s="122"/>
      <c r="AA98" s="114"/>
      <c r="AB98" s="77" t="str">
        <f t="shared" si="177"/>
        <v>Portugal</v>
      </c>
      <c r="AC98" s="84" t="s">
        <v>80</v>
      </c>
      <c r="AD98" s="76" t="s">
        <v>57</v>
      </c>
      <c r="AE98" s="84" t="s">
        <v>80</v>
      </c>
      <c r="AF98" s="78" t="str">
        <f t="shared" si="178"/>
        <v>Colombia</v>
      </c>
      <c r="AG98" s="71" t="str">
        <f t="shared" si="179"/>
        <v xml:space="preserve"> </v>
      </c>
      <c r="AH98" s="72" t="str">
        <f t="shared" si="188"/>
        <v/>
      </c>
      <c r="AI98" s="73" t="str">
        <f t="shared" si="180"/>
        <v xml:space="preserve"> </v>
      </c>
      <c r="AJ98" s="64"/>
      <c r="AK98" s="58"/>
      <c r="AL98" s="53"/>
      <c r="AM98" s="53"/>
      <c r="AN98" s="53"/>
      <c r="AO98" s="53"/>
      <c r="AP98" s="53"/>
      <c r="AQ98" s="53"/>
      <c r="AR98" s="53"/>
      <c r="AS98" s="53"/>
      <c r="AT98" s="53"/>
      <c r="AU98" s="140"/>
      <c r="AW98" s="3">
        <f t="shared" si="181"/>
        <v>2</v>
      </c>
      <c r="AX98" s="10" t="s">
        <v>48</v>
      </c>
      <c r="AY98" s="11">
        <f t="shared" si="143"/>
        <v>2</v>
      </c>
      <c r="AZ98" s="12" t="e">
        <f t="shared" si="182"/>
        <v>#VALUE!</v>
      </c>
      <c r="BA98" s="3" t="e">
        <f t="shared" si="182"/>
        <v>#VALUE!</v>
      </c>
      <c r="BB98" s="3" t="e">
        <f t="shared" si="182"/>
        <v>#VALUE!</v>
      </c>
      <c r="BC98" s="10" t="s">
        <v>48</v>
      </c>
      <c r="BD98" s="3">
        <f t="shared" si="144"/>
        <v>0</v>
      </c>
      <c r="BE98" s="10" t="s">
        <v>48</v>
      </c>
      <c r="BF98" s="11">
        <f t="shared" si="145"/>
        <v>0</v>
      </c>
      <c r="BG98" s="13">
        <f t="shared" si="183"/>
        <v>2</v>
      </c>
      <c r="BJ98" s="3"/>
      <c r="BK98" s="3"/>
      <c r="BL98" s="3"/>
      <c r="BM98" s="3"/>
      <c r="BN98" s="3"/>
      <c r="BP98" s="180" t="s">
        <v>141</v>
      </c>
      <c r="BQ98" s="7"/>
      <c r="BR98" s="7" t="s">
        <v>124</v>
      </c>
      <c r="BS98" s="7" t="s">
        <v>9</v>
      </c>
      <c r="CA98" s="282"/>
    </row>
    <row r="99" spans="1:79" s="2" customFormat="1" ht="18" customHeight="1" x14ac:dyDescent="0.25">
      <c r="A99" s="114" t="s">
        <v>281</v>
      </c>
      <c r="B99" s="77" t="str">
        <f>BR97</f>
        <v>DR Kongo</v>
      </c>
      <c r="C99" s="84" t="s">
        <v>80</v>
      </c>
      <c r="D99" s="76" t="s">
        <v>57</v>
      </c>
      <c r="E99" s="84" t="s">
        <v>80</v>
      </c>
      <c r="F99" s="78" t="str">
        <f>BR98</f>
        <v>Uzbekistan</v>
      </c>
      <c r="G99" s="66" t="str">
        <f t="shared" si="175"/>
        <v xml:space="preserve"> </v>
      </c>
      <c r="H99" s="69" t="str">
        <f t="shared" si="184"/>
        <v/>
      </c>
      <c r="I99" s="67" t="str">
        <f t="shared" si="176"/>
        <v xml:space="preserve"> </v>
      </c>
      <c r="J99" s="60"/>
      <c r="K99" s="61"/>
      <c r="L99" s="56"/>
      <c r="M99" s="56"/>
      <c r="N99" s="56"/>
      <c r="O99" s="56"/>
      <c r="P99" s="56"/>
      <c r="Q99" s="56"/>
      <c r="R99" s="56"/>
      <c r="S99" s="56"/>
      <c r="T99" s="56"/>
      <c r="U99" s="56"/>
      <c r="V99" s="121"/>
      <c r="W99" s="151" t="str">
        <f t="shared" si="185"/>
        <v/>
      </c>
      <c r="X99" s="131" t="str">
        <f t="shared" si="186"/>
        <v/>
      </c>
      <c r="Y99" s="129"/>
      <c r="Z99" s="122"/>
      <c r="AA99" s="114"/>
      <c r="AB99" s="77" t="str">
        <f t="shared" si="177"/>
        <v>DR Kongo</v>
      </c>
      <c r="AC99" s="84" t="s">
        <v>80</v>
      </c>
      <c r="AD99" s="76" t="s">
        <v>57</v>
      </c>
      <c r="AE99" s="84" t="s">
        <v>80</v>
      </c>
      <c r="AF99" s="78" t="str">
        <f t="shared" si="178"/>
        <v>Uzbekistan</v>
      </c>
      <c r="AG99" s="66" t="str">
        <f t="shared" si="179"/>
        <v xml:space="preserve"> </v>
      </c>
      <c r="AH99" s="69" t="str">
        <f t="shared" si="188"/>
        <v/>
      </c>
      <c r="AI99" s="67" t="str">
        <f t="shared" si="180"/>
        <v xml:space="preserve"> </v>
      </c>
      <c r="AJ99" s="64"/>
      <c r="AK99" s="58"/>
      <c r="AL99" s="53"/>
      <c r="AM99" s="53"/>
      <c r="AN99" s="53"/>
      <c r="AO99" s="53"/>
      <c r="AP99" s="53"/>
      <c r="AQ99" s="53"/>
      <c r="AR99" s="53"/>
      <c r="AS99" s="53"/>
      <c r="AT99" s="53"/>
      <c r="AU99" s="140"/>
      <c r="AW99" s="3">
        <f t="shared" si="181"/>
        <v>2</v>
      </c>
      <c r="AX99" s="10" t="s">
        <v>48</v>
      </c>
      <c r="AY99" s="11">
        <f t="shared" si="143"/>
        <v>2</v>
      </c>
      <c r="AZ99" s="12" t="e">
        <f t="shared" si="182"/>
        <v>#VALUE!</v>
      </c>
      <c r="BA99" s="3" t="e">
        <f t="shared" si="182"/>
        <v>#VALUE!</v>
      </c>
      <c r="BB99" s="3" t="e">
        <f t="shared" si="182"/>
        <v>#VALUE!</v>
      </c>
      <c r="BC99" s="10" t="s">
        <v>48</v>
      </c>
      <c r="BD99" s="3">
        <f t="shared" si="144"/>
        <v>0</v>
      </c>
      <c r="BE99" s="10" t="s">
        <v>48</v>
      </c>
      <c r="BF99" s="11">
        <f t="shared" si="145"/>
        <v>0</v>
      </c>
      <c r="BG99" s="13">
        <f t="shared" si="183"/>
        <v>2</v>
      </c>
      <c r="BJ99" s="3"/>
      <c r="BK99" s="3"/>
      <c r="BL99" s="3"/>
      <c r="BM99" s="3"/>
      <c r="BN99" s="3"/>
      <c r="BP99" s="180" t="s">
        <v>93</v>
      </c>
      <c r="BQ99" s="7"/>
      <c r="BR99" s="7" t="s">
        <v>125</v>
      </c>
      <c r="BS99" s="7" t="s">
        <v>34</v>
      </c>
      <c r="CA99" s="282"/>
    </row>
    <row r="100" spans="1:79" s="2" customFormat="1" ht="18" customHeight="1" thickBot="1" x14ac:dyDescent="0.3">
      <c r="A100" s="56"/>
      <c r="B100" s="57"/>
      <c r="C100" s="58"/>
      <c r="D100" s="58"/>
      <c r="E100" s="58"/>
      <c r="F100" s="58"/>
      <c r="G100" s="59"/>
      <c r="H100" s="59"/>
      <c r="I100" s="59"/>
      <c r="J100" s="60"/>
      <c r="K100" s="61"/>
      <c r="L100" s="56"/>
      <c r="M100" s="56"/>
      <c r="N100" s="56"/>
      <c r="O100" s="56"/>
      <c r="P100" s="56"/>
      <c r="Q100" s="56"/>
      <c r="R100" s="56"/>
      <c r="S100" s="56"/>
      <c r="T100" s="56"/>
      <c r="U100" s="56"/>
      <c r="V100" s="121"/>
      <c r="W100" s="129">
        <f>SUM(W94:Y99)</f>
        <v>0</v>
      </c>
      <c r="X100" s="132" t="s">
        <v>295</v>
      </c>
      <c r="Y100" s="129" t="s">
        <v>296</v>
      </c>
      <c r="Z100" s="122"/>
      <c r="AA100" s="56"/>
      <c r="AB100" s="57"/>
      <c r="AC100" s="58"/>
      <c r="AD100" s="58"/>
      <c r="AE100" s="58"/>
      <c r="AF100" s="58"/>
      <c r="AG100" s="59"/>
      <c r="AH100" s="59"/>
      <c r="AI100" s="59"/>
      <c r="AJ100" s="64"/>
      <c r="AK100" s="64"/>
      <c r="AL100" s="53"/>
      <c r="AM100" s="53"/>
      <c r="AN100" s="53"/>
      <c r="AO100" s="53"/>
      <c r="AP100" s="53"/>
      <c r="AQ100" s="53"/>
      <c r="AR100" s="53"/>
      <c r="AS100" s="53"/>
      <c r="AT100" s="53"/>
      <c r="AU100" s="140"/>
      <c r="AW100" s="3"/>
      <c r="AX100" s="10"/>
      <c r="AY100" s="11"/>
      <c r="AZ100" s="12"/>
      <c r="BA100" s="3"/>
      <c r="BB100" s="3"/>
      <c r="BC100" s="10"/>
      <c r="BD100" s="3"/>
      <c r="BE100" s="10"/>
      <c r="BF100" s="11"/>
      <c r="BG100" s="13"/>
      <c r="BP100" s="179" t="s">
        <v>44</v>
      </c>
      <c r="BQ100" s="6"/>
      <c r="BR100" s="6" t="s">
        <v>121</v>
      </c>
      <c r="BS100" s="7" t="s">
        <v>135</v>
      </c>
      <c r="CA100" s="282"/>
    </row>
    <row r="101" spans="1:79" s="2" customFormat="1" ht="18" customHeight="1" x14ac:dyDescent="0.25">
      <c r="A101" s="54"/>
      <c r="B101" s="319" t="s">
        <v>121</v>
      </c>
      <c r="C101" s="319"/>
      <c r="D101" s="319"/>
      <c r="E101" s="319"/>
      <c r="F101" s="303"/>
      <c r="G101" s="87">
        <v>1</v>
      </c>
      <c r="H101" s="87" t="s">
        <v>3</v>
      </c>
      <c r="I101" s="87">
        <v>2</v>
      </c>
      <c r="J101" s="88"/>
      <c r="K101" s="257" t="s">
        <v>121</v>
      </c>
      <c r="L101" s="248" t="s">
        <v>81</v>
      </c>
      <c r="M101" s="248" t="s">
        <v>82</v>
      </c>
      <c r="N101" s="248" t="s">
        <v>83</v>
      </c>
      <c r="O101" s="248" t="s">
        <v>61</v>
      </c>
      <c r="P101" s="248" t="s">
        <v>84</v>
      </c>
      <c r="Q101" s="248" t="s">
        <v>85</v>
      </c>
      <c r="R101" s="248" t="s">
        <v>86</v>
      </c>
      <c r="S101" s="248" t="s">
        <v>53</v>
      </c>
      <c r="T101" s="56"/>
      <c r="U101" s="56"/>
      <c r="V101" s="121"/>
      <c r="W101" s="132"/>
      <c r="X101" s="132"/>
      <c r="Y101" s="129"/>
      <c r="Z101" s="122"/>
      <c r="AA101" s="111"/>
      <c r="AB101" s="319" t="s">
        <v>121</v>
      </c>
      <c r="AC101" s="319"/>
      <c r="AD101" s="319"/>
      <c r="AE101" s="319"/>
      <c r="AF101" s="303"/>
      <c r="AG101" s="87" t="s">
        <v>23</v>
      </c>
      <c r="AH101" s="87" t="s">
        <v>3</v>
      </c>
      <c r="AI101" s="87">
        <v>2</v>
      </c>
      <c r="AJ101" s="88"/>
      <c r="AK101" s="89" t="s">
        <v>121</v>
      </c>
      <c r="AL101" s="53"/>
      <c r="AM101" s="53"/>
      <c r="AN101" s="53"/>
      <c r="AO101" s="53"/>
      <c r="AP101" s="53"/>
      <c r="AQ101" s="53"/>
      <c r="AR101" s="53"/>
      <c r="AS101" s="53"/>
      <c r="AT101" s="53"/>
      <c r="AU101" s="140"/>
      <c r="AW101" s="3"/>
      <c r="AX101" s="10"/>
      <c r="AY101" s="11"/>
      <c r="AZ101" s="12"/>
      <c r="BA101" s="3"/>
      <c r="BB101" s="3"/>
      <c r="BC101" s="10"/>
      <c r="BD101" s="3"/>
      <c r="BE101" s="10"/>
      <c r="BF101" s="11"/>
      <c r="BG101" s="13"/>
      <c r="BP101" s="180" t="s">
        <v>92</v>
      </c>
      <c r="BQ101" s="7"/>
      <c r="BR101" s="7" t="s">
        <v>6</v>
      </c>
      <c r="BS101" s="7" t="s">
        <v>92</v>
      </c>
      <c r="CA101" s="282"/>
    </row>
    <row r="102" spans="1:79" s="2" customFormat="1" ht="18" customHeight="1" x14ac:dyDescent="0.25">
      <c r="A102" s="114" t="s">
        <v>282</v>
      </c>
      <c r="B102" s="77" t="str">
        <f>BR101</f>
        <v>England</v>
      </c>
      <c r="C102" s="84" t="s">
        <v>80</v>
      </c>
      <c r="D102" s="85" t="s">
        <v>57</v>
      </c>
      <c r="E102" s="84" t="s">
        <v>80</v>
      </c>
      <c r="F102" s="78" t="str">
        <f>BR102</f>
        <v>Kroatien</v>
      </c>
      <c r="G102" s="74" t="str">
        <f t="shared" ref="G102:G107" si="189">IF(C102&gt;E102,1," ")</f>
        <v xml:space="preserve"> </v>
      </c>
      <c r="H102" s="70" t="str">
        <f>IF(C102="","",+IF(C102=E102,1," "))</f>
        <v/>
      </c>
      <c r="I102" s="74" t="str">
        <f t="shared" ref="I102:I107" si="190">IF(C102&lt;E102,1," ")</f>
        <v xml:space="preserve"> </v>
      </c>
      <c r="J102" s="81">
        <v>1</v>
      </c>
      <c r="K102" s="80" t="str">
        <f>'Grupp L'!L7</f>
        <v>England</v>
      </c>
      <c r="L102" s="79">
        <f>'Grupp L'!M7</f>
        <v>0</v>
      </c>
      <c r="M102" s="79">
        <f>'Grupp L'!N7</f>
        <v>0</v>
      </c>
      <c r="N102" s="79">
        <f>'Grupp L'!O7</f>
        <v>0</v>
      </c>
      <c r="O102" s="79">
        <f>'Grupp L'!P7</f>
        <v>0</v>
      </c>
      <c r="P102" s="79">
        <f>'Grupp L'!Q7</f>
        <v>0</v>
      </c>
      <c r="Q102" s="79">
        <f>'Grupp L'!R7</f>
        <v>0</v>
      </c>
      <c r="R102" s="79">
        <f>'Grupp L'!S7</f>
        <v>0</v>
      </c>
      <c r="S102" s="79">
        <f>'Grupp L'!T7</f>
        <v>0</v>
      </c>
      <c r="T102" s="56"/>
      <c r="U102" s="56"/>
      <c r="V102" s="121"/>
      <c r="W102" s="150" t="str">
        <f>IF(AC102="","",AY102)</f>
        <v/>
      </c>
      <c r="X102" s="127" t="str">
        <f>IF(AC102="","",BF102)</f>
        <v/>
      </c>
      <c r="Y102" s="127" t="str">
        <f>IF(AK102=0,"",BG102)</f>
        <v/>
      </c>
      <c r="Z102" s="122"/>
      <c r="AA102" s="114" t="str">
        <f t="shared" ref="AA102:AA107" si="191">IF(A102=$G$6,"&gt;&gt;"," ")</f>
        <v xml:space="preserve"> </v>
      </c>
      <c r="AB102" s="77" t="str">
        <f t="shared" ref="AB102:AB107" si="192">B102</f>
        <v>England</v>
      </c>
      <c r="AC102" s="84" t="s">
        <v>80</v>
      </c>
      <c r="AD102" s="85" t="s">
        <v>57</v>
      </c>
      <c r="AE102" s="84" t="s">
        <v>80</v>
      </c>
      <c r="AF102" s="78" t="str">
        <f t="shared" ref="AF102:AF107" si="193">F102</f>
        <v>Kroatien</v>
      </c>
      <c r="AG102" s="74" t="str">
        <f t="shared" ref="AG102:AG107" si="194">IF(AC102&gt;AE102,1," ")</f>
        <v xml:space="preserve"> </v>
      </c>
      <c r="AH102" s="70" t="str">
        <f>IF(AC102="","",+IF(AC102=AE102,1," "))</f>
        <v/>
      </c>
      <c r="AI102" s="74" t="str">
        <f t="shared" ref="AI102:AI107" si="195">IF(AC102&lt;AE102,1," ")</f>
        <v xml:space="preserve"> </v>
      </c>
      <c r="AJ102" s="81">
        <v>1</v>
      </c>
      <c r="AK102" s="145"/>
      <c r="AL102" s="53"/>
      <c r="AM102" s="53"/>
      <c r="AN102" s="53"/>
      <c r="AO102" s="53"/>
      <c r="AP102" s="53"/>
      <c r="AQ102" s="53"/>
      <c r="AR102" s="53"/>
      <c r="AS102" s="53"/>
      <c r="AT102" s="53"/>
      <c r="AU102" s="140"/>
      <c r="AW102" s="3">
        <f t="shared" ref="AW102:AW107" si="196">IF(C102=AC102,1,0)+IF(AE102=E102,1,0)</f>
        <v>2</v>
      </c>
      <c r="AX102" s="10" t="s">
        <v>48</v>
      </c>
      <c r="AY102" s="11">
        <f t="shared" si="143"/>
        <v>2</v>
      </c>
      <c r="AZ102" s="12" t="e">
        <f t="shared" ref="AZ102:BB107" si="197">AG102+G102</f>
        <v>#VALUE!</v>
      </c>
      <c r="BA102" s="3" t="e">
        <f t="shared" si="197"/>
        <v>#VALUE!</v>
      </c>
      <c r="BB102" s="3" t="e">
        <f t="shared" si="197"/>
        <v>#VALUE!</v>
      </c>
      <c r="BC102" s="10" t="s">
        <v>48</v>
      </c>
      <c r="BD102" s="3">
        <f t="shared" si="144"/>
        <v>0</v>
      </c>
      <c r="BE102" s="10" t="s">
        <v>48</v>
      </c>
      <c r="BF102" s="11">
        <f t="shared" si="145"/>
        <v>0</v>
      </c>
      <c r="BG102" s="13">
        <f t="shared" ref="BG102:BG107" si="198">IF(AK102=K102,2,0)</f>
        <v>0</v>
      </c>
      <c r="BP102" s="180" t="s">
        <v>27</v>
      </c>
      <c r="BQ102" s="7"/>
      <c r="BR102" s="7" t="s">
        <v>9</v>
      </c>
      <c r="BS102" s="7" t="s">
        <v>147</v>
      </c>
      <c r="CA102" s="282"/>
    </row>
    <row r="103" spans="1:79" s="2" customFormat="1" ht="18" customHeight="1" x14ac:dyDescent="0.25">
      <c r="A103" s="114" t="s">
        <v>283</v>
      </c>
      <c r="B103" s="77" t="str">
        <f>BR103</f>
        <v>Ghana</v>
      </c>
      <c r="C103" s="84" t="s">
        <v>80</v>
      </c>
      <c r="D103" s="76" t="s">
        <v>57</v>
      </c>
      <c r="E103" s="84" t="s">
        <v>80</v>
      </c>
      <c r="F103" s="78" t="str">
        <f>BR104</f>
        <v>Panama</v>
      </c>
      <c r="G103" s="68" t="str">
        <f t="shared" si="189"/>
        <v xml:space="preserve"> </v>
      </c>
      <c r="H103" s="70" t="str">
        <f t="shared" ref="H103:H107" si="199">IF(C103="","",+IF(C103=E103,1," "))</f>
        <v/>
      </c>
      <c r="I103" s="74" t="str">
        <f t="shared" si="190"/>
        <v xml:space="preserve"> </v>
      </c>
      <c r="J103" s="81">
        <v>2</v>
      </c>
      <c r="K103" s="148" t="str">
        <f>'Grupp L'!L8</f>
        <v>Kroatien</v>
      </c>
      <c r="L103" s="149">
        <f>'Grupp L'!M8</f>
        <v>0</v>
      </c>
      <c r="M103" s="149">
        <f>'Grupp L'!N8</f>
        <v>0</v>
      </c>
      <c r="N103" s="149">
        <f>'Grupp L'!O8</f>
        <v>0</v>
      </c>
      <c r="O103" s="149">
        <f>'Grupp L'!P8</f>
        <v>0</v>
      </c>
      <c r="P103" s="149">
        <f>'Grupp L'!Q8</f>
        <v>0</v>
      </c>
      <c r="Q103" s="149">
        <f>'Grupp L'!R8</f>
        <v>0</v>
      </c>
      <c r="R103" s="149">
        <f>'Grupp L'!S8</f>
        <v>0</v>
      </c>
      <c r="S103" s="149">
        <f>'Grupp L'!T8</f>
        <v>0</v>
      </c>
      <c r="T103" s="56"/>
      <c r="U103" s="56"/>
      <c r="V103" s="121"/>
      <c r="W103" s="129" t="str">
        <f t="shared" ref="W103:W107" si="200">IF(AC103="","",AY103)</f>
        <v/>
      </c>
      <c r="X103" s="130" t="str">
        <f t="shared" ref="X103:X107" si="201">IF(AC103="","",BF103)</f>
        <v/>
      </c>
      <c r="Y103" s="130" t="str">
        <f t="shared" ref="Y103:Y105" si="202">IF(AK103=0,"",BG103)</f>
        <v/>
      </c>
      <c r="Z103" s="122"/>
      <c r="AA103" s="114" t="str">
        <f t="shared" si="191"/>
        <v xml:space="preserve"> </v>
      </c>
      <c r="AB103" s="77" t="str">
        <f t="shared" si="192"/>
        <v>Ghana</v>
      </c>
      <c r="AC103" s="84" t="s">
        <v>80</v>
      </c>
      <c r="AD103" s="76" t="s">
        <v>57</v>
      </c>
      <c r="AE103" s="84" t="s">
        <v>80</v>
      </c>
      <c r="AF103" s="78" t="str">
        <f t="shared" si="193"/>
        <v>Panama</v>
      </c>
      <c r="AG103" s="68" t="str">
        <f t="shared" si="194"/>
        <v xml:space="preserve"> </v>
      </c>
      <c r="AH103" s="70" t="str">
        <f t="shared" ref="AH103:AH107" si="203">IF(AC103="","",+IF(AC103=AE103,1," "))</f>
        <v/>
      </c>
      <c r="AI103" s="74" t="str">
        <f t="shared" si="195"/>
        <v xml:space="preserve"> </v>
      </c>
      <c r="AJ103" s="81">
        <v>2</v>
      </c>
      <c r="AK103" s="145"/>
      <c r="AL103" s="53"/>
      <c r="AM103" s="53"/>
      <c r="AN103" s="53"/>
      <c r="AO103" s="53"/>
      <c r="AP103" s="53"/>
      <c r="AQ103" s="53"/>
      <c r="AR103" s="53"/>
      <c r="AS103" s="53"/>
      <c r="AT103" s="53"/>
      <c r="AU103" s="140"/>
      <c r="AW103" s="3">
        <f t="shared" si="196"/>
        <v>2</v>
      </c>
      <c r="AX103" s="10" t="s">
        <v>48</v>
      </c>
      <c r="AY103" s="11">
        <f t="shared" si="143"/>
        <v>2</v>
      </c>
      <c r="AZ103" s="12" t="e">
        <f t="shared" si="197"/>
        <v>#VALUE!</v>
      </c>
      <c r="BA103" s="3" t="e">
        <f t="shared" si="197"/>
        <v>#VALUE!</v>
      </c>
      <c r="BB103" s="3" t="e">
        <f t="shared" si="197"/>
        <v>#VALUE!</v>
      </c>
      <c r="BC103" s="10" t="s">
        <v>48</v>
      </c>
      <c r="BD103" s="3">
        <f t="shared" si="144"/>
        <v>0</v>
      </c>
      <c r="BE103" s="10" t="s">
        <v>48</v>
      </c>
      <c r="BF103" s="11">
        <f t="shared" si="145"/>
        <v>0</v>
      </c>
      <c r="BG103" s="13">
        <f t="shared" si="198"/>
        <v>0</v>
      </c>
      <c r="BP103" s="180" t="s">
        <v>142</v>
      </c>
      <c r="BQ103" s="7"/>
      <c r="BR103" s="7" t="s">
        <v>98</v>
      </c>
      <c r="BS103" s="7" t="s">
        <v>144</v>
      </c>
      <c r="CA103" s="282"/>
    </row>
    <row r="104" spans="1:79" s="2" customFormat="1" ht="18" customHeight="1" x14ac:dyDescent="0.25">
      <c r="A104" s="114" t="s">
        <v>284</v>
      </c>
      <c r="B104" s="77" t="str">
        <f>BR101</f>
        <v>England</v>
      </c>
      <c r="C104" s="84" t="s">
        <v>80</v>
      </c>
      <c r="D104" s="76" t="s">
        <v>57</v>
      </c>
      <c r="E104" s="84" t="s">
        <v>80</v>
      </c>
      <c r="F104" s="78" t="str">
        <f>BR103</f>
        <v>Ghana</v>
      </c>
      <c r="G104" s="71" t="str">
        <f t="shared" si="189"/>
        <v xml:space="preserve"> </v>
      </c>
      <c r="H104" s="72" t="str">
        <f t="shared" si="199"/>
        <v/>
      </c>
      <c r="I104" s="75" t="str">
        <f t="shared" si="190"/>
        <v xml:space="preserve"> </v>
      </c>
      <c r="J104" s="81">
        <v>3</v>
      </c>
      <c r="K104" s="214" t="str">
        <f>'Grupp L'!L9</f>
        <v>Ghana</v>
      </c>
      <c r="L104" s="215">
        <f>'Grupp L'!M9</f>
        <v>0</v>
      </c>
      <c r="M104" s="215">
        <f>'Grupp L'!N9</f>
        <v>0</v>
      </c>
      <c r="N104" s="215">
        <f>'Grupp L'!O9</f>
        <v>0</v>
      </c>
      <c r="O104" s="215">
        <f>'Grupp L'!P9</f>
        <v>0</v>
      </c>
      <c r="P104" s="215">
        <f>'Grupp L'!Q9</f>
        <v>0</v>
      </c>
      <c r="Q104" s="215">
        <f>'Grupp L'!R9</f>
        <v>0</v>
      </c>
      <c r="R104" s="215">
        <f>'Grupp L'!S9</f>
        <v>0</v>
      </c>
      <c r="S104" s="215">
        <f>'Grupp L'!T9</f>
        <v>0</v>
      </c>
      <c r="T104" s="56"/>
      <c r="U104" s="56"/>
      <c r="V104" s="121"/>
      <c r="W104" s="129" t="str">
        <f t="shared" si="200"/>
        <v/>
      </c>
      <c r="X104" s="130" t="str">
        <f t="shared" si="201"/>
        <v/>
      </c>
      <c r="Y104" s="130" t="str">
        <f t="shared" si="202"/>
        <v/>
      </c>
      <c r="Z104" s="122"/>
      <c r="AA104" s="114" t="str">
        <f t="shared" si="191"/>
        <v xml:space="preserve"> </v>
      </c>
      <c r="AB104" s="77" t="str">
        <f t="shared" si="192"/>
        <v>England</v>
      </c>
      <c r="AC104" s="84" t="s">
        <v>80</v>
      </c>
      <c r="AD104" s="76" t="s">
        <v>57</v>
      </c>
      <c r="AE104" s="84" t="s">
        <v>80</v>
      </c>
      <c r="AF104" s="78" t="str">
        <f t="shared" si="193"/>
        <v>Ghana</v>
      </c>
      <c r="AG104" s="71" t="str">
        <f t="shared" si="194"/>
        <v xml:space="preserve"> </v>
      </c>
      <c r="AH104" s="72" t="str">
        <f t="shared" si="203"/>
        <v/>
      </c>
      <c r="AI104" s="75" t="str">
        <f t="shared" si="195"/>
        <v xml:space="preserve"> </v>
      </c>
      <c r="AJ104" s="81">
        <v>3</v>
      </c>
      <c r="AK104" s="145"/>
      <c r="AL104" s="53"/>
      <c r="AM104" s="53"/>
      <c r="AN104" s="53"/>
      <c r="AO104" s="53"/>
      <c r="AP104" s="53"/>
      <c r="AQ104" s="53"/>
      <c r="AR104" s="53"/>
      <c r="AS104" s="53"/>
      <c r="AT104" s="53"/>
      <c r="AU104" s="140"/>
      <c r="AW104" s="3">
        <f t="shared" si="196"/>
        <v>2</v>
      </c>
      <c r="AX104" s="10" t="s">
        <v>48</v>
      </c>
      <c r="AY104" s="11">
        <f t="shared" si="143"/>
        <v>2</v>
      </c>
      <c r="AZ104" s="12" t="e">
        <f t="shared" si="197"/>
        <v>#VALUE!</v>
      </c>
      <c r="BA104" s="3" t="e">
        <f t="shared" si="197"/>
        <v>#VALUE!</v>
      </c>
      <c r="BB104" s="3" t="e">
        <f t="shared" si="197"/>
        <v>#VALUE!</v>
      </c>
      <c r="BC104" s="10" t="s">
        <v>48</v>
      </c>
      <c r="BD104" s="3">
        <f t="shared" si="144"/>
        <v>0</v>
      </c>
      <c r="BE104" s="10" t="s">
        <v>48</v>
      </c>
      <c r="BF104" s="11">
        <f t="shared" si="145"/>
        <v>0</v>
      </c>
      <c r="BG104" s="13">
        <f t="shared" si="198"/>
        <v>0</v>
      </c>
      <c r="BP104" s="180" t="s">
        <v>33</v>
      </c>
      <c r="BQ104" s="7"/>
      <c r="BR104" s="7" t="s">
        <v>126</v>
      </c>
      <c r="BS104" s="7" t="s">
        <v>126</v>
      </c>
      <c r="CA104" s="282"/>
    </row>
    <row r="105" spans="1:79" s="2" customFormat="1" ht="18" customHeight="1" x14ac:dyDescent="0.25">
      <c r="A105" s="114" t="s">
        <v>285</v>
      </c>
      <c r="B105" s="77" t="str">
        <f>BR102</f>
        <v>Kroatien</v>
      </c>
      <c r="C105" s="84" t="s">
        <v>80</v>
      </c>
      <c r="D105" s="76" t="s">
        <v>57</v>
      </c>
      <c r="E105" s="84" t="s">
        <v>80</v>
      </c>
      <c r="F105" s="78" t="str">
        <f>BR104</f>
        <v>Panama</v>
      </c>
      <c r="G105" s="71" t="str">
        <f t="shared" si="189"/>
        <v xml:space="preserve"> </v>
      </c>
      <c r="H105" s="72" t="str">
        <f t="shared" si="199"/>
        <v/>
      </c>
      <c r="I105" s="75" t="str">
        <f t="shared" si="190"/>
        <v xml:space="preserve"> </v>
      </c>
      <c r="J105" s="81">
        <v>4</v>
      </c>
      <c r="K105" s="212" t="str">
        <f>'Grupp L'!L10</f>
        <v>Panama</v>
      </c>
      <c r="L105" s="213">
        <f>'Grupp L'!M10</f>
        <v>0</v>
      </c>
      <c r="M105" s="213">
        <f>'Grupp L'!N10</f>
        <v>0</v>
      </c>
      <c r="N105" s="213">
        <f>'Grupp L'!O10</f>
        <v>0</v>
      </c>
      <c r="O105" s="213">
        <f>'Grupp L'!P10</f>
        <v>0</v>
      </c>
      <c r="P105" s="213">
        <f>'Grupp L'!Q10</f>
        <v>0</v>
      </c>
      <c r="Q105" s="213">
        <f>'Grupp L'!R10</f>
        <v>0</v>
      </c>
      <c r="R105" s="213">
        <f>'Grupp L'!S10</f>
        <v>0</v>
      </c>
      <c r="S105" s="213">
        <f>'Grupp L'!T10</f>
        <v>0</v>
      </c>
      <c r="T105" s="56"/>
      <c r="U105" s="56"/>
      <c r="V105" s="121"/>
      <c r="W105" s="129" t="str">
        <f t="shared" si="200"/>
        <v/>
      </c>
      <c r="X105" s="130" t="str">
        <f t="shared" si="201"/>
        <v/>
      </c>
      <c r="Y105" s="131" t="str">
        <f t="shared" si="202"/>
        <v/>
      </c>
      <c r="Z105" s="122"/>
      <c r="AA105" s="114" t="str">
        <f t="shared" si="191"/>
        <v xml:space="preserve"> </v>
      </c>
      <c r="AB105" s="77" t="str">
        <f t="shared" si="192"/>
        <v>Kroatien</v>
      </c>
      <c r="AC105" s="84" t="s">
        <v>80</v>
      </c>
      <c r="AD105" s="76" t="s">
        <v>57</v>
      </c>
      <c r="AE105" s="84" t="s">
        <v>80</v>
      </c>
      <c r="AF105" s="78" t="str">
        <f t="shared" si="193"/>
        <v>Panama</v>
      </c>
      <c r="AG105" s="71" t="str">
        <f t="shared" si="194"/>
        <v xml:space="preserve"> </v>
      </c>
      <c r="AH105" s="72" t="str">
        <f t="shared" si="203"/>
        <v/>
      </c>
      <c r="AI105" s="75" t="str">
        <f t="shared" si="195"/>
        <v xml:space="preserve"> </v>
      </c>
      <c r="AJ105" s="81">
        <v>4</v>
      </c>
      <c r="AK105" s="145"/>
      <c r="AL105" s="53"/>
      <c r="AM105" s="53"/>
      <c r="AN105" s="53"/>
      <c r="AO105" s="53"/>
      <c r="AP105" s="53"/>
      <c r="AQ105" s="53"/>
      <c r="AR105" s="53"/>
      <c r="AS105" s="53"/>
      <c r="AT105" s="53"/>
      <c r="AU105" s="140"/>
      <c r="AW105" s="3">
        <f t="shared" si="196"/>
        <v>2</v>
      </c>
      <c r="AX105" s="10" t="s">
        <v>48</v>
      </c>
      <c r="AY105" s="11">
        <f t="shared" si="143"/>
        <v>2</v>
      </c>
      <c r="AZ105" s="12" t="e">
        <f t="shared" si="197"/>
        <v>#VALUE!</v>
      </c>
      <c r="BA105" s="3" t="e">
        <f t="shared" si="197"/>
        <v>#VALUE!</v>
      </c>
      <c r="BB105" s="3" t="e">
        <f t="shared" si="197"/>
        <v>#VALUE!</v>
      </c>
      <c r="BC105" s="10" t="s">
        <v>48</v>
      </c>
      <c r="BD105" s="3">
        <f t="shared" si="144"/>
        <v>0</v>
      </c>
      <c r="BE105" s="10" t="s">
        <v>48</v>
      </c>
      <c r="BF105" s="11">
        <f t="shared" si="145"/>
        <v>0</v>
      </c>
      <c r="BG105" s="13">
        <f t="shared" si="198"/>
        <v>0</v>
      </c>
      <c r="BQ105" s="163"/>
      <c r="BS105" s="7" t="s">
        <v>123</v>
      </c>
      <c r="CA105" s="282"/>
    </row>
    <row r="106" spans="1:79" s="2" customFormat="1" ht="18" customHeight="1" x14ac:dyDescent="0.25">
      <c r="A106" s="114" t="s">
        <v>286</v>
      </c>
      <c r="B106" s="77" t="str">
        <f>BR101</f>
        <v>England</v>
      </c>
      <c r="C106" s="84" t="s">
        <v>80</v>
      </c>
      <c r="D106" s="76" t="s">
        <v>57</v>
      </c>
      <c r="E106" s="84" t="s">
        <v>80</v>
      </c>
      <c r="F106" s="78" t="str">
        <f>BR104</f>
        <v>Panama</v>
      </c>
      <c r="G106" s="71" t="str">
        <f t="shared" si="189"/>
        <v xml:space="preserve"> </v>
      </c>
      <c r="H106" s="72" t="str">
        <f t="shared" si="199"/>
        <v/>
      </c>
      <c r="I106" s="73" t="str">
        <f t="shared" si="190"/>
        <v xml:space="preserve"> </v>
      </c>
      <c r="J106" s="60"/>
      <c r="K106" s="61"/>
      <c r="L106" s="56"/>
      <c r="M106" s="56"/>
      <c r="N106" s="56"/>
      <c r="O106" s="56"/>
      <c r="P106" s="56"/>
      <c r="Q106" s="56"/>
      <c r="R106" s="56"/>
      <c r="S106" s="56"/>
      <c r="T106" s="56"/>
      <c r="U106" s="56"/>
      <c r="V106" s="121"/>
      <c r="W106" s="129" t="str">
        <f t="shared" si="200"/>
        <v/>
      </c>
      <c r="X106" s="130" t="str">
        <f t="shared" si="201"/>
        <v/>
      </c>
      <c r="Y106" s="129"/>
      <c r="Z106" s="122"/>
      <c r="AA106" s="114" t="str">
        <f t="shared" si="191"/>
        <v xml:space="preserve"> </v>
      </c>
      <c r="AB106" s="77" t="str">
        <f t="shared" si="192"/>
        <v>England</v>
      </c>
      <c r="AC106" s="84" t="s">
        <v>80</v>
      </c>
      <c r="AD106" s="76" t="s">
        <v>57</v>
      </c>
      <c r="AE106" s="84" t="s">
        <v>80</v>
      </c>
      <c r="AF106" s="78" t="str">
        <f t="shared" si="193"/>
        <v>Panama</v>
      </c>
      <c r="AG106" s="71" t="str">
        <f t="shared" si="194"/>
        <v xml:space="preserve"> </v>
      </c>
      <c r="AH106" s="72" t="str">
        <f t="shared" si="203"/>
        <v/>
      </c>
      <c r="AI106" s="73" t="str">
        <f t="shared" si="195"/>
        <v xml:space="preserve"> </v>
      </c>
      <c r="AJ106" s="64"/>
      <c r="AK106" s="58"/>
      <c r="AL106" s="53"/>
      <c r="AM106" s="53"/>
      <c r="AN106" s="53"/>
      <c r="AO106" s="53"/>
      <c r="AP106" s="53"/>
      <c r="AQ106" s="53"/>
      <c r="AR106" s="53"/>
      <c r="AS106" s="53"/>
      <c r="AT106" s="53"/>
      <c r="AU106" s="140"/>
      <c r="AW106" s="3">
        <f t="shared" si="196"/>
        <v>2</v>
      </c>
      <c r="AX106" s="10" t="s">
        <v>48</v>
      </c>
      <c r="AY106" s="11">
        <f t="shared" si="143"/>
        <v>2</v>
      </c>
      <c r="AZ106" s="12" t="e">
        <f t="shared" si="197"/>
        <v>#VALUE!</v>
      </c>
      <c r="BA106" s="3" t="e">
        <f t="shared" si="197"/>
        <v>#VALUE!</v>
      </c>
      <c r="BB106" s="3" t="e">
        <f t="shared" si="197"/>
        <v>#VALUE!</v>
      </c>
      <c r="BC106" s="10" t="s">
        <v>48</v>
      </c>
      <c r="BD106" s="3">
        <f t="shared" si="144"/>
        <v>0</v>
      </c>
      <c r="BE106" s="10" t="s">
        <v>48</v>
      </c>
      <c r="BF106" s="11">
        <f t="shared" si="145"/>
        <v>0</v>
      </c>
      <c r="BG106" s="13">
        <f t="shared" si="198"/>
        <v>2</v>
      </c>
      <c r="BQ106" s="163"/>
      <c r="BS106" s="7" t="s">
        <v>12</v>
      </c>
      <c r="CA106" s="282"/>
    </row>
    <row r="107" spans="1:79" s="2" customFormat="1" ht="18" customHeight="1" x14ac:dyDescent="0.25">
      <c r="A107" s="114" t="s">
        <v>287</v>
      </c>
      <c r="B107" s="77" t="str">
        <f>BR102</f>
        <v>Kroatien</v>
      </c>
      <c r="C107" s="84" t="s">
        <v>80</v>
      </c>
      <c r="D107" s="76" t="s">
        <v>57</v>
      </c>
      <c r="E107" s="84" t="s">
        <v>80</v>
      </c>
      <c r="F107" s="78" t="str">
        <f>BR103</f>
        <v>Ghana</v>
      </c>
      <c r="G107" s="66" t="str">
        <f t="shared" si="189"/>
        <v xml:space="preserve"> </v>
      </c>
      <c r="H107" s="69" t="str">
        <f t="shared" si="199"/>
        <v/>
      </c>
      <c r="I107" s="67" t="str">
        <f t="shared" si="190"/>
        <v xml:space="preserve"> </v>
      </c>
      <c r="J107" s="60"/>
      <c r="K107" s="61"/>
      <c r="L107" s="56"/>
      <c r="M107" s="56"/>
      <c r="N107" s="56"/>
      <c r="O107" s="56"/>
      <c r="P107" s="56"/>
      <c r="Q107" s="56"/>
      <c r="R107" s="56"/>
      <c r="S107" s="56"/>
      <c r="T107" s="56"/>
      <c r="U107" s="56"/>
      <c r="V107" s="121"/>
      <c r="W107" s="151" t="str">
        <f t="shared" si="200"/>
        <v/>
      </c>
      <c r="X107" s="131" t="str">
        <f t="shared" si="201"/>
        <v/>
      </c>
      <c r="Y107" s="129"/>
      <c r="Z107" s="122"/>
      <c r="AA107" s="114" t="str">
        <f t="shared" si="191"/>
        <v xml:space="preserve"> </v>
      </c>
      <c r="AB107" s="77" t="str">
        <f t="shared" si="192"/>
        <v>Kroatien</v>
      </c>
      <c r="AC107" s="84" t="s">
        <v>80</v>
      </c>
      <c r="AD107" s="76" t="s">
        <v>57</v>
      </c>
      <c r="AE107" s="84" t="s">
        <v>80</v>
      </c>
      <c r="AF107" s="78" t="str">
        <f t="shared" si="193"/>
        <v>Ghana</v>
      </c>
      <c r="AG107" s="66" t="str">
        <f t="shared" si="194"/>
        <v xml:space="preserve"> </v>
      </c>
      <c r="AH107" s="69" t="str">
        <f t="shared" si="203"/>
        <v/>
      </c>
      <c r="AI107" s="67" t="str">
        <f t="shared" si="195"/>
        <v xml:space="preserve"> </v>
      </c>
      <c r="AJ107" s="64"/>
      <c r="AK107" s="58"/>
      <c r="AL107" s="53"/>
      <c r="AM107" s="53"/>
      <c r="AN107" s="53"/>
      <c r="AO107" s="53"/>
      <c r="AP107" s="53"/>
      <c r="AQ107" s="53"/>
      <c r="AR107" s="53"/>
      <c r="AS107" s="53"/>
      <c r="AT107" s="53"/>
      <c r="AU107" s="140"/>
      <c r="AW107" s="3">
        <f t="shared" si="196"/>
        <v>2</v>
      </c>
      <c r="AX107" s="10" t="s">
        <v>48</v>
      </c>
      <c r="AY107" s="11">
        <f t="shared" si="143"/>
        <v>2</v>
      </c>
      <c r="AZ107" s="12" t="e">
        <f t="shared" si="197"/>
        <v>#VALUE!</v>
      </c>
      <c r="BA107" s="3" t="e">
        <f t="shared" si="197"/>
        <v>#VALUE!</v>
      </c>
      <c r="BB107" s="3" t="e">
        <f t="shared" si="197"/>
        <v>#VALUE!</v>
      </c>
      <c r="BC107" s="10" t="s">
        <v>48</v>
      </c>
      <c r="BD107" s="3">
        <f t="shared" si="144"/>
        <v>0</v>
      </c>
      <c r="BE107" s="10" t="s">
        <v>48</v>
      </c>
      <c r="BF107" s="11">
        <f t="shared" si="145"/>
        <v>0</v>
      </c>
      <c r="BG107" s="13">
        <f t="shared" si="198"/>
        <v>2</v>
      </c>
      <c r="BQ107" s="163"/>
      <c r="BS107" s="7" t="s">
        <v>94</v>
      </c>
      <c r="CA107" s="282"/>
    </row>
    <row r="108" spans="1:79" s="2" customFormat="1" ht="18" customHeight="1" thickBot="1" x14ac:dyDescent="0.3">
      <c r="A108" s="56"/>
      <c r="B108" s="57"/>
      <c r="C108" s="58"/>
      <c r="D108" s="58"/>
      <c r="E108" s="58"/>
      <c r="F108" s="58"/>
      <c r="G108" s="59"/>
      <c r="H108" s="59"/>
      <c r="I108" s="59"/>
      <c r="J108" s="60"/>
      <c r="K108" s="61"/>
      <c r="L108" s="56"/>
      <c r="M108" s="56"/>
      <c r="N108" s="56"/>
      <c r="O108" s="56"/>
      <c r="P108" s="56"/>
      <c r="Q108" s="56"/>
      <c r="R108" s="56"/>
      <c r="S108" s="56"/>
      <c r="T108" s="56"/>
      <c r="U108" s="56"/>
      <c r="V108" s="121"/>
      <c r="W108" s="129">
        <f>SUM(W102:Y107)</f>
        <v>0</v>
      </c>
      <c r="X108" s="132" t="s">
        <v>295</v>
      </c>
      <c r="Y108" s="129" t="s">
        <v>296</v>
      </c>
      <c r="Z108" s="122"/>
      <c r="AA108" s="56"/>
      <c r="AB108" s="57"/>
      <c r="AC108" s="58"/>
      <c r="AD108" s="58"/>
      <c r="AE108" s="58"/>
      <c r="AF108" s="58"/>
      <c r="AG108" s="59"/>
      <c r="AH108" s="59"/>
      <c r="AI108" s="59"/>
      <c r="AJ108" s="64"/>
      <c r="AK108" s="64"/>
      <c r="AL108" s="53"/>
      <c r="AM108" s="53"/>
      <c r="AN108" s="53"/>
      <c r="AO108" s="53"/>
      <c r="AP108" s="53"/>
      <c r="AQ108" s="53"/>
      <c r="AR108" s="53"/>
      <c r="AS108" s="53"/>
      <c r="AT108" s="53"/>
      <c r="AU108" s="140"/>
      <c r="AW108" s="4"/>
      <c r="AX108" s="4"/>
      <c r="AY108" s="4"/>
      <c r="AZ108" s="4"/>
      <c r="BA108" s="4"/>
      <c r="BB108" s="4"/>
      <c r="BC108" s="4"/>
      <c r="BD108" s="4"/>
      <c r="BE108" s="4"/>
      <c r="BF108" s="4"/>
      <c r="BG108" s="4"/>
      <c r="BQ108" s="163"/>
      <c r="BS108" s="7" t="s">
        <v>36</v>
      </c>
      <c r="CA108" s="282"/>
    </row>
    <row r="109" spans="1:79" s="2" customFormat="1" ht="18" x14ac:dyDescent="0.25">
      <c r="A109" s="54"/>
      <c r="B109" s="385" t="s">
        <v>323</v>
      </c>
      <c r="C109" s="386"/>
      <c r="D109" s="386"/>
      <c r="E109" s="386"/>
      <c r="F109" s="387"/>
      <c r="G109" s="313" t="s">
        <v>101</v>
      </c>
      <c r="H109" s="314"/>
      <c r="I109" s="314"/>
      <c r="J109" s="314"/>
      <c r="K109" s="314"/>
      <c r="L109" s="314"/>
      <c r="M109" s="314"/>
      <c r="N109" s="314"/>
      <c r="O109" s="314"/>
      <c r="P109" s="56"/>
      <c r="Q109" s="56"/>
      <c r="R109" s="56"/>
      <c r="S109" s="56"/>
      <c r="T109" s="56"/>
      <c r="U109" s="56"/>
      <c r="V109" s="121"/>
      <c r="W109" s="133"/>
      <c r="X109" s="133"/>
      <c r="Y109" s="133"/>
      <c r="Z109" s="122"/>
      <c r="AA109" s="56"/>
      <c r="AB109" s="457" t="s">
        <v>342</v>
      </c>
      <c r="AC109" s="457"/>
      <c r="AD109" s="457"/>
      <c r="AE109" s="457"/>
      <c r="AF109" s="457"/>
      <c r="AG109" s="457"/>
      <c r="AH109" s="457"/>
      <c r="AI109" s="457"/>
      <c r="AJ109" s="457"/>
      <c r="AK109" s="457"/>
      <c r="AL109" s="457"/>
      <c r="AM109" s="457"/>
      <c r="AN109" s="457"/>
      <c r="AO109" s="457"/>
      <c r="AP109" s="53"/>
      <c r="AQ109" s="53"/>
      <c r="AR109" s="53"/>
      <c r="AS109" s="53"/>
      <c r="AT109" s="53"/>
      <c r="AU109" s="140"/>
      <c r="BA109" s="4"/>
      <c r="BB109" s="4"/>
      <c r="BC109" s="4"/>
      <c r="BD109" s="4"/>
      <c r="BE109" s="4"/>
      <c r="BF109" s="4"/>
      <c r="BG109" s="4"/>
      <c r="BQ109" s="163"/>
      <c r="BS109" s="7" t="s">
        <v>5</v>
      </c>
      <c r="CA109" s="282"/>
    </row>
    <row r="110" spans="1:79" s="2" customFormat="1" ht="18.75" thickBot="1" x14ac:dyDescent="0.3">
      <c r="A110" s="114" t="s">
        <v>186</v>
      </c>
      <c r="B110" s="201" t="str">
        <f>IF(S15=0,"",K15)</f>
        <v/>
      </c>
      <c r="C110" s="318" t="s">
        <v>57</v>
      </c>
      <c r="D110" s="318"/>
      <c r="E110" s="318"/>
      <c r="F110" s="203" t="str">
        <f>IF(S23=0,"",K23)</f>
        <v/>
      </c>
      <c r="G110" s="302"/>
      <c r="H110" s="302"/>
      <c r="I110" s="302"/>
      <c r="J110" s="302"/>
      <c r="K110" s="202"/>
      <c r="L110" s="296"/>
      <c r="M110" s="296"/>
      <c r="N110" s="297"/>
      <c r="O110" s="298"/>
      <c r="P110" s="295" t="s">
        <v>102</v>
      </c>
      <c r="Q110" s="295"/>
      <c r="R110" s="295"/>
      <c r="S110" s="295"/>
      <c r="T110" s="295"/>
      <c r="U110" s="154"/>
      <c r="V110" s="121"/>
      <c r="W110" s="320">
        <f>W108+W100+W92+W84+W76+W68+W60+W52+W44+W36+W28+W20</f>
        <v>0</v>
      </c>
      <c r="X110" s="321"/>
      <c r="Y110" s="322"/>
      <c r="Z110" s="122"/>
      <c r="AA110" s="56"/>
      <c r="AB110" s="57"/>
      <c r="AC110" s="58"/>
      <c r="AD110" s="58"/>
      <c r="AE110" s="58"/>
      <c r="AF110" s="58"/>
      <c r="AG110" s="59"/>
      <c r="AH110" s="59"/>
      <c r="AI110" s="59"/>
      <c r="AJ110" s="64"/>
      <c r="AK110" s="64"/>
      <c r="AL110" s="53"/>
      <c r="AM110" s="53"/>
      <c r="AN110" s="53"/>
      <c r="AO110" s="53"/>
      <c r="AP110" s="53"/>
      <c r="AQ110" s="53"/>
      <c r="AR110" s="53"/>
      <c r="AS110" s="53"/>
      <c r="AT110" s="53"/>
      <c r="AU110" s="140"/>
      <c r="BA110" s="4"/>
      <c r="BB110" s="4"/>
      <c r="BC110" s="4"/>
      <c r="BD110" s="4"/>
      <c r="BE110" s="4"/>
      <c r="BF110" s="4"/>
      <c r="BG110" s="4"/>
      <c r="BJ110" s="160" t="s">
        <v>154</v>
      </c>
      <c r="BK110" s="160"/>
      <c r="BL110" s="160"/>
      <c r="BN110" s="3"/>
      <c r="BO110" s="3"/>
      <c r="BP110" s="3"/>
      <c r="BQ110" s="12"/>
      <c r="BR110" s="3"/>
      <c r="BS110" s="7" t="s">
        <v>25</v>
      </c>
      <c r="CA110" s="282"/>
    </row>
    <row r="111" spans="1:79" s="2" customFormat="1" ht="18.75" thickBot="1" x14ac:dyDescent="0.3">
      <c r="A111" s="114" t="s">
        <v>182</v>
      </c>
      <c r="B111" s="201" t="str">
        <f>IF(S46=0,"",K46)</f>
        <v/>
      </c>
      <c r="C111" s="323" t="s">
        <v>57</v>
      </c>
      <c r="D111" s="324"/>
      <c r="E111" s="325"/>
      <c r="F111" s="203" t="str">
        <f>IF(S16=0,"",K16)</f>
        <v/>
      </c>
      <c r="G111" s="299" t="str">
        <f>IF(S24=0,"",K24)</f>
        <v/>
      </c>
      <c r="H111" s="301"/>
      <c r="I111" s="301"/>
      <c r="J111" s="300"/>
      <c r="K111" s="202" t="str">
        <f>IF(S32=0,"",K32)</f>
        <v/>
      </c>
      <c r="L111" s="299" t="str">
        <f>IF(S40=0,"",K40)</f>
        <v/>
      </c>
      <c r="M111" s="300"/>
      <c r="N111" s="297" t="str">
        <f>IF(S56=0,"",K56)</f>
        <v/>
      </c>
      <c r="O111" s="298"/>
      <c r="P111" s="315" t="s">
        <v>315</v>
      </c>
      <c r="Q111" s="316"/>
      <c r="R111" s="316"/>
      <c r="S111" s="316"/>
      <c r="T111" s="317"/>
      <c r="U111" s="154"/>
      <c r="V111" s="121" t="s">
        <v>100</v>
      </c>
      <c r="W111" s="326" t="s">
        <v>314</v>
      </c>
      <c r="X111" s="326"/>
      <c r="Y111" s="326"/>
      <c r="Z111" s="122"/>
      <c r="AA111" s="56"/>
      <c r="AB111" s="57"/>
      <c r="AC111" s="58"/>
      <c r="AD111" s="58"/>
      <c r="AE111" s="58"/>
      <c r="AF111" s="58"/>
      <c r="AG111" s="59"/>
      <c r="AH111" s="59"/>
      <c r="AI111" s="59"/>
      <c r="AJ111" s="64"/>
      <c r="AK111" s="64"/>
      <c r="AL111" s="53"/>
      <c r="AM111" s="53"/>
      <c r="AN111" s="53"/>
      <c r="AO111" s="53"/>
      <c r="AP111" s="53"/>
      <c r="AQ111" s="53"/>
      <c r="AR111" s="53"/>
      <c r="AS111" s="53"/>
      <c r="AT111" s="53"/>
      <c r="AU111" s="140"/>
      <c r="BF111" s="3"/>
      <c r="BG111" s="3"/>
      <c r="BJ111" s="160" t="s">
        <v>155</v>
      </c>
      <c r="BK111" s="160"/>
      <c r="BL111" s="160"/>
      <c r="BN111" s="3"/>
      <c r="BO111" s="13" t="s">
        <v>172</v>
      </c>
      <c r="BP111" s="3"/>
      <c r="BQ111" s="12"/>
      <c r="BR111" s="3"/>
      <c r="BS111" s="7" t="s">
        <v>138</v>
      </c>
      <c r="CA111" s="282"/>
    </row>
    <row r="112" spans="1:79" s="2" customFormat="1" ht="18" x14ac:dyDescent="0.25">
      <c r="A112" s="114" t="s">
        <v>183</v>
      </c>
      <c r="B112" s="201" t="str">
        <f>IF(S54=0,"",K54)</f>
        <v/>
      </c>
      <c r="C112" s="323" t="s">
        <v>57</v>
      </c>
      <c r="D112" s="324"/>
      <c r="E112" s="325"/>
      <c r="F112" s="203" t="str">
        <f>IF(S31=0,"",K31)</f>
        <v/>
      </c>
      <c r="G112" s="299"/>
      <c r="H112" s="301"/>
      <c r="I112" s="301"/>
      <c r="J112" s="300"/>
      <c r="K112" s="202"/>
      <c r="L112" s="299"/>
      <c r="M112" s="300"/>
      <c r="N112" s="297"/>
      <c r="O112" s="298"/>
      <c r="P112" s="295" t="s">
        <v>104</v>
      </c>
      <c r="Q112" s="295"/>
      <c r="R112" s="295"/>
      <c r="S112" s="295"/>
      <c r="T112" s="295"/>
      <c r="U112" s="154"/>
      <c r="V112" s="121"/>
      <c r="W112" s="133"/>
      <c r="X112" s="133"/>
      <c r="Y112" s="133"/>
      <c r="Z112" s="122"/>
      <c r="AA112" s="56"/>
      <c r="AB112" s="57"/>
      <c r="AC112" s="58"/>
      <c r="AD112" s="58"/>
      <c r="AE112" s="58"/>
      <c r="AF112" s="58"/>
      <c r="AG112" s="59"/>
      <c r="AH112" s="59"/>
      <c r="AI112" s="59"/>
      <c r="AJ112" s="64"/>
      <c r="AK112" s="64"/>
      <c r="AL112" s="53"/>
      <c r="AM112" s="53"/>
      <c r="AN112" s="53"/>
      <c r="AO112" s="53"/>
      <c r="AP112" s="53"/>
      <c r="AQ112" s="53"/>
      <c r="AR112" s="53"/>
      <c r="AS112" s="53"/>
      <c r="AT112" s="53"/>
      <c r="AU112" s="140"/>
      <c r="BF112" s="3"/>
      <c r="BG112" s="3"/>
      <c r="BJ112" s="168" t="s">
        <v>186</v>
      </c>
      <c r="BK112" s="162" t="s">
        <v>156</v>
      </c>
      <c r="BL112" s="162" t="s">
        <v>182</v>
      </c>
      <c r="BM112" s="162" t="s">
        <v>157</v>
      </c>
      <c r="BN112" s="171"/>
      <c r="BO112" s="186" t="str">
        <f>BJ112</f>
        <v>M73</v>
      </c>
      <c r="BP112" s="187" t="str">
        <f>BK112</f>
        <v xml:space="preserve">2A–2B </v>
      </c>
      <c r="BQ112" s="186" t="str">
        <f>BL112</f>
        <v>M74</v>
      </c>
      <c r="BR112" s="188" t="str">
        <f t="shared" ref="BR112" si="204">BM112</f>
        <v>mot  1E–3(A/B/C/D/F)</v>
      </c>
      <c r="BS112" s="7" t="s">
        <v>10</v>
      </c>
      <c r="CA112" s="282"/>
    </row>
    <row r="113" spans="1:79" s="2" customFormat="1" ht="18.75" customHeight="1" thickBot="1" x14ac:dyDescent="0.3">
      <c r="A113" s="114" t="s">
        <v>184</v>
      </c>
      <c r="B113" s="201" t="str">
        <f>IF(S30=0,"",K30)</f>
        <v/>
      </c>
      <c r="C113" s="323" t="s">
        <v>57</v>
      </c>
      <c r="D113" s="324"/>
      <c r="E113" s="325"/>
      <c r="F113" s="203" t="str">
        <f>IF(S55=0,"",K55)</f>
        <v/>
      </c>
      <c r="G113" s="299"/>
      <c r="H113" s="301"/>
      <c r="I113" s="301"/>
      <c r="J113" s="300"/>
      <c r="K113" s="202"/>
      <c r="L113" s="299"/>
      <c r="M113" s="300"/>
      <c r="N113" s="297"/>
      <c r="O113" s="298"/>
      <c r="P113" s="295" t="s">
        <v>105</v>
      </c>
      <c r="Q113" s="295"/>
      <c r="R113" s="295"/>
      <c r="S113" s="295"/>
      <c r="T113" s="295"/>
      <c r="U113" s="154"/>
      <c r="V113" s="121"/>
      <c r="W113" s="133"/>
      <c r="X113" s="133"/>
      <c r="Y113" s="133"/>
      <c r="Z113" s="122"/>
      <c r="AA113" s="56"/>
      <c r="AB113" s="57"/>
      <c r="AC113" s="58"/>
      <c r="AD113" s="58"/>
      <c r="AE113" s="58"/>
      <c r="AF113" s="58"/>
      <c r="AG113" s="59"/>
      <c r="AH113" s="59"/>
      <c r="AI113" s="59"/>
      <c r="AJ113" s="64"/>
      <c r="AK113" s="64"/>
      <c r="AL113" s="53"/>
      <c r="AM113" s="53"/>
      <c r="AN113" s="53"/>
      <c r="AO113" s="53"/>
      <c r="AP113" s="53"/>
      <c r="AQ113" s="53"/>
      <c r="AR113" s="53"/>
      <c r="AS113" s="53"/>
      <c r="AT113" s="53"/>
      <c r="AU113" s="140"/>
      <c r="BF113" s="3"/>
      <c r="BG113" s="3"/>
      <c r="BJ113" s="163"/>
      <c r="BK113" s="2" t="str">
        <f>B110</f>
        <v/>
      </c>
      <c r="BM113" s="2" t="str">
        <f>B111</f>
        <v/>
      </c>
      <c r="BN113" s="3"/>
      <c r="BO113" s="189"/>
      <c r="BP113" s="190" t="str">
        <f t="shared" ref="BP113:BP153" si="205">BK113</f>
        <v/>
      </c>
      <c r="BQ113" s="189"/>
      <c r="BR113" s="191" t="str">
        <f t="shared" ref="BR113:BR153" si="206">BM113</f>
        <v/>
      </c>
      <c r="BS113" s="7" t="s">
        <v>142</v>
      </c>
      <c r="CA113" s="282"/>
    </row>
    <row r="114" spans="1:79" s="2" customFormat="1" ht="18.75" customHeight="1" thickBot="1" x14ac:dyDescent="0.3">
      <c r="A114" s="114" t="s">
        <v>185</v>
      </c>
      <c r="B114" s="201" t="str">
        <f>IF(S78=0,"",K78)</f>
        <v/>
      </c>
      <c r="C114" s="323" t="s">
        <v>57</v>
      </c>
      <c r="D114" s="324"/>
      <c r="E114" s="325"/>
      <c r="F114" s="203" t="str">
        <f>IF(S32=0,"",K32)</f>
        <v/>
      </c>
      <c r="G114" s="299" t="str">
        <f>IF(S40=0,"",K40)</f>
        <v/>
      </c>
      <c r="H114" s="301"/>
      <c r="I114" s="301"/>
      <c r="J114" s="300"/>
      <c r="K114" s="202" t="str">
        <f>IF(S56=0,"",K56)</f>
        <v/>
      </c>
      <c r="L114" s="299" t="str">
        <f>IF(S64=0,"",K64)</f>
        <v/>
      </c>
      <c r="M114" s="300"/>
      <c r="N114" s="297" t="str">
        <f>IF(S72=0,"",K72)</f>
        <v/>
      </c>
      <c r="O114" s="298"/>
      <c r="P114" s="315" t="s">
        <v>316</v>
      </c>
      <c r="Q114" s="316"/>
      <c r="R114" s="316"/>
      <c r="S114" s="316"/>
      <c r="T114" s="317"/>
      <c r="U114" s="154"/>
      <c r="V114" s="121"/>
      <c r="W114" s="133"/>
      <c r="X114" s="133"/>
      <c r="Y114" s="133"/>
      <c r="Z114" s="122"/>
      <c r="AA114" s="56"/>
      <c r="AB114" s="57"/>
      <c r="AC114" s="58"/>
      <c r="AD114" s="58"/>
      <c r="AE114" s="58"/>
      <c r="AF114" s="58"/>
      <c r="AG114" s="59"/>
      <c r="AH114" s="59"/>
      <c r="AI114" s="59"/>
      <c r="AJ114" s="64"/>
      <c r="AK114" s="64"/>
      <c r="AL114" s="53"/>
      <c r="AM114" s="53"/>
      <c r="AN114" s="53"/>
      <c r="AO114" s="53"/>
      <c r="AP114" s="53"/>
      <c r="AQ114" s="53"/>
      <c r="AR114" s="53"/>
      <c r="AS114" s="53"/>
      <c r="AT114" s="53"/>
      <c r="AU114" s="140"/>
      <c r="BF114" s="3"/>
      <c r="BG114" s="3"/>
      <c r="BJ114" s="163"/>
      <c r="BK114" s="2" t="str">
        <f>F110</f>
        <v/>
      </c>
      <c r="BM114" s="2" t="str">
        <f>F111</f>
        <v/>
      </c>
      <c r="BO114" s="189"/>
      <c r="BP114" s="190" t="str">
        <f t="shared" si="205"/>
        <v/>
      </c>
      <c r="BQ114" s="189"/>
      <c r="BR114" s="191" t="str">
        <f t="shared" si="206"/>
        <v/>
      </c>
      <c r="BS114" s="7" t="s">
        <v>136</v>
      </c>
      <c r="CA114" s="282"/>
    </row>
    <row r="115" spans="1:79" s="2" customFormat="1" ht="18.75" thickBot="1" x14ac:dyDescent="0.3">
      <c r="A115" s="114" t="s">
        <v>187</v>
      </c>
      <c r="B115" s="201" t="str">
        <f>IF(S47=0,"",K47)</f>
        <v/>
      </c>
      <c r="C115" s="318" t="s">
        <v>57</v>
      </c>
      <c r="D115" s="318"/>
      <c r="E115" s="318"/>
      <c r="F115" s="203" t="str">
        <f>IF(S79=0,"",K79)</f>
        <v/>
      </c>
      <c r="G115" s="302"/>
      <c r="H115" s="302"/>
      <c r="I115" s="302"/>
      <c r="J115" s="302"/>
      <c r="K115" s="202"/>
      <c r="L115" s="296"/>
      <c r="M115" s="296"/>
      <c r="N115" s="297"/>
      <c r="O115" s="298"/>
      <c r="P115" s="295" t="s">
        <v>107</v>
      </c>
      <c r="Q115" s="295"/>
      <c r="R115" s="295"/>
      <c r="S115" s="295"/>
      <c r="T115" s="295"/>
      <c r="U115" s="154"/>
      <c r="V115" s="121"/>
      <c r="W115" s="133"/>
      <c r="X115" s="133"/>
      <c r="Y115" s="133"/>
      <c r="Z115" s="122"/>
      <c r="AA115" s="56"/>
      <c r="AB115" s="57"/>
      <c r="AC115" s="58"/>
      <c r="AD115" s="58"/>
      <c r="AE115" s="58"/>
      <c r="AF115" s="58"/>
      <c r="AG115" s="59"/>
      <c r="AH115" s="59"/>
      <c r="AI115" s="59"/>
      <c r="AJ115" s="64"/>
      <c r="AK115" s="64"/>
      <c r="AL115" s="53"/>
      <c r="AM115" s="53"/>
      <c r="AN115" s="53"/>
      <c r="AO115" s="53"/>
      <c r="AP115" s="53"/>
      <c r="AQ115" s="53"/>
      <c r="AR115" s="53"/>
      <c r="AS115" s="53"/>
      <c r="AT115" s="53"/>
      <c r="AU115" s="140"/>
      <c r="BJ115" s="163"/>
      <c r="BM115" s="2" t="str">
        <f>G111</f>
        <v/>
      </c>
      <c r="BN115" s="3"/>
      <c r="BO115" s="189"/>
      <c r="BP115" s="190"/>
      <c r="BQ115" s="189"/>
      <c r="BR115" s="191" t="str">
        <f t="shared" si="206"/>
        <v/>
      </c>
      <c r="BS115" s="7" t="s">
        <v>35</v>
      </c>
      <c r="CA115" s="282"/>
    </row>
    <row r="116" spans="1:79" s="2" customFormat="1" ht="18.75" thickBot="1" x14ac:dyDescent="0.3">
      <c r="A116" s="114" t="s">
        <v>188</v>
      </c>
      <c r="B116" s="201" t="str">
        <f>IF(S14=0," ",K14)</f>
        <v xml:space="preserve"> </v>
      </c>
      <c r="C116" s="323" t="s">
        <v>57</v>
      </c>
      <c r="D116" s="324"/>
      <c r="E116" s="325"/>
      <c r="F116" s="203" t="str">
        <f>IF(S32=0,"",K32)</f>
        <v/>
      </c>
      <c r="G116" s="299" t="str">
        <f>IF(S48=0,"",K48)</f>
        <v/>
      </c>
      <c r="H116" s="301"/>
      <c r="I116" s="301"/>
      <c r="J116" s="300"/>
      <c r="K116" s="202" t="str">
        <f>IF(S56=0,"",K56)</f>
        <v/>
      </c>
      <c r="L116" s="299" t="str">
        <f>IF(S72=0,"",K72)</f>
        <v/>
      </c>
      <c r="M116" s="300"/>
      <c r="N116" s="297" t="str">
        <f>IF(S80=0,"",K80)</f>
        <v/>
      </c>
      <c r="O116" s="298"/>
      <c r="P116" s="315" t="s">
        <v>317</v>
      </c>
      <c r="Q116" s="316"/>
      <c r="R116" s="316"/>
      <c r="S116" s="316"/>
      <c r="T116" s="317"/>
      <c r="U116" s="154"/>
      <c r="V116" s="121"/>
      <c r="W116" s="133"/>
      <c r="X116" s="133"/>
      <c r="Y116" s="133"/>
      <c r="Z116" s="122"/>
      <c r="AA116" s="56"/>
      <c r="AB116" s="57"/>
      <c r="AC116" s="58"/>
      <c r="AD116" s="58"/>
      <c r="AE116" s="58"/>
      <c r="AF116" s="58"/>
      <c r="AG116" s="59"/>
      <c r="AH116" s="59"/>
      <c r="AI116" s="59"/>
      <c r="AJ116" s="64"/>
      <c r="AK116" s="64"/>
      <c r="AL116" s="53"/>
      <c r="AM116" s="53"/>
      <c r="AN116" s="53"/>
      <c r="AO116" s="53"/>
      <c r="AP116" s="53"/>
      <c r="AQ116" s="53"/>
      <c r="AR116" s="53"/>
      <c r="AS116" s="53"/>
      <c r="AT116" s="53"/>
      <c r="AU116" s="140"/>
      <c r="BF116" s="3"/>
      <c r="BG116" s="3"/>
      <c r="BJ116" s="163"/>
      <c r="BM116" s="2" t="str">
        <f>K111</f>
        <v/>
      </c>
      <c r="BO116" s="189"/>
      <c r="BP116" s="190"/>
      <c r="BQ116" s="189"/>
      <c r="BR116" s="191" t="str">
        <f t="shared" si="206"/>
        <v/>
      </c>
      <c r="BS116" s="7" t="s">
        <v>137</v>
      </c>
      <c r="CA116" s="282"/>
    </row>
    <row r="117" spans="1:79" s="2" customFormat="1" ht="18.75" thickBot="1" x14ac:dyDescent="0.3">
      <c r="A117" s="114" t="s">
        <v>189</v>
      </c>
      <c r="B117" s="201" t="str">
        <f>IF(S102=0,"",K102)</f>
        <v/>
      </c>
      <c r="C117" s="318" t="s">
        <v>57</v>
      </c>
      <c r="D117" s="318"/>
      <c r="E117" s="318"/>
      <c r="F117" s="203" t="str">
        <f>IF(S48=0,"",K48)</f>
        <v/>
      </c>
      <c r="G117" s="302" t="str">
        <f>IF(S72=0,"",K72)</f>
        <v/>
      </c>
      <c r="H117" s="302"/>
      <c r="I117" s="302"/>
      <c r="J117" s="302"/>
      <c r="K117" s="202" t="str">
        <f>IF(S80=0,"",K80)</f>
        <v/>
      </c>
      <c r="L117" s="296" t="str">
        <f>IF(S88=0,"",K88)</f>
        <v/>
      </c>
      <c r="M117" s="296"/>
      <c r="N117" s="297" t="str">
        <f>IF(S96=0,"",K96)</f>
        <v/>
      </c>
      <c r="O117" s="298"/>
      <c r="P117" s="315" t="s">
        <v>318</v>
      </c>
      <c r="Q117" s="316"/>
      <c r="R117" s="316"/>
      <c r="S117" s="316"/>
      <c r="T117" s="317"/>
      <c r="U117" s="154"/>
      <c r="V117" s="121"/>
      <c r="W117" s="133"/>
      <c r="X117" s="133"/>
      <c r="Y117" s="133"/>
      <c r="Z117" s="122"/>
      <c r="AA117" s="56"/>
      <c r="AB117" s="57"/>
      <c r="AC117" s="58"/>
      <c r="AD117" s="58"/>
      <c r="AE117" s="58"/>
      <c r="AF117" s="58"/>
      <c r="AG117" s="59"/>
      <c r="AH117" s="59"/>
      <c r="AI117" s="59"/>
      <c r="AJ117" s="64"/>
      <c r="AK117" s="64"/>
      <c r="AL117" s="53"/>
      <c r="AM117" s="53"/>
      <c r="AN117" s="53"/>
      <c r="AO117" s="53"/>
      <c r="AP117" s="53"/>
      <c r="AQ117" s="53"/>
      <c r="AR117" s="53"/>
      <c r="AS117" s="53"/>
      <c r="AT117" s="53"/>
      <c r="AU117" s="140"/>
      <c r="BF117" s="3"/>
      <c r="BG117" s="3"/>
      <c r="BJ117" s="163"/>
      <c r="BM117" s="2" t="str">
        <f>L111</f>
        <v/>
      </c>
      <c r="BO117" s="189"/>
      <c r="BP117" s="190"/>
      <c r="BQ117" s="189"/>
      <c r="BR117" s="191" t="str">
        <f t="shared" si="206"/>
        <v/>
      </c>
      <c r="BS117" s="7" t="s">
        <v>33</v>
      </c>
      <c r="CA117" s="282"/>
    </row>
    <row r="118" spans="1:79" s="2" customFormat="1" ht="18.75" thickBot="1" x14ac:dyDescent="0.3">
      <c r="A118" s="114" t="s">
        <v>190</v>
      </c>
      <c r="B118" s="201" t="str">
        <f>IF(S38=0,"",K38)</f>
        <v/>
      </c>
      <c r="C118" s="323" t="s">
        <v>57</v>
      </c>
      <c r="D118" s="324"/>
      <c r="E118" s="325"/>
      <c r="F118" s="203" t="str">
        <f>IF(S24=0,"",K24)</f>
        <v/>
      </c>
      <c r="G118" s="299" t="str">
        <f>IF(S48=0,"",K48)</f>
        <v/>
      </c>
      <c r="H118" s="301"/>
      <c r="I118" s="301"/>
      <c r="J118" s="300"/>
      <c r="K118" s="202" t="str">
        <f>IF(S56=0,"",K56)</f>
        <v/>
      </c>
      <c r="L118" s="299" t="str">
        <f>IF(S80=0,"",K80)</f>
        <v/>
      </c>
      <c r="M118" s="300"/>
      <c r="N118" s="297" t="str">
        <f>IF(S88=0,"",K88)</f>
        <v/>
      </c>
      <c r="O118" s="298"/>
      <c r="P118" s="315" t="s">
        <v>319</v>
      </c>
      <c r="Q118" s="316"/>
      <c r="R118" s="316"/>
      <c r="S118" s="316"/>
      <c r="T118" s="317"/>
      <c r="U118" s="154"/>
      <c r="V118" s="121"/>
      <c r="W118" s="133"/>
      <c r="X118" s="133"/>
      <c r="Y118" s="133"/>
      <c r="Z118" s="122"/>
      <c r="AA118" s="56"/>
      <c r="AB118" s="57"/>
      <c r="AC118" s="58"/>
      <c r="AD118" s="58"/>
      <c r="AE118" s="58"/>
      <c r="AF118" s="58"/>
      <c r="AG118" s="59"/>
      <c r="AH118" s="59"/>
      <c r="AI118" s="59"/>
      <c r="AJ118" s="64"/>
      <c r="AK118" s="64"/>
      <c r="AL118" s="53"/>
      <c r="AM118" s="53"/>
      <c r="AN118" s="53"/>
      <c r="AO118" s="53"/>
      <c r="AP118" s="53"/>
      <c r="AQ118" s="53"/>
      <c r="AR118" s="53"/>
      <c r="AS118" s="53"/>
      <c r="AT118" s="53"/>
      <c r="AU118" s="140"/>
      <c r="BF118" s="3"/>
      <c r="BG118" s="3"/>
      <c r="BJ118" s="165"/>
      <c r="BK118" s="166"/>
      <c r="BL118" s="166"/>
      <c r="BM118" s="166" t="str">
        <f>N111</f>
        <v/>
      </c>
      <c r="BN118" s="166"/>
      <c r="BO118" s="192"/>
      <c r="BP118" s="193"/>
      <c r="BQ118" s="192"/>
      <c r="BR118" s="194" t="str">
        <f t="shared" si="206"/>
        <v/>
      </c>
      <c r="BS118" s="7" t="s">
        <v>139</v>
      </c>
      <c r="CA118" s="282"/>
    </row>
    <row r="119" spans="1:79" s="2" customFormat="1" ht="18.75" thickBot="1" x14ac:dyDescent="0.3">
      <c r="A119" s="114" t="s">
        <v>191</v>
      </c>
      <c r="B119" s="201" t="str">
        <f>IF(S62=0,"",K62)</f>
        <v/>
      </c>
      <c r="C119" s="323" t="s">
        <v>57</v>
      </c>
      <c r="D119" s="324"/>
      <c r="E119" s="325"/>
      <c r="F119" s="203" t="str">
        <f>IF(S16=0,"",K16)</f>
        <v/>
      </c>
      <c r="G119" s="299" t="str">
        <f>IF(S48=0,"",K48)</f>
        <v/>
      </c>
      <c r="H119" s="301"/>
      <c r="I119" s="301"/>
      <c r="J119" s="300"/>
      <c r="K119" s="202" t="str">
        <f>IF(S72=0,"",K72)</f>
        <v/>
      </c>
      <c r="L119" s="299" t="str">
        <f>IF(S80=0,"",K80)</f>
        <v/>
      </c>
      <c r="M119" s="300"/>
      <c r="N119" s="297" t="str">
        <f>IF(S88=0,"",K88)</f>
        <v/>
      </c>
      <c r="O119" s="298"/>
      <c r="P119" s="315" t="s">
        <v>320</v>
      </c>
      <c r="Q119" s="316"/>
      <c r="R119" s="316"/>
      <c r="S119" s="316"/>
      <c r="T119" s="317"/>
      <c r="U119" s="154"/>
      <c r="V119" s="121"/>
      <c r="W119" s="133"/>
      <c r="X119" s="133"/>
      <c r="Y119" s="133"/>
      <c r="Z119" s="122"/>
      <c r="AA119" s="56"/>
      <c r="AB119" s="57"/>
      <c r="AC119" s="58"/>
      <c r="AD119" s="58"/>
      <c r="AE119" s="58"/>
      <c r="AF119" s="58"/>
      <c r="AG119" s="59"/>
      <c r="AH119" s="59"/>
      <c r="AI119" s="59"/>
      <c r="AJ119" s="64"/>
      <c r="AK119" s="64"/>
      <c r="AL119" s="53"/>
      <c r="AM119" s="53"/>
      <c r="AN119" s="53"/>
      <c r="AO119" s="53"/>
      <c r="AP119" s="53"/>
      <c r="AQ119" s="53"/>
      <c r="AR119" s="53"/>
      <c r="AS119" s="53"/>
      <c r="AT119" s="53"/>
      <c r="AU119" s="140"/>
      <c r="BF119" s="3"/>
      <c r="BG119" s="3"/>
      <c r="BJ119" s="168" t="s">
        <v>183</v>
      </c>
      <c r="BK119" s="162" t="s">
        <v>158</v>
      </c>
      <c r="BL119" s="162" t="s">
        <v>184</v>
      </c>
      <c r="BM119" s="162" t="s">
        <v>159</v>
      </c>
      <c r="BN119" s="173"/>
      <c r="BO119" s="186" t="str">
        <f t="shared" ref="BO119:BO153" si="207">BJ119</f>
        <v>M75</v>
      </c>
      <c r="BP119" s="187" t="str">
        <f t="shared" si="205"/>
        <v>1F–2C</v>
      </c>
      <c r="BQ119" s="186" t="str">
        <f>BL119</f>
        <v>M76</v>
      </c>
      <c r="BR119" s="188" t="str">
        <f t="shared" si="206"/>
        <v>mot  1C–2F</v>
      </c>
      <c r="BS119" s="7" t="s">
        <v>8</v>
      </c>
      <c r="CA119" s="282"/>
    </row>
    <row r="120" spans="1:79" s="2" customFormat="1" ht="18" x14ac:dyDescent="0.25">
      <c r="A120" s="114" t="s">
        <v>192</v>
      </c>
      <c r="B120" s="201" t="str">
        <f>IF(S95=0,"",K95)</f>
        <v/>
      </c>
      <c r="C120" s="318" t="s">
        <v>57</v>
      </c>
      <c r="D120" s="318"/>
      <c r="E120" s="318"/>
      <c r="F120" s="203" t="str">
        <f>IF(S103=0,"",K103)</f>
        <v/>
      </c>
      <c r="G120" s="302"/>
      <c r="H120" s="302"/>
      <c r="I120" s="302"/>
      <c r="J120" s="302"/>
      <c r="K120" s="202"/>
      <c r="L120" s="296"/>
      <c r="M120" s="296"/>
      <c r="N120" s="297"/>
      <c r="O120" s="298"/>
      <c r="P120" s="295" t="s">
        <v>117</v>
      </c>
      <c r="Q120" s="295"/>
      <c r="R120" s="295"/>
      <c r="S120" s="295"/>
      <c r="T120" s="295"/>
      <c r="U120" s="154"/>
      <c r="V120" s="121"/>
      <c r="W120" s="133"/>
      <c r="X120" s="133"/>
      <c r="Y120" s="133"/>
      <c r="Z120" s="122"/>
      <c r="AA120" s="56"/>
      <c r="AB120" s="57"/>
      <c r="AC120" s="58"/>
      <c r="AD120" s="58"/>
      <c r="AE120" s="58"/>
      <c r="AF120" s="58"/>
      <c r="AG120" s="59"/>
      <c r="AH120" s="59"/>
      <c r="AI120" s="59"/>
      <c r="AJ120" s="64"/>
      <c r="AK120" s="64"/>
      <c r="AL120" s="53"/>
      <c r="AM120" s="53"/>
      <c r="AN120" s="53"/>
      <c r="AO120" s="53"/>
      <c r="AP120" s="53"/>
      <c r="AQ120" s="53"/>
      <c r="AR120" s="53"/>
      <c r="AS120" s="53"/>
      <c r="AT120" s="53"/>
      <c r="AU120" s="140"/>
      <c r="BF120" s="3"/>
      <c r="BG120" s="3"/>
      <c r="BJ120" s="163"/>
      <c r="BK120" s="2" t="str">
        <f>B112</f>
        <v/>
      </c>
      <c r="BM120" s="2" t="str">
        <f>B113</f>
        <v/>
      </c>
      <c r="BO120" s="189"/>
      <c r="BP120" s="190" t="str">
        <f>IF(BK120=$K$136,"",IF(BK120=$K$137,"",IF(BK120=$K$138,"",IF(BK120=$K$139,"",BK120))))</f>
        <v/>
      </c>
      <c r="BQ120" s="189"/>
      <c r="BR120" s="191" t="str">
        <f>IF(BM120=$K$136,"",IF(BM120=$K$137,"",IF(BM120=$K$138,"",IF(BM120=$K$139,"",BM120))))</f>
        <v/>
      </c>
      <c r="BS120" s="7" t="s">
        <v>30</v>
      </c>
      <c r="CA120" s="282"/>
    </row>
    <row r="121" spans="1:79" s="2" customFormat="1" ht="18.75" thickBot="1" x14ac:dyDescent="0.3">
      <c r="A121" s="114" t="s">
        <v>193</v>
      </c>
      <c r="B121" s="201" t="str">
        <f>IF(S70=0,"",K70)</f>
        <v/>
      </c>
      <c r="C121" s="323" t="s">
        <v>57</v>
      </c>
      <c r="D121" s="324"/>
      <c r="E121" s="325"/>
      <c r="F121" s="203" t="str">
        <f>IF(S87=0,"",K87)</f>
        <v/>
      </c>
      <c r="G121" s="299"/>
      <c r="H121" s="301"/>
      <c r="I121" s="301"/>
      <c r="J121" s="300"/>
      <c r="K121" s="202"/>
      <c r="L121" s="299"/>
      <c r="M121" s="300"/>
      <c r="N121" s="297"/>
      <c r="O121" s="298"/>
      <c r="P121" s="295" t="s">
        <v>111</v>
      </c>
      <c r="Q121" s="295"/>
      <c r="R121" s="295"/>
      <c r="S121" s="295"/>
      <c r="T121" s="295"/>
      <c r="U121" s="154"/>
      <c r="V121" s="121"/>
      <c r="W121" s="133"/>
      <c r="X121" s="133"/>
      <c r="Y121" s="133"/>
      <c r="Z121" s="122"/>
      <c r="AA121" s="56"/>
      <c r="AB121" s="57"/>
      <c r="AC121" s="58"/>
      <c r="AD121" s="58"/>
      <c r="AE121" s="58"/>
      <c r="AF121" s="58"/>
      <c r="AG121" s="59"/>
      <c r="AH121" s="59"/>
      <c r="AI121" s="59"/>
      <c r="AJ121" s="64"/>
      <c r="AK121" s="64"/>
      <c r="AL121" s="53"/>
      <c r="AM121" s="53"/>
      <c r="AN121" s="53"/>
      <c r="AO121" s="53"/>
      <c r="AP121" s="53"/>
      <c r="AQ121" s="53"/>
      <c r="AR121" s="53"/>
      <c r="AS121" s="53"/>
      <c r="AT121" s="53"/>
      <c r="AU121" s="140"/>
      <c r="BF121" s="3"/>
      <c r="BG121" s="3"/>
      <c r="BJ121" s="165"/>
      <c r="BK121" s="166" t="str">
        <f>F112</f>
        <v/>
      </c>
      <c r="BL121" s="166"/>
      <c r="BM121" s="170" t="str">
        <f>F113</f>
        <v/>
      </c>
      <c r="BN121" s="166"/>
      <c r="BO121" s="192"/>
      <c r="BP121" s="190" t="str">
        <f>IF(BK121=$K$136,"",IF(BK121=$K$137,"",IF(BK121=$K$138,"",IF(BK121=$K$139,"",BK121))))</f>
        <v/>
      </c>
      <c r="BQ121" s="189"/>
      <c r="BR121" s="191" t="str">
        <f>IF(BM121=$K$136,"",IF(BM121=$K$137,"",IF(BM121=$K$138,"",IF(BM121=$K$139,"",BM121))))</f>
        <v/>
      </c>
      <c r="BS121" s="7" t="s">
        <v>95</v>
      </c>
      <c r="CA121" s="282"/>
    </row>
    <row r="122" spans="1:79" s="2" customFormat="1" ht="18.75" customHeight="1" thickBot="1" x14ac:dyDescent="0.3">
      <c r="A122" s="114" t="s">
        <v>194</v>
      </c>
      <c r="B122" s="201" t="str">
        <f>IF(S22=0,"",K22)</f>
        <v/>
      </c>
      <c r="C122" s="323" t="s">
        <v>57</v>
      </c>
      <c r="D122" s="324"/>
      <c r="E122" s="325"/>
      <c r="F122" s="203" t="str">
        <f>IF(S48=0,"",K48)</f>
        <v/>
      </c>
      <c r="G122" s="299" t="str">
        <f>IF(S56=0,"",K56)</f>
        <v/>
      </c>
      <c r="H122" s="301"/>
      <c r="I122" s="301"/>
      <c r="J122" s="300"/>
      <c r="K122" s="202" t="str">
        <f>IF(S64=0,"",K64)</f>
        <v/>
      </c>
      <c r="L122" s="299" t="str">
        <f>IF(S80=0,"",K80)</f>
        <v/>
      </c>
      <c r="M122" s="300"/>
      <c r="N122" s="297" t="str">
        <f>IF(S88=0,"",K88)</f>
        <v/>
      </c>
      <c r="O122" s="298"/>
      <c r="P122" s="315" t="s">
        <v>321</v>
      </c>
      <c r="Q122" s="316"/>
      <c r="R122" s="316"/>
      <c r="S122" s="316"/>
      <c r="T122" s="317"/>
      <c r="U122" s="154"/>
      <c r="V122" s="121"/>
      <c r="W122" s="133"/>
      <c r="X122" s="133"/>
      <c r="Y122" s="133"/>
      <c r="Z122" s="122"/>
      <c r="AA122" s="56"/>
      <c r="AB122" s="57"/>
      <c r="AC122" s="58"/>
      <c r="AD122" s="58"/>
      <c r="AE122" s="58"/>
      <c r="AF122" s="58"/>
      <c r="AG122" s="59"/>
      <c r="AH122" s="59"/>
      <c r="AI122" s="59"/>
      <c r="AJ122" s="64"/>
      <c r="AK122" s="64"/>
      <c r="AL122" s="53"/>
      <c r="AM122" s="53"/>
      <c r="AN122" s="53"/>
      <c r="AO122" s="53"/>
      <c r="AP122" s="53"/>
      <c r="AQ122" s="53"/>
      <c r="AR122" s="53"/>
      <c r="AS122" s="53"/>
      <c r="AT122" s="53"/>
      <c r="AU122" s="140"/>
      <c r="BF122" s="3"/>
      <c r="BG122" s="3"/>
      <c r="BJ122" s="168" t="s">
        <v>185</v>
      </c>
      <c r="BK122" s="171" t="s">
        <v>160</v>
      </c>
      <c r="BL122" s="171" t="s">
        <v>187</v>
      </c>
      <c r="BM122" s="171" t="s">
        <v>161</v>
      </c>
      <c r="BN122" s="173"/>
      <c r="BO122" s="186" t="str">
        <f t="shared" si="207"/>
        <v>M77</v>
      </c>
      <c r="BP122" s="195" t="str">
        <f t="shared" si="205"/>
        <v>1I–3(C/D/F/G/H)</v>
      </c>
      <c r="BQ122" s="196" t="str">
        <f>BL122</f>
        <v>M78</v>
      </c>
      <c r="BR122" s="197" t="str">
        <f t="shared" si="206"/>
        <v>mot 2E–2I</v>
      </c>
      <c r="BS122" s="7" t="s">
        <v>124</v>
      </c>
      <c r="CA122" s="282"/>
    </row>
    <row r="123" spans="1:79" s="2" customFormat="1" ht="18.75" thickBot="1" x14ac:dyDescent="0.3">
      <c r="A123" s="114" t="s">
        <v>195</v>
      </c>
      <c r="B123" s="201" t="str">
        <f>IF(S86=0,"",K86)</f>
        <v/>
      </c>
      <c r="C123" s="323" t="s">
        <v>57</v>
      </c>
      <c r="D123" s="324"/>
      <c r="E123" s="325"/>
      <c r="F123" s="203" t="str">
        <f>IF(S71=0,"",K71)</f>
        <v/>
      </c>
      <c r="G123" s="299"/>
      <c r="H123" s="301"/>
      <c r="I123" s="301"/>
      <c r="J123" s="300"/>
      <c r="K123" s="202"/>
      <c r="L123" s="299"/>
      <c r="M123" s="300"/>
      <c r="N123" s="297"/>
      <c r="O123" s="298"/>
      <c r="P123" s="295" t="s">
        <v>113</v>
      </c>
      <c r="Q123" s="295"/>
      <c r="R123" s="295"/>
      <c r="S123" s="295"/>
      <c r="T123" s="295"/>
      <c r="U123" s="154"/>
      <c r="V123" s="121"/>
      <c r="W123" s="133"/>
      <c r="X123" s="133"/>
      <c r="Y123" s="133"/>
      <c r="Z123" s="122"/>
      <c r="AA123" s="56"/>
      <c r="AB123" s="57"/>
      <c r="AC123" s="58"/>
      <c r="AD123" s="58"/>
      <c r="AE123" s="58"/>
      <c r="AF123" s="58"/>
      <c r="AG123" s="59"/>
      <c r="AH123" s="59"/>
      <c r="AI123" s="59"/>
      <c r="AJ123" s="64"/>
      <c r="AK123" s="64"/>
      <c r="AL123" s="53"/>
      <c r="AM123" s="53"/>
      <c r="AN123" s="53"/>
      <c r="AO123" s="53"/>
      <c r="AP123" s="53"/>
      <c r="AQ123" s="53"/>
      <c r="AR123" s="53"/>
      <c r="AS123" s="53"/>
      <c r="AT123" s="53"/>
      <c r="AU123" s="140"/>
      <c r="BF123" s="3"/>
      <c r="BG123" s="3"/>
      <c r="BJ123" s="163"/>
      <c r="BK123" s="3" t="str">
        <f>B114</f>
        <v/>
      </c>
      <c r="BL123" s="3"/>
      <c r="BM123" s="3" t="str">
        <f>B115</f>
        <v/>
      </c>
      <c r="BO123" s="189"/>
      <c r="BP123" s="190" t="str">
        <f>IF(BK123=$K$136,"",IF(BK123=$K$137,"",IF(BK123=$K$138,"",IF(BK123=$K$139,"",BK123))))</f>
        <v/>
      </c>
      <c r="BQ123" s="189"/>
      <c r="BR123" s="191" t="str">
        <f>IF(BM123=$K$136,"",IF(BM123=$K$137,"",IF(BM123=$K$138,"",IF(BM123=$K$139,"",BM123))))</f>
        <v/>
      </c>
      <c r="BS123" s="7" t="s">
        <v>149</v>
      </c>
      <c r="CA123" s="282"/>
    </row>
    <row r="124" spans="1:79" s="2" customFormat="1" ht="18.75" thickBot="1" x14ac:dyDescent="0.3">
      <c r="A124" s="114" t="s">
        <v>196</v>
      </c>
      <c r="B124" s="201" t="str">
        <f>IF(S94=0,"",K94)</f>
        <v/>
      </c>
      <c r="C124" s="323" t="s">
        <v>57</v>
      </c>
      <c r="D124" s="324"/>
      <c r="E124" s="325"/>
      <c r="F124" s="203" t="str">
        <f>IF(S40=0,"",K40)</f>
        <v/>
      </c>
      <c r="G124" s="299" t="str">
        <f>IF(S48=0,"",K48)</f>
        <v/>
      </c>
      <c r="H124" s="301"/>
      <c r="I124" s="301"/>
      <c r="J124" s="300"/>
      <c r="K124" s="202" t="str">
        <f>IF(S80=0,"",K80)</f>
        <v/>
      </c>
      <c r="L124" s="299" t="str">
        <f>IF(S88=0,"",K88)</f>
        <v/>
      </c>
      <c r="M124" s="300"/>
      <c r="N124" s="297" t="str">
        <f>IF(S104=0,"",K104)</f>
        <v/>
      </c>
      <c r="O124" s="298"/>
      <c r="P124" s="315" t="s">
        <v>322</v>
      </c>
      <c r="Q124" s="316"/>
      <c r="R124" s="316"/>
      <c r="S124" s="316"/>
      <c r="T124" s="317"/>
      <c r="U124" s="154"/>
      <c r="V124" s="121"/>
      <c r="W124" s="133"/>
      <c r="X124" s="133"/>
      <c r="Y124" s="133"/>
      <c r="Z124" s="122"/>
      <c r="AA124" s="56"/>
      <c r="AB124" s="57"/>
      <c r="AC124" s="58"/>
      <c r="AD124" s="58"/>
      <c r="AE124" s="58"/>
      <c r="AF124" s="58"/>
      <c r="AG124" s="59"/>
      <c r="AH124" s="59"/>
      <c r="AI124" s="59"/>
      <c r="AJ124" s="64"/>
      <c r="AK124" s="64"/>
      <c r="AL124" s="53"/>
      <c r="AM124" s="53"/>
      <c r="AN124" s="53"/>
      <c r="AO124" s="53"/>
      <c r="AP124" s="53"/>
      <c r="AQ124" s="53"/>
      <c r="AR124" s="53"/>
      <c r="AS124" s="53"/>
      <c r="AT124" s="53"/>
      <c r="AU124" s="140"/>
      <c r="BF124" s="3"/>
      <c r="BG124" s="3"/>
      <c r="BJ124" s="163"/>
      <c r="BK124" s="3" t="str">
        <f>F114</f>
        <v/>
      </c>
      <c r="BL124" s="3"/>
      <c r="BM124" s="3" t="str">
        <f>F115</f>
        <v/>
      </c>
      <c r="BO124" s="189"/>
      <c r="BP124" s="190" t="str">
        <f t="shared" ref="BP124:BP128" si="208">IF(BK124=$K$136,"",IF(BK124=$K$137,"",IF(BK124=$K$138,"",IF(BK124=$K$139,"",BK124))))</f>
        <v/>
      </c>
      <c r="BQ124" s="189"/>
      <c r="BR124" s="191" t="str">
        <f>IF(BM124=$K$136,"",IF(BM124=$K$137,"",IF(BM124=$K$138,"",IF(BM124=$K$139,"",BM124))))</f>
        <v/>
      </c>
      <c r="CA124" s="282"/>
    </row>
    <row r="125" spans="1:79" s="2" customFormat="1" ht="18" x14ac:dyDescent="0.25">
      <c r="A125" s="114" t="s">
        <v>197</v>
      </c>
      <c r="B125" s="201" t="str">
        <f>IF(S39=0,"",K39)</f>
        <v/>
      </c>
      <c r="C125" s="318" t="s">
        <v>57</v>
      </c>
      <c r="D125" s="318"/>
      <c r="E125" s="318"/>
      <c r="F125" s="203" t="str">
        <f>IF(S63=0,"",K63)</f>
        <v/>
      </c>
      <c r="G125" s="302"/>
      <c r="H125" s="302"/>
      <c r="I125" s="302"/>
      <c r="J125" s="302"/>
      <c r="K125" s="202"/>
      <c r="L125" s="296"/>
      <c r="M125" s="296"/>
      <c r="N125" s="297"/>
      <c r="O125" s="298"/>
      <c r="P125" s="295" t="s">
        <v>116</v>
      </c>
      <c r="Q125" s="295"/>
      <c r="R125" s="295"/>
      <c r="S125" s="295"/>
      <c r="T125" s="295"/>
      <c r="U125" s="154"/>
      <c r="V125" s="121"/>
      <c r="W125" s="133"/>
      <c r="X125" s="133"/>
      <c r="Y125" s="133"/>
      <c r="Z125" s="122"/>
      <c r="AA125" s="56"/>
      <c r="AB125" s="57"/>
      <c r="AC125" s="58"/>
      <c r="AD125" s="58"/>
      <c r="AE125" s="58"/>
      <c r="AF125" s="58"/>
      <c r="AG125" s="59"/>
      <c r="AH125" s="59"/>
      <c r="AI125" s="59"/>
      <c r="AJ125" s="64"/>
      <c r="AK125" s="64"/>
      <c r="AL125" s="53"/>
      <c r="AM125" s="53"/>
      <c r="AN125" s="53"/>
      <c r="AO125" s="53"/>
      <c r="AP125" s="53"/>
      <c r="AQ125" s="53"/>
      <c r="AR125" s="53"/>
      <c r="AS125" s="53"/>
      <c r="AT125" s="53"/>
      <c r="AU125" s="140"/>
      <c r="BF125" s="3"/>
      <c r="BG125" s="3"/>
      <c r="BJ125" s="163"/>
      <c r="BK125" s="2" t="str">
        <f>G114</f>
        <v/>
      </c>
      <c r="BO125" s="189"/>
      <c r="BP125" s="190" t="str">
        <f t="shared" si="208"/>
        <v/>
      </c>
      <c r="BQ125" s="189"/>
      <c r="BR125" s="191"/>
      <c r="CA125" s="282"/>
    </row>
    <row r="126" spans="1:79" s="2" customFormat="1" ht="18.75" thickBot="1" x14ac:dyDescent="0.3">
      <c r="A126" s="56"/>
      <c r="B126" s="56"/>
      <c r="C126" s="56"/>
      <c r="D126" s="56"/>
      <c r="E126" s="56"/>
      <c r="F126" s="56"/>
      <c r="G126" s="56"/>
      <c r="H126" s="56"/>
      <c r="I126" s="56"/>
      <c r="J126" s="56"/>
      <c r="K126" s="56"/>
      <c r="L126" s="56"/>
      <c r="M126" s="56"/>
      <c r="N126" s="56"/>
      <c r="O126" s="56"/>
      <c r="P126" s="56"/>
      <c r="Q126" s="56"/>
      <c r="R126" s="56"/>
      <c r="S126" s="56"/>
      <c r="T126" s="56"/>
      <c r="U126" s="56"/>
      <c r="V126" s="121"/>
      <c r="W126" s="133"/>
      <c r="X126" s="133"/>
      <c r="Y126" s="133"/>
      <c r="Z126" s="122"/>
      <c r="AA126" s="56"/>
      <c r="AB126" s="57"/>
      <c r="AC126" s="58"/>
      <c r="AD126" s="58"/>
      <c r="AE126" s="58"/>
      <c r="AF126" s="58"/>
      <c r="AG126" s="59"/>
      <c r="AH126" s="59"/>
      <c r="AI126" s="59"/>
      <c r="AJ126" s="64"/>
      <c r="AK126" s="64"/>
      <c r="AL126" s="53"/>
      <c r="AM126" s="53"/>
      <c r="AN126" s="53"/>
      <c r="AO126" s="53"/>
      <c r="AP126" s="53"/>
      <c r="AQ126" s="53"/>
      <c r="AR126" s="53"/>
      <c r="AS126" s="53"/>
      <c r="AT126" s="53"/>
      <c r="AU126" s="140"/>
      <c r="BJ126" s="163"/>
      <c r="BK126" s="2" t="str">
        <f>K114</f>
        <v/>
      </c>
      <c r="BO126" s="189"/>
      <c r="BP126" s="190" t="str">
        <f t="shared" si="208"/>
        <v/>
      </c>
      <c r="BQ126" s="189"/>
      <c r="BR126" s="191"/>
      <c r="CA126" s="282"/>
    </row>
    <row r="127" spans="1:79" s="2" customFormat="1" ht="18" x14ac:dyDescent="0.25">
      <c r="A127" s="56"/>
      <c r="B127" s="92"/>
      <c r="C127" s="56"/>
      <c r="D127" s="56"/>
      <c r="E127" s="56"/>
      <c r="F127" s="56"/>
      <c r="G127" s="56"/>
      <c r="H127" s="56"/>
      <c r="I127" s="56"/>
      <c r="J127" s="56"/>
      <c r="K127" s="89" t="s">
        <v>291</v>
      </c>
      <c r="L127" s="90" t="s">
        <v>81</v>
      </c>
      <c r="M127" s="90" t="s">
        <v>82</v>
      </c>
      <c r="N127" s="90" t="s">
        <v>83</v>
      </c>
      <c r="O127" s="90" t="s">
        <v>61</v>
      </c>
      <c r="P127" s="90" t="s">
        <v>84</v>
      </c>
      <c r="Q127" s="90" t="s">
        <v>85</v>
      </c>
      <c r="R127" s="90" t="s">
        <v>86</v>
      </c>
      <c r="S127" s="90" t="s">
        <v>53</v>
      </c>
      <c r="T127" s="155"/>
      <c r="U127" s="155"/>
      <c r="V127" s="121"/>
      <c r="W127" s="133"/>
      <c r="X127" s="133"/>
      <c r="Y127" s="133"/>
      <c r="Z127" s="122"/>
      <c r="AA127" s="56"/>
      <c r="AB127" s="57"/>
      <c r="AC127" s="58"/>
      <c r="AD127" s="58"/>
      <c r="AE127" s="58"/>
      <c r="AF127" s="58"/>
      <c r="AG127" s="59"/>
      <c r="AH127" s="59"/>
      <c r="AI127" s="59"/>
      <c r="AJ127" s="64"/>
      <c r="AK127" s="64"/>
      <c r="AL127" s="53"/>
      <c r="AM127" s="53"/>
      <c r="AN127" s="53"/>
      <c r="AO127" s="53"/>
      <c r="AP127" s="53"/>
      <c r="AQ127" s="53"/>
      <c r="AR127" s="53"/>
      <c r="AS127" s="53"/>
      <c r="AT127" s="53"/>
      <c r="AU127" s="140"/>
      <c r="BJ127" s="163"/>
      <c r="BK127" s="2" t="str">
        <f>L114</f>
        <v/>
      </c>
      <c r="BO127" s="189"/>
      <c r="BP127" s="190" t="str">
        <f t="shared" si="208"/>
        <v/>
      </c>
      <c r="BQ127" s="189"/>
      <c r="BR127" s="191"/>
      <c r="CA127" s="282"/>
    </row>
    <row r="128" spans="1:79" s="2" customFormat="1" ht="18" x14ac:dyDescent="0.25">
      <c r="A128" s="56"/>
      <c r="B128" s="92"/>
      <c r="C128" s="56"/>
      <c r="D128" s="56"/>
      <c r="E128" s="56"/>
      <c r="F128" s="56"/>
      <c r="G128" s="56"/>
      <c r="H128" s="56"/>
      <c r="I128" s="56"/>
      <c r="J128" s="147">
        <f>'8 bästa grupp 3or'!K7</f>
        <v>1</v>
      </c>
      <c r="K128" s="80" t="str">
        <f>IF(L128=0,"",'8 bästa grupp 3or'!L7)</f>
        <v/>
      </c>
      <c r="L128" s="79">
        <f>'8 bästa grupp 3or'!M7</f>
        <v>0</v>
      </c>
      <c r="M128" s="79">
        <f>'8 bästa grupp 3or'!N7</f>
        <v>0</v>
      </c>
      <c r="N128" s="79">
        <f>'8 bästa grupp 3or'!O7</f>
        <v>0</v>
      </c>
      <c r="O128" s="79">
        <f>'8 bästa grupp 3or'!P7</f>
        <v>0</v>
      </c>
      <c r="P128" s="79">
        <f>'8 bästa grupp 3or'!Q7</f>
        <v>0</v>
      </c>
      <c r="Q128" s="79">
        <f>'8 bästa grupp 3or'!R7</f>
        <v>0</v>
      </c>
      <c r="R128" s="79">
        <f>'8 bästa grupp 3or'!S7</f>
        <v>0</v>
      </c>
      <c r="S128" s="79">
        <f>'8 bästa grupp 3or'!T7</f>
        <v>0</v>
      </c>
      <c r="T128" s="155"/>
      <c r="U128" s="155"/>
      <c r="V128" s="121"/>
      <c r="W128" s="133"/>
      <c r="X128" s="133"/>
      <c r="Y128" s="133"/>
      <c r="Z128" s="122"/>
      <c r="AA128" s="56"/>
      <c r="AB128" s="57"/>
      <c r="AC128" s="58"/>
      <c r="AD128" s="58"/>
      <c r="AE128" s="58"/>
      <c r="AF128" s="58"/>
      <c r="AG128" s="59"/>
      <c r="AH128" s="59"/>
      <c r="AI128" s="59"/>
      <c r="AJ128" s="64"/>
      <c r="AK128" s="64"/>
      <c r="AL128" s="53"/>
      <c r="AM128" s="53"/>
      <c r="AN128" s="53"/>
      <c r="AO128" s="53"/>
      <c r="AP128" s="53"/>
      <c r="AQ128" s="53"/>
      <c r="AR128" s="53"/>
      <c r="AS128" s="53"/>
      <c r="AT128" s="53"/>
      <c r="AU128" s="140"/>
      <c r="BJ128" s="165"/>
      <c r="BK128" s="166" t="str">
        <f>N114</f>
        <v/>
      </c>
      <c r="BL128" s="166"/>
      <c r="BM128" s="166"/>
      <c r="BN128" s="166"/>
      <c r="BO128" s="192"/>
      <c r="BP128" s="190" t="str">
        <f t="shared" si="208"/>
        <v/>
      </c>
      <c r="BQ128" s="189"/>
      <c r="BR128" s="194"/>
      <c r="BS128" s="166"/>
      <c r="CA128" s="282"/>
    </row>
    <row r="129" spans="1:79" s="2" customFormat="1" ht="18" x14ac:dyDescent="0.25">
      <c r="A129" s="56"/>
      <c r="B129" s="92"/>
      <c r="C129" s="56"/>
      <c r="D129" s="56"/>
      <c r="E129" s="56"/>
      <c r="F129" s="56"/>
      <c r="G129" s="56"/>
      <c r="H129" s="56"/>
      <c r="I129" s="56"/>
      <c r="J129" s="147">
        <f>'8 bästa grupp 3or'!K8</f>
        <v>2</v>
      </c>
      <c r="K129" s="80" t="str">
        <f>IF(L129=0,"",'8 bästa grupp 3or'!L8)</f>
        <v/>
      </c>
      <c r="L129" s="79">
        <f>'8 bästa grupp 3or'!M8</f>
        <v>0</v>
      </c>
      <c r="M129" s="79">
        <f>'8 bästa grupp 3or'!N8</f>
        <v>0</v>
      </c>
      <c r="N129" s="79">
        <f>'8 bästa grupp 3or'!O8</f>
        <v>0</v>
      </c>
      <c r="O129" s="79">
        <f>'8 bästa grupp 3or'!P8</f>
        <v>0</v>
      </c>
      <c r="P129" s="79">
        <f>'8 bästa grupp 3or'!Q8</f>
        <v>0</v>
      </c>
      <c r="Q129" s="79">
        <f>'8 bästa grupp 3or'!R8</f>
        <v>0</v>
      </c>
      <c r="R129" s="79">
        <f>'8 bästa grupp 3or'!S8</f>
        <v>0</v>
      </c>
      <c r="S129" s="79">
        <f>'8 bästa grupp 3or'!T8</f>
        <v>0</v>
      </c>
      <c r="T129" s="155"/>
      <c r="U129" s="155"/>
      <c r="V129" s="121"/>
      <c r="W129" s="133"/>
      <c r="X129" s="133"/>
      <c r="Y129" s="133"/>
      <c r="Z129" s="122"/>
      <c r="AA129" s="56"/>
      <c r="AB129" s="57"/>
      <c r="AC129" s="58"/>
      <c r="AD129" s="58"/>
      <c r="AE129" s="58"/>
      <c r="AF129" s="58"/>
      <c r="AG129" s="59"/>
      <c r="AH129" s="59"/>
      <c r="AI129" s="59"/>
      <c r="AJ129" s="64"/>
      <c r="AK129" s="64"/>
      <c r="AL129" s="53"/>
      <c r="AM129" s="53"/>
      <c r="AN129" s="53"/>
      <c r="AO129" s="53"/>
      <c r="AP129" s="53"/>
      <c r="AQ129" s="53"/>
      <c r="AR129" s="53"/>
      <c r="AS129" s="53"/>
      <c r="AT129" s="53"/>
      <c r="AU129" s="140"/>
      <c r="BJ129" s="168" t="s">
        <v>188</v>
      </c>
      <c r="BK129" s="162" t="s">
        <v>162</v>
      </c>
      <c r="BL129" s="162" t="s">
        <v>189</v>
      </c>
      <c r="BM129" s="162" t="s">
        <v>163</v>
      </c>
      <c r="BN129" s="173"/>
      <c r="BO129" s="186" t="str">
        <f t="shared" si="207"/>
        <v>M79</v>
      </c>
      <c r="BP129" s="187" t="str">
        <f t="shared" si="205"/>
        <v>1A–3(C/E/F/H/I)</v>
      </c>
      <c r="BQ129" s="186" t="str">
        <f>BL129</f>
        <v>M80</v>
      </c>
      <c r="BR129" s="188" t="str">
        <f t="shared" si="206"/>
        <v>mot 1L–3(E/H/I/J/K)</v>
      </c>
      <c r="BS129" s="173"/>
      <c r="CA129" s="282"/>
    </row>
    <row r="130" spans="1:79" s="2" customFormat="1" ht="18" x14ac:dyDescent="0.25">
      <c r="A130" s="56"/>
      <c r="B130" s="154"/>
      <c r="C130" s="56"/>
      <c r="D130" s="56"/>
      <c r="E130" s="56"/>
      <c r="F130" s="56"/>
      <c r="G130" s="56"/>
      <c r="H130" s="56"/>
      <c r="I130" s="56"/>
      <c r="J130" s="147">
        <f>'8 bästa grupp 3or'!K9</f>
        <v>3</v>
      </c>
      <c r="K130" s="80" t="str">
        <f>IF(L130=0,"",'8 bästa grupp 3or'!L9)</f>
        <v/>
      </c>
      <c r="L130" s="79">
        <f>'8 bästa grupp 3or'!M9</f>
        <v>0</v>
      </c>
      <c r="M130" s="79">
        <f>'8 bästa grupp 3or'!N9</f>
        <v>0</v>
      </c>
      <c r="N130" s="79">
        <f>'8 bästa grupp 3or'!O9</f>
        <v>0</v>
      </c>
      <c r="O130" s="79">
        <f>'8 bästa grupp 3or'!P9</f>
        <v>0</v>
      </c>
      <c r="P130" s="79">
        <f>'8 bästa grupp 3or'!Q9</f>
        <v>0</v>
      </c>
      <c r="Q130" s="79">
        <f>'8 bästa grupp 3or'!R9</f>
        <v>0</v>
      </c>
      <c r="R130" s="79">
        <f>'8 bästa grupp 3or'!S9</f>
        <v>0</v>
      </c>
      <c r="S130" s="79">
        <f>'8 bästa grupp 3or'!T9</f>
        <v>0</v>
      </c>
      <c r="T130" s="155"/>
      <c r="U130" s="155"/>
      <c r="V130" s="121"/>
      <c r="W130" s="133"/>
      <c r="X130" s="133"/>
      <c r="Y130" s="133"/>
      <c r="Z130" s="122"/>
      <c r="AA130" s="56"/>
      <c r="AB130" s="57"/>
      <c r="AC130" s="58"/>
      <c r="AD130" s="58"/>
      <c r="AE130" s="58"/>
      <c r="AF130" s="58"/>
      <c r="AG130" s="59"/>
      <c r="AH130" s="59"/>
      <c r="AI130" s="59"/>
      <c r="AJ130" s="64"/>
      <c r="AK130" s="64"/>
      <c r="AL130" s="53"/>
      <c r="AM130" s="53"/>
      <c r="AN130" s="53"/>
      <c r="AO130" s="53"/>
      <c r="AP130" s="53"/>
      <c r="AQ130" s="53"/>
      <c r="AR130" s="53"/>
      <c r="AS130" s="53"/>
      <c r="AT130" s="53"/>
      <c r="AU130" s="140"/>
      <c r="AW130" s="218"/>
      <c r="AX130" s="218"/>
      <c r="AY130" s="218"/>
      <c r="AZ130" s="218"/>
      <c r="BA130" s="218"/>
      <c r="BB130" s="218"/>
      <c r="BC130" s="218"/>
      <c r="BD130" s="218"/>
      <c r="BE130" s="218"/>
      <c r="BJ130" s="163"/>
      <c r="BK130" s="2" t="str">
        <f>B116</f>
        <v xml:space="preserve"> </v>
      </c>
      <c r="BM130" s="2" t="str">
        <f>B117</f>
        <v/>
      </c>
      <c r="BO130" s="189"/>
      <c r="BP130" s="190" t="str">
        <f>IF(BK130=$K$136,"",IF(BK130=$K$137,"",IF(BK130=$K$138,"",IF(BK130=$K$139,"",BK130))))</f>
        <v xml:space="preserve"> </v>
      </c>
      <c r="BQ130" s="189"/>
      <c r="BR130" s="191" t="str">
        <f>IF(BM130=$K$136,"",IF(BM130=$K$137,"",IF(BM130=$K$138,"",IF(BM130=$K$139,"",BM130))))</f>
        <v/>
      </c>
      <c r="CA130" s="282"/>
    </row>
    <row r="131" spans="1:79" s="2" customFormat="1" ht="18" x14ac:dyDescent="0.25">
      <c r="A131" s="56"/>
      <c r="B131" s="92"/>
      <c r="C131" s="56"/>
      <c r="D131" s="56"/>
      <c r="E131" s="56"/>
      <c r="F131" s="56"/>
      <c r="G131" s="56"/>
      <c r="H131" s="56"/>
      <c r="I131" s="56"/>
      <c r="J131" s="147">
        <f>'8 bästa grupp 3or'!K10</f>
        <v>4</v>
      </c>
      <c r="K131" s="80" t="str">
        <f>IF(L131=0,"",'8 bästa grupp 3or'!L10)</f>
        <v/>
      </c>
      <c r="L131" s="79">
        <f>'8 bästa grupp 3or'!M10</f>
        <v>0</v>
      </c>
      <c r="M131" s="79">
        <f>'8 bästa grupp 3or'!N10</f>
        <v>0</v>
      </c>
      <c r="N131" s="79">
        <f>'8 bästa grupp 3or'!O10</f>
        <v>0</v>
      </c>
      <c r="O131" s="79">
        <f>'8 bästa grupp 3or'!P10</f>
        <v>0</v>
      </c>
      <c r="P131" s="79">
        <f>'8 bästa grupp 3or'!Q10</f>
        <v>0</v>
      </c>
      <c r="Q131" s="79">
        <f>'8 bästa grupp 3or'!R10</f>
        <v>0</v>
      </c>
      <c r="R131" s="79">
        <f>'8 bästa grupp 3or'!S10</f>
        <v>0</v>
      </c>
      <c r="S131" s="79">
        <f>'8 bästa grupp 3or'!T10</f>
        <v>0</v>
      </c>
      <c r="T131" s="155"/>
      <c r="U131" s="155"/>
      <c r="V131" s="121"/>
      <c r="W131" s="133"/>
      <c r="X131" s="133"/>
      <c r="Y131" s="133"/>
      <c r="Z131" s="122"/>
      <c r="AA131" s="56"/>
      <c r="AB131" s="57"/>
      <c r="AC131" s="58"/>
      <c r="AD131" s="58"/>
      <c r="AE131" s="58"/>
      <c r="AF131" s="58"/>
      <c r="AG131" s="59"/>
      <c r="AH131" s="59"/>
      <c r="AI131" s="59"/>
      <c r="AJ131" s="64"/>
      <c r="AK131" s="64"/>
      <c r="AL131" s="53"/>
      <c r="AM131" s="53"/>
      <c r="AN131" s="53"/>
      <c r="AO131" s="53"/>
      <c r="AP131" s="53"/>
      <c r="AQ131" s="53"/>
      <c r="AR131" s="53"/>
      <c r="AS131" s="53"/>
      <c r="AT131" s="53"/>
      <c r="AU131" s="140"/>
      <c r="BJ131" s="163"/>
      <c r="BK131" s="2" t="str">
        <f>F116</f>
        <v/>
      </c>
      <c r="BM131" s="2" t="str">
        <f>F117</f>
        <v/>
      </c>
      <c r="BO131" s="189"/>
      <c r="BP131" s="190" t="str">
        <f t="shared" ref="BP131:BP135" si="209">IF(BK131=$K$136,"",IF(BK131=$K$137,"",IF(BK131=$K$138,"",IF(BK131=$K$139,"",BK131))))</f>
        <v/>
      </c>
      <c r="BQ131" s="189"/>
      <c r="BR131" s="191" t="str">
        <f t="shared" ref="BR131:BR135" si="210">IF(BM131=$K$136,"",IF(BM131=$K$137,"",IF(BM131=$K$138,"",IF(BM131=$K$139,"",BM131))))</f>
        <v/>
      </c>
      <c r="CA131" s="282"/>
    </row>
    <row r="132" spans="1:79" s="2" customFormat="1" ht="18" x14ac:dyDescent="0.25">
      <c r="A132" s="56"/>
      <c r="B132" s="56"/>
      <c r="C132" s="56"/>
      <c r="D132" s="56"/>
      <c r="E132" s="56"/>
      <c r="F132" s="56"/>
      <c r="G132" s="56"/>
      <c r="H132" s="56"/>
      <c r="I132" s="56"/>
      <c r="J132" s="147">
        <f>'8 bästa grupp 3or'!K11</f>
        <v>5</v>
      </c>
      <c r="K132" s="80" t="str">
        <f>IF(L132=0,"",'8 bästa grupp 3or'!L11)</f>
        <v/>
      </c>
      <c r="L132" s="79">
        <f>'8 bästa grupp 3or'!M11</f>
        <v>0</v>
      </c>
      <c r="M132" s="79">
        <f>'8 bästa grupp 3or'!N11</f>
        <v>0</v>
      </c>
      <c r="N132" s="79">
        <f>'8 bästa grupp 3or'!O11</f>
        <v>0</v>
      </c>
      <c r="O132" s="79">
        <f>'8 bästa grupp 3or'!P11</f>
        <v>0</v>
      </c>
      <c r="P132" s="79">
        <f>'8 bästa grupp 3or'!Q11</f>
        <v>0</v>
      </c>
      <c r="Q132" s="79">
        <f>'8 bästa grupp 3or'!R11</f>
        <v>0</v>
      </c>
      <c r="R132" s="79">
        <f>'8 bästa grupp 3or'!S11</f>
        <v>0</v>
      </c>
      <c r="S132" s="79">
        <f>'8 bästa grupp 3or'!T11</f>
        <v>0</v>
      </c>
      <c r="T132" s="155"/>
      <c r="U132" s="155"/>
      <c r="V132" s="121"/>
      <c r="W132" s="133"/>
      <c r="X132" s="133"/>
      <c r="Y132" s="133"/>
      <c r="Z132" s="122"/>
      <c r="AA132" s="56"/>
      <c r="AB132" s="57"/>
      <c r="AC132" s="58"/>
      <c r="AD132" s="58"/>
      <c r="AE132" s="58"/>
      <c r="AF132" s="58"/>
      <c r="AG132" s="59"/>
      <c r="AH132" s="59"/>
      <c r="AI132" s="59"/>
      <c r="AJ132" s="64"/>
      <c r="AK132" s="64"/>
      <c r="AL132" s="53"/>
      <c r="AM132" s="53"/>
      <c r="AN132" s="53"/>
      <c r="AO132" s="53"/>
      <c r="AP132" s="53"/>
      <c r="AQ132" s="53"/>
      <c r="AR132" s="53"/>
      <c r="AS132" s="53"/>
      <c r="AT132" s="53"/>
      <c r="AU132" s="140"/>
      <c r="BJ132" s="163"/>
      <c r="BK132" s="2" t="str">
        <f>G116</f>
        <v/>
      </c>
      <c r="BM132" s="2" t="str">
        <f>G117</f>
        <v/>
      </c>
      <c r="BO132" s="189"/>
      <c r="BP132" s="190" t="str">
        <f t="shared" si="209"/>
        <v/>
      </c>
      <c r="BQ132" s="189"/>
      <c r="BR132" s="191" t="str">
        <f t="shared" si="210"/>
        <v/>
      </c>
      <c r="CA132" s="282"/>
    </row>
    <row r="133" spans="1:79" s="2" customFormat="1" ht="18" x14ac:dyDescent="0.25">
      <c r="A133" s="56"/>
      <c r="B133" s="56"/>
      <c r="C133" s="56"/>
      <c r="D133" s="56"/>
      <c r="E133" s="56"/>
      <c r="F133" s="56"/>
      <c r="G133" s="56"/>
      <c r="H133" s="56"/>
      <c r="I133" s="56"/>
      <c r="J133" s="147">
        <f>'8 bästa grupp 3or'!K12</f>
        <v>6</v>
      </c>
      <c r="K133" s="80" t="str">
        <f>IF(L133=0,"",'8 bästa grupp 3or'!L12)</f>
        <v/>
      </c>
      <c r="L133" s="79">
        <f>'8 bästa grupp 3or'!M12</f>
        <v>0</v>
      </c>
      <c r="M133" s="79">
        <f>'8 bästa grupp 3or'!N12</f>
        <v>0</v>
      </c>
      <c r="N133" s="79">
        <f>'8 bästa grupp 3or'!O12</f>
        <v>0</v>
      </c>
      <c r="O133" s="79">
        <f>'8 bästa grupp 3or'!P12</f>
        <v>0</v>
      </c>
      <c r="P133" s="79">
        <f>'8 bästa grupp 3or'!Q12</f>
        <v>0</v>
      </c>
      <c r="Q133" s="79">
        <f>'8 bästa grupp 3or'!R12</f>
        <v>0</v>
      </c>
      <c r="R133" s="79">
        <f>'8 bästa grupp 3or'!S12</f>
        <v>0</v>
      </c>
      <c r="S133" s="79">
        <f>'8 bästa grupp 3or'!T12</f>
        <v>0</v>
      </c>
      <c r="T133" s="155"/>
      <c r="U133" s="155"/>
      <c r="V133" s="121"/>
      <c r="W133" s="133"/>
      <c r="X133" s="133"/>
      <c r="Y133" s="133"/>
      <c r="Z133" s="122"/>
      <c r="AA133" s="56"/>
      <c r="AB133" s="57"/>
      <c r="AC133" s="58"/>
      <c r="AD133" s="58"/>
      <c r="AE133" s="58"/>
      <c r="AF133" s="58"/>
      <c r="AG133" s="59"/>
      <c r="AH133" s="59"/>
      <c r="AI133" s="59"/>
      <c r="AJ133" s="64"/>
      <c r="AK133" s="64"/>
      <c r="AL133" s="53"/>
      <c r="AM133" s="53"/>
      <c r="AN133" s="53"/>
      <c r="AO133" s="53"/>
      <c r="AP133" s="53"/>
      <c r="AQ133" s="53"/>
      <c r="AR133" s="53"/>
      <c r="AS133" s="53"/>
      <c r="AT133" s="53"/>
      <c r="AU133" s="140"/>
      <c r="BJ133" s="163"/>
      <c r="BK133" s="2" t="str">
        <f>K116</f>
        <v/>
      </c>
      <c r="BM133" s="2" t="str">
        <f>K117</f>
        <v/>
      </c>
      <c r="BO133" s="189"/>
      <c r="BP133" s="190" t="str">
        <f t="shared" si="209"/>
        <v/>
      </c>
      <c r="BQ133" s="189"/>
      <c r="BR133" s="191" t="str">
        <f t="shared" si="210"/>
        <v/>
      </c>
      <c r="CA133" s="282"/>
    </row>
    <row r="134" spans="1:79" s="2" customFormat="1" ht="18" x14ac:dyDescent="0.25">
      <c r="A134" s="56"/>
      <c r="B134" s="56"/>
      <c r="C134" s="56"/>
      <c r="D134" s="56"/>
      <c r="E134" s="56"/>
      <c r="F134" s="56"/>
      <c r="G134" s="56"/>
      <c r="H134" s="56"/>
      <c r="I134" s="56"/>
      <c r="J134" s="147">
        <f>'8 bästa grupp 3or'!K13</f>
        <v>7</v>
      </c>
      <c r="K134" s="80" t="str">
        <f>IF(L134=0,"",'8 bästa grupp 3or'!L13)</f>
        <v/>
      </c>
      <c r="L134" s="79">
        <f>'8 bästa grupp 3or'!M13</f>
        <v>0</v>
      </c>
      <c r="M134" s="79">
        <f>'8 bästa grupp 3or'!N13</f>
        <v>0</v>
      </c>
      <c r="N134" s="79">
        <f>'8 bästa grupp 3or'!O13</f>
        <v>0</v>
      </c>
      <c r="O134" s="79">
        <f>'8 bästa grupp 3or'!P13</f>
        <v>0</v>
      </c>
      <c r="P134" s="79">
        <f>'8 bästa grupp 3or'!Q13</f>
        <v>0</v>
      </c>
      <c r="Q134" s="79">
        <f>'8 bästa grupp 3or'!R13</f>
        <v>0</v>
      </c>
      <c r="R134" s="79">
        <f>'8 bästa grupp 3or'!S13</f>
        <v>0</v>
      </c>
      <c r="S134" s="79">
        <f>'8 bästa grupp 3or'!T13</f>
        <v>0</v>
      </c>
      <c r="T134" s="155"/>
      <c r="U134" s="155"/>
      <c r="V134" s="121"/>
      <c r="W134" s="133"/>
      <c r="X134" s="133"/>
      <c r="Y134" s="133"/>
      <c r="Z134" s="122"/>
      <c r="AA134" s="56"/>
      <c r="AB134" s="57"/>
      <c r="AC134" s="58"/>
      <c r="AD134" s="58"/>
      <c r="AE134" s="58"/>
      <c r="AF134" s="58"/>
      <c r="AG134" s="59"/>
      <c r="AH134" s="59"/>
      <c r="AI134" s="59"/>
      <c r="AJ134" s="64"/>
      <c r="AK134" s="64"/>
      <c r="AL134" s="53"/>
      <c r="AM134" s="53"/>
      <c r="AN134" s="53"/>
      <c r="AO134" s="53"/>
      <c r="AP134" s="53"/>
      <c r="AQ134" s="53"/>
      <c r="AR134" s="53"/>
      <c r="AS134" s="53"/>
      <c r="AT134" s="53"/>
      <c r="AU134" s="140"/>
      <c r="BJ134" s="163"/>
      <c r="BK134" s="2" t="str">
        <f>L116</f>
        <v/>
      </c>
      <c r="BM134" s="2" t="str">
        <f>L117</f>
        <v/>
      </c>
      <c r="BO134" s="189"/>
      <c r="BP134" s="190" t="str">
        <f t="shared" si="209"/>
        <v/>
      </c>
      <c r="BQ134" s="189"/>
      <c r="BR134" s="191" t="str">
        <f t="shared" si="210"/>
        <v/>
      </c>
      <c r="CA134" s="282"/>
    </row>
    <row r="135" spans="1:79" s="2" customFormat="1" ht="18" x14ac:dyDescent="0.25">
      <c r="A135" s="56"/>
      <c r="B135" s="56"/>
      <c r="C135" s="56"/>
      <c r="D135" s="56"/>
      <c r="E135" s="56"/>
      <c r="F135" s="56"/>
      <c r="G135" s="56"/>
      <c r="H135" s="56"/>
      <c r="I135" s="56"/>
      <c r="J135" s="147">
        <f>'8 bästa grupp 3or'!K14</f>
        <v>8</v>
      </c>
      <c r="K135" s="80" t="str">
        <f>IF(L135=0,"",'8 bästa grupp 3or'!L14)</f>
        <v/>
      </c>
      <c r="L135" s="79">
        <f>'8 bästa grupp 3or'!M14</f>
        <v>0</v>
      </c>
      <c r="M135" s="79">
        <f>'8 bästa grupp 3or'!N14</f>
        <v>0</v>
      </c>
      <c r="N135" s="79">
        <f>'8 bästa grupp 3or'!O14</f>
        <v>0</v>
      </c>
      <c r="O135" s="79">
        <f>'8 bästa grupp 3or'!P14</f>
        <v>0</v>
      </c>
      <c r="P135" s="79">
        <f>'8 bästa grupp 3or'!Q14</f>
        <v>0</v>
      </c>
      <c r="Q135" s="79">
        <f>'8 bästa grupp 3or'!R14</f>
        <v>0</v>
      </c>
      <c r="R135" s="79">
        <f>'8 bästa grupp 3or'!S14</f>
        <v>0</v>
      </c>
      <c r="S135" s="79">
        <f>'8 bästa grupp 3or'!T14</f>
        <v>0</v>
      </c>
      <c r="T135" s="155"/>
      <c r="U135" s="155"/>
      <c r="V135" s="121"/>
      <c r="W135" s="223" t="s">
        <v>306</v>
      </c>
      <c r="X135" s="224"/>
      <c r="Y135" s="129"/>
      <c r="Z135" s="122"/>
      <c r="AA135" s="56"/>
      <c r="AB135" s="57"/>
      <c r="AC135" s="58"/>
      <c r="AD135" s="58"/>
      <c r="AE135" s="58"/>
      <c r="AF135" s="58"/>
      <c r="AG135" s="59"/>
      <c r="AH135" s="59"/>
      <c r="AI135" s="59"/>
      <c r="AJ135" s="64"/>
      <c r="AK135" s="64"/>
      <c r="AL135" s="53"/>
      <c r="AM135" s="53"/>
      <c r="AN135" s="53"/>
      <c r="AO135" s="53"/>
      <c r="AP135" s="53"/>
      <c r="AQ135" s="53"/>
      <c r="AR135" s="53"/>
      <c r="AS135" s="53"/>
      <c r="AT135" s="53"/>
      <c r="AU135" s="140"/>
      <c r="BJ135" s="165"/>
      <c r="BK135" s="166" t="str">
        <f>N116</f>
        <v/>
      </c>
      <c r="BL135" s="166"/>
      <c r="BM135" s="166" t="str">
        <f>N117</f>
        <v/>
      </c>
      <c r="BN135" s="166"/>
      <c r="BO135" s="192"/>
      <c r="BP135" s="190" t="str">
        <f t="shared" si="209"/>
        <v/>
      </c>
      <c r="BQ135" s="189"/>
      <c r="BR135" s="191" t="str">
        <f t="shared" si="210"/>
        <v/>
      </c>
      <c r="BS135" s="166"/>
      <c r="CA135" s="282"/>
    </row>
    <row r="136" spans="1:79" s="2" customFormat="1" ht="18" x14ac:dyDescent="0.25">
      <c r="A136" s="56"/>
      <c r="B136" s="56"/>
      <c r="C136" s="56"/>
      <c r="D136" s="56"/>
      <c r="E136" s="56"/>
      <c r="F136" s="56"/>
      <c r="G136" s="56"/>
      <c r="H136" s="56"/>
      <c r="I136" s="56"/>
      <c r="J136" s="158">
        <f>'8 bästa grupp 3or'!K15</f>
        <v>9</v>
      </c>
      <c r="K136" s="209" t="str">
        <f>IF(L136=0,"",'8 bästa grupp 3or'!L15)</f>
        <v/>
      </c>
      <c r="L136" s="159">
        <f>'8 bästa grupp 3or'!M15</f>
        <v>0</v>
      </c>
      <c r="M136" s="159">
        <f>'8 bästa grupp 3or'!N15</f>
        <v>0</v>
      </c>
      <c r="N136" s="159">
        <f>'8 bästa grupp 3or'!O15</f>
        <v>0</v>
      </c>
      <c r="O136" s="159">
        <f>'8 bästa grupp 3or'!P15</f>
        <v>0</v>
      </c>
      <c r="P136" s="159">
        <f>'8 bästa grupp 3or'!Q15</f>
        <v>0</v>
      </c>
      <c r="Q136" s="159">
        <f>'8 bästa grupp 3or'!R15</f>
        <v>0</v>
      </c>
      <c r="R136" s="159">
        <f>'8 bästa grupp 3or'!S15</f>
        <v>0</v>
      </c>
      <c r="S136" s="159">
        <f>'8 bästa grupp 3or'!T15</f>
        <v>0</v>
      </c>
      <c r="T136" s="155"/>
      <c r="U136" s="155"/>
      <c r="V136" s="121"/>
      <c r="W136" s="429" t="str" cm="1">
        <f t="array" ref="W136">IF(AB145=0,"",4*(SUMPRODUCT(--(COUNTIF($AW143:$AX150,AY143:AZ150)&gt;0))))</f>
        <v/>
      </c>
      <c r="X136" s="449"/>
      <c r="Y136" s="129"/>
      <c r="Z136" s="122"/>
      <c r="AA136" s="56"/>
      <c r="AB136" s="57"/>
      <c r="AC136" s="58"/>
      <c r="AD136" s="58"/>
      <c r="AE136" s="58"/>
      <c r="AF136" s="58"/>
      <c r="AG136" s="59"/>
      <c r="AH136" s="59"/>
      <c r="AI136" s="59"/>
      <c r="AJ136" s="64"/>
      <c r="AK136" s="64"/>
      <c r="AL136" s="53"/>
      <c r="AM136" s="53"/>
      <c r="AN136" s="53"/>
      <c r="AO136" s="53"/>
      <c r="AP136" s="53"/>
      <c r="AQ136" s="53"/>
      <c r="AR136" s="53"/>
      <c r="AS136" s="53"/>
      <c r="AT136" s="53"/>
      <c r="AU136" s="140"/>
      <c r="BJ136" s="168" t="s">
        <v>190</v>
      </c>
      <c r="BK136" s="162" t="s">
        <v>164</v>
      </c>
      <c r="BL136" s="162" t="s">
        <v>191</v>
      </c>
      <c r="BM136" s="162" t="s">
        <v>165</v>
      </c>
      <c r="BN136" s="173"/>
      <c r="BO136" s="186" t="str">
        <f t="shared" si="207"/>
        <v>M81</v>
      </c>
      <c r="BP136" s="187" t="str">
        <f t="shared" si="205"/>
        <v>1D–3(B/E/F/I/J)</v>
      </c>
      <c r="BQ136" s="186" t="str">
        <f>BL136</f>
        <v>M82</v>
      </c>
      <c r="BR136" s="188" t="str">
        <f t="shared" si="206"/>
        <v xml:space="preserve"> mot 1G–3(A/E/H/I/J)</v>
      </c>
      <c r="BS136" s="173"/>
      <c r="CA136" s="282"/>
    </row>
    <row r="137" spans="1:79" s="2" customFormat="1" ht="18" x14ac:dyDescent="0.25">
      <c r="A137" s="56"/>
      <c r="B137" s="56"/>
      <c r="C137" s="56"/>
      <c r="D137" s="56"/>
      <c r="E137" s="56"/>
      <c r="F137" s="56"/>
      <c r="G137" s="56"/>
      <c r="H137" s="56"/>
      <c r="I137" s="56"/>
      <c r="J137" s="158">
        <f>'8 bästa grupp 3or'!K16</f>
        <v>10</v>
      </c>
      <c r="K137" s="209" t="str">
        <f>IF(L137=0,"",'8 bästa grupp 3or'!L16)</f>
        <v/>
      </c>
      <c r="L137" s="159">
        <f>'8 bästa grupp 3or'!M16</f>
        <v>0</v>
      </c>
      <c r="M137" s="159">
        <f>'8 bästa grupp 3or'!N16</f>
        <v>0</v>
      </c>
      <c r="N137" s="159">
        <f>'8 bästa grupp 3or'!O16</f>
        <v>0</v>
      </c>
      <c r="O137" s="159">
        <f>'8 bästa grupp 3or'!P16</f>
        <v>0</v>
      </c>
      <c r="P137" s="159">
        <f>'8 bästa grupp 3or'!Q16</f>
        <v>0</v>
      </c>
      <c r="Q137" s="159">
        <f>'8 bästa grupp 3or'!R16</f>
        <v>0</v>
      </c>
      <c r="R137" s="159">
        <f>'8 bästa grupp 3or'!S16</f>
        <v>0</v>
      </c>
      <c r="S137" s="159">
        <f>'8 bästa grupp 3or'!T16</f>
        <v>0</v>
      </c>
      <c r="T137" s="155"/>
      <c r="U137" s="155"/>
      <c r="V137" s="121"/>
      <c r="W137" s="450"/>
      <c r="X137" s="451"/>
      <c r="Y137" s="129"/>
      <c r="Z137" s="122"/>
      <c r="AA137" s="56"/>
      <c r="AB137" s="57"/>
      <c r="AC137" s="58"/>
      <c r="AD137" s="58"/>
      <c r="AE137" s="58"/>
      <c r="AF137" s="58"/>
      <c r="AG137" s="59"/>
      <c r="AH137" s="59"/>
      <c r="AI137" s="59"/>
      <c r="AJ137" s="64"/>
      <c r="AK137" s="64"/>
      <c r="AL137" s="53"/>
      <c r="AM137" s="53"/>
      <c r="AN137" s="53"/>
      <c r="AO137" s="53"/>
      <c r="AP137" s="53"/>
      <c r="AQ137" s="53"/>
      <c r="AR137" s="53"/>
      <c r="AS137" s="53"/>
      <c r="AT137" s="53"/>
      <c r="AU137" s="140"/>
      <c r="BJ137" s="163"/>
      <c r="BK137" s="2" t="str">
        <f>B118</f>
        <v/>
      </c>
      <c r="BM137" s="2" t="str">
        <f>B119</f>
        <v/>
      </c>
      <c r="BO137" s="189"/>
      <c r="BP137" s="190" t="str">
        <f>IF(BK137=$K$136,"",IF(BK137=$K$137,"",IF(BK137=$K$138,"",IF(BK137=$K$139,"",BK137))))</f>
        <v/>
      </c>
      <c r="BQ137" s="189"/>
      <c r="BR137" s="191" t="str">
        <f>IF(BM137=$K$136,"",IF(BM137=$K$137,"",IF(BM137=$K$138,"",IF(BM137=$K$139,"",BM137))))</f>
        <v/>
      </c>
      <c r="CA137" s="282"/>
    </row>
    <row r="138" spans="1:79" s="2" customFormat="1" ht="18" x14ac:dyDescent="0.25">
      <c r="A138" s="56"/>
      <c r="B138" s="56"/>
      <c r="C138" s="56"/>
      <c r="D138" s="56"/>
      <c r="E138" s="56"/>
      <c r="F138" s="56"/>
      <c r="G138" s="56"/>
      <c r="H138" s="56"/>
      <c r="I138" s="56"/>
      <c r="J138" s="158">
        <f>'8 bästa grupp 3or'!K17</f>
        <v>11</v>
      </c>
      <c r="K138" s="209" t="str">
        <f>IF(L138=0,"",'8 bästa grupp 3or'!L17)</f>
        <v/>
      </c>
      <c r="L138" s="159">
        <f>'8 bästa grupp 3or'!M17</f>
        <v>0</v>
      </c>
      <c r="M138" s="159">
        <f>'8 bästa grupp 3or'!N17</f>
        <v>0</v>
      </c>
      <c r="N138" s="159">
        <f>'8 bästa grupp 3or'!O17</f>
        <v>0</v>
      </c>
      <c r="O138" s="159">
        <f>'8 bästa grupp 3or'!P17</f>
        <v>0</v>
      </c>
      <c r="P138" s="159">
        <f>'8 bästa grupp 3or'!Q17</f>
        <v>0</v>
      </c>
      <c r="Q138" s="159">
        <f>'8 bästa grupp 3or'!R17</f>
        <v>0</v>
      </c>
      <c r="R138" s="159">
        <f>'8 bästa grupp 3or'!S17</f>
        <v>0</v>
      </c>
      <c r="S138" s="159">
        <f>'8 bästa grupp 3or'!T17</f>
        <v>0</v>
      </c>
      <c r="T138" s="155"/>
      <c r="U138" s="155"/>
      <c r="V138" s="121"/>
      <c r="W138" s="450"/>
      <c r="X138" s="451"/>
      <c r="Y138" s="129"/>
      <c r="Z138" s="122"/>
      <c r="AA138" s="56"/>
      <c r="AB138" s="57"/>
      <c r="AC138" s="58"/>
      <c r="AD138" s="58"/>
      <c r="AE138" s="58"/>
      <c r="AF138" s="58"/>
      <c r="AG138" s="59"/>
      <c r="AH138" s="59"/>
      <c r="AI138" s="59"/>
      <c r="AJ138" s="64"/>
      <c r="AK138" s="64"/>
      <c r="AL138" s="53"/>
      <c r="AM138" s="53"/>
      <c r="AN138" s="53"/>
      <c r="AO138" s="53"/>
      <c r="AP138" s="53"/>
      <c r="AQ138" s="53"/>
      <c r="AR138" s="53"/>
      <c r="AS138" s="53"/>
      <c r="AT138" s="53"/>
      <c r="AU138" s="140"/>
      <c r="BJ138" s="163"/>
      <c r="BK138" s="2" t="str">
        <f>F118</f>
        <v/>
      </c>
      <c r="BM138" s="2" t="str">
        <f>F119</f>
        <v/>
      </c>
      <c r="BO138" s="189"/>
      <c r="BP138" s="190" t="str">
        <f t="shared" ref="BP138:BP142" si="211">IF(BK138=$K$136,"",IF(BK138=$K$137,"",IF(BK138=$K$138,"",IF(BK138=$K$139,"",BK138))))</f>
        <v/>
      </c>
      <c r="BQ138" s="189"/>
      <c r="BR138" s="191" t="str">
        <f t="shared" ref="BR138:BR155" si="212">IF(BM138=$K$136,"",IF(BM138=$K$137,"",IF(BM138=$K$138,"",IF(BM138=$K$139,"",BM138))))</f>
        <v/>
      </c>
      <c r="CA138" s="282"/>
    </row>
    <row r="139" spans="1:79" s="2" customFormat="1" ht="18" x14ac:dyDescent="0.25">
      <c r="A139" s="56"/>
      <c r="B139" s="56"/>
      <c r="C139" s="56"/>
      <c r="D139" s="56"/>
      <c r="E139" s="56"/>
      <c r="F139" s="56"/>
      <c r="G139" s="56"/>
      <c r="H139" s="56"/>
      <c r="I139" s="56"/>
      <c r="J139" s="158">
        <f>'8 bästa grupp 3or'!K18</f>
        <v>12</v>
      </c>
      <c r="K139" s="209" t="str">
        <f>IF(L139=0,"",'8 bästa grupp 3or'!L18)</f>
        <v/>
      </c>
      <c r="L139" s="159">
        <f>'8 bästa grupp 3or'!M18</f>
        <v>0</v>
      </c>
      <c r="M139" s="159">
        <f>'8 bästa grupp 3or'!N18</f>
        <v>0</v>
      </c>
      <c r="N139" s="159">
        <f>'8 bästa grupp 3or'!O18</f>
        <v>0</v>
      </c>
      <c r="O139" s="159">
        <f>'8 bästa grupp 3or'!P18</f>
        <v>0</v>
      </c>
      <c r="P139" s="159">
        <f>'8 bästa grupp 3or'!Q18</f>
        <v>0</v>
      </c>
      <c r="Q139" s="159">
        <f>'8 bästa grupp 3or'!R18</f>
        <v>0</v>
      </c>
      <c r="R139" s="159">
        <f>'8 bästa grupp 3or'!S18</f>
        <v>0</v>
      </c>
      <c r="S139" s="159">
        <f>'8 bästa grupp 3or'!T18</f>
        <v>0</v>
      </c>
      <c r="T139" s="155"/>
      <c r="U139" s="155"/>
      <c r="V139" s="121"/>
      <c r="W139" s="450"/>
      <c r="X139" s="451"/>
      <c r="Y139" s="129"/>
      <c r="Z139" s="122"/>
      <c r="AA139" s="56"/>
      <c r="AB139" s="57"/>
      <c r="AC139" s="57"/>
      <c r="AD139" s="57"/>
      <c r="AE139" s="57"/>
      <c r="AF139" s="57"/>
      <c r="AG139" s="59"/>
      <c r="AH139" s="59"/>
      <c r="AI139" s="59"/>
      <c r="AJ139" s="64"/>
      <c r="AK139" s="64"/>
      <c r="AL139" s="53"/>
      <c r="AM139" s="53"/>
      <c r="AN139" s="53"/>
      <c r="AO139" s="53"/>
      <c r="AP139" s="53"/>
      <c r="AQ139" s="53"/>
      <c r="AR139" s="53"/>
      <c r="AS139" s="53"/>
      <c r="AT139" s="53"/>
      <c r="AU139" s="140"/>
      <c r="BJ139" s="163"/>
      <c r="BK139" s="2" t="str">
        <f>G118</f>
        <v/>
      </c>
      <c r="BM139" s="2" t="str">
        <f>G119</f>
        <v/>
      </c>
      <c r="BO139" s="189"/>
      <c r="BP139" s="190" t="str">
        <f t="shared" si="211"/>
        <v/>
      </c>
      <c r="BQ139" s="189"/>
      <c r="BR139" s="191" t="str">
        <f t="shared" si="212"/>
        <v/>
      </c>
      <c r="CA139" s="282"/>
    </row>
    <row r="140" spans="1:79" s="2" customFormat="1" ht="18" x14ac:dyDescent="0.25">
      <c r="A140" s="56"/>
      <c r="B140" s="57"/>
      <c r="C140" s="58"/>
      <c r="D140" s="58"/>
      <c r="E140" s="58"/>
      <c r="F140" s="58"/>
      <c r="G140" s="59"/>
      <c r="H140" s="59"/>
      <c r="I140" s="59"/>
      <c r="J140" s="60"/>
      <c r="K140" s="61"/>
      <c r="L140" s="56"/>
      <c r="M140" s="56"/>
      <c r="N140" s="56"/>
      <c r="O140" s="56"/>
      <c r="P140" s="56"/>
      <c r="Q140" s="56"/>
      <c r="R140" s="56"/>
      <c r="S140" s="56"/>
      <c r="T140" s="56"/>
      <c r="U140" s="56"/>
      <c r="V140" s="121"/>
      <c r="W140" s="450"/>
      <c r="X140" s="451"/>
      <c r="Y140" s="129"/>
      <c r="Z140" s="122"/>
      <c r="AA140" s="56"/>
      <c r="AB140" s="381" t="s">
        <v>324</v>
      </c>
      <c r="AC140" s="381"/>
      <c r="AD140" s="381"/>
      <c r="AE140" s="381"/>
      <c r="AF140" s="381"/>
      <c r="AG140" s="381"/>
      <c r="AH140" s="381"/>
      <c r="AI140" s="381"/>
      <c r="AJ140" s="381"/>
      <c r="AK140" s="381"/>
      <c r="AL140" s="381"/>
      <c r="AM140" s="381"/>
      <c r="AN140" s="381"/>
      <c r="AO140" s="381"/>
      <c r="AP140" s="381"/>
      <c r="AQ140" s="381"/>
      <c r="AR140" s="381"/>
      <c r="AS140" s="381"/>
      <c r="AT140" s="53"/>
      <c r="AU140" s="140"/>
      <c r="BJ140" s="163"/>
      <c r="BK140" s="2" t="str">
        <f>K118</f>
        <v/>
      </c>
      <c r="BM140" s="2" t="str">
        <f>K119</f>
        <v/>
      </c>
      <c r="BO140" s="189"/>
      <c r="BP140" s="190" t="str">
        <f t="shared" si="211"/>
        <v/>
      </c>
      <c r="BQ140" s="189"/>
      <c r="BR140" s="191" t="str">
        <f t="shared" si="212"/>
        <v/>
      </c>
      <c r="CA140" s="282"/>
    </row>
    <row r="141" spans="1:79" s="2" customFormat="1" ht="18" x14ac:dyDescent="0.25">
      <c r="A141" s="56"/>
      <c r="B141" s="61"/>
      <c r="C141" s="61"/>
      <c r="D141" s="61"/>
      <c r="E141" s="61"/>
      <c r="F141" s="61"/>
      <c r="G141" s="61"/>
      <c r="H141" s="61"/>
      <c r="I141" s="61"/>
      <c r="J141" s="61"/>
      <c r="K141" s="61"/>
      <c r="L141" s="61"/>
      <c r="M141" s="61"/>
      <c r="N141" s="61"/>
      <c r="O141" s="61"/>
      <c r="P141" s="61"/>
      <c r="Q141" s="61"/>
      <c r="R141" s="61"/>
      <c r="S141" s="61"/>
      <c r="T141" s="56"/>
      <c r="U141" s="56"/>
      <c r="V141" s="121"/>
      <c r="W141" s="450"/>
      <c r="X141" s="451"/>
      <c r="Y141" s="134"/>
      <c r="Z141" s="122"/>
      <c r="AA141" s="56"/>
      <c r="AB141" s="381"/>
      <c r="AC141" s="381"/>
      <c r="AD141" s="381"/>
      <c r="AE141" s="381"/>
      <c r="AF141" s="381"/>
      <c r="AG141" s="381"/>
      <c r="AH141" s="381"/>
      <c r="AI141" s="381"/>
      <c r="AJ141" s="381"/>
      <c r="AK141" s="381"/>
      <c r="AL141" s="381"/>
      <c r="AM141" s="381"/>
      <c r="AN141" s="381"/>
      <c r="AO141" s="381"/>
      <c r="AP141" s="381"/>
      <c r="AQ141" s="381"/>
      <c r="AR141" s="381"/>
      <c r="AS141" s="381"/>
      <c r="AT141" s="53"/>
      <c r="AU141" s="140"/>
      <c r="AW141" s="176" t="s">
        <v>178</v>
      </c>
      <c r="BJ141" s="163"/>
      <c r="BK141" s="2" t="str">
        <f>L118</f>
        <v/>
      </c>
      <c r="BM141" s="2" t="str">
        <f>L119</f>
        <v/>
      </c>
      <c r="BO141" s="189"/>
      <c r="BP141" s="190" t="str">
        <f t="shared" si="211"/>
        <v/>
      </c>
      <c r="BQ141" s="189"/>
      <c r="BR141" s="191" t="str">
        <f t="shared" si="212"/>
        <v/>
      </c>
      <c r="CA141" s="282"/>
    </row>
    <row r="142" spans="1:79" s="2" customFormat="1" ht="18.75" thickBot="1" x14ac:dyDescent="0.3">
      <c r="A142" s="54"/>
      <c r="B142" s="93"/>
      <c r="C142" s="93"/>
      <c r="D142" s="93"/>
      <c r="E142" s="91"/>
      <c r="F142" s="93"/>
      <c r="G142" s="93"/>
      <c r="H142" s="93"/>
      <c r="I142" s="93"/>
      <c r="J142" s="56"/>
      <c r="K142" s="93"/>
      <c r="L142" s="56"/>
      <c r="M142" s="56"/>
      <c r="N142" s="56"/>
      <c r="O142" s="56"/>
      <c r="P142" s="56"/>
      <c r="Q142" s="56"/>
      <c r="R142" s="56"/>
      <c r="S142" s="56"/>
      <c r="T142" s="56"/>
      <c r="U142" s="56"/>
      <c r="V142" s="121"/>
      <c r="W142" s="450"/>
      <c r="X142" s="451"/>
      <c r="Y142" s="132"/>
      <c r="Z142" s="122"/>
      <c r="AA142" s="54"/>
      <c r="AB142" s="57"/>
      <c r="AC142" s="57"/>
      <c r="AD142" s="57"/>
      <c r="AE142" s="57"/>
      <c r="AF142" s="57"/>
      <c r="AG142" s="92"/>
      <c r="AH142" s="92"/>
      <c r="AI142" s="92"/>
      <c r="AJ142" s="92"/>
      <c r="AK142" s="92"/>
      <c r="AL142" s="53"/>
      <c r="AM142" s="53"/>
      <c r="AN142" s="53"/>
      <c r="AO142" s="53"/>
      <c r="AP142" s="53"/>
      <c r="AQ142" s="53"/>
      <c r="AR142" s="53"/>
      <c r="AS142" s="53"/>
      <c r="AT142" s="53"/>
      <c r="AU142" s="140"/>
      <c r="AW142" s="168" t="s">
        <v>175</v>
      </c>
      <c r="AX142" s="169"/>
      <c r="AY142" s="168" t="s">
        <v>174</v>
      </c>
      <c r="AZ142" s="169"/>
      <c r="BJ142" s="165"/>
      <c r="BK142" s="166" t="str">
        <f>N118</f>
        <v/>
      </c>
      <c r="BL142" s="166"/>
      <c r="BM142" s="166" t="str">
        <f>N119</f>
        <v/>
      </c>
      <c r="BN142" s="166"/>
      <c r="BO142" s="192"/>
      <c r="BP142" s="190" t="str">
        <f t="shared" si="211"/>
        <v/>
      </c>
      <c r="BQ142" s="189"/>
      <c r="BR142" s="191" t="str">
        <f t="shared" si="212"/>
        <v/>
      </c>
      <c r="BS142" s="166"/>
      <c r="CA142" s="282"/>
    </row>
    <row r="143" spans="1:79" s="2" customFormat="1" ht="18" x14ac:dyDescent="0.25">
      <c r="A143" s="114"/>
      <c r="B143" s="216" t="s">
        <v>300</v>
      </c>
      <c r="C143" s="303" t="s">
        <v>13</v>
      </c>
      <c r="D143" s="304"/>
      <c r="E143" s="305"/>
      <c r="F143" s="217" t="s">
        <v>16</v>
      </c>
      <c r="G143" s="303" t="s">
        <v>18</v>
      </c>
      <c r="H143" s="304"/>
      <c r="I143" s="305"/>
      <c r="J143" s="303" t="s">
        <v>301</v>
      </c>
      <c r="K143" s="305"/>
      <c r="L143" s="303" t="s">
        <v>18</v>
      </c>
      <c r="M143" s="304"/>
      <c r="N143" s="304" t="s">
        <v>16</v>
      </c>
      <c r="O143" s="305"/>
      <c r="P143" s="303" t="s">
        <v>13</v>
      </c>
      <c r="Q143" s="305"/>
      <c r="R143" s="303" t="s">
        <v>300</v>
      </c>
      <c r="S143" s="305"/>
      <c r="T143" s="56"/>
      <c r="U143" s="56"/>
      <c r="V143" s="121"/>
      <c r="W143" s="431"/>
      <c r="X143" s="452"/>
      <c r="Y143" s="129"/>
      <c r="Z143" s="122"/>
      <c r="AA143" s="114"/>
      <c r="AB143" s="216" t="s">
        <v>300</v>
      </c>
      <c r="AC143" s="303" t="s">
        <v>13</v>
      </c>
      <c r="AD143" s="304"/>
      <c r="AE143" s="305"/>
      <c r="AF143" s="217" t="s">
        <v>16</v>
      </c>
      <c r="AG143" s="303" t="s">
        <v>18</v>
      </c>
      <c r="AH143" s="304"/>
      <c r="AI143" s="305"/>
      <c r="AJ143" s="303" t="s">
        <v>301</v>
      </c>
      <c r="AK143" s="305"/>
      <c r="AL143" s="303" t="s">
        <v>18</v>
      </c>
      <c r="AM143" s="304"/>
      <c r="AN143" s="304" t="s">
        <v>16</v>
      </c>
      <c r="AO143" s="305"/>
      <c r="AP143" s="303" t="s">
        <v>13</v>
      </c>
      <c r="AQ143" s="305"/>
      <c r="AR143" s="303" t="s">
        <v>300</v>
      </c>
      <c r="AS143" s="305"/>
      <c r="AT143" s="53"/>
      <c r="AU143" s="140"/>
      <c r="AW143" s="163">
        <f>B145</f>
        <v>0</v>
      </c>
      <c r="AX143" s="164">
        <f>B147</f>
        <v>0</v>
      </c>
      <c r="AY143" s="163">
        <f>AB145</f>
        <v>0</v>
      </c>
      <c r="AZ143" s="164">
        <f>AR145</f>
        <v>0</v>
      </c>
      <c r="BJ143" s="168" t="s">
        <v>192</v>
      </c>
      <c r="BK143" s="162" t="s">
        <v>166</v>
      </c>
      <c r="BL143" s="162" t="s">
        <v>193</v>
      </c>
      <c r="BM143" s="162" t="s">
        <v>167</v>
      </c>
      <c r="BN143" s="162"/>
      <c r="BO143" s="186" t="str">
        <f t="shared" si="207"/>
        <v>M83</v>
      </c>
      <c r="BP143" s="187" t="str">
        <f t="shared" si="205"/>
        <v>2K–2L</v>
      </c>
      <c r="BQ143" s="186" t="str">
        <f>BL143</f>
        <v>M84</v>
      </c>
      <c r="BR143" s="188" t="str">
        <f t="shared" si="206"/>
        <v xml:space="preserve"> mot 1H–2J</v>
      </c>
      <c r="BS143" s="162"/>
      <c r="CA143" s="282"/>
    </row>
    <row r="144" spans="1:79" s="2" customFormat="1" ht="18" x14ac:dyDescent="0.25">
      <c r="A144" s="114"/>
      <c r="B144" s="220" t="s">
        <v>304</v>
      </c>
      <c r="C144" s="423" t="s">
        <v>304</v>
      </c>
      <c r="D144" s="424"/>
      <c r="E144" s="425"/>
      <c r="F144" s="228" t="s">
        <v>305</v>
      </c>
      <c r="G144" s="423" t="s">
        <v>303</v>
      </c>
      <c r="H144" s="424"/>
      <c r="I144" s="425"/>
      <c r="J144" s="424" t="s">
        <v>302</v>
      </c>
      <c r="K144" s="424"/>
      <c r="L144" s="423" t="s">
        <v>303</v>
      </c>
      <c r="M144" s="424"/>
      <c r="N144" s="423" t="s">
        <v>305</v>
      </c>
      <c r="O144" s="424"/>
      <c r="P144" s="423" t="s">
        <v>304</v>
      </c>
      <c r="Q144" s="424"/>
      <c r="R144" s="453" t="s">
        <v>304</v>
      </c>
      <c r="S144" s="454"/>
      <c r="T144" s="56"/>
      <c r="U144" s="56"/>
      <c r="V144" s="121"/>
      <c r="W144" s="224" t="s">
        <v>310</v>
      </c>
      <c r="X144" s="224"/>
      <c r="Y144" s="129"/>
      <c r="Z144" s="122"/>
      <c r="AA144" s="114"/>
      <c r="AB144" s="220" t="s">
        <v>304</v>
      </c>
      <c r="AC144" s="423" t="s">
        <v>304</v>
      </c>
      <c r="AD144" s="424"/>
      <c r="AE144" s="425"/>
      <c r="AF144" s="228" t="s">
        <v>305</v>
      </c>
      <c r="AG144" s="423" t="s">
        <v>303</v>
      </c>
      <c r="AH144" s="424"/>
      <c r="AI144" s="425"/>
      <c r="AJ144" s="424" t="s">
        <v>302</v>
      </c>
      <c r="AK144" s="424"/>
      <c r="AL144" s="423" t="s">
        <v>303</v>
      </c>
      <c r="AM144" s="424"/>
      <c r="AN144" s="423" t="s">
        <v>305</v>
      </c>
      <c r="AO144" s="424"/>
      <c r="AP144" s="423" t="s">
        <v>304</v>
      </c>
      <c r="AQ144" s="424"/>
      <c r="AR144" s="453" t="s">
        <v>304</v>
      </c>
      <c r="AS144" s="454"/>
      <c r="AT144" s="53"/>
      <c r="AU144" s="140"/>
      <c r="AW144" s="163">
        <f>B149</f>
        <v>0</v>
      </c>
      <c r="AX144" s="164">
        <f>B151</f>
        <v>0</v>
      </c>
      <c r="AY144" s="163">
        <f>AB147</f>
        <v>0</v>
      </c>
      <c r="AZ144" s="164">
        <f>AR147</f>
        <v>0</v>
      </c>
      <c r="BJ144" s="163"/>
      <c r="BK144" s="2" t="str">
        <f>B120</f>
        <v/>
      </c>
      <c r="BM144" s="2" t="str">
        <f>B121</f>
        <v/>
      </c>
      <c r="BO144" s="189"/>
      <c r="BP144" s="190" t="str">
        <f>IF(BK144=$K$136,"",IF(BK144=$K$137,"",IF(BK144=$K$138,"",IF(BK144=$K$139,"",BK144))))</f>
        <v/>
      </c>
      <c r="BQ144" s="189"/>
      <c r="BR144" s="191" t="str">
        <f t="shared" si="212"/>
        <v/>
      </c>
      <c r="CA144" s="282"/>
    </row>
    <row r="145" spans="1:79" s="2" customFormat="1" ht="18.75" thickBot="1" x14ac:dyDescent="0.3">
      <c r="A145" s="114"/>
      <c r="B145" s="266"/>
      <c r="C145" s="306"/>
      <c r="D145" s="307"/>
      <c r="E145" s="307"/>
      <c r="F145" s="229"/>
      <c r="G145" s="226"/>
      <c r="H145" s="58"/>
      <c r="I145" s="227"/>
      <c r="J145" s="58"/>
      <c r="K145" s="58"/>
      <c r="L145" s="226"/>
      <c r="M145" s="58"/>
      <c r="N145" s="230"/>
      <c r="O145" s="62"/>
      <c r="P145" s="231"/>
      <c r="Q145" s="222"/>
      <c r="R145" s="433"/>
      <c r="S145" s="434"/>
      <c r="T145" s="56"/>
      <c r="U145" s="56"/>
      <c r="V145" s="121"/>
      <c r="W145" s="224"/>
      <c r="X145" s="224"/>
      <c r="Y145" s="129"/>
      <c r="Z145" s="122"/>
      <c r="AA145" s="114"/>
      <c r="AB145" s="270"/>
      <c r="AC145" s="307"/>
      <c r="AD145" s="307"/>
      <c r="AE145" s="307"/>
      <c r="AF145" s="229"/>
      <c r="AG145" s="226"/>
      <c r="AH145" s="58"/>
      <c r="AI145" s="227"/>
      <c r="AJ145" s="58"/>
      <c r="AK145" s="58"/>
      <c r="AL145" s="226"/>
      <c r="AM145" s="58"/>
      <c r="AN145" s="230"/>
      <c r="AO145" s="62"/>
      <c r="AP145" s="231"/>
      <c r="AQ145" s="222"/>
      <c r="AR145" s="433"/>
      <c r="AS145" s="445"/>
      <c r="AT145" s="53"/>
      <c r="AU145" s="140"/>
      <c r="AW145" s="163">
        <f>R145</f>
        <v>0</v>
      </c>
      <c r="AX145" s="164">
        <f>R147</f>
        <v>0</v>
      </c>
      <c r="AY145" s="163">
        <f>AB149</f>
        <v>0</v>
      </c>
      <c r="AZ145" s="164">
        <f>AR149</f>
        <v>0</v>
      </c>
      <c r="BJ145" s="165"/>
      <c r="BK145" s="166" t="str">
        <f>F120</f>
        <v/>
      </c>
      <c r="BL145" s="166"/>
      <c r="BM145" s="166" t="str">
        <f>F121</f>
        <v/>
      </c>
      <c r="BN145" s="166"/>
      <c r="BO145" s="192"/>
      <c r="BP145" s="190" t="str">
        <f>IF(BK145=$K$136,"",IF(BK145=$K$137,"",IF(BK145=$K$138,"",IF(BK145=$K$139,"",BK145))))</f>
        <v/>
      </c>
      <c r="BQ145" s="189"/>
      <c r="BR145" s="191" t="str">
        <f t="shared" si="212"/>
        <v/>
      </c>
      <c r="BS145" s="166"/>
      <c r="CA145" s="282"/>
    </row>
    <row r="146" spans="1:79" s="2" customFormat="1" ht="18.75" thickBot="1" x14ac:dyDescent="0.3">
      <c r="A146" s="114"/>
      <c r="B146" s="267"/>
      <c r="C146" s="308"/>
      <c r="D146" s="309"/>
      <c r="E146" s="310"/>
      <c r="F146" s="62"/>
      <c r="G146" s="226"/>
      <c r="H146" s="58"/>
      <c r="I146" s="227"/>
      <c r="J146" s="58"/>
      <c r="K146" s="58"/>
      <c r="L146" s="226"/>
      <c r="M146" s="58"/>
      <c r="N146" s="230"/>
      <c r="O146" s="62"/>
      <c r="P146" s="433"/>
      <c r="Q146" s="440"/>
      <c r="R146" s="260"/>
      <c r="S146" s="268"/>
      <c r="T146" s="56"/>
      <c r="U146" s="56"/>
      <c r="V146" s="121"/>
      <c r="W146" s="132" t="s">
        <v>13</v>
      </c>
      <c r="X146" s="132"/>
      <c r="Y146" s="129"/>
      <c r="Z146" s="122"/>
      <c r="AA146" s="114"/>
      <c r="AB146" s="271"/>
      <c r="AC146" s="308"/>
      <c r="AD146" s="309"/>
      <c r="AE146" s="310"/>
      <c r="AF146" s="62"/>
      <c r="AG146" s="226"/>
      <c r="AH146" s="58"/>
      <c r="AI146" s="227"/>
      <c r="AJ146" s="58"/>
      <c r="AK146" s="58"/>
      <c r="AL146" s="226"/>
      <c r="AM146" s="58"/>
      <c r="AN146" s="230"/>
      <c r="AO146" s="62"/>
      <c r="AP146" s="433"/>
      <c r="AQ146" s="440"/>
      <c r="AR146" s="260"/>
      <c r="AS146" s="273"/>
      <c r="AT146" s="53"/>
      <c r="AU146" s="140"/>
      <c r="AW146" s="163">
        <f>R149</f>
        <v>0</v>
      </c>
      <c r="AX146" s="164">
        <f>R151</f>
        <v>0</v>
      </c>
      <c r="AY146" s="163">
        <f>AB151</f>
        <v>0</v>
      </c>
      <c r="AZ146" s="164">
        <f>AR151</f>
        <v>0</v>
      </c>
      <c r="BJ146" s="168" t="s">
        <v>194</v>
      </c>
      <c r="BK146" s="162" t="s">
        <v>168</v>
      </c>
      <c r="BL146" s="162" t="s">
        <v>195</v>
      </c>
      <c r="BM146" s="162" t="s">
        <v>169</v>
      </c>
      <c r="BN146" s="173"/>
      <c r="BO146" s="186" t="str">
        <f t="shared" si="207"/>
        <v>M85</v>
      </c>
      <c r="BP146" s="187" t="str">
        <f t="shared" si="205"/>
        <v xml:space="preserve">1B–3(E/F/G/I/J) </v>
      </c>
      <c r="BQ146" s="186" t="str">
        <f>BL146</f>
        <v>M86</v>
      </c>
      <c r="BR146" s="188" t="str">
        <f t="shared" si="206"/>
        <v>mot 1J–2H</v>
      </c>
      <c r="BS146" s="173"/>
      <c r="CA146" s="282"/>
    </row>
    <row r="147" spans="1:79" s="2" customFormat="1" ht="18.75" thickBot="1" x14ac:dyDescent="0.3">
      <c r="A147" s="114"/>
      <c r="B147" s="266"/>
      <c r="C147" s="259"/>
      <c r="D147" s="258"/>
      <c r="E147" s="258"/>
      <c r="F147" s="255"/>
      <c r="G147" s="58"/>
      <c r="H147" s="58"/>
      <c r="I147" s="58"/>
      <c r="J147" s="226"/>
      <c r="K147" s="58"/>
      <c r="L147" s="226"/>
      <c r="M147" s="58"/>
      <c r="N147" s="62"/>
      <c r="O147" s="62"/>
      <c r="P147" s="260"/>
      <c r="Q147" s="258"/>
      <c r="R147" s="433"/>
      <c r="S147" s="434"/>
      <c r="T147" s="56"/>
      <c r="U147" s="56"/>
      <c r="V147" s="121"/>
      <c r="W147" s="429" t="str" cm="1">
        <f t="array" ref="W147">IF(AC146=0,"",4*(SUMPRODUCT(--(COUNTIF($AW154:$AX157,AY154:AZ157)&gt;0))))</f>
        <v/>
      </c>
      <c r="X147" s="430"/>
      <c r="Y147" s="224"/>
      <c r="Z147" s="122"/>
      <c r="AA147" s="114"/>
      <c r="AB147" s="270"/>
      <c r="AC147" s="259"/>
      <c r="AD147" s="258"/>
      <c r="AE147" s="258"/>
      <c r="AF147" s="255"/>
      <c r="AG147" s="58"/>
      <c r="AH147" s="58"/>
      <c r="AI147" s="58"/>
      <c r="AJ147" s="226"/>
      <c r="AK147" s="58"/>
      <c r="AL147" s="226"/>
      <c r="AM147" s="58"/>
      <c r="AN147" s="222"/>
      <c r="AO147" s="222"/>
      <c r="AP147" s="262"/>
      <c r="AQ147" s="258"/>
      <c r="AR147" s="433"/>
      <c r="AS147" s="445"/>
      <c r="AT147" s="53"/>
      <c r="AU147" s="140"/>
      <c r="AW147" s="163">
        <f>B153</f>
        <v>0</v>
      </c>
      <c r="AX147" s="164">
        <f>B155</f>
        <v>0</v>
      </c>
      <c r="AY147" s="163">
        <f>AB153</f>
        <v>0</v>
      </c>
      <c r="AZ147" s="164">
        <f>AR153</f>
        <v>0</v>
      </c>
      <c r="BJ147" s="163"/>
      <c r="BK147" s="2" t="str">
        <f>B122</f>
        <v/>
      </c>
      <c r="BM147" s="2" t="str">
        <f>B123</f>
        <v/>
      </c>
      <c r="BO147" s="189"/>
      <c r="BP147" s="190" t="str">
        <f t="shared" ref="BP147:BP152" si="213">IF(BK147=$K$136,"",IF(BK147=$K$137,"",IF(BK147=$K$138,"",IF(BK147=$K$139,"",BK147))))</f>
        <v/>
      </c>
      <c r="BQ147" s="189"/>
      <c r="BR147" s="191" t="str">
        <f t="shared" si="212"/>
        <v/>
      </c>
      <c r="CA147" s="282"/>
    </row>
    <row r="148" spans="1:79" s="2" customFormat="1" ht="18.75" thickBot="1" x14ac:dyDescent="0.3">
      <c r="A148" s="114"/>
      <c r="B148" s="267"/>
      <c r="C148" s="259"/>
      <c r="D148" s="258"/>
      <c r="E148" s="258"/>
      <c r="F148" s="252"/>
      <c r="G148" s="58"/>
      <c r="H148" s="58"/>
      <c r="I148" s="58"/>
      <c r="J148" s="226"/>
      <c r="K148" s="58"/>
      <c r="L148" s="226"/>
      <c r="M148" s="58"/>
      <c r="N148" s="433"/>
      <c r="O148" s="441"/>
      <c r="P148" s="259"/>
      <c r="Q148" s="258"/>
      <c r="R148" s="259"/>
      <c r="S148" s="269"/>
      <c r="T148" s="56"/>
      <c r="U148" s="56"/>
      <c r="V148" s="121"/>
      <c r="W148" s="450"/>
      <c r="X148" s="455"/>
      <c r="Y148" s="224"/>
      <c r="Z148" s="122"/>
      <c r="AA148" s="114"/>
      <c r="AB148" s="271"/>
      <c r="AC148" s="259"/>
      <c r="AD148" s="258"/>
      <c r="AE148" s="258"/>
      <c r="AF148" s="252"/>
      <c r="AG148" s="58"/>
      <c r="AH148" s="58"/>
      <c r="AI148" s="58"/>
      <c r="AJ148" s="226"/>
      <c r="AK148" s="58"/>
      <c r="AL148" s="226"/>
      <c r="AM148" s="58"/>
      <c r="AN148" s="433"/>
      <c r="AO148" s="441"/>
      <c r="AP148" s="259"/>
      <c r="AQ148" s="258"/>
      <c r="AR148" s="259"/>
      <c r="AS148" s="274"/>
      <c r="AT148" s="53"/>
      <c r="AU148" s="140"/>
      <c r="AW148" s="163">
        <f>B157</f>
        <v>0</v>
      </c>
      <c r="AX148" s="164">
        <f>B159</f>
        <v>0</v>
      </c>
      <c r="AY148" s="163">
        <f>AB155</f>
        <v>0</v>
      </c>
      <c r="AZ148" s="164">
        <f>AR155</f>
        <v>0</v>
      </c>
      <c r="BJ148" s="163"/>
      <c r="BK148" s="2" t="str">
        <f>F122</f>
        <v/>
      </c>
      <c r="BM148" s="2" t="str">
        <f>F123</f>
        <v/>
      </c>
      <c r="BO148" s="189"/>
      <c r="BP148" s="190" t="str">
        <f t="shared" si="213"/>
        <v/>
      </c>
      <c r="BQ148" s="189"/>
      <c r="BR148" s="191" t="str">
        <f t="shared" si="212"/>
        <v/>
      </c>
      <c r="CA148" s="282"/>
    </row>
    <row r="149" spans="1:79" s="2" customFormat="1" ht="18.75" thickBot="1" x14ac:dyDescent="0.3">
      <c r="A149" s="114"/>
      <c r="B149" s="266"/>
      <c r="C149" s="311"/>
      <c r="D149" s="312"/>
      <c r="E149" s="312"/>
      <c r="F149" s="262"/>
      <c r="G149" s="254"/>
      <c r="H149" s="58"/>
      <c r="I149" s="58"/>
      <c r="J149" s="226"/>
      <c r="K149" s="58"/>
      <c r="L149" s="226"/>
      <c r="M149" s="58"/>
      <c r="N149" s="260"/>
      <c r="O149" s="259"/>
      <c r="P149" s="260"/>
      <c r="Q149" s="259"/>
      <c r="R149" s="433"/>
      <c r="S149" s="434"/>
      <c r="T149" s="56"/>
      <c r="U149" s="56"/>
      <c r="V149" s="121"/>
      <c r="W149" s="450"/>
      <c r="X149" s="455"/>
      <c r="Y149" s="224"/>
      <c r="Z149" s="122"/>
      <c r="AA149" s="114"/>
      <c r="AB149" s="270"/>
      <c r="AC149" s="312"/>
      <c r="AD149" s="312"/>
      <c r="AE149" s="312"/>
      <c r="AF149" s="272"/>
      <c r="AG149" s="58"/>
      <c r="AH149" s="58"/>
      <c r="AI149" s="58"/>
      <c r="AJ149" s="226"/>
      <c r="AK149" s="58"/>
      <c r="AL149" s="226"/>
      <c r="AM149" s="58"/>
      <c r="AN149" s="260"/>
      <c r="AO149" s="259"/>
      <c r="AP149" s="263"/>
      <c r="AQ149" s="259"/>
      <c r="AR149" s="433"/>
      <c r="AS149" s="445"/>
      <c r="AT149" s="53"/>
      <c r="AU149" s="140"/>
      <c r="AW149" s="163">
        <f>R153</f>
        <v>0</v>
      </c>
      <c r="AX149" s="164">
        <f>R155</f>
        <v>0</v>
      </c>
      <c r="AY149" s="163">
        <f>AB157</f>
        <v>0</v>
      </c>
      <c r="AZ149" s="164">
        <f>AR157</f>
        <v>0</v>
      </c>
      <c r="BJ149" s="163"/>
      <c r="BK149" s="2" t="str">
        <f>G122</f>
        <v/>
      </c>
      <c r="BO149" s="189"/>
      <c r="BP149" s="190" t="str">
        <f t="shared" si="213"/>
        <v/>
      </c>
      <c r="BQ149" s="189"/>
      <c r="BR149" s="191"/>
      <c r="CA149" s="282"/>
    </row>
    <row r="150" spans="1:79" s="2" customFormat="1" ht="18.75" thickBot="1" x14ac:dyDescent="0.3">
      <c r="A150" s="114"/>
      <c r="B150" s="267"/>
      <c r="C150" s="308"/>
      <c r="D150" s="309"/>
      <c r="E150" s="310"/>
      <c r="F150" s="259"/>
      <c r="G150" s="254"/>
      <c r="H150" s="58"/>
      <c r="I150" s="58"/>
      <c r="J150" s="226"/>
      <c r="K150" s="58"/>
      <c r="L150" s="226"/>
      <c r="M150" s="58"/>
      <c r="N150" s="260"/>
      <c r="O150" s="259"/>
      <c r="P150" s="433"/>
      <c r="Q150" s="441"/>
      <c r="R150" s="259"/>
      <c r="S150" s="269"/>
      <c r="T150" s="56"/>
      <c r="U150" s="56"/>
      <c r="V150" s="121"/>
      <c r="W150" s="431"/>
      <c r="X150" s="432"/>
      <c r="Y150" s="224"/>
      <c r="Z150" s="122"/>
      <c r="AA150" s="114"/>
      <c r="AB150" s="271"/>
      <c r="AC150" s="308"/>
      <c r="AD150" s="309"/>
      <c r="AE150" s="310"/>
      <c r="AF150" s="259"/>
      <c r="AG150" s="254"/>
      <c r="AH150" s="58"/>
      <c r="AI150" s="58"/>
      <c r="AJ150" s="226"/>
      <c r="AK150" s="58"/>
      <c r="AL150" s="226"/>
      <c r="AM150" s="58"/>
      <c r="AN150" s="260"/>
      <c r="AO150" s="259"/>
      <c r="AP150" s="433"/>
      <c r="AQ150" s="440"/>
      <c r="AR150" s="260"/>
      <c r="AS150" s="274"/>
      <c r="AT150" s="53"/>
      <c r="AU150" s="140"/>
      <c r="AW150" s="165">
        <f>R157</f>
        <v>0</v>
      </c>
      <c r="AX150" s="167">
        <f>R159</f>
        <v>0</v>
      </c>
      <c r="AY150" s="165">
        <f>AB159</f>
        <v>0</v>
      </c>
      <c r="AZ150" s="167">
        <f>AR159</f>
        <v>0</v>
      </c>
      <c r="BJ150" s="163"/>
      <c r="BK150" s="2" t="str">
        <f>K122</f>
        <v/>
      </c>
      <c r="BO150" s="189"/>
      <c r="BP150" s="190" t="str">
        <f t="shared" si="213"/>
        <v/>
      </c>
      <c r="BQ150" s="189"/>
      <c r="BR150" s="191"/>
      <c r="CA150" s="282"/>
    </row>
    <row r="151" spans="1:79" s="2" customFormat="1" ht="18.75" thickBot="1" x14ac:dyDescent="0.3">
      <c r="A151" s="55"/>
      <c r="B151" s="266"/>
      <c r="C151" s="259"/>
      <c r="D151" s="258"/>
      <c r="E151" s="258"/>
      <c r="F151" s="259"/>
      <c r="G151" s="276"/>
      <c r="H151" s="277"/>
      <c r="I151" s="277"/>
      <c r="J151" s="278"/>
      <c r="K151" s="277"/>
      <c r="L151" s="279"/>
      <c r="M151" s="279"/>
      <c r="N151" s="261"/>
      <c r="O151" s="258"/>
      <c r="P151" s="258"/>
      <c r="Q151" s="259"/>
      <c r="R151" s="433"/>
      <c r="S151" s="434"/>
      <c r="T151" s="56"/>
      <c r="U151" s="56"/>
      <c r="V151" s="121"/>
      <c r="W151" s="224" t="s">
        <v>313</v>
      </c>
      <c r="X151" s="224"/>
      <c r="Y151" s="224"/>
      <c r="Z151" s="122"/>
      <c r="AA151" s="92"/>
      <c r="AB151" s="270"/>
      <c r="AC151" s="259"/>
      <c r="AD151" s="258"/>
      <c r="AE151" s="258"/>
      <c r="AF151" s="259"/>
      <c r="AG151" s="276"/>
      <c r="AH151" s="277"/>
      <c r="AI151" s="277"/>
      <c r="AJ151" s="278"/>
      <c r="AK151" s="277"/>
      <c r="AL151" s="279"/>
      <c r="AM151" s="279"/>
      <c r="AN151" s="261"/>
      <c r="AO151" s="258"/>
      <c r="AP151" s="258"/>
      <c r="AQ151" s="259"/>
      <c r="AR151" s="433"/>
      <c r="AS151" s="445"/>
      <c r="AT151" s="92"/>
      <c r="AU151" s="140"/>
      <c r="BJ151" s="163"/>
      <c r="BK151" s="2" t="str">
        <f>L122</f>
        <v/>
      </c>
      <c r="BO151" s="189"/>
      <c r="BP151" s="190" t="str">
        <f t="shared" si="213"/>
        <v/>
      </c>
      <c r="BQ151" s="189"/>
      <c r="BR151" s="191"/>
      <c r="CA151" s="282"/>
    </row>
    <row r="152" spans="1:79" s="2" customFormat="1" ht="19.5" thickTop="1" thickBot="1" x14ac:dyDescent="0.3">
      <c r="A152" s="55"/>
      <c r="B152" s="292" t="s">
        <v>346</v>
      </c>
      <c r="C152" s="293"/>
      <c r="D152" s="293"/>
      <c r="E152" s="293"/>
      <c r="F152" s="294"/>
      <c r="G152" s="308"/>
      <c r="H152" s="309"/>
      <c r="I152" s="310"/>
      <c r="J152" s="436"/>
      <c r="K152" s="437"/>
      <c r="L152" s="444"/>
      <c r="M152" s="440"/>
      <c r="N152" s="442" t="s">
        <v>346</v>
      </c>
      <c r="O152" s="293"/>
      <c r="P152" s="293"/>
      <c r="Q152" s="293"/>
      <c r="R152" s="293"/>
      <c r="S152" s="443"/>
      <c r="T152" s="56"/>
      <c r="U152" s="56"/>
      <c r="V152" s="121"/>
      <c r="W152" s="224"/>
      <c r="X152" s="224"/>
      <c r="Y152" s="224"/>
      <c r="Z152" s="122"/>
      <c r="AA152" s="92"/>
      <c r="AB152" s="448" t="s">
        <v>346</v>
      </c>
      <c r="AC152" s="293"/>
      <c r="AD152" s="293"/>
      <c r="AE152" s="293"/>
      <c r="AF152" s="294"/>
      <c r="AG152" s="308"/>
      <c r="AH152" s="309"/>
      <c r="AI152" s="310"/>
      <c r="AJ152" s="436"/>
      <c r="AK152" s="437"/>
      <c r="AL152" s="433"/>
      <c r="AM152" s="441"/>
      <c r="AN152" s="446" t="s">
        <v>347</v>
      </c>
      <c r="AO152" s="442"/>
      <c r="AP152" s="442"/>
      <c r="AQ152" s="442"/>
      <c r="AR152" s="442"/>
      <c r="AS152" s="447"/>
      <c r="AT152" s="92"/>
      <c r="AU152" s="140"/>
      <c r="AW152" s="176" t="s">
        <v>177</v>
      </c>
      <c r="BJ152" s="165"/>
      <c r="BK152" s="166" t="str">
        <f>N118</f>
        <v/>
      </c>
      <c r="BL152" s="166"/>
      <c r="BM152" s="166"/>
      <c r="BN152" s="166"/>
      <c r="BO152" s="192"/>
      <c r="BP152" s="190" t="str">
        <f t="shared" si="213"/>
        <v/>
      </c>
      <c r="BQ152" s="189"/>
      <c r="BR152" s="194"/>
      <c r="BS152" s="166"/>
      <c r="CA152" s="282"/>
    </row>
    <row r="153" spans="1:79" s="2" customFormat="1" ht="18.75" thickBot="1" x14ac:dyDescent="0.3">
      <c r="A153" s="55"/>
      <c r="B153" s="266"/>
      <c r="C153" s="259"/>
      <c r="D153" s="259"/>
      <c r="E153" s="259"/>
      <c r="F153" s="264"/>
      <c r="G153" s="275"/>
      <c r="H153" s="275"/>
      <c r="I153" s="275"/>
      <c r="J153" s="275"/>
      <c r="K153" s="275"/>
      <c r="L153" s="275"/>
      <c r="M153" s="275"/>
      <c r="N153" s="260"/>
      <c r="O153" s="259"/>
      <c r="P153" s="259"/>
      <c r="Q153" s="259"/>
      <c r="R153" s="433"/>
      <c r="S153" s="434"/>
      <c r="T153" s="56"/>
      <c r="U153" s="56"/>
      <c r="V153" s="121"/>
      <c r="W153" s="390" t="s">
        <v>16</v>
      </c>
      <c r="X153" s="390"/>
      <c r="Y153" s="390"/>
      <c r="Z153" s="122"/>
      <c r="AA153" s="92"/>
      <c r="AB153" s="270"/>
      <c r="AC153" s="259"/>
      <c r="AD153" s="259"/>
      <c r="AE153" s="259"/>
      <c r="AF153" s="259"/>
      <c r="AG153" s="280"/>
      <c r="AH153" s="275"/>
      <c r="AI153" s="275"/>
      <c r="AJ153" s="275"/>
      <c r="AK153" s="275"/>
      <c r="AL153" s="275"/>
      <c r="AM153" s="275"/>
      <c r="AN153" s="260"/>
      <c r="AO153" s="259"/>
      <c r="AP153" s="259"/>
      <c r="AQ153" s="259"/>
      <c r="AR153" s="433"/>
      <c r="AS153" s="445"/>
      <c r="AT153" s="53"/>
      <c r="AU153" s="140"/>
      <c r="AW153" s="161" t="s">
        <v>175</v>
      </c>
      <c r="AX153" s="169"/>
      <c r="AY153" s="161" t="s">
        <v>174</v>
      </c>
      <c r="AZ153" s="169"/>
      <c r="BJ153" s="168" t="s">
        <v>196</v>
      </c>
      <c r="BK153" s="162" t="s">
        <v>170</v>
      </c>
      <c r="BL153" s="162" t="s">
        <v>197</v>
      </c>
      <c r="BM153" s="162" t="s">
        <v>171</v>
      </c>
      <c r="BN153" s="173"/>
      <c r="BO153" s="186" t="str">
        <f t="shared" si="207"/>
        <v>M87</v>
      </c>
      <c r="BP153" s="187" t="str">
        <f t="shared" si="205"/>
        <v>1K–3(D/E/I/J/L)</v>
      </c>
      <c r="BQ153" s="186" t="str">
        <f>BL153</f>
        <v>M88</v>
      </c>
      <c r="BR153" s="188" t="str">
        <f t="shared" si="206"/>
        <v xml:space="preserve"> mot 2D–2G</v>
      </c>
      <c r="BS153" s="173"/>
      <c r="CA153" s="282"/>
    </row>
    <row r="154" spans="1:79" s="2" customFormat="1" ht="18.75" thickBot="1" x14ac:dyDescent="0.3">
      <c r="A154" s="114"/>
      <c r="B154" s="267"/>
      <c r="C154" s="308"/>
      <c r="D154" s="309"/>
      <c r="E154" s="310"/>
      <c r="F154" s="264"/>
      <c r="G154" s="58"/>
      <c r="H154" s="58"/>
      <c r="I154" s="58"/>
      <c r="J154" s="58"/>
      <c r="K154" s="58"/>
      <c r="L154" s="58"/>
      <c r="M154" s="221"/>
      <c r="N154" s="261"/>
      <c r="O154" s="259"/>
      <c r="P154" s="433"/>
      <c r="Q154" s="440"/>
      <c r="R154" s="260"/>
      <c r="S154" s="269"/>
      <c r="T154" s="56"/>
      <c r="U154" s="56"/>
      <c r="V154" s="121"/>
      <c r="W154" s="429" t="str" cm="1">
        <f t="array" ref="W154">IF(AF148=0,"",6*(SUMPRODUCT(--(COUNTIF($AW161:$AX162,AY161:AZ162)&gt;0))))</f>
        <v/>
      </c>
      <c r="X154" s="430"/>
      <c r="Y154" s="129"/>
      <c r="Z154" s="122"/>
      <c r="AA154" s="92"/>
      <c r="AB154" s="271"/>
      <c r="AC154" s="308"/>
      <c r="AD154" s="309"/>
      <c r="AE154" s="310"/>
      <c r="AF154" s="259"/>
      <c r="AG154" s="254"/>
      <c r="AH154" s="58"/>
      <c r="AI154" s="58"/>
      <c r="AJ154" s="58"/>
      <c r="AK154" s="58"/>
      <c r="AL154" s="58"/>
      <c r="AM154" s="221"/>
      <c r="AN154" s="261"/>
      <c r="AO154" s="259"/>
      <c r="AP154" s="433"/>
      <c r="AQ154" s="440"/>
      <c r="AR154" s="260"/>
      <c r="AS154" s="274"/>
      <c r="AT154" s="53"/>
      <c r="AU154" s="140"/>
      <c r="AW154" s="163">
        <f>C146</f>
        <v>0</v>
      </c>
      <c r="AX154" s="164">
        <f>C150</f>
        <v>0</v>
      </c>
      <c r="AY154" s="163">
        <f>AC146</f>
        <v>0</v>
      </c>
      <c r="AZ154" s="164">
        <f>AP146</f>
        <v>0</v>
      </c>
      <c r="BJ154" s="163"/>
      <c r="BK154" s="2" t="str">
        <f>B124</f>
        <v/>
      </c>
      <c r="BM154" s="2" t="str">
        <f>B125</f>
        <v/>
      </c>
      <c r="BO154" s="189"/>
      <c r="BP154" s="190" t="str">
        <f t="shared" ref="BP154:BP159" si="214">IF(BK154=$K$136,"",IF(BK154=$K$137,"",IF(BK154=$K$138,"",IF(BK154=$K$139,"",BK154))))</f>
        <v/>
      </c>
      <c r="BQ154" s="189"/>
      <c r="BR154" s="191" t="str">
        <f t="shared" si="212"/>
        <v/>
      </c>
      <c r="CA154" s="282"/>
    </row>
    <row r="155" spans="1:79" s="2" customFormat="1" ht="18.75" thickBot="1" x14ac:dyDescent="0.3">
      <c r="A155" s="114"/>
      <c r="B155" s="266"/>
      <c r="C155" s="259"/>
      <c r="D155" s="258"/>
      <c r="E155" s="258"/>
      <c r="F155" s="265"/>
      <c r="G155" s="58"/>
      <c r="H155" s="58"/>
      <c r="I155" s="58"/>
      <c r="J155" s="58"/>
      <c r="K155" s="58"/>
      <c r="L155" s="58"/>
      <c r="M155" s="58"/>
      <c r="N155" s="260"/>
      <c r="O155" s="259"/>
      <c r="P155" s="262"/>
      <c r="Q155" s="258"/>
      <c r="R155" s="433"/>
      <c r="S155" s="434"/>
      <c r="T155" s="56"/>
      <c r="U155" s="56"/>
      <c r="V155" s="121"/>
      <c r="W155" s="431"/>
      <c r="X155" s="432"/>
      <c r="Y155" s="129"/>
      <c r="Z155" s="122"/>
      <c r="AA155" s="92"/>
      <c r="AB155" s="270"/>
      <c r="AC155" s="259"/>
      <c r="AD155" s="258"/>
      <c r="AE155" s="258"/>
      <c r="AF155" s="272"/>
      <c r="AG155" s="58"/>
      <c r="AH155" s="58"/>
      <c r="AI155" s="58"/>
      <c r="AJ155" s="58"/>
      <c r="AK155" s="58"/>
      <c r="AL155" s="58"/>
      <c r="AM155" s="58"/>
      <c r="AN155" s="260"/>
      <c r="AO155" s="259"/>
      <c r="AP155" s="262"/>
      <c r="AQ155" s="258"/>
      <c r="AR155" s="433"/>
      <c r="AS155" s="445"/>
      <c r="AT155" s="53"/>
      <c r="AU155" s="140"/>
      <c r="AW155" s="163">
        <f>C154</f>
        <v>0</v>
      </c>
      <c r="AX155" s="164">
        <f>C158</f>
        <v>0</v>
      </c>
      <c r="AY155" s="163">
        <f>AC150</f>
        <v>0</v>
      </c>
      <c r="AZ155" s="164">
        <f>AP150</f>
        <v>0</v>
      </c>
      <c r="BJ155" s="163"/>
      <c r="BK155" s="2" t="str">
        <f>F124</f>
        <v/>
      </c>
      <c r="BM155" s="2" t="str">
        <f>F125</f>
        <v/>
      </c>
      <c r="BO155" s="189"/>
      <c r="BP155" s="190" t="str">
        <f t="shared" si="214"/>
        <v/>
      </c>
      <c r="BQ155" s="189"/>
      <c r="BR155" s="191" t="str">
        <f t="shared" si="212"/>
        <v/>
      </c>
      <c r="CA155" s="282"/>
    </row>
    <row r="156" spans="1:79" s="2" customFormat="1" ht="18.75" thickBot="1" x14ac:dyDescent="0.3">
      <c r="A156" s="114"/>
      <c r="B156" s="267"/>
      <c r="C156" s="259"/>
      <c r="D156" s="258"/>
      <c r="E156" s="258"/>
      <c r="F156" s="252"/>
      <c r="G156" s="58"/>
      <c r="H156" s="58"/>
      <c r="I156" s="58"/>
      <c r="J156" s="58"/>
      <c r="K156" s="58"/>
      <c r="L156" s="58"/>
      <c r="M156" s="58"/>
      <c r="N156" s="433"/>
      <c r="O156" s="441"/>
      <c r="P156" s="259"/>
      <c r="Q156" s="258"/>
      <c r="R156" s="259"/>
      <c r="S156" s="269"/>
      <c r="T156" s="56"/>
      <c r="U156" s="56"/>
      <c r="V156" s="121"/>
      <c r="W156" s="224" t="s">
        <v>312</v>
      </c>
      <c r="X156" s="224"/>
      <c r="Y156" s="224"/>
      <c r="Z156" s="122"/>
      <c r="AA156" s="92"/>
      <c r="AB156" s="271"/>
      <c r="AC156" s="259"/>
      <c r="AD156" s="258"/>
      <c r="AE156" s="258"/>
      <c r="AF156" s="252"/>
      <c r="AG156" s="58"/>
      <c r="AH156" s="58"/>
      <c r="AI156" s="58"/>
      <c r="AJ156" s="58"/>
      <c r="AK156" s="58"/>
      <c r="AL156" s="58"/>
      <c r="AM156" s="58"/>
      <c r="AN156" s="433"/>
      <c r="AO156" s="441"/>
      <c r="AP156" s="259"/>
      <c r="AQ156" s="258"/>
      <c r="AR156" s="259"/>
      <c r="AS156" s="274"/>
      <c r="AT156" s="53"/>
      <c r="AU156" s="140"/>
      <c r="AW156" s="163">
        <f>P146</f>
        <v>0</v>
      </c>
      <c r="AX156" s="164">
        <f>P150</f>
        <v>0</v>
      </c>
      <c r="AY156" s="163">
        <f>AC154</f>
        <v>0</v>
      </c>
      <c r="AZ156" s="164">
        <f>AP154</f>
        <v>0</v>
      </c>
      <c r="BJ156" s="163"/>
      <c r="BK156" s="2" t="str">
        <f>G124</f>
        <v/>
      </c>
      <c r="BO156" s="189"/>
      <c r="BP156" s="190" t="str">
        <f t="shared" si="214"/>
        <v/>
      </c>
      <c r="BQ156" s="189"/>
      <c r="BR156" s="191"/>
      <c r="CA156" s="282"/>
    </row>
    <row r="157" spans="1:79" s="2" customFormat="1" ht="18.75" thickBot="1" x14ac:dyDescent="0.3">
      <c r="A157" s="114"/>
      <c r="B157" s="266"/>
      <c r="C157" s="311"/>
      <c r="D157" s="312"/>
      <c r="E157" s="312"/>
      <c r="F157" s="253"/>
      <c r="G157" s="58"/>
      <c r="H157" s="58"/>
      <c r="I157" s="58"/>
      <c r="J157" s="58"/>
      <c r="K157" s="58"/>
      <c r="L157" s="58"/>
      <c r="M157" s="58"/>
      <c r="N157" s="62"/>
      <c r="O157" s="62"/>
      <c r="P157" s="263"/>
      <c r="Q157" s="259"/>
      <c r="R157" s="433"/>
      <c r="S157" s="434"/>
      <c r="T157" s="56"/>
      <c r="U157" s="56"/>
      <c r="V157" s="121"/>
      <c r="W157" s="224"/>
      <c r="X157" s="224"/>
      <c r="Y157" s="224"/>
      <c r="Z157" s="122"/>
      <c r="AA157" s="92"/>
      <c r="AB157" s="270"/>
      <c r="AC157" s="312"/>
      <c r="AD157" s="312"/>
      <c r="AE157" s="312"/>
      <c r="AF157" s="256"/>
      <c r="AG157" s="58"/>
      <c r="AH157" s="58"/>
      <c r="AI157" s="58"/>
      <c r="AJ157" s="58"/>
      <c r="AK157" s="58"/>
      <c r="AL157" s="58"/>
      <c r="AM157" s="58"/>
      <c r="AN157" s="62"/>
      <c r="AO157" s="62"/>
      <c r="AP157" s="260"/>
      <c r="AQ157" s="259"/>
      <c r="AR157" s="433"/>
      <c r="AS157" s="445"/>
      <c r="AT157" s="53"/>
      <c r="AU157" s="140"/>
      <c r="AW157" s="165">
        <f>P154</f>
        <v>0</v>
      </c>
      <c r="AX157" s="167">
        <f>P158</f>
        <v>0</v>
      </c>
      <c r="AY157" s="165">
        <f>AC158</f>
        <v>0</v>
      </c>
      <c r="AZ157" s="167">
        <f>AP158</f>
        <v>0</v>
      </c>
      <c r="BJ157" s="163"/>
      <c r="BK157" s="2" t="str">
        <f>K124</f>
        <v/>
      </c>
      <c r="BO157" s="189"/>
      <c r="BP157" s="190" t="str">
        <f t="shared" si="214"/>
        <v/>
      </c>
      <c r="BQ157" s="189"/>
      <c r="BR157" s="191"/>
      <c r="CA157" s="282"/>
    </row>
    <row r="158" spans="1:79" s="2" customFormat="1" ht="18.75" thickBot="1" x14ac:dyDescent="0.3">
      <c r="A158" s="55"/>
      <c r="B158" s="267"/>
      <c r="C158" s="308"/>
      <c r="D158" s="309"/>
      <c r="E158" s="310"/>
      <c r="F158" s="62"/>
      <c r="G158" s="58"/>
      <c r="H158" s="58"/>
      <c r="I158" s="58"/>
      <c r="J158" s="58"/>
      <c r="K158" s="58"/>
      <c r="L158" s="58"/>
      <c r="M158" s="58"/>
      <c r="N158" s="62"/>
      <c r="O158" s="62"/>
      <c r="P158" s="433"/>
      <c r="Q158" s="440"/>
      <c r="R158" s="260"/>
      <c r="S158" s="269"/>
      <c r="T158" s="56"/>
      <c r="U158" s="56"/>
      <c r="V158" s="121"/>
      <c r="W158" s="390" t="s">
        <v>99</v>
      </c>
      <c r="X158" s="390"/>
      <c r="Y158" s="390"/>
      <c r="Z158" s="122"/>
      <c r="AA158" s="92"/>
      <c r="AB158" s="271"/>
      <c r="AC158" s="308"/>
      <c r="AD158" s="309"/>
      <c r="AE158" s="310"/>
      <c r="AF158" s="62"/>
      <c r="AG158" s="58"/>
      <c r="AH158" s="58"/>
      <c r="AI158" s="58"/>
      <c r="AJ158" s="58"/>
      <c r="AK158" s="58"/>
      <c r="AL158" s="58"/>
      <c r="AM158" s="58"/>
      <c r="AN158" s="62"/>
      <c r="AO158" s="62"/>
      <c r="AP158" s="433"/>
      <c r="AQ158" s="440"/>
      <c r="AR158" s="260"/>
      <c r="AS158" s="274"/>
      <c r="AT158" s="53"/>
      <c r="AU158" s="140"/>
      <c r="BJ158" s="163"/>
      <c r="BK158" s="2" t="str">
        <f>L117</f>
        <v/>
      </c>
      <c r="BO158" s="189"/>
      <c r="BP158" s="190" t="str">
        <f t="shared" si="214"/>
        <v/>
      </c>
      <c r="BQ158" s="189"/>
      <c r="BR158" s="191"/>
      <c r="CA158" s="282"/>
    </row>
    <row r="159" spans="1:79" s="2" customFormat="1" ht="18.75" thickBot="1" x14ac:dyDescent="0.3">
      <c r="A159" s="55"/>
      <c r="B159" s="266"/>
      <c r="C159" s="62"/>
      <c r="D159" s="58"/>
      <c r="E159" s="58"/>
      <c r="F159" s="62"/>
      <c r="G159" s="438" t="s">
        <v>307</v>
      </c>
      <c r="H159" s="439"/>
      <c r="I159" s="439"/>
      <c r="J159" s="439"/>
      <c r="K159" s="439"/>
      <c r="L159" s="439"/>
      <c r="M159" s="439"/>
      <c r="N159" s="62"/>
      <c r="O159" s="62"/>
      <c r="P159" s="62"/>
      <c r="Q159" s="62"/>
      <c r="R159" s="433"/>
      <c r="S159" s="434"/>
      <c r="T159" s="56"/>
      <c r="U159" s="56"/>
      <c r="V159" s="121"/>
      <c r="W159" s="391" t="str" cm="1">
        <f t="array" ref="W159">IF(AG161=0,"",6*(SUMPRODUCT(--(COUNTIF($AW166:$AX166,AY166:AZ166)&gt;0))))</f>
        <v/>
      </c>
      <c r="X159" s="392"/>
      <c r="Y159" s="129"/>
      <c r="Z159" s="122"/>
      <c r="AA159" s="92"/>
      <c r="AB159" s="270"/>
      <c r="AC159" s="62"/>
      <c r="AD159" s="58"/>
      <c r="AE159" s="58"/>
      <c r="AF159" s="62"/>
      <c r="AG159" s="438" t="s">
        <v>307</v>
      </c>
      <c r="AH159" s="439"/>
      <c r="AI159" s="439"/>
      <c r="AJ159" s="439"/>
      <c r="AK159" s="439"/>
      <c r="AL159" s="439"/>
      <c r="AM159" s="439"/>
      <c r="AN159" s="62"/>
      <c r="AO159" s="62"/>
      <c r="AP159" s="62"/>
      <c r="AQ159" s="62"/>
      <c r="AR159" s="433"/>
      <c r="AS159" s="445"/>
      <c r="AT159" s="53"/>
      <c r="AU159" s="140"/>
      <c r="AW159" s="176" t="s">
        <v>179</v>
      </c>
      <c r="BJ159" s="165"/>
      <c r="BK159" s="166" t="str">
        <f>N117</f>
        <v/>
      </c>
      <c r="BL159" s="166"/>
      <c r="BM159" s="166"/>
      <c r="BN159" s="166"/>
      <c r="BO159" s="192"/>
      <c r="BP159" s="193" t="str">
        <f t="shared" si="214"/>
        <v/>
      </c>
      <c r="BQ159" s="192"/>
      <c r="BR159" s="194"/>
      <c r="BS159" s="166"/>
      <c r="CA159" s="282"/>
    </row>
    <row r="160" spans="1:79" s="2" customFormat="1" ht="18" x14ac:dyDescent="0.25">
      <c r="A160" s="55"/>
      <c r="B160" s="55"/>
      <c r="C160" s="55"/>
      <c r="D160" s="55"/>
      <c r="E160" s="55"/>
      <c r="F160" s="55"/>
      <c r="G160" s="435" t="s">
        <v>305</v>
      </c>
      <c r="H160" s="435"/>
      <c r="I160" s="435"/>
      <c r="J160" s="435"/>
      <c r="K160" s="435"/>
      <c r="L160" s="435"/>
      <c r="M160" s="435"/>
      <c r="N160" s="110"/>
      <c r="O160" s="110"/>
      <c r="P160" s="110"/>
      <c r="Q160" s="110"/>
      <c r="R160" s="110"/>
      <c r="S160" s="110"/>
      <c r="T160" s="56"/>
      <c r="U160" s="56"/>
      <c r="V160" s="121"/>
      <c r="W160" s="224" t="s">
        <v>343</v>
      </c>
      <c r="X160" s="224"/>
      <c r="Y160" s="224"/>
      <c r="Z160" s="122"/>
      <c r="AA160" s="92"/>
      <c r="AB160" s="55"/>
      <c r="AC160" s="55"/>
      <c r="AD160" s="55"/>
      <c r="AE160" s="55"/>
      <c r="AF160" s="55"/>
      <c r="AG160" s="456" t="s">
        <v>305</v>
      </c>
      <c r="AH160" s="456"/>
      <c r="AI160" s="456"/>
      <c r="AJ160" s="456"/>
      <c r="AK160" s="456"/>
      <c r="AL160" s="456"/>
      <c r="AM160" s="456"/>
      <c r="AN160" s="110"/>
      <c r="AO160" s="110"/>
      <c r="AP160" s="110"/>
      <c r="AQ160" s="110"/>
      <c r="AR160" s="110"/>
      <c r="AS160" s="110"/>
      <c r="AT160" s="53"/>
      <c r="AU160" s="140"/>
      <c r="AW160" s="161" t="s">
        <v>175</v>
      </c>
      <c r="AX160" s="169"/>
      <c r="AY160" s="161" t="s">
        <v>174</v>
      </c>
      <c r="AZ160" s="169"/>
      <c r="BQ160" s="163"/>
      <c r="CA160" s="282"/>
    </row>
    <row r="161" spans="1:79" s="2" customFormat="1" ht="18.75" thickBot="1" x14ac:dyDescent="0.3">
      <c r="A161" s="55"/>
      <c r="B161" s="55"/>
      <c r="C161" s="55"/>
      <c r="D161" s="55"/>
      <c r="E161" s="55"/>
      <c r="F161" s="55"/>
      <c r="G161" s="433"/>
      <c r="H161" s="440"/>
      <c r="I161" s="440"/>
      <c r="J161" s="110"/>
      <c r="K161" s="110"/>
      <c r="L161" s="433"/>
      <c r="M161" s="441"/>
      <c r="N161" s="110"/>
      <c r="O161" s="110"/>
      <c r="P161" s="110"/>
      <c r="Q161" s="110"/>
      <c r="R161" s="110"/>
      <c r="S161" s="110"/>
      <c r="T161" s="56"/>
      <c r="U161" s="56"/>
      <c r="V161" s="121"/>
      <c r="W161" s="224"/>
      <c r="X161" s="224"/>
      <c r="Y161" s="224"/>
      <c r="Z161" s="122"/>
      <c r="AA161" s="92"/>
      <c r="AB161" s="55"/>
      <c r="AC161" s="55"/>
      <c r="AD161" s="55"/>
      <c r="AE161" s="55"/>
      <c r="AF161" s="55"/>
      <c r="AG161" s="433"/>
      <c r="AH161" s="440"/>
      <c r="AI161" s="440"/>
      <c r="AJ161" s="110"/>
      <c r="AK161" s="110"/>
      <c r="AL161" s="433"/>
      <c r="AM161" s="441"/>
      <c r="AN161" s="110"/>
      <c r="AO161" s="110"/>
      <c r="AP161" s="110"/>
      <c r="AQ161" s="110"/>
      <c r="AR161" s="110"/>
      <c r="AS161" s="110"/>
      <c r="AT161" s="53"/>
      <c r="AU161" s="140"/>
      <c r="AW161" s="163">
        <f>F148</f>
        <v>0</v>
      </c>
      <c r="AX161" s="164">
        <f>F156</f>
        <v>0</v>
      </c>
      <c r="AY161" s="163">
        <f>AF148</f>
        <v>0</v>
      </c>
      <c r="AZ161" s="164">
        <f>AN148</f>
        <v>0</v>
      </c>
      <c r="BJ161" s="160" t="s">
        <v>206</v>
      </c>
      <c r="BM161" s="160" t="s">
        <v>213</v>
      </c>
      <c r="BQ161" s="163"/>
      <c r="CA161" s="282"/>
    </row>
    <row r="162" spans="1:79" s="2" customFormat="1" ht="18" x14ac:dyDescent="0.25">
      <c r="A162" s="55"/>
      <c r="B162" s="55"/>
      <c r="C162" s="55"/>
      <c r="D162" s="55"/>
      <c r="E162" s="55"/>
      <c r="F162" s="55"/>
      <c r="G162" s="55"/>
      <c r="H162" s="92"/>
      <c r="I162" s="92"/>
      <c r="J162" s="92"/>
      <c r="K162" s="92"/>
      <c r="L162" s="92"/>
      <c r="M162" s="92"/>
      <c r="N162" s="92"/>
      <c r="O162" s="92"/>
      <c r="P162" s="92"/>
      <c r="Q162" s="92"/>
      <c r="R162" s="92"/>
      <c r="S162" s="92"/>
      <c r="T162" s="56"/>
      <c r="U162" s="56"/>
      <c r="V162" s="121"/>
      <c r="W162" s="431" t="s">
        <v>18</v>
      </c>
      <c r="X162" s="431"/>
      <c r="Y162" s="224"/>
      <c r="Z162" s="122"/>
      <c r="AA162" s="92"/>
      <c r="AB162" s="58"/>
      <c r="AC162" s="58"/>
      <c r="AD162" s="58"/>
      <c r="AE162" s="58"/>
      <c r="AF162" s="58"/>
      <c r="AG162" s="110"/>
      <c r="AH162" s="110"/>
      <c r="AI162" s="110"/>
      <c r="AJ162" s="110"/>
      <c r="AK162" s="110"/>
      <c r="AL162" s="53"/>
      <c r="AM162" s="53"/>
      <c r="AN162" s="53"/>
      <c r="AO162" s="53"/>
      <c r="AP162" s="53"/>
      <c r="AQ162" s="53"/>
      <c r="AR162" s="53"/>
      <c r="AS162" s="53"/>
      <c r="AT162" s="53"/>
      <c r="AU162" s="140"/>
      <c r="AW162" s="165">
        <f>N148</f>
        <v>0</v>
      </c>
      <c r="AX162" s="167">
        <f>N156</f>
        <v>0</v>
      </c>
      <c r="AY162" s="165">
        <f>AF156</f>
        <v>0</v>
      </c>
      <c r="AZ162" s="167">
        <f>AN156</f>
        <v>0</v>
      </c>
      <c r="BJ162" s="168" t="s">
        <v>207</v>
      </c>
      <c r="BK162" s="162" t="s">
        <v>198</v>
      </c>
      <c r="BL162" s="172" t="s">
        <v>199</v>
      </c>
      <c r="BM162" s="168" t="s">
        <v>211</v>
      </c>
      <c r="BN162" s="162" t="s">
        <v>207</v>
      </c>
      <c r="BO162" s="172" t="s">
        <v>208</v>
      </c>
      <c r="BQ162" s="163"/>
      <c r="CA162" s="282"/>
    </row>
    <row r="163" spans="1:79" s="2" customFormat="1" ht="18" x14ac:dyDescent="0.25">
      <c r="A163" s="55"/>
      <c r="B163" s="55"/>
      <c r="C163" s="55"/>
      <c r="D163" s="55"/>
      <c r="E163" s="55"/>
      <c r="F163" s="55"/>
      <c r="G163" s="55"/>
      <c r="H163" s="92"/>
      <c r="I163" s="92"/>
      <c r="J163" s="92"/>
      <c r="K163" s="92"/>
      <c r="L163" s="92"/>
      <c r="M163" s="92"/>
      <c r="N163" s="92"/>
      <c r="O163" s="92"/>
      <c r="P163" s="92"/>
      <c r="Q163" s="92"/>
      <c r="R163" s="92"/>
      <c r="S163" s="92"/>
      <c r="T163" s="56"/>
      <c r="U163" s="56"/>
      <c r="V163" s="121"/>
      <c r="W163" s="391" t="str" cm="1">
        <f t="array" ref="W163">IF(AG152=0,"",8*(SUMPRODUCT(--(COUNTIF($AW170:$AX170,AY170:AZ170)&gt;0))))</f>
        <v/>
      </c>
      <c r="X163" s="392"/>
      <c r="Y163" s="129"/>
      <c r="Z163" s="122"/>
      <c r="AA163" s="92"/>
      <c r="AB163" s="58"/>
      <c r="AC163" s="58"/>
      <c r="AD163" s="58"/>
      <c r="AE163" s="58"/>
      <c r="AF163" s="58"/>
      <c r="AG163" s="110"/>
      <c r="AH163" s="110"/>
      <c r="AI163" s="110"/>
      <c r="AJ163" s="110"/>
      <c r="AK163" s="110"/>
      <c r="AL163" s="53"/>
      <c r="AM163" s="53"/>
      <c r="AN163" s="53"/>
      <c r="AO163" s="53"/>
      <c r="AP163" s="53"/>
      <c r="AQ163" s="53"/>
      <c r="AR163" s="53"/>
      <c r="AS163" s="53"/>
      <c r="AT163" s="53"/>
      <c r="AU163" s="140"/>
      <c r="BJ163" s="163"/>
      <c r="BK163" s="2">
        <f>B145</f>
        <v>0</v>
      </c>
      <c r="BL163" s="164">
        <f>B149</f>
        <v>0</v>
      </c>
      <c r="BM163" s="163"/>
      <c r="BN163" s="2">
        <f>C146</f>
        <v>0</v>
      </c>
      <c r="BO163" s="164">
        <f>C154</f>
        <v>0</v>
      </c>
      <c r="BQ163" s="163"/>
      <c r="CA163" s="282"/>
    </row>
    <row r="164" spans="1:79" s="2" customFormat="1" ht="18" customHeight="1" x14ac:dyDescent="0.2">
      <c r="A164" s="55"/>
      <c r="B164" s="55"/>
      <c r="C164" s="55"/>
      <c r="D164" s="55"/>
      <c r="E164" s="55"/>
      <c r="F164" s="55"/>
      <c r="G164" s="55"/>
      <c r="H164" s="61"/>
      <c r="I164" s="61"/>
      <c r="J164" s="61"/>
      <c r="K164" s="61"/>
      <c r="L164" s="61"/>
      <c r="M164" s="61"/>
      <c r="N164" s="61"/>
      <c r="O164" s="61"/>
      <c r="P164" s="61"/>
      <c r="Q164" s="61"/>
      <c r="R164" s="61"/>
      <c r="S164" s="61"/>
      <c r="T164" s="61"/>
      <c r="U164" s="61"/>
      <c r="V164" s="121"/>
      <c r="W164" s="428" t="s">
        <v>311</v>
      </c>
      <c r="X164" s="428"/>
      <c r="Y164" s="129"/>
      <c r="Z164" s="122"/>
      <c r="AA164" s="92"/>
      <c r="AB164" s="58"/>
      <c r="AC164" s="58"/>
      <c r="AD164" s="58"/>
      <c r="AE164" s="58"/>
      <c r="AF164" s="58"/>
      <c r="AG164" s="58"/>
      <c r="AH164" s="58"/>
      <c r="AI164" s="58"/>
      <c r="AJ164" s="58"/>
      <c r="AK164" s="58"/>
      <c r="AL164" s="58"/>
      <c r="AM164" s="58"/>
      <c r="AN164" s="58"/>
      <c r="AO164" s="58"/>
      <c r="AP164" s="58"/>
      <c r="AQ164" s="58"/>
      <c r="AR164" s="58"/>
      <c r="AS164" s="58"/>
      <c r="AT164" s="61"/>
      <c r="AU164" s="140"/>
      <c r="AW164" s="2" t="s">
        <v>99</v>
      </c>
      <c r="BJ164" s="165"/>
      <c r="BK164" s="166">
        <f>B147</f>
        <v>0</v>
      </c>
      <c r="BL164" s="167">
        <f>B151</f>
        <v>0</v>
      </c>
      <c r="BM164" s="165"/>
      <c r="BN164" s="166">
        <f>C150</f>
        <v>0</v>
      </c>
      <c r="BO164" s="167">
        <f>C158</f>
        <v>0</v>
      </c>
      <c r="BQ164" s="163"/>
      <c r="CA164" s="282"/>
    </row>
    <row r="165" spans="1:79" s="2" customFormat="1" ht="18" customHeight="1" x14ac:dyDescent="0.2">
      <c r="A165" s="55"/>
      <c r="B165" s="55"/>
      <c r="C165" s="55"/>
      <c r="D165" s="55"/>
      <c r="E165" s="55"/>
      <c r="F165" s="55"/>
      <c r="G165" s="55"/>
      <c r="H165" s="61"/>
      <c r="I165" s="61"/>
      <c r="J165" s="61"/>
      <c r="K165" s="61"/>
      <c r="L165" s="61"/>
      <c r="M165" s="61"/>
      <c r="N165" s="61"/>
      <c r="O165" s="61"/>
      <c r="P165" s="61"/>
      <c r="Q165" s="61"/>
      <c r="R165" s="61"/>
      <c r="S165" s="61"/>
      <c r="T165" s="61"/>
      <c r="U165" s="61"/>
      <c r="V165" s="121"/>
      <c r="W165" s="224"/>
      <c r="X165" s="224"/>
      <c r="Y165" s="224"/>
      <c r="Z165" s="122"/>
      <c r="AA165" s="92"/>
      <c r="AB165" s="58"/>
      <c r="AC165" s="58"/>
      <c r="AD165" s="58"/>
      <c r="AE165" s="58"/>
      <c r="AF165" s="58"/>
      <c r="AG165" s="58"/>
      <c r="AH165" s="58"/>
      <c r="AI165" s="58"/>
      <c r="AJ165" s="58"/>
      <c r="AK165" s="58"/>
      <c r="AL165" s="58"/>
      <c r="AM165" s="58"/>
      <c r="AN165" s="58"/>
      <c r="AO165" s="58"/>
      <c r="AP165" s="58"/>
      <c r="AQ165" s="58"/>
      <c r="AR165" s="58"/>
      <c r="AS165" s="58"/>
      <c r="AT165" s="61"/>
      <c r="AU165" s="140"/>
      <c r="AW165" s="161" t="s">
        <v>175</v>
      </c>
      <c r="AX165" s="169"/>
      <c r="AY165" s="173" t="s">
        <v>174</v>
      </c>
      <c r="AZ165" s="169"/>
      <c r="BJ165" s="168" t="s">
        <v>208</v>
      </c>
      <c r="BK165" s="162" t="s">
        <v>202</v>
      </c>
      <c r="BL165" s="172" t="s">
        <v>203</v>
      </c>
      <c r="BM165" s="168" t="s">
        <v>212</v>
      </c>
      <c r="BN165" s="162" t="s">
        <v>209</v>
      </c>
      <c r="BO165" s="172" t="s">
        <v>210</v>
      </c>
      <c r="BQ165" s="163"/>
      <c r="CA165" s="282"/>
    </row>
    <row r="166" spans="1:79" s="2" customFormat="1" ht="18" customHeight="1" x14ac:dyDescent="0.2">
      <c r="A166" s="55"/>
      <c r="B166" s="55"/>
      <c r="C166" s="55"/>
      <c r="D166" s="55"/>
      <c r="E166" s="55"/>
      <c r="F166" s="55"/>
      <c r="G166" s="55"/>
      <c r="H166" s="61"/>
      <c r="I166" s="61"/>
      <c r="J166" s="61"/>
      <c r="K166" s="61"/>
      <c r="L166" s="61"/>
      <c r="M166" s="61"/>
      <c r="N166" s="61"/>
      <c r="O166" s="61"/>
      <c r="P166" s="61"/>
      <c r="Q166" s="61"/>
      <c r="R166" s="61"/>
      <c r="S166" s="61"/>
      <c r="T166" s="61"/>
      <c r="U166" s="61"/>
      <c r="V166" s="121"/>
      <c r="W166" s="390" t="s">
        <v>309</v>
      </c>
      <c r="X166" s="390"/>
      <c r="Y166" s="224"/>
      <c r="Z166" s="122"/>
      <c r="AA166" s="92"/>
      <c r="AB166" s="58"/>
      <c r="AC166" s="58"/>
      <c r="AD166" s="58"/>
      <c r="AE166" s="58"/>
      <c r="AF166" s="58"/>
      <c r="AG166" s="58"/>
      <c r="AH166" s="58"/>
      <c r="AI166" s="58"/>
      <c r="AJ166" s="58"/>
      <c r="AK166" s="58"/>
      <c r="AL166" s="58"/>
      <c r="AM166" s="58"/>
      <c r="AN166" s="58"/>
      <c r="AO166" s="58"/>
      <c r="AP166" s="58"/>
      <c r="AQ166" s="58"/>
      <c r="AR166" s="58"/>
      <c r="AS166" s="58"/>
      <c r="AT166" s="61"/>
      <c r="AU166" s="140"/>
      <c r="AW166" s="165">
        <f>G161</f>
        <v>0</v>
      </c>
      <c r="AX166" s="167">
        <f>L161</f>
        <v>0</v>
      </c>
      <c r="AY166" s="166">
        <f>AG161</f>
        <v>0</v>
      </c>
      <c r="AZ166" s="167">
        <f>AL161</f>
        <v>0</v>
      </c>
      <c r="BJ166" s="163"/>
      <c r="BK166" s="2">
        <f>B153</f>
        <v>0</v>
      </c>
      <c r="BL166" s="164">
        <f>B157</f>
        <v>0</v>
      </c>
      <c r="BM166" s="163"/>
      <c r="BN166" s="2">
        <f>P146</f>
        <v>0</v>
      </c>
      <c r="BO166" s="164">
        <f>P154</f>
        <v>0</v>
      </c>
      <c r="BQ166" s="163"/>
      <c r="CA166" s="282"/>
    </row>
    <row r="167" spans="1:79" s="2" customFormat="1" ht="18" customHeight="1" thickBot="1" x14ac:dyDescent="0.25">
      <c r="A167" s="55"/>
      <c r="B167" s="93" t="s">
        <v>14</v>
      </c>
      <c r="C167" s="93"/>
      <c r="D167" s="93"/>
      <c r="E167" s="93"/>
      <c r="F167" s="93"/>
      <c r="G167" s="55"/>
      <c r="H167" s="61"/>
      <c r="I167" s="61"/>
      <c r="J167" s="61"/>
      <c r="K167" s="93" t="s">
        <v>14</v>
      </c>
      <c r="L167" s="93"/>
      <c r="M167" s="93"/>
      <c r="N167" s="93"/>
      <c r="O167" s="93"/>
      <c r="P167" s="61"/>
      <c r="Q167" s="61"/>
      <c r="R167" s="61"/>
      <c r="S167" s="61"/>
      <c r="T167" s="61"/>
      <c r="U167" s="61"/>
      <c r="V167" s="121"/>
      <c r="W167" s="391" t="str">
        <f>IF(AB169=0,"",10*(SUMPRODUCT(--(COUNTIF($AW174,AY174)&gt;0))))</f>
        <v/>
      </c>
      <c r="X167" s="392"/>
      <c r="Y167" s="290" t="s">
        <v>344</v>
      </c>
      <c r="Z167" s="122"/>
      <c r="AA167" s="115"/>
      <c r="AB167" s="93" t="s">
        <v>14</v>
      </c>
      <c r="AC167" s="93"/>
      <c r="AD167" s="93"/>
      <c r="AE167" s="93"/>
      <c r="AF167" s="93"/>
      <c r="AG167" s="58"/>
      <c r="AH167" s="58"/>
      <c r="AI167" s="58"/>
      <c r="AJ167" s="58"/>
      <c r="AK167" s="93" t="s">
        <v>14</v>
      </c>
      <c r="AL167" s="93"/>
      <c r="AM167" s="93"/>
      <c r="AN167" s="93"/>
      <c r="AO167" s="93"/>
      <c r="AP167" s="58"/>
      <c r="AQ167" s="58"/>
      <c r="AR167" s="58"/>
      <c r="AS167" s="58"/>
      <c r="AT167" s="61"/>
      <c r="AU167" s="140"/>
      <c r="BJ167" s="165"/>
      <c r="BK167" s="166">
        <f>B155</f>
        <v>0</v>
      </c>
      <c r="BL167" s="167">
        <f>B159</f>
        <v>0</v>
      </c>
      <c r="BM167" s="165"/>
      <c r="BN167" s="166">
        <f>P150</f>
        <v>0</v>
      </c>
      <c r="BO167" s="167">
        <f>P158</f>
        <v>0</v>
      </c>
      <c r="BQ167" s="163"/>
      <c r="CA167" s="282"/>
    </row>
    <row r="168" spans="1:79" s="2" customFormat="1" ht="18" customHeight="1" x14ac:dyDescent="0.25">
      <c r="A168" s="55"/>
      <c r="B168" s="426" t="s">
        <v>15</v>
      </c>
      <c r="C168" s="426"/>
      <c r="D168" s="426"/>
      <c r="E168" s="426"/>
      <c r="F168" s="427"/>
      <c r="G168" s="55"/>
      <c r="H168" s="54"/>
      <c r="I168" s="54"/>
      <c r="J168" s="54"/>
      <c r="K168" s="303" t="s">
        <v>17</v>
      </c>
      <c r="L168" s="304"/>
      <c r="M168" s="304"/>
      <c r="N168" s="304"/>
      <c r="O168" s="304"/>
      <c r="P168" s="54"/>
      <c r="Q168" s="54"/>
      <c r="R168" s="54"/>
      <c r="S168" s="54"/>
      <c r="T168" s="54"/>
      <c r="U168" s="54"/>
      <c r="V168" s="121"/>
      <c r="W168" s="135"/>
      <c r="X168" s="135"/>
      <c r="Y168" s="129"/>
      <c r="Z168" s="122"/>
      <c r="AA168" s="92"/>
      <c r="AB168" s="303" t="s">
        <v>15</v>
      </c>
      <c r="AC168" s="304"/>
      <c r="AD168" s="304"/>
      <c r="AE168" s="304"/>
      <c r="AF168" s="304"/>
      <c r="AG168" s="54"/>
      <c r="AH168" s="54"/>
      <c r="AI168" s="54"/>
      <c r="AJ168" s="54"/>
      <c r="AK168" s="303" t="s">
        <v>17</v>
      </c>
      <c r="AL168" s="304"/>
      <c r="AM168" s="304"/>
      <c r="AN168" s="304"/>
      <c r="AO168" s="304"/>
      <c r="AP168" s="53"/>
      <c r="AQ168" s="53"/>
      <c r="AR168" s="53"/>
      <c r="AS168" s="53"/>
      <c r="AT168" s="53"/>
      <c r="AU168" s="140"/>
      <c r="AW168" s="2" t="s">
        <v>18</v>
      </c>
      <c r="BJ168" s="168" t="s">
        <v>209</v>
      </c>
      <c r="BK168" s="162" t="s">
        <v>200</v>
      </c>
      <c r="BL168" s="172" t="s">
        <v>201</v>
      </c>
      <c r="BM168" s="168" t="s">
        <v>214</v>
      </c>
      <c r="BN168" s="173"/>
      <c r="BO168" s="169"/>
      <c r="BQ168" s="163"/>
      <c r="CA168" s="282"/>
    </row>
    <row r="169" spans="1:79" s="2" customFormat="1" ht="18" customHeight="1" x14ac:dyDescent="0.25">
      <c r="A169" s="55"/>
      <c r="B169" s="394"/>
      <c r="C169" s="395"/>
      <c r="D169" s="395"/>
      <c r="E169" s="395"/>
      <c r="F169" s="396"/>
      <c r="G169" s="55"/>
      <c r="H169" s="54"/>
      <c r="I169" s="54"/>
      <c r="J169" s="54"/>
      <c r="K169" s="394"/>
      <c r="L169" s="395"/>
      <c r="M169" s="395"/>
      <c r="N169" s="395"/>
      <c r="O169" s="396"/>
      <c r="P169" s="54"/>
      <c r="Q169" s="54"/>
      <c r="R169" s="54"/>
      <c r="S169" s="54"/>
      <c r="T169" s="54"/>
      <c r="U169" s="54"/>
      <c r="V169" s="121"/>
      <c r="W169" s="390" t="s">
        <v>17</v>
      </c>
      <c r="X169" s="390"/>
      <c r="Y169" s="390"/>
      <c r="Z169" s="122"/>
      <c r="AA169" s="92"/>
      <c r="AB169" s="394"/>
      <c r="AC169" s="395"/>
      <c r="AD169" s="395"/>
      <c r="AE169" s="395"/>
      <c r="AF169" s="396"/>
      <c r="AG169" s="54"/>
      <c r="AH169" s="54"/>
      <c r="AI169" s="54"/>
      <c r="AJ169" s="54"/>
      <c r="AK169" s="394"/>
      <c r="AL169" s="395"/>
      <c r="AM169" s="395"/>
      <c r="AN169" s="395"/>
      <c r="AO169" s="396"/>
      <c r="AP169" s="53"/>
      <c r="AQ169" s="53"/>
      <c r="AR169" s="53"/>
      <c r="AS169" s="53"/>
      <c r="AT169" s="53"/>
      <c r="AU169" s="140"/>
      <c r="AW169" s="161" t="s">
        <v>175</v>
      </c>
      <c r="AX169" s="169"/>
      <c r="AY169" s="173" t="s">
        <v>174</v>
      </c>
      <c r="AZ169" s="169"/>
      <c r="BJ169" s="163"/>
      <c r="BK169" s="2">
        <f>R145</f>
        <v>0</v>
      </c>
      <c r="BL169" s="164">
        <f>R149</f>
        <v>0</v>
      </c>
      <c r="BM169" s="163" t="s">
        <v>216</v>
      </c>
      <c r="BN169" s="2">
        <f>F148</f>
        <v>0</v>
      </c>
      <c r="BO169" s="164">
        <f>N148</f>
        <v>0</v>
      </c>
      <c r="BQ169" s="163"/>
      <c r="CA169" s="282"/>
    </row>
    <row r="170" spans="1:79" s="2" customFormat="1" ht="18" customHeight="1" x14ac:dyDescent="0.25">
      <c r="A170" s="55"/>
      <c r="B170" s="55"/>
      <c r="C170" s="55"/>
      <c r="D170" s="55"/>
      <c r="E170" s="55"/>
      <c r="F170" s="55"/>
      <c r="G170" s="55"/>
      <c r="H170" s="92"/>
      <c r="I170" s="92"/>
      <c r="J170" s="92"/>
      <c r="K170" s="92"/>
      <c r="L170" s="92"/>
      <c r="M170" s="92"/>
      <c r="N170" s="92"/>
      <c r="O170" s="92"/>
      <c r="P170" s="92"/>
      <c r="Q170" s="92"/>
      <c r="R170" s="92"/>
      <c r="S170" s="92"/>
      <c r="T170" s="56"/>
      <c r="U170" s="56"/>
      <c r="V170" s="121"/>
      <c r="W170" s="391" t="str">
        <f>IF(AK169=0,"",10*(SUMPRODUCT(--(COUNTIF($AW174,AY174)&gt;0))))</f>
        <v/>
      </c>
      <c r="X170" s="392"/>
      <c r="Y170" s="291" t="s">
        <v>344</v>
      </c>
      <c r="Z170" s="122"/>
      <c r="AA170" s="92"/>
      <c r="AB170" s="58"/>
      <c r="AC170" s="58"/>
      <c r="AD170" s="58"/>
      <c r="AE170" s="58"/>
      <c r="AF170" s="58"/>
      <c r="AG170" s="110"/>
      <c r="AH170" s="110"/>
      <c r="AI170" s="110"/>
      <c r="AJ170" s="110"/>
      <c r="AK170" s="58"/>
      <c r="AL170" s="58"/>
      <c r="AM170" s="58"/>
      <c r="AN170" s="58"/>
      <c r="AO170" s="58"/>
      <c r="AP170" s="53"/>
      <c r="AQ170" s="53"/>
      <c r="AR170" s="53"/>
      <c r="AS170" s="53"/>
      <c r="AT170" s="53"/>
      <c r="AU170" s="140"/>
      <c r="AW170" s="165">
        <f>G152</f>
        <v>0</v>
      </c>
      <c r="AX170" s="167">
        <f>L152</f>
        <v>0</v>
      </c>
      <c r="AY170" s="166">
        <f>AG152</f>
        <v>0</v>
      </c>
      <c r="AZ170" s="167">
        <f>AL152</f>
        <v>0</v>
      </c>
      <c r="BJ170" s="165"/>
      <c r="BK170" s="166">
        <f>R147</f>
        <v>0</v>
      </c>
      <c r="BL170" s="167">
        <f>R151</f>
        <v>0</v>
      </c>
      <c r="BM170" s="165"/>
      <c r="BN170" s="166">
        <f>F156</f>
        <v>0</v>
      </c>
      <c r="BO170" s="167">
        <f>N156</f>
        <v>0</v>
      </c>
      <c r="BQ170" s="163"/>
      <c r="CA170" s="282"/>
    </row>
    <row r="171" spans="1:79" ht="18" customHeight="1" thickBot="1" x14ac:dyDescent="0.3">
      <c r="A171" s="55"/>
      <c r="B171" s="93"/>
      <c r="C171" s="93"/>
      <c r="D171" s="93"/>
      <c r="E171" s="93"/>
      <c r="F171" s="93"/>
      <c r="G171" s="92"/>
      <c r="H171" s="92"/>
      <c r="I171" s="92"/>
      <c r="J171" s="92"/>
      <c r="K171" s="92"/>
      <c r="L171" s="92"/>
      <c r="M171" s="92"/>
      <c r="N171" s="92"/>
      <c r="O171" s="92"/>
      <c r="P171" s="92"/>
      <c r="Q171" s="92"/>
      <c r="R171" s="92"/>
      <c r="S171" s="92"/>
      <c r="T171" s="56"/>
      <c r="U171" s="56"/>
      <c r="V171" s="121"/>
      <c r="W171" s="135"/>
      <c r="X171" s="135"/>
      <c r="Y171" s="129"/>
      <c r="Z171" s="122"/>
      <c r="AA171" s="92"/>
      <c r="AB171" s="93"/>
      <c r="AC171" s="93"/>
      <c r="AD171" s="93"/>
      <c r="AE171" s="93"/>
      <c r="AF171" s="93"/>
      <c r="AG171" s="92"/>
      <c r="AH171" s="92"/>
      <c r="AI171" s="92"/>
      <c r="AJ171" s="92"/>
      <c r="AK171" s="82"/>
      <c r="AL171" s="82"/>
      <c r="AM171" s="82"/>
      <c r="AN171" s="82"/>
      <c r="AO171" s="82"/>
      <c r="AP171" s="53"/>
      <c r="AQ171" s="53"/>
      <c r="AR171" s="53"/>
      <c r="AS171" s="53"/>
      <c r="AT171" s="53"/>
      <c r="AU171" s="140"/>
      <c r="BB171" s="2"/>
      <c r="BC171" s="2"/>
      <c r="BD171" s="2"/>
      <c r="BE171" s="2"/>
      <c r="BF171" s="2"/>
      <c r="BJ171" s="168" t="s">
        <v>210</v>
      </c>
      <c r="BK171" s="162" t="s">
        <v>204</v>
      </c>
      <c r="BL171" s="172" t="s">
        <v>205</v>
      </c>
      <c r="BM171" s="200" t="s">
        <v>288</v>
      </c>
    </row>
    <row r="172" spans="1:79" ht="18" customHeight="1" thickTop="1" thickBot="1" x14ac:dyDescent="0.3">
      <c r="A172" s="55"/>
      <c r="B172" s="93" t="s">
        <v>338</v>
      </c>
      <c r="C172" s="93"/>
      <c r="D172" s="93"/>
      <c r="E172" s="93"/>
      <c r="F172" s="93"/>
      <c r="G172" s="92"/>
      <c r="H172" s="92"/>
      <c r="I172" s="92"/>
      <c r="J172" s="411" t="s">
        <v>297</v>
      </c>
      <c r="K172" s="412"/>
      <c r="L172" s="412"/>
      <c r="M172" s="413"/>
      <c r="N172" s="92"/>
      <c r="O172" s="92"/>
      <c r="P172" s="92"/>
      <c r="Q172" s="92"/>
      <c r="R172" s="92"/>
      <c r="S172" s="92"/>
      <c r="T172" s="92"/>
      <c r="U172" s="92"/>
      <c r="V172" s="121"/>
      <c r="W172" s="390" t="s">
        <v>301</v>
      </c>
      <c r="X172" s="390"/>
      <c r="Y172" s="390"/>
      <c r="Z172" s="122"/>
      <c r="AA172" s="92"/>
      <c r="AB172" s="93" t="s">
        <v>338</v>
      </c>
      <c r="AC172" s="93"/>
      <c r="AD172" s="93"/>
      <c r="AE172" s="93"/>
      <c r="AF172" s="93"/>
      <c r="AG172" s="92"/>
      <c r="AH172" s="92"/>
      <c r="AI172" s="92"/>
      <c r="AJ172" s="92"/>
      <c r="AK172" s="407" t="s">
        <v>47</v>
      </c>
      <c r="AL172" s="408"/>
      <c r="AM172" s="53"/>
      <c r="AN172" s="53"/>
      <c r="AO172" s="53"/>
      <c r="AP172" s="53"/>
      <c r="AQ172" s="53"/>
      <c r="AR172" s="53"/>
      <c r="AS172" s="53"/>
      <c r="AT172" s="53"/>
      <c r="AU172" s="140"/>
      <c r="BB172" s="2"/>
      <c r="BC172" s="2"/>
      <c r="BD172" s="2"/>
      <c r="BE172" s="2"/>
      <c r="BF172" s="2"/>
      <c r="BJ172" s="163"/>
      <c r="BK172" s="2">
        <f>R153</f>
        <v>0</v>
      </c>
      <c r="BL172" s="164">
        <f>R157</f>
        <v>0</v>
      </c>
      <c r="BN172" s="4">
        <f>G152</f>
        <v>0</v>
      </c>
    </row>
    <row r="173" spans="1:79" ht="18" customHeight="1" thickTop="1" thickBot="1" x14ac:dyDescent="0.3">
      <c r="A173" s="55"/>
      <c r="B173" s="303" t="s">
        <v>337</v>
      </c>
      <c r="C173" s="304"/>
      <c r="D173" s="304"/>
      <c r="E173" s="304"/>
      <c r="F173" s="304"/>
      <c r="G173" s="92"/>
      <c r="H173" s="92"/>
      <c r="I173" s="204"/>
      <c r="J173" s="206"/>
      <c r="K173" s="206"/>
      <c r="L173" s="129"/>
      <c r="M173" s="129"/>
      <c r="N173" s="205"/>
      <c r="O173" s="205"/>
      <c r="P173" s="205"/>
      <c r="Q173" s="205"/>
      <c r="R173" s="205"/>
      <c r="S173" s="205"/>
      <c r="T173" s="205"/>
      <c r="U173" s="205"/>
      <c r="V173" s="206"/>
      <c r="W173" s="391" t="str">
        <f>IF(AJ152=0,"",15*(SUMPRODUCT(--(COUNTIF($AW182,AY182)&gt;0))))</f>
        <v/>
      </c>
      <c r="X173" s="392"/>
      <c r="Y173" s="291" t="s">
        <v>302</v>
      </c>
      <c r="Z173" s="122"/>
      <c r="AA173" s="92"/>
      <c r="AB173" s="303" t="s">
        <v>337</v>
      </c>
      <c r="AC173" s="304"/>
      <c r="AD173" s="304"/>
      <c r="AE173" s="304"/>
      <c r="AF173" s="304"/>
      <c r="AG173" s="92"/>
      <c r="AH173" s="92"/>
      <c r="AI173" s="92"/>
      <c r="AJ173" s="92"/>
      <c r="AK173" s="409"/>
      <c r="AL173" s="410"/>
      <c r="AM173" s="53"/>
      <c r="AN173" s="53"/>
      <c r="AO173" s="53"/>
      <c r="AP173" s="53"/>
      <c r="AQ173" s="53"/>
      <c r="AR173" s="53"/>
      <c r="AS173" s="53"/>
      <c r="AT173" s="53"/>
      <c r="AU173" s="140"/>
      <c r="AW173" s="161" t="s">
        <v>175</v>
      </c>
      <c r="AX173" s="169"/>
      <c r="AY173" s="173" t="s">
        <v>174</v>
      </c>
      <c r="AZ173" s="169"/>
      <c r="BB173" s="2"/>
      <c r="BC173" s="2"/>
      <c r="BD173" s="2"/>
      <c r="BE173" s="2"/>
      <c r="BF173" s="2"/>
      <c r="BJ173" s="165"/>
      <c r="BK173" s="166">
        <f>R155</f>
        <v>0</v>
      </c>
      <c r="BL173" s="167">
        <f>R159</f>
        <v>0</v>
      </c>
      <c r="BN173" s="4">
        <f>L152</f>
        <v>0</v>
      </c>
    </row>
    <row r="174" spans="1:79" ht="18" customHeight="1" thickTop="1" thickBot="1" x14ac:dyDescent="0.3">
      <c r="A174" s="54"/>
      <c r="B174" s="422"/>
      <c r="C174" s="422"/>
      <c r="D174" s="422"/>
      <c r="E174" s="422"/>
      <c r="F174" s="422"/>
      <c r="G174" s="92"/>
      <c r="H174" s="92"/>
      <c r="I174" s="121"/>
      <c r="J174" s="414">
        <f>SUM(W110:Y176)</f>
        <v>0</v>
      </c>
      <c r="K174" s="415"/>
      <c r="L174" s="415"/>
      <c r="M174" s="416"/>
      <c r="N174" s="129"/>
      <c r="O174" s="129"/>
      <c r="P174" s="129"/>
      <c r="Q174" s="129"/>
      <c r="R174" s="129"/>
      <c r="S174" s="129"/>
      <c r="T174" s="208"/>
      <c r="U174" s="129"/>
      <c r="V174" s="206"/>
      <c r="W174" s="225"/>
      <c r="X174" s="225"/>
      <c r="Y174" s="129"/>
      <c r="Z174" s="122"/>
      <c r="AA174" s="92"/>
      <c r="AB174" s="422"/>
      <c r="AC174" s="422"/>
      <c r="AD174" s="422"/>
      <c r="AE174" s="422"/>
      <c r="AF174" s="422"/>
      <c r="AG174" s="92"/>
      <c r="AH174" s="92"/>
      <c r="AI174" s="92"/>
      <c r="AJ174" s="92"/>
      <c r="AK174" s="401">
        <v>500</v>
      </c>
      <c r="AL174" s="402"/>
      <c r="AM174" s="53"/>
      <c r="AN174" s="53"/>
      <c r="AO174" s="53"/>
      <c r="AP174" s="53"/>
      <c r="AQ174" s="53"/>
      <c r="AR174" s="53"/>
      <c r="AS174" s="53"/>
      <c r="AT174" s="53"/>
      <c r="AU174" s="140"/>
      <c r="AW174" s="165">
        <f>B169</f>
        <v>0</v>
      </c>
      <c r="AX174" s="167"/>
      <c r="AY174" s="166">
        <f>AB169</f>
        <v>0</v>
      </c>
      <c r="AZ174" s="167"/>
    </row>
    <row r="175" spans="1:79" ht="18" customHeight="1" thickTop="1" thickBot="1" x14ac:dyDescent="0.3">
      <c r="A175" s="55"/>
      <c r="B175" s="93"/>
      <c r="C175" s="93"/>
      <c r="D175" s="93"/>
      <c r="E175" s="93"/>
      <c r="F175" s="93"/>
      <c r="G175" s="92"/>
      <c r="H175" s="92"/>
      <c r="I175" s="121"/>
      <c r="J175" s="417"/>
      <c r="K175" s="418"/>
      <c r="L175" s="418"/>
      <c r="M175" s="418"/>
      <c r="N175" s="400"/>
      <c r="O175" s="400"/>
      <c r="P175" s="400"/>
      <c r="Q175" s="400"/>
      <c r="R175" s="400"/>
      <c r="S175" s="400"/>
      <c r="T175" s="400"/>
      <c r="U175" s="219"/>
      <c r="V175" s="206"/>
      <c r="W175" s="225" t="s">
        <v>337</v>
      </c>
      <c r="X175" s="225"/>
      <c r="Y175" s="129"/>
      <c r="Z175" s="122"/>
      <c r="AA175" s="92"/>
      <c r="AB175" s="82"/>
      <c r="AC175" s="82"/>
      <c r="AD175" s="93"/>
      <c r="AE175" s="93"/>
      <c r="AF175" s="93"/>
      <c r="AG175" s="92"/>
      <c r="AH175" s="92"/>
      <c r="AI175" s="92"/>
      <c r="AJ175" s="92"/>
      <c r="AK175" s="403"/>
      <c r="AL175" s="404"/>
      <c r="AM175" s="53"/>
      <c r="AN175" s="53"/>
      <c r="AO175" s="53"/>
      <c r="AP175" s="53"/>
      <c r="AQ175" s="53"/>
      <c r="AR175" s="53"/>
      <c r="AS175" s="53"/>
      <c r="AT175" s="53"/>
      <c r="AU175" s="140"/>
    </row>
    <row r="176" spans="1:79" ht="18" customHeight="1" thickTop="1" thickBot="1" x14ac:dyDescent="0.3">
      <c r="A176" s="55"/>
      <c r="B176" s="93"/>
      <c r="C176" s="93"/>
      <c r="D176" s="93"/>
      <c r="E176" s="93"/>
      <c r="F176" s="93"/>
      <c r="G176" s="92"/>
      <c r="H176" s="92"/>
      <c r="I176" s="121"/>
      <c r="J176" s="419"/>
      <c r="K176" s="420"/>
      <c r="L176" s="420"/>
      <c r="M176" s="421"/>
      <c r="N176" s="129"/>
      <c r="O176" s="129"/>
      <c r="P176" s="129"/>
      <c r="Q176" s="129"/>
      <c r="R176" s="129"/>
      <c r="S176" s="129"/>
      <c r="T176" s="208"/>
      <c r="U176" s="129"/>
      <c r="V176" s="206"/>
      <c r="W176" s="391" t="str">
        <f>IF(AB174="","",IF(AB174=B174,5,0))</f>
        <v/>
      </c>
      <c r="X176" s="392"/>
      <c r="Y176" s="291" t="s">
        <v>345</v>
      </c>
      <c r="Z176" s="122"/>
      <c r="AA176" s="92"/>
      <c r="AB176" s="82"/>
      <c r="AC176" s="82"/>
      <c r="AD176" s="93"/>
      <c r="AE176" s="93"/>
      <c r="AF176" s="93"/>
      <c r="AG176" s="92"/>
      <c r="AH176" s="92"/>
      <c r="AI176" s="92"/>
      <c r="AJ176" s="92"/>
      <c r="AK176" s="403"/>
      <c r="AL176" s="404"/>
      <c r="AM176" s="53"/>
      <c r="AN176" s="53"/>
      <c r="AO176" s="53"/>
      <c r="AP176" s="53"/>
      <c r="AQ176" s="53"/>
      <c r="AR176" s="53"/>
      <c r="AS176" s="53"/>
      <c r="AT176" s="53"/>
      <c r="AU176" s="140"/>
    </row>
    <row r="177" spans="1:52" ht="18" customHeight="1" thickTop="1" thickBot="1" x14ac:dyDescent="0.3">
      <c r="A177" s="55"/>
      <c r="B177" s="93"/>
      <c r="C177" s="93"/>
      <c r="D177" s="93"/>
      <c r="E177" s="93"/>
      <c r="F177" s="93"/>
      <c r="G177" s="92"/>
      <c r="H177" s="92"/>
      <c r="I177" s="136"/>
      <c r="J177" s="207"/>
      <c r="K177" s="207"/>
      <c r="L177" s="137"/>
      <c r="M177" s="137"/>
      <c r="N177" s="137"/>
      <c r="O177" s="137"/>
      <c r="P177" s="137"/>
      <c r="Q177" s="137"/>
      <c r="R177" s="137"/>
      <c r="S177" s="137"/>
      <c r="T177" s="137"/>
      <c r="U177" s="137"/>
      <c r="V177" s="137"/>
      <c r="W177" s="137"/>
      <c r="X177" s="207"/>
      <c r="Y177" s="207"/>
      <c r="Z177" s="138"/>
      <c r="AA177" s="92"/>
      <c r="AB177" s="82"/>
      <c r="AC177" s="82"/>
      <c r="AD177" s="93"/>
      <c r="AE177" s="93"/>
      <c r="AF177" s="93"/>
      <c r="AG177" s="92"/>
      <c r="AH177" s="92"/>
      <c r="AI177" s="92"/>
      <c r="AJ177" s="92"/>
      <c r="AK177" s="405"/>
      <c r="AL177" s="406"/>
      <c r="AM177" s="53"/>
      <c r="AN177" s="53"/>
      <c r="AO177" s="53"/>
      <c r="AP177" s="53"/>
      <c r="AQ177" s="53"/>
      <c r="AR177" s="53"/>
      <c r="AS177" s="53"/>
      <c r="AT177" s="53"/>
      <c r="AU177" s="140"/>
      <c r="AW177" s="161" t="s">
        <v>175</v>
      </c>
      <c r="AX177" s="169"/>
      <c r="AY177" s="173" t="s">
        <v>174</v>
      </c>
      <c r="AZ177" s="169"/>
    </row>
    <row r="178" spans="1:52" ht="18" customHeight="1" thickTop="1" thickBot="1" x14ac:dyDescent="0.3">
      <c r="A178" s="55"/>
      <c r="B178" s="93"/>
      <c r="C178" s="93"/>
      <c r="D178" s="93"/>
      <c r="E178" s="93"/>
      <c r="F178" s="93"/>
      <c r="G178" s="92"/>
      <c r="H178" s="92"/>
      <c r="I178" s="82"/>
      <c r="J178" s="112"/>
      <c r="K178" s="82"/>
      <c r="L178" s="82"/>
      <c r="M178" s="82"/>
      <c r="N178" s="82"/>
      <c r="O178" s="82"/>
      <c r="P178" s="82"/>
      <c r="Q178" s="82"/>
      <c r="R178" s="82"/>
      <c r="S178" s="113"/>
      <c r="T178" s="113"/>
      <c r="U178" s="113"/>
      <c r="V178" s="113"/>
      <c r="W178" s="113"/>
      <c r="X178" s="113"/>
      <c r="Y178" s="113"/>
      <c r="Z178" s="113"/>
      <c r="AA178" s="113"/>
      <c r="AB178" s="93"/>
      <c r="AC178" s="93"/>
      <c r="AD178" s="93"/>
      <c r="AE178" s="93"/>
      <c r="AF178" s="93"/>
      <c r="AG178" s="113"/>
      <c r="AH178" s="92"/>
      <c r="AI178" s="92"/>
      <c r="AJ178" s="92"/>
      <c r="AK178" s="92"/>
      <c r="AL178" s="53"/>
      <c r="AM178" s="53"/>
      <c r="AN178" s="53"/>
      <c r="AO178" s="53"/>
      <c r="AP178" s="53"/>
      <c r="AQ178" s="53"/>
      <c r="AR178" s="53"/>
      <c r="AS178" s="53"/>
      <c r="AT178" s="53"/>
      <c r="AU178" s="140"/>
      <c r="AW178" s="165">
        <f>K169</f>
        <v>0</v>
      </c>
      <c r="AX178" s="167"/>
      <c r="AY178" s="166">
        <f>AK169</f>
        <v>0</v>
      </c>
      <c r="AZ178" s="167"/>
    </row>
    <row r="179" spans="1:52" ht="18" customHeight="1" thickBot="1" x14ac:dyDescent="0.3">
      <c r="A179" s="55"/>
      <c r="B179" s="397" t="s">
        <v>289</v>
      </c>
      <c r="C179" s="398"/>
      <c r="D179" s="399"/>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c r="AJ179" s="55"/>
      <c r="AK179" s="55"/>
      <c r="AL179" s="53"/>
      <c r="AM179" s="53"/>
      <c r="AN179" s="53"/>
      <c r="AO179" s="53"/>
      <c r="AP179" s="53"/>
      <c r="AQ179" s="53"/>
      <c r="AR179" s="53"/>
      <c r="AS179" s="53"/>
      <c r="AT179" s="53"/>
      <c r="AU179" s="140"/>
    </row>
    <row r="180" spans="1:52" ht="18" customHeight="1" x14ac:dyDescent="0.25">
      <c r="A180" s="55"/>
      <c r="B180" s="94"/>
      <c r="C180" s="95"/>
      <c r="D180" s="95"/>
      <c r="E180" s="95"/>
      <c r="F180" s="95"/>
      <c r="G180" s="95"/>
      <c r="H180" s="95"/>
      <c r="I180" s="95"/>
      <c r="J180" s="96"/>
      <c r="K180" s="95"/>
      <c r="L180" s="95"/>
      <c r="M180" s="95"/>
      <c r="N180" s="95"/>
      <c r="O180" s="95"/>
      <c r="P180" s="95"/>
      <c r="Q180" s="95"/>
      <c r="R180" s="95"/>
      <c r="S180" s="97"/>
      <c r="T180" s="20"/>
      <c r="U180" s="20"/>
      <c r="V180" s="98"/>
      <c r="W180" s="20"/>
      <c r="X180" s="20"/>
      <c r="Y180" s="20"/>
      <c r="Z180" s="98"/>
      <c r="AA180" s="99"/>
      <c r="AB180" s="98"/>
      <c r="AC180" s="98"/>
      <c r="AD180" s="98"/>
      <c r="AE180" s="98"/>
      <c r="AF180" s="98"/>
      <c r="AG180" s="98"/>
      <c r="AH180" s="98"/>
      <c r="AI180" s="98"/>
      <c r="AJ180" s="100"/>
      <c r="AK180" s="101"/>
      <c r="AL180" s="53"/>
      <c r="AM180" s="53"/>
      <c r="AN180" s="53"/>
      <c r="AO180" s="53"/>
      <c r="AP180" s="53"/>
      <c r="AQ180" s="53"/>
      <c r="AR180" s="53"/>
      <c r="AS180" s="53"/>
      <c r="AT180" s="53"/>
      <c r="AU180" s="140"/>
      <c r="AW180" s="200" t="s">
        <v>39</v>
      </c>
    </row>
    <row r="181" spans="1:52" ht="18" customHeight="1" x14ac:dyDescent="0.25">
      <c r="A181" s="54"/>
      <c r="B181" s="232" t="s">
        <v>341</v>
      </c>
      <c r="C181" s="233"/>
      <c r="D181" s="233"/>
      <c r="E181" s="233"/>
      <c r="F181" s="233"/>
      <c r="G181" s="233"/>
      <c r="H181" s="233"/>
      <c r="I181" s="233"/>
      <c r="J181" s="234"/>
      <c r="K181" s="233"/>
      <c r="L181" s="104"/>
      <c r="M181" s="104"/>
      <c r="N181" s="104"/>
      <c r="O181" s="104"/>
      <c r="P181" s="104"/>
      <c r="Q181" s="104"/>
      <c r="R181" s="104"/>
      <c r="S181" s="105"/>
      <c r="T181" s="235"/>
      <c r="U181" s="235"/>
      <c r="V181" s="233"/>
      <c r="W181" s="235"/>
      <c r="X181" s="236" t="s">
        <v>64</v>
      </c>
      <c r="Y181" s="235"/>
      <c r="Z181" s="233"/>
      <c r="AA181" s="237"/>
      <c r="AB181" s="233"/>
      <c r="AC181" s="233"/>
      <c r="AD181" s="233"/>
      <c r="AE181" s="233"/>
      <c r="AF181" s="233"/>
      <c r="AG181" s="102"/>
      <c r="AH181" s="102"/>
      <c r="AI181" s="102"/>
      <c r="AJ181" s="103"/>
      <c r="AK181" s="107"/>
      <c r="AL181" s="53"/>
      <c r="AM181" s="53"/>
      <c r="AN181" s="53"/>
      <c r="AO181" s="53"/>
      <c r="AP181" s="53"/>
      <c r="AQ181" s="53"/>
      <c r="AR181" s="53"/>
      <c r="AS181" s="53"/>
      <c r="AT181" s="53"/>
      <c r="AU181" s="140"/>
      <c r="AW181" s="161" t="s">
        <v>175</v>
      </c>
      <c r="AX181" s="169"/>
      <c r="AY181" s="173" t="s">
        <v>174</v>
      </c>
      <c r="AZ181" s="169"/>
    </row>
    <row r="182" spans="1:52" ht="18" customHeight="1" x14ac:dyDescent="0.25">
      <c r="A182" s="55"/>
      <c r="B182" s="232" t="s">
        <v>328</v>
      </c>
      <c r="C182" s="233"/>
      <c r="D182" s="233"/>
      <c r="E182" s="233"/>
      <c r="F182" s="233"/>
      <c r="G182" s="246"/>
      <c r="H182" s="233"/>
      <c r="I182" s="233"/>
      <c r="J182" s="234"/>
      <c r="K182" s="233"/>
      <c r="L182" s="104"/>
      <c r="M182" s="104"/>
      <c r="N182" s="246"/>
      <c r="O182" s="104"/>
      <c r="P182" s="104"/>
      <c r="Q182" s="104"/>
      <c r="R182" s="104"/>
      <c r="S182" s="105"/>
      <c r="T182" s="235"/>
      <c r="U182" s="235"/>
      <c r="V182" s="233"/>
      <c r="W182" s="235"/>
      <c r="X182" s="389" t="s">
        <v>327</v>
      </c>
      <c r="Y182" s="389"/>
      <c r="Z182" s="389"/>
      <c r="AA182" s="389"/>
      <c r="AB182" s="389"/>
      <c r="AC182" s="233"/>
      <c r="AD182" s="233"/>
      <c r="AE182" s="233"/>
      <c r="AF182" s="233"/>
      <c r="AG182" s="102"/>
      <c r="AH182" s="102"/>
      <c r="AI182" s="102"/>
      <c r="AJ182" s="103"/>
      <c r="AK182" s="107"/>
      <c r="AL182" s="53"/>
      <c r="AM182" s="53"/>
      <c r="AN182" s="53"/>
      <c r="AO182" s="53"/>
      <c r="AP182" s="53"/>
      <c r="AQ182" s="53"/>
      <c r="AR182" s="53"/>
      <c r="AS182" s="53"/>
      <c r="AT182" s="53"/>
      <c r="AU182" s="140"/>
      <c r="AW182" s="165">
        <f>J152</f>
        <v>0</v>
      </c>
      <c r="AX182" s="167"/>
      <c r="AY182" s="166">
        <f>AJ152</f>
        <v>0</v>
      </c>
      <c r="AZ182" s="167"/>
    </row>
    <row r="183" spans="1:52" ht="18" customHeight="1" x14ac:dyDescent="0.25">
      <c r="A183" s="55"/>
      <c r="B183" s="232"/>
      <c r="C183" s="233"/>
      <c r="D183" s="233"/>
      <c r="E183" s="233"/>
      <c r="F183" s="233"/>
      <c r="G183" s="233"/>
      <c r="H183" s="233"/>
      <c r="I183" s="233"/>
      <c r="J183" s="234"/>
      <c r="K183" s="233"/>
      <c r="L183" s="104"/>
      <c r="M183" s="104"/>
      <c r="N183" s="104"/>
      <c r="O183" s="104"/>
      <c r="P183" s="104"/>
      <c r="Q183" s="104"/>
      <c r="R183" s="104"/>
      <c r="S183" s="105"/>
      <c r="T183" s="238"/>
      <c r="U183" s="238"/>
      <c r="V183" s="233"/>
      <c r="W183" s="235"/>
      <c r="X183" s="235" t="s">
        <v>89</v>
      </c>
      <c r="Y183" s="235"/>
      <c r="Z183" s="233"/>
      <c r="AA183" s="237"/>
      <c r="AB183" s="233"/>
      <c r="AC183" s="233"/>
      <c r="AD183" s="233"/>
      <c r="AE183" s="233"/>
      <c r="AF183" s="233"/>
      <c r="AG183" s="102"/>
      <c r="AH183" s="102"/>
      <c r="AI183" s="102"/>
      <c r="AJ183" s="103"/>
      <c r="AK183" s="107"/>
      <c r="AL183" s="53"/>
      <c r="AM183" s="53"/>
      <c r="AN183" s="53"/>
      <c r="AO183" s="53"/>
      <c r="AP183" s="53"/>
      <c r="AQ183" s="53"/>
      <c r="AR183" s="53"/>
      <c r="AS183" s="53"/>
      <c r="AT183" s="53"/>
      <c r="AU183" s="140"/>
    </row>
    <row r="184" spans="1:52" ht="18" customHeight="1" x14ac:dyDescent="0.25">
      <c r="A184" s="54"/>
      <c r="B184" s="245" t="s">
        <v>19</v>
      </c>
      <c r="C184" s="233"/>
      <c r="D184" s="233"/>
      <c r="E184" s="233"/>
      <c r="F184" s="233"/>
      <c r="G184" s="233"/>
      <c r="H184" s="233"/>
      <c r="I184" s="233"/>
      <c r="J184" s="234"/>
      <c r="K184" s="233"/>
      <c r="L184" s="104"/>
      <c r="M184" s="104"/>
      <c r="N184" s="104"/>
      <c r="O184" s="104"/>
      <c r="P184" s="104"/>
      <c r="Q184" s="104"/>
      <c r="R184" s="104"/>
      <c r="S184" s="105"/>
      <c r="T184" s="235"/>
      <c r="U184" s="235"/>
      <c r="V184" s="233"/>
      <c r="W184" s="235"/>
      <c r="X184" s="235" t="s">
        <v>329</v>
      </c>
      <c r="Y184" s="235"/>
      <c r="Z184" s="233"/>
      <c r="AA184" s="237"/>
      <c r="AB184" s="233"/>
      <c r="AC184" s="233"/>
      <c r="AD184" s="233"/>
      <c r="AE184" s="233"/>
      <c r="AF184" s="233"/>
      <c r="AG184" s="102"/>
      <c r="AH184" s="102"/>
      <c r="AI184" s="102"/>
      <c r="AJ184" s="103"/>
      <c r="AK184" s="107"/>
      <c r="AL184" s="53"/>
      <c r="AM184" s="53"/>
      <c r="AN184" s="53"/>
      <c r="AO184" s="53"/>
      <c r="AP184" s="53"/>
      <c r="AQ184" s="53"/>
      <c r="AR184" s="53"/>
      <c r="AS184" s="53"/>
      <c r="AT184" s="53"/>
      <c r="AU184" s="140"/>
      <c r="AW184" s="4" t="s">
        <v>336</v>
      </c>
    </row>
    <row r="185" spans="1:52" ht="18" customHeight="1" x14ac:dyDescent="0.25">
      <c r="A185" s="55"/>
      <c r="B185" s="232" t="s">
        <v>349</v>
      </c>
      <c r="C185" s="233"/>
      <c r="D185" s="233"/>
      <c r="E185" s="233"/>
      <c r="F185" s="233"/>
      <c r="G185" s="233"/>
      <c r="H185" s="233"/>
      <c r="I185" s="233"/>
      <c r="J185" s="234"/>
      <c r="K185" s="233"/>
      <c r="L185" s="104"/>
      <c r="M185" s="104"/>
      <c r="N185" s="104"/>
      <c r="O185" s="104"/>
      <c r="P185" s="104"/>
      <c r="Q185" s="104"/>
      <c r="R185" s="104"/>
      <c r="S185" s="105"/>
      <c r="T185" s="235"/>
      <c r="U185" s="235"/>
      <c r="V185" s="233"/>
      <c r="W185" s="235"/>
      <c r="X185" s="235" t="s">
        <v>180</v>
      </c>
      <c r="Y185" s="235"/>
      <c r="Z185" s="233"/>
      <c r="AA185" s="237"/>
      <c r="AB185" s="233"/>
      <c r="AC185" s="233"/>
      <c r="AD185" s="233"/>
      <c r="AE185" s="233"/>
      <c r="AF185" s="233"/>
      <c r="AG185" s="102"/>
      <c r="AH185" s="102"/>
      <c r="AI185" s="102"/>
      <c r="AJ185" s="103"/>
      <c r="AK185" s="107"/>
      <c r="AL185" s="53"/>
      <c r="AM185" s="53"/>
      <c r="AN185" s="53"/>
      <c r="AO185" s="53"/>
      <c r="AP185" s="53"/>
      <c r="AQ185" s="53"/>
      <c r="AR185" s="53"/>
      <c r="AS185" s="53"/>
      <c r="AT185" s="53"/>
      <c r="AU185" s="140"/>
      <c r="AW185" s="4" t="s">
        <v>339</v>
      </c>
    </row>
    <row r="186" spans="1:52" ht="18" customHeight="1" x14ac:dyDescent="0.25">
      <c r="A186" s="55"/>
      <c r="B186" s="232" t="s">
        <v>325</v>
      </c>
      <c r="C186" s="233"/>
      <c r="D186" s="233"/>
      <c r="E186" s="233"/>
      <c r="F186" s="233"/>
      <c r="G186" s="233"/>
      <c r="H186" s="233"/>
      <c r="I186" s="233"/>
      <c r="J186" s="234"/>
      <c r="K186" s="233"/>
      <c r="L186" s="104"/>
      <c r="M186" s="104"/>
      <c r="N186" s="104"/>
      <c r="O186" s="104"/>
      <c r="P186" s="104"/>
      <c r="Q186" s="104"/>
      <c r="R186" s="104"/>
      <c r="S186" s="105"/>
      <c r="T186" s="235"/>
      <c r="U186" s="235"/>
      <c r="V186" s="233"/>
      <c r="W186" s="235"/>
      <c r="X186" s="235" t="s">
        <v>181</v>
      </c>
      <c r="Y186" s="235"/>
      <c r="Z186" s="233"/>
      <c r="AA186" s="237"/>
      <c r="AB186" s="233"/>
      <c r="AC186" s="233"/>
      <c r="AD186" s="233"/>
      <c r="AE186" s="233"/>
      <c r="AF186" s="233"/>
      <c r="AG186" s="102"/>
      <c r="AH186" s="102"/>
      <c r="AI186" s="102"/>
      <c r="AJ186" s="103"/>
      <c r="AK186" s="107"/>
      <c r="AL186" s="53"/>
      <c r="AM186" s="53"/>
      <c r="AN186" s="53"/>
      <c r="AO186" s="53"/>
      <c r="AP186" s="53"/>
      <c r="AQ186" s="53"/>
      <c r="AR186" s="53"/>
      <c r="AS186" s="53"/>
      <c r="AT186" s="53"/>
      <c r="AU186" s="140"/>
      <c r="AW186" s="4" t="s">
        <v>340</v>
      </c>
    </row>
    <row r="187" spans="1:52" ht="18" customHeight="1" x14ac:dyDescent="0.25">
      <c r="A187" s="82"/>
      <c r="B187" s="232" t="s">
        <v>20</v>
      </c>
      <c r="C187" s="233"/>
      <c r="D187" s="233"/>
      <c r="E187" s="233"/>
      <c r="F187" s="233"/>
      <c r="G187" s="233"/>
      <c r="H187" s="233"/>
      <c r="I187" s="233"/>
      <c r="J187" s="234"/>
      <c r="K187" s="233"/>
      <c r="L187" s="233"/>
      <c r="M187" s="233"/>
      <c r="N187" s="233"/>
      <c r="O187" s="233"/>
      <c r="P187" s="233"/>
      <c r="Q187" s="233"/>
      <c r="R187" s="233"/>
      <c r="S187" s="235"/>
      <c r="T187" s="235"/>
      <c r="U187" s="235"/>
      <c r="V187" s="233"/>
      <c r="W187" s="235"/>
      <c r="X187" s="235"/>
      <c r="Y187" s="235"/>
      <c r="Z187" s="233"/>
      <c r="AA187" s="237"/>
      <c r="AB187" s="233"/>
      <c r="AC187" s="233"/>
      <c r="AD187" s="233"/>
      <c r="AE187" s="233"/>
      <c r="AF187" s="233"/>
      <c r="AG187" s="102"/>
      <c r="AH187" s="102"/>
      <c r="AI187" s="102"/>
      <c r="AJ187" s="103"/>
      <c r="AK187" s="107"/>
      <c r="AL187" s="82"/>
      <c r="AM187" s="82"/>
      <c r="AN187" s="82"/>
      <c r="AO187" s="82"/>
      <c r="AP187" s="82"/>
      <c r="AQ187" s="82"/>
      <c r="AR187" s="82"/>
      <c r="AS187" s="82"/>
      <c r="AT187" s="82"/>
      <c r="AU187" s="140"/>
    </row>
    <row r="188" spans="1:52" ht="18" customHeight="1" x14ac:dyDescent="0.2">
      <c r="A188" s="55"/>
      <c r="B188" s="232" t="s">
        <v>21</v>
      </c>
      <c r="C188" s="233"/>
      <c r="D188" s="233"/>
      <c r="E188" s="233"/>
      <c r="F188" s="233"/>
      <c r="G188" s="233"/>
      <c r="H188" s="233"/>
      <c r="I188" s="233"/>
      <c r="J188" s="234"/>
      <c r="K188" s="233"/>
      <c r="L188" s="233"/>
      <c r="M188" s="233"/>
      <c r="N188" s="233"/>
      <c r="O188" s="233"/>
      <c r="P188" s="233"/>
      <c r="Q188" s="233"/>
      <c r="R188" s="233"/>
      <c r="S188" s="235"/>
      <c r="T188" s="235"/>
      <c r="U188" s="235"/>
      <c r="V188" s="233"/>
      <c r="W188" s="235"/>
      <c r="X188" s="235" t="s">
        <v>90</v>
      </c>
      <c r="Y188" s="235"/>
      <c r="Z188" s="235"/>
      <c r="AA188" s="235"/>
      <c r="AB188" s="235"/>
      <c r="AC188" s="235"/>
      <c r="AD188" s="235"/>
      <c r="AE188" s="235"/>
      <c r="AF188" s="235"/>
      <c r="AG188" s="102"/>
      <c r="AH188" s="102"/>
      <c r="AI188" s="102"/>
      <c r="AJ188" s="103"/>
      <c r="AK188" s="107"/>
      <c r="AL188" s="55"/>
      <c r="AM188" s="55"/>
      <c r="AN188" s="55"/>
      <c r="AO188" s="55"/>
      <c r="AP188" s="55"/>
      <c r="AQ188" s="55"/>
      <c r="AR188" s="55"/>
      <c r="AS188" s="55"/>
      <c r="AT188" s="55"/>
      <c r="AU188" s="140"/>
    </row>
    <row r="189" spans="1:52" ht="18" customHeight="1" x14ac:dyDescent="0.25">
      <c r="A189" s="55"/>
      <c r="B189" s="232" t="s">
        <v>326</v>
      </c>
      <c r="C189" s="233"/>
      <c r="D189" s="233"/>
      <c r="E189" s="233"/>
      <c r="F189" s="233"/>
      <c r="G189" s="233"/>
      <c r="H189" s="233"/>
      <c r="I189" s="233"/>
      <c r="J189" s="234"/>
      <c r="K189" s="233"/>
      <c r="L189" s="233"/>
      <c r="M189" s="233"/>
      <c r="N189" s="233"/>
      <c r="O189" s="233"/>
      <c r="P189" s="233"/>
      <c r="Q189" s="233"/>
      <c r="R189" s="233"/>
      <c r="S189" s="235"/>
      <c r="T189" s="235"/>
      <c r="U189" s="235"/>
      <c r="V189" s="233"/>
      <c r="W189" s="235"/>
      <c r="X189" s="236" t="s">
        <v>67</v>
      </c>
      <c r="Y189" s="236"/>
      <c r="Z189" s="236"/>
      <c r="AA189" s="236"/>
      <c r="AB189" s="236"/>
      <c r="AC189" s="236"/>
      <c r="AD189" s="236"/>
      <c r="AE189" s="236"/>
      <c r="AF189" s="236"/>
      <c r="AG189" s="102"/>
      <c r="AH189" s="102"/>
      <c r="AI189" s="102"/>
      <c r="AJ189" s="103"/>
      <c r="AK189" s="107"/>
      <c r="AL189" s="53"/>
      <c r="AM189" s="53"/>
      <c r="AN189" s="53"/>
      <c r="AO189" s="53"/>
      <c r="AP189" s="53"/>
      <c r="AQ189" s="53"/>
      <c r="AR189" s="53"/>
      <c r="AS189" s="53"/>
      <c r="AT189" s="53"/>
      <c r="AU189" s="140"/>
    </row>
    <row r="190" spans="1:52" ht="18" customHeight="1" x14ac:dyDescent="0.25">
      <c r="A190" s="54"/>
      <c r="B190" s="108"/>
      <c r="C190" s="104"/>
      <c r="D190" s="104"/>
      <c r="E190" s="104"/>
      <c r="F190" s="104"/>
      <c r="G190" s="104"/>
      <c r="H190" s="104"/>
      <c r="I190" s="104"/>
      <c r="J190" s="109"/>
      <c r="K190" s="104"/>
      <c r="L190" s="104"/>
      <c r="M190" s="104"/>
      <c r="N190" s="104"/>
      <c r="O190" s="104"/>
      <c r="P190" s="104"/>
      <c r="Q190" s="104"/>
      <c r="R190" s="104"/>
      <c r="S190" s="105"/>
      <c r="T190" s="235"/>
      <c r="U190" s="235"/>
      <c r="V190" s="233"/>
      <c r="W190" s="235"/>
      <c r="X190" s="236" t="s">
        <v>293</v>
      </c>
      <c r="Y190" s="236"/>
      <c r="Z190" s="236"/>
      <c r="AA190" s="236"/>
      <c r="AB190" s="236"/>
      <c r="AC190" s="235"/>
      <c r="AD190" s="235"/>
      <c r="AE190" s="235"/>
      <c r="AF190" s="235"/>
      <c r="AG190" s="102"/>
      <c r="AH190" s="102"/>
      <c r="AI190" s="102"/>
      <c r="AJ190" s="103"/>
      <c r="AK190" s="107"/>
      <c r="AL190" s="53"/>
      <c r="AM190" s="53"/>
      <c r="AN190" s="53"/>
      <c r="AO190" s="53"/>
      <c r="AP190" s="53"/>
      <c r="AQ190" s="53"/>
      <c r="AR190" s="53"/>
      <c r="AS190" s="53"/>
      <c r="AT190" s="53"/>
      <c r="AU190" s="140"/>
    </row>
    <row r="191" spans="1:52" ht="18" customHeight="1" x14ac:dyDescent="0.25">
      <c r="A191" s="55"/>
      <c r="B191" s="245" t="s">
        <v>22</v>
      </c>
      <c r="C191" s="233"/>
      <c r="D191" s="233"/>
      <c r="E191" s="233"/>
      <c r="F191" s="233"/>
      <c r="G191" s="233"/>
      <c r="H191" s="233"/>
      <c r="I191" s="233"/>
      <c r="J191" s="234"/>
      <c r="K191" s="233"/>
      <c r="L191" s="233"/>
      <c r="M191" s="233"/>
      <c r="N191" s="233"/>
      <c r="O191" s="233"/>
      <c r="P191" s="233"/>
      <c r="Q191" s="233"/>
      <c r="R191" s="233"/>
      <c r="S191" s="235"/>
      <c r="T191" s="235"/>
      <c r="U191" s="235"/>
      <c r="V191" s="233"/>
      <c r="W191" s="235"/>
      <c r="X191" s="236" t="s">
        <v>294</v>
      </c>
      <c r="Y191" s="236"/>
      <c r="Z191" s="237"/>
      <c r="AA191" s="237"/>
      <c r="AB191" s="237"/>
      <c r="AC191" s="233"/>
      <c r="AD191" s="233"/>
      <c r="AE191" s="233"/>
      <c r="AF191" s="233"/>
      <c r="AG191" s="102"/>
      <c r="AH191" s="102"/>
      <c r="AI191" s="102"/>
      <c r="AJ191" s="103"/>
      <c r="AK191" s="107"/>
      <c r="AL191" s="53"/>
      <c r="AM191" s="53"/>
      <c r="AN191" s="53"/>
      <c r="AO191" s="53"/>
      <c r="AP191" s="53"/>
      <c r="AQ191" s="53"/>
      <c r="AR191" s="53"/>
      <c r="AS191" s="53"/>
      <c r="AT191" s="53"/>
      <c r="AU191" s="140"/>
    </row>
    <row r="192" spans="1:52" ht="18" customHeight="1" x14ac:dyDescent="0.25">
      <c r="A192" s="55"/>
      <c r="B192" s="232" t="s">
        <v>91</v>
      </c>
      <c r="C192" s="233"/>
      <c r="D192" s="233"/>
      <c r="E192" s="233"/>
      <c r="F192" s="233"/>
      <c r="G192" s="233"/>
      <c r="H192" s="233"/>
      <c r="I192" s="233"/>
      <c r="J192" s="234"/>
      <c r="K192" s="233"/>
      <c r="L192" s="233"/>
      <c r="M192" s="233"/>
      <c r="N192" s="233"/>
      <c r="O192" s="233"/>
      <c r="P192" s="233"/>
      <c r="Q192" s="233"/>
      <c r="R192" s="233"/>
      <c r="S192" s="235"/>
      <c r="T192" s="235"/>
      <c r="U192" s="235"/>
      <c r="V192" s="233"/>
      <c r="W192" s="235"/>
      <c r="X192" s="235"/>
      <c r="Y192" s="235"/>
      <c r="Z192" s="233"/>
      <c r="AA192" s="237"/>
      <c r="AB192" s="233"/>
      <c r="AC192" s="233"/>
      <c r="AD192" s="233"/>
      <c r="AE192" s="233"/>
      <c r="AF192" s="233"/>
      <c r="AG192" s="102"/>
      <c r="AH192" s="102"/>
      <c r="AI192" s="102"/>
      <c r="AJ192" s="103"/>
      <c r="AK192" s="107"/>
      <c r="AL192" s="53"/>
      <c r="AM192" s="53"/>
      <c r="AN192" s="53"/>
      <c r="AO192" s="53"/>
      <c r="AP192" s="53"/>
      <c r="AQ192" s="53"/>
      <c r="AR192" s="53"/>
      <c r="AS192" s="53"/>
      <c r="AT192" s="53"/>
      <c r="AU192" s="140"/>
    </row>
    <row r="193" spans="1:74" ht="18" customHeight="1" x14ac:dyDescent="0.25">
      <c r="A193" s="55"/>
      <c r="B193" s="108"/>
      <c r="C193" s="104"/>
      <c r="D193" s="104"/>
      <c r="E193" s="104"/>
      <c r="F193" s="104"/>
      <c r="G193" s="104"/>
      <c r="H193" s="104"/>
      <c r="I193" s="104"/>
      <c r="J193" s="109"/>
      <c r="K193" s="104"/>
      <c r="L193" s="233"/>
      <c r="M193" s="233"/>
      <c r="N193" s="233"/>
      <c r="O193" s="233"/>
      <c r="P193" s="233"/>
      <c r="Q193" s="233"/>
      <c r="R193" s="233"/>
      <c r="S193" s="235"/>
      <c r="T193" s="235"/>
      <c r="U193" s="235"/>
      <c r="V193" s="233"/>
      <c r="W193" s="235"/>
      <c r="X193" s="235"/>
      <c r="Y193" s="388" t="s">
        <v>67</v>
      </c>
      <c r="Z193" s="388"/>
      <c r="AA193" s="388"/>
      <c r="AB193" s="388"/>
      <c r="AC193" s="233"/>
      <c r="AD193" s="233"/>
      <c r="AE193" s="233"/>
      <c r="AF193" s="233"/>
      <c r="AG193" s="102"/>
      <c r="AH193" s="102"/>
      <c r="AI193" s="102"/>
      <c r="AJ193" s="103"/>
      <c r="AK193" s="107"/>
      <c r="AL193" s="53"/>
      <c r="AM193" s="53"/>
      <c r="AN193" s="53"/>
      <c r="AO193" s="53"/>
      <c r="AP193" s="53"/>
      <c r="AQ193" s="53"/>
      <c r="AR193" s="53"/>
      <c r="AS193" s="53"/>
      <c r="AT193" s="53"/>
      <c r="AU193" s="140"/>
    </row>
    <row r="194" spans="1:74" ht="18" customHeight="1" x14ac:dyDescent="0.25">
      <c r="A194" s="55"/>
      <c r="B194" s="108" t="s">
        <v>298</v>
      </c>
      <c r="C194" s="233"/>
      <c r="D194" s="233"/>
      <c r="E194" s="233"/>
      <c r="F194" s="233"/>
      <c r="G194" s="233"/>
      <c r="H194" s="233"/>
      <c r="I194" s="233"/>
      <c r="J194" s="234"/>
      <c r="K194" s="233"/>
      <c r="L194" s="233"/>
      <c r="M194" s="233"/>
      <c r="N194" s="233"/>
      <c r="O194" s="233"/>
      <c r="P194" s="233"/>
      <c r="Q194" s="233"/>
      <c r="R194" s="233"/>
      <c r="S194" s="235"/>
      <c r="T194" s="233"/>
      <c r="U194" s="233"/>
      <c r="V194" s="233"/>
      <c r="W194" s="235"/>
      <c r="X194" s="236"/>
      <c r="Y194" s="239"/>
      <c r="Z194" s="239"/>
      <c r="AA194" s="239"/>
      <c r="AB194" s="239"/>
      <c r="AC194" s="233"/>
      <c r="AD194" s="233"/>
      <c r="AE194" s="233"/>
      <c r="AF194" s="233"/>
      <c r="AG194" s="102"/>
      <c r="AH194" s="102"/>
      <c r="AI194" s="102"/>
      <c r="AJ194" s="103"/>
      <c r="AK194" s="107"/>
      <c r="AL194" s="53"/>
      <c r="AM194" s="53"/>
      <c r="AN194" s="53"/>
      <c r="AO194" s="53"/>
      <c r="AP194" s="53"/>
      <c r="AQ194" s="53"/>
      <c r="AR194" s="53"/>
      <c r="AS194" s="53"/>
      <c r="AT194" s="53"/>
      <c r="AU194" s="140"/>
    </row>
    <row r="195" spans="1:74" ht="18" customHeight="1" x14ac:dyDescent="0.25">
      <c r="A195" s="55"/>
      <c r="B195" s="108"/>
      <c r="C195" s="233"/>
      <c r="D195" s="233"/>
      <c r="E195" s="233"/>
      <c r="F195" s="233"/>
      <c r="G195" s="233"/>
      <c r="H195" s="233"/>
      <c r="I195" s="233"/>
      <c r="J195" s="234"/>
      <c r="K195" s="233"/>
      <c r="L195" s="233"/>
      <c r="M195" s="233"/>
      <c r="N195" s="233"/>
      <c r="O195" s="233"/>
      <c r="P195" s="233"/>
      <c r="Q195" s="233"/>
      <c r="R195" s="233"/>
      <c r="S195" s="235"/>
      <c r="T195" s="233"/>
      <c r="U195" s="233"/>
      <c r="V195" s="235"/>
      <c r="W195" s="235"/>
      <c r="X195" s="236"/>
      <c r="Y195" s="239"/>
      <c r="Z195" s="239"/>
      <c r="AA195" s="239"/>
      <c r="AB195" s="239"/>
      <c r="AC195" s="235"/>
      <c r="AD195" s="235"/>
      <c r="AE195" s="235"/>
      <c r="AF195" s="235"/>
      <c r="AG195" s="106"/>
      <c r="AH195" s="106"/>
      <c r="AI195" s="106"/>
      <c r="AJ195" s="106"/>
      <c r="AK195" s="21"/>
      <c r="AL195" s="53"/>
      <c r="AM195" s="53"/>
      <c r="AN195" s="53"/>
      <c r="AO195" s="53"/>
      <c r="AP195" s="53"/>
      <c r="AQ195" s="53"/>
      <c r="AR195" s="53"/>
      <c r="AS195" s="53"/>
      <c r="AT195" s="53"/>
      <c r="AU195" s="140"/>
    </row>
    <row r="196" spans="1:74" ht="18" customHeight="1" x14ac:dyDescent="0.25">
      <c r="A196" s="55"/>
      <c r="B196" s="245" t="s">
        <v>65</v>
      </c>
      <c r="C196" s="233"/>
      <c r="D196" s="233"/>
      <c r="E196" s="233"/>
      <c r="F196" s="233"/>
      <c r="G196" s="233"/>
      <c r="H196" s="233"/>
      <c r="I196" s="233"/>
      <c r="J196" s="234"/>
      <c r="K196" s="233"/>
      <c r="L196" s="233"/>
      <c r="M196" s="233"/>
      <c r="N196" s="233"/>
      <c r="O196" s="233"/>
      <c r="P196" s="233"/>
      <c r="Q196" s="233"/>
      <c r="R196" s="233"/>
      <c r="S196" s="235"/>
      <c r="T196" s="233"/>
      <c r="U196" s="233"/>
      <c r="V196" s="235"/>
      <c r="W196" s="235"/>
      <c r="X196" s="235"/>
      <c r="Y196" s="235"/>
      <c r="Z196" s="235"/>
      <c r="AA196" s="235"/>
      <c r="AB196" s="235"/>
      <c r="AC196" s="235"/>
      <c r="AD196" s="235"/>
      <c r="AE196" s="235"/>
      <c r="AF196" s="235"/>
      <c r="AG196" s="106"/>
      <c r="AH196" s="106"/>
      <c r="AI196" s="106"/>
      <c r="AJ196" s="106"/>
      <c r="AK196" s="21"/>
      <c r="AL196" s="53"/>
      <c r="AM196" s="53"/>
      <c r="AN196" s="53"/>
      <c r="AO196" s="53"/>
      <c r="AP196" s="53"/>
      <c r="AQ196" s="53"/>
      <c r="AR196" s="53"/>
      <c r="AS196" s="53"/>
      <c r="AT196" s="53"/>
      <c r="AU196" s="140"/>
    </row>
    <row r="197" spans="1:74" ht="18" customHeight="1" x14ac:dyDescent="0.25">
      <c r="A197" s="54"/>
      <c r="B197" s="232" t="s">
        <v>56</v>
      </c>
      <c r="C197" s="238"/>
      <c r="D197" s="238"/>
      <c r="E197" s="238"/>
      <c r="F197" s="238"/>
      <c r="G197" s="238"/>
      <c r="H197" s="238"/>
      <c r="I197" s="238"/>
      <c r="J197" s="238"/>
      <c r="K197" s="238"/>
      <c r="L197" s="238"/>
      <c r="M197" s="238"/>
      <c r="N197" s="238"/>
      <c r="O197" s="238"/>
      <c r="P197" s="238"/>
      <c r="Q197" s="238"/>
      <c r="R197" s="238"/>
      <c r="S197" s="238"/>
      <c r="T197" s="233"/>
      <c r="U197" s="233"/>
      <c r="V197" s="235"/>
      <c r="W197" s="235"/>
      <c r="X197" s="235"/>
      <c r="Y197" s="393" t="s">
        <v>68</v>
      </c>
      <c r="Z197" s="393"/>
      <c r="AA197" s="393"/>
      <c r="AB197" s="393"/>
      <c r="AC197" s="235"/>
      <c r="AD197" s="235"/>
      <c r="AE197" s="235"/>
      <c r="AF197" s="235"/>
      <c r="AG197" s="106"/>
      <c r="AH197" s="106"/>
      <c r="AI197" s="106"/>
      <c r="AJ197" s="106"/>
      <c r="AK197" s="21"/>
      <c r="AL197" s="53"/>
      <c r="AM197" s="53"/>
      <c r="AN197" s="53"/>
      <c r="AO197" s="53"/>
      <c r="AP197" s="53"/>
      <c r="AQ197" s="53"/>
      <c r="AR197" s="53"/>
      <c r="AS197" s="53"/>
      <c r="AT197" s="53"/>
      <c r="AU197" s="140"/>
    </row>
    <row r="198" spans="1:74" ht="18" customHeight="1" x14ac:dyDescent="0.25">
      <c r="A198" s="55"/>
      <c r="B198" s="232" t="s">
        <v>348</v>
      </c>
      <c r="C198" s="233"/>
      <c r="D198" s="233"/>
      <c r="E198" s="233"/>
      <c r="F198" s="233"/>
      <c r="G198" s="233"/>
      <c r="H198" s="233"/>
      <c r="I198" s="233"/>
      <c r="J198" s="234"/>
      <c r="K198" s="233"/>
      <c r="L198" s="233"/>
      <c r="M198" s="233"/>
      <c r="N198" s="233"/>
      <c r="O198" s="233"/>
      <c r="P198" s="233"/>
      <c r="Q198" s="233"/>
      <c r="R198" s="233"/>
      <c r="S198" s="235"/>
      <c r="T198" s="233"/>
      <c r="U198" s="233"/>
      <c r="V198" s="235"/>
      <c r="W198" s="235"/>
      <c r="X198" s="235"/>
      <c r="Y198" s="240"/>
      <c r="Z198" s="240"/>
      <c r="AA198" s="240"/>
      <c r="AB198" s="240"/>
      <c r="AC198" s="235"/>
      <c r="AD198" s="235"/>
      <c r="AE198" s="235"/>
      <c r="AF198" s="235"/>
      <c r="AG198" s="106"/>
      <c r="AH198" s="106"/>
      <c r="AI198" s="106"/>
      <c r="AJ198" s="106"/>
      <c r="AK198" s="21"/>
      <c r="AL198" s="53"/>
      <c r="AM198" s="53"/>
      <c r="AN198" s="53"/>
      <c r="AO198" s="53"/>
      <c r="AP198" s="53"/>
      <c r="AQ198" s="53"/>
      <c r="AR198" s="53"/>
      <c r="AS198" s="53"/>
      <c r="AT198" s="53"/>
      <c r="AU198" s="140"/>
    </row>
    <row r="199" spans="1:74" ht="18" customHeight="1" x14ac:dyDescent="0.25">
      <c r="A199" s="55"/>
      <c r="B199" s="232" t="s">
        <v>308</v>
      </c>
      <c r="C199" s="233"/>
      <c r="D199" s="233"/>
      <c r="E199" s="233"/>
      <c r="F199" s="233"/>
      <c r="G199" s="233"/>
      <c r="H199" s="233"/>
      <c r="I199" s="233"/>
      <c r="J199" s="234"/>
      <c r="K199" s="233"/>
      <c r="L199" s="233"/>
      <c r="M199" s="233"/>
      <c r="N199" s="233"/>
      <c r="O199" s="233"/>
      <c r="P199" s="233"/>
      <c r="Q199" s="233"/>
      <c r="R199" s="233"/>
      <c r="S199" s="235"/>
      <c r="T199" s="233"/>
      <c r="U199" s="233"/>
      <c r="V199" s="235"/>
      <c r="W199" s="235"/>
      <c r="X199" s="235"/>
      <c r="Y199" s="240"/>
      <c r="Z199" s="240"/>
      <c r="AA199" s="240"/>
      <c r="AB199" s="240"/>
      <c r="AC199" s="235"/>
      <c r="AD199" s="235"/>
      <c r="AE199" s="235"/>
      <c r="AF199" s="235"/>
      <c r="AG199" s="106"/>
      <c r="AH199" s="106"/>
      <c r="AI199" s="106"/>
      <c r="AJ199" s="106"/>
      <c r="AK199" s="21"/>
      <c r="AL199" s="53"/>
      <c r="AM199" s="53"/>
      <c r="AN199" s="53"/>
      <c r="AO199" s="53"/>
      <c r="AP199" s="53"/>
      <c r="AQ199" s="53"/>
      <c r="AR199" s="53"/>
      <c r="AS199" s="53"/>
      <c r="AT199" s="53"/>
      <c r="AU199" s="140"/>
    </row>
    <row r="200" spans="1:74" ht="18" customHeight="1" thickBot="1" x14ac:dyDescent="0.3">
      <c r="A200" s="55"/>
      <c r="B200" s="241"/>
      <c r="C200" s="242"/>
      <c r="D200" s="242"/>
      <c r="E200" s="242"/>
      <c r="F200" s="242"/>
      <c r="G200" s="242"/>
      <c r="H200" s="242"/>
      <c r="I200" s="242"/>
      <c r="J200" s="243"/>
      <c r="K200" s="242"/>
      <c r="L200" s="242"/>
      <c r="M200" s="242"/>
      <c r="N200" s="242"/>
      <c r="O200" s="242"/>
      <c r="P200" s="242"/>
      <c r="Q200" s="242"/>
      <c r="R200" s="242"/>
      <c r="S200" s="244"/>
      <c r="T200" s="242"/>
      <c r="U200" s="242"/>
      <c r="V200" s="244"/>
      <c r="W200" s="244"/>
      <c r="X200" s="244"/>
      <c r="Y200" s="244"/>
      <c r="Z200" s="244"/>
      <c r="AA200" s="244"/>
      <c r="AB200" s="244"/>
      <c r="AC200" s="244"/>
      <c r="AD200" s="244"/>
      <c r="AE200" s="244"/>
      <c r="AF200" s="244"/>
      <c r="AG200" s="22"/>
      <c r="AH200" s="22"/>
      <c r="AI200" s="22"/>
      <c r="AJ200" s="22"/>
      <c r="AK200" s="23"/>
      <c r="AL200" s="53"/>
      <c r="AM200" s="53"/>
      <c r="AN200" s="53"/>
      <c r="AO200" s="53"/>
      <c r="AP200" s="53"/>
      <c r="AQ200" s="53"/>
      <c r="AR200" s="53"/>
      <c r="AS200" s="53"/>
      <c r="AT200" s="53"/>
      <c r="AU200" s="140"/>
    </row>
    <row r="201" spans="1:74" ht="18" customHeight="1" x14ac:dyDescent="0.25">
      <c r="A201" s="55"/>
      <c r="B201" s="82"/>
      <c r="C201" s="82"/>
      <c r="D201" s="82"/>
      <c r="E201" s="82"/>
      <c r="F201" s="82"/>
      <c r="G201" s="82"/>
      <c r="H201" s="82"/>
      <c r="I201" s="82"/>
      <c r="J201" s="112"/>
      <c r="K201" s="82"/>
      <c r="L201" s="82"/>
      <c r="M201" s="82"/>
      <c r="N201" s="82"/>
      <c r="O201" s="82"/>
      <c r="P201" s="82"/>
      <c r="Q201" s="82"/>
      <c r="R201" s="82"/>
      <c r="S201" s="113"/>
      <c r="T201" s="113"/>
      <c r="U201" s="113"/>
      <c r="V201" s="82"/>
      <c r="W201" s="113"/>
      <c r="X201" s="113"/>
      <c r="Y201" s="113"/>
      <c r="Z201" s="82"/>
      <c r="AA201" s="82"/>
      <c r="AB201" s="82"/>
      <c r="AC201" s="82"/>
      <c r="AD201" s="82"/>
      <c r="AE201" s="82"/>
      <c r="AF201" s="82"/>
      <c r="AG201" s="82"/>
      <c r="AH201" s="82"/>
      <c r="AI201" s="82"/>
      <c r="AJ201" s="112"/>
      <c r="AK201" s="82"/>
      <c r="AL201" s="53"/>
      <c r="AM201" s="53"/>
      <c r="AN201" s="53"/>
      <c r="AO201" s="53"/>
      <c r="AP201" s="53"/>
      <c r="AQ201" s="53"/>
      <c r="AR201" s="53"/>
      <c r="AS201" s="53"/>
      <c r="AT201" s="53"/>
      <c r="AU201" s="140"/>
    </row>
    <row r="202" spans="1:74" ht="18" customHeight="1" x14ac:dyDescent="0.25">
      <c r="A202" s="141"/>
      <c r="B202" s="141"/>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c r="AA202" s="141"/>
      <c r="AB202" s="141"/>
      <c r="AC202" s="141"/>
      <c r="AD202" s="141"/>
      <c r="AE202" s="141"/>
      <c r="AF202" s="141"/>
      <c r="AG202" s="141"/>
      <c r="AH202" s="141"/>
      <c r="AI202" s="141"/>
      <c r="AJ202" s="141"/>
      <c r="AK202" s="141"/>
      <c r="AL202" s="142"/>
      <c r="AM202" s="142"/>
      <c r="AN202" s="142"/>
      <c r="AO202" s="142"/>
      <c r="AP202" s="142"/>
      <c r="AQ202" s="142"/>
      <c r="AR202" s="142"/>
      <c r="AS202" s="142"/>
      <c r="AT202" s="142"/>
      <c r="AU202" s="140"/>
      <c r="AX202" s="3"/>
      <c r="BC202" s="29"/>
      <c r="BD202" s="29"/>
      <c r="BE202" s="29"/>
      <c r="BF202" s="29"/>
      <c r="BG202" s="29"/>
      <c r="BH202" s="29"/>
      <c r="BI202" s="29"/>
      <c r="BJ202" s="29"/>
      <c r="BK202" s="29"/>
      <c r="BL202" s="29"/>
      <c r="BM202" s="29"/>
      <c r="BN202" s="29"/>
      <c r="BO202" s="29"/>
      <c r="BP202" s="29"/>
      <c r="BQ202" s="182"/>
      <c r="BR202" s="29"/>
      <c r="BS202" s="24"/>
      <c r="BT202" s="24"/>
      <c r="BU202" s="24"/>
      <c r="BV202" s="24"/>
    </row>
    <row r="203" spans="1:74" ht="18" hidden="1" customHeight="1" x14ac:dyDescent="0.25">
      <c r="A203" s="55"/>
      <c r="B203" s="82"/>
      <c r="C203" s="82"/>
      <c r="D203" s="82"/>
      <c r="E203" s="82"/>
      <c r="F203" s="82"/>
      <c r="G203" s="82"/>
      <c r="H203" s="82"/>
      <c r="I203" s="82"/>
      <c r="J203" s="112"/>
      <c r="K203" s="82"/>
      <c r="L203" s="82"/>
      <c r="M203" s="82"/>
      <c r="N203" s="82"/>
      <c r="O203" s="82"/>
      <c r="P203" s="82"/>
      <c r="Q203" s="82"/>
      <c r="R203" s="82"/>
      <c r="S203" s="113"/>
      <c r="T203" s="113"/>
      <c r="U203" s="113"/>
      <c r="V203" s="82"/>
      <c r="W203" s="113"/>
      <c r="X203" s="113"/>
      <c r="Y203" s="113"/>
      <c r="Z203" s="82"/>
      <c r="AA203" s="82"/>
      <c r="AB203" s="82"/>
      <c r="AC203" s="82"/>
      <c r="AD203" s="82"/>
      <c r="AE203" s="82"/>
      <c r="AF203" s="82"/>
      <c r="AG203" s="82"/>
      <c r="AH203" s="82"/>
      <c r="AI203" s="82"/>
      <c r="AJ203" s="112"/>
      <c r="AK203" s="82"/>
      <c r="AL203" s="53"/>
      <c r="AM203" s="53"/>
      <c r="AN203" s="53"/>
      <c r="AO203" s="53"/>
      <c r="AP203" s="53"/>
      <c r="AQ203" s="53"/>
      <c r="AR203" s="53"/>
      <c r="AS203" s="53"/>
      <c r="AT203" s="53"/>
      <c r="AU203" s="140"/>
      <c r="AX203" s="3"/>
      <c r="BC203" s="3"/>
      <c r="BD203" s="3"/>
      <c r="BE203" s="3"/>
      <c r="BF203" s="3"/>
      <c r="BG203" s="3"/>
      <c r="BH203" s="3"/>
      <c r="BI203" s="3"/>
      <c r="BJ203" s="3"/>
      <c r="BK203" s="3"/>
      <c r="BL203" s="3"/>
      <c r="BM203" s="3"/>
      <c r="BN203" s="3"/>
      <c r="BO203" s="3"/>
      <c r="BP203" s="3"/>
      <c r="BQ203" s="12"/>
      <c r="BR203" s="3"/>
      <c r="BS203" s="3"/>
      <c r="BT203" s="3"/>
      <c r="BU203" s="3"/>
      <c r="BV203" s="3"/>
    </row>
    <row r="204" spans="1:74" ht="18" hidden="1" customHeight="1" x14ac:dyDescent="0.25">
      <c r="A204" s="55"/>
      <c r="B204" s="82"/>
      <c r="C204" s="82"/>
      <c r="D204" s="82"/>
      <c r="E204" s="82"/>
      <c r="F204" s="82"/>
      <c r="G204" s="82"/>
      <c r="H204" s="82"/>
      <c r="I204" s="82"/>
      <c r="J204" s="112"/>
      <c r="K204" s="82"/>
      <c r="L204" s="82"/>
      <c r="M204" s="82"/>
      <c r="N204" s="82"/>
      <c r="O204" s="82"/>
      <c r="P204" s="82"/>
      <c r="Q204" s="82"/>
      <c r="R204" s="82"/>
      <c r="S204" s="113"/>
      <c r="T204" s="113"/>
      <c r="U204" s="113"/>
      <c r="V204" s="82"/>
      <c r="W204" s="113"/>
      <c r="X204" s="113"/>
      <c r="Y204" s="113"/>
      <c r="Z204" s="82"/>
      <c r="AA204" s="82"/>
      <c r="AB204" s="82"/>
      <c r="AC204" s="82"/>
      <c r="AD204" s="82"/>
      <c r="AE204" s="82"/>
      <c r="AF204" s="82"/>
      <c r="AG204" s="82"/>
      <c r="AH204" s="82"/>
      <c r="AI204" s="82"/>
      <c r="AJ204" s="112"/>
      <c r="AK204" s="82"/>
      <c r="AL204" s="53"/>
      <c r="AM204" s="53"/>
      <c r="AN204" s="53"/>
      <c r="AO204" s="53"/>
      <c r="AP204" s="53"/>
      <c r="AQ204" s="53"/>
      <c r="AR204" s="53"/>
      <c r="AS204" s="53"/>
      <c r="AT204" s="53"/>
      <c r="AU204" s="140"/>
      <c r="AX204" s="14"/>
      <c r="BC204" s="174"/>
      <c r="BD204" s="174"/>
      <c r="BE204" s="174"/>
      <c r="BF204" s="174"/>
      <c r="BG204" s="174"/>
      <c r="BI204" s="9"/>
      <c r="BJ204" s="9"/>
      <c r="BK204" s="9"/>
      <c r="BL204" s="9"/>
      <c r="BM204" s="9"/>
      <c r="BN204" s="9"/>
      <c r="BO204" s="9"/>
      <c r="BP204" s="9"/>
      <c r="BQ204" s="183"/>
      <c r="BR204" s="9"/>
      <c r="BS204" s="8"/>
      <c r="BT204" s="9"/>
      <c r="BU204" s="9"/>
      <c r="BV204" s="9"/>
    </row>
    <row r="205" spans="1:74" ht="18" hidden="1" customHeight="1" x14ac:dyDescent="0.25">
      <c r="A205" s="55"/>
      <c r="B205" s="82"/>
      <c r="C205" s="82"/>
      <c r="D205" s="82"/>
      <c r="E205" s="82"/>
      <c r="F205" s="82"/>
      <c r="G205" s="82"/>
      <c r="H205" s="82"/>
      <c r="I205" s="82"/>
      <c r="J205" s="112"/>
      <c r="K205" s="82"/>
      <c r="L205" s="82"/>
      <c r="M205" s="82"/>
      <c r="N205" s="82"/>
      <c r="O205" s="82"/>
      <c r="P205" s="82"/>
      <c r="Q205" s="82"/>
      <c r="R205" s="82"/>
      <c r="S205" s="113"/>
      <c r="T205" s="113"/>
      <c r="U205" s="113"/>
      <c r="V205" s="82"/>
      <c r="W205" s="113"/>
      <c r="X205" s="113"/>
      <c r="Y205" s="113"/>
      <c r="Z205" s="82"/>
      <c r="AA205" s="82"/>
      <c r="AB205" s="82"/>
      <c r="AC205" s="82"/>
      <c r="AD205" s="82"/>
      <c r="AE205" s="82"/>
      <c r="AF205" s="82"/>
      <c r="AG205" s="82"/>
      <c r="AH205" s="82"/>
      <c r="AI205" s="82"/>
      <c r="AJ205" s="112"/>
      <c r="AK205" s="82"/>
      <c r="AL205" s="53"/>
      <c r="AM205" s="53"/>
      <c r="AN205" s="53"/>
      <c r="AO205" s="53"/>
      <c r="AP205" s="53"/>
      <c r="AQ205" s="53"/>
      <c r="AR205" s="53"/>
      <c r="AS205" s="53"/>
      <c r="AT205" s="53"/>
      <c r="AU205" s="140"/>
      <c r="AX205" s="14"/>
      <c r="AZ205" s="14"/>
      <c r="BA205" s="14"/>
      <c r="BB205" s="14"/>
      <c r="BC205" s="14"/>
      <c r="BD205" s="14"/>
      <c r="BE205" s="14"/>
      <c r="BF205" s="14"/>
      <c r="BG205" s="14"/>
      <c r="BI205" s="14"/>
      <c r="BJ205" s="14"/>
      <c r="BK205" s="14"/>
      <c r="BL205" s="14"/>
      <c r="BM205" s="14"/>
      <c r="BN205" s="14"/>
      <c r="BO205" s="14"/>
      <c r="BP205" s="14"/>
      <c r="BQ205" s="184"/>
      <c r="BR205" s="14"/>
      <c r="BS205" s="14"/>
      <c r="BT205" s="14"/>
      <c r="BU205" s="14"/>
      <c r="BV205" s="14"/>
    </row>
    <row r="206" spans="1:74" ht="18" hidden="1" customHeight="1" x14ac:dyDescent="0.25">
      <c r="A206" s="55"/>
      <c r="B206" s="82"/>
      <c r="C206" s="82"/>
      <c r="D206" s="82"/>
      <c r="E206" s="82"/>
      <c r="F206" s="82"/>
      <c r="G206" s="82"/>
      <c r="H206" s="82"/>
      <c r="I206" s="82"/>
      <c r="J206" s="112"/>
      <c r="K206" s="82"/>
      <c r="L206" s="82"/>
      <c r="M206" s="82"/>
      <c r="N206" s="82"/>
      <c r="O206" s="82"/>
      <c r="P206" s="82"/>
      <c r="Q206" s="82"/>
      <c r="R206" s="82"/>
      <c r="S206" s="113"/>
      <c r="T206" s="113"/>
      <c r="U206" s="113"/>
      <c r="V206" s="82"/>
      <c r="W206" s="113"/>
      <c r="X206" s="113"/>
      <c r="Y206" s="113"/>
      <c r="Z206" s="82"/>
      <c r="AA206" s="82"/>
      <c r="AB206" s="82"/>
      <c r="AC206" s="82"/>
      <c r="AD206" s="82"/>
      <c r="AE206" s="82"/>
      <c r="AF206" s="82"/>
      <c r="AG206" s="82"/>
      <c r="AH206" s="82"/>
      <c r="AI206" s="82"/>
      <c r="AJ206" s="112"/>
      <c r="AK206" s="82"/>
      <c r="AL206" s="53"/>
      <c r="AM206" s="53"/>
      <c r="AN206" s="53"/>
      <c r="AO206" s="53"/>
      <c r="AP206" s="53"/>
      <c r="AQ206" s="53"/>
      <c r="AR206" s="53"/>
      <c r="AS206" s="53"/>
      <c r="AT206" s="53"/>
      <c r="AU206" s="140"/>
      <c r="AX206" s="175"/>
      <c r="AZ206" s="8"/>
      <c r="BA206" s="8"/>
      <c r="BB206" s="27"/>
      <c r="BC206" s="27"/>
      <c r="BD206" s="27"/>
      <c r="BE206" s="27"/>
      <c r="BF206" s="27"/>
      <c r="BG206" s="27"/>
      <c r="BI206" s="14"/>
      <c r="BJ206" s="27"/>
      <c r="BK206" s="27"/>
      <c r="BL206" s="27"/>
      <c r="BM206" s="15"/>
      <c r="BN206" s="15"/>
      <c r="BO206" s="15"/>
      <c r="BP206" s="15"/>
      <c r="BQ206" s="185"/>
      <c r="BR206" s="15"/>
      <c r="BS206" s="15"/>
      <c r="BT206" s="14"/>
      <c r="BU206" s="14"/>
      <c r="BV206" s="14"/>
    </row>
    <row r="207" spans="1:74" ht="18" hidden="1" customHeight="1" x14ac:dyDescent="0.25">
      <c r="A207" s="55"/>
      <c r="B207" s="82"/>
      <c r="C207" s="82"/>
      <c r="D207" s="82"/>
      <c r="E207" s="82"/>
      <c r="F207" s="82"/>
      <c r="G207" s="82"/>
      <c r="H207" s="82"/>
      <c r="I207" s="82"/>
      <c r="J207" s="112"/>
      <c r="K207" s="82"/>
      <c r="L207" s="82"/>
      <c r="M207" s="82"/>
      <c r="N207" s="82"/>
      <c r="O207" s="82"/>
      <c r="P207" s="82"/>
      <c r="Q207" s="82"/>
      <c r="R207" s="82"/>
      <c r="S207" s="113"/>
      <c r="T207" s="113"/>
      <c r="U207" s="113"/>
      <c r="V207" s="82"/>
      <c r="W207" s="113"/>
      <c r="X207" s="113"/>
      <c r="Y207" s="113"/>
      <c r="Z207" s="82"/>
      <c r="AA207" s="82"/>
      <c r="AB207" s="82"/>
      <c r="AC207" s="82"/>
      <c r="AD207" s="82"/>
      <c r="AE207" s="82"/>
      <c r="AF207" s="82"/>
      <c r="AG207" s="82"/>
      <c r="AH207" s="82"/>
      <c r="AI207" s="82"/>
      <c r="AJ207" s="112"/>
      <c r="AK207" s="82"/>
      <c r="AL207" s="53"/>
      <c r="AM207" s="53"/>
      <c r="AN207" s="53"/>
      <c r="AO207" s="53"/>
      <c r="AP207" s="53"/>
      <c r="AQ207" s="53"/>
      <c r="AR207" s="53"/>
      <c r="AS207" s="53"/>
      <c r="AT207" s="53"/>
      <c r="AU207" s="140"/>
      <c r="AX207" s="175"/>
      <c r="AZ207" s="28"/>
      <c r="BA207" s="28"/>
      <c r="BB207" s="8"/>
      <c r="BC207" s="8"/>
      <c r="BD207" s="27"/>
      <c r="BE207" s="27"/>
      <c r="BF207" s="27"/>
      <c r="BG207" s="27"/>
      <c r="BI207" s="14"/>
      <c r="BJ207" s="27"/>
      <c r="BK207" s="27"/>
      <c r="BL207" s="27"/>
      <c r="BM207" s="15"/>
      <c r="BN207" s="15"/>
      <c r="BO207" s="15"/>
      <c r="BP207" s="15"/>
      <c r="BQ207" s="185"/>
      <c r="BR207" s="15"/>
      <c r="BS207" s="15"/>
      <c r="BT207" s="14"/>
      <c r="BU207" s="14"/>
      <c r="BV207" s="14"/>
    </row>
    <row r="208" spans="1:74" ht="18" hidden="1" customHeight="1" x14ac:dyDescent="0.25">
      <c r="A208" s="55"/>
      <c r="B208" s="82"/>
      <c r="C208" s="82"/>
      <c r="D208" s="82"/>
      <c r="E208" s="82"/>
      <c r="F208" s="82"/>
      <c r="G208" s="82"/>
      <c r="H208" s="82"/>
      <c r="I208" s="82"/>
      <c r="J208" s="112"/>
      <c r="K208" s="82"/>
      <c r="L208" s="82"/>
      <c r="M208" s="82"/>
      <c r="N208" s="82"/>
      <c r="O208" s="82"/>
      <c r="P208" s="82"/>
      <c r="Q208" s="82"/>
      <c r="R208" s="82"/>
      <c r="S208" s="113"/>
      <c r="T208" s="113"/>
      <c r="U208" s="113"/>
      <c r="V208" s="82"/>
      <c r="W208" s="113"/>
      <c r="X208" s="113"/>
      <c r="Y208" s="113"/>
      <c r="Z208" s="82"/>
      <c r="AA208" s="82"/>
      <c r="AB208" s="82"/>
      <c r="AC208" s="82"/>
      <c r="AD208" s="82"/>
      <c r="AE208" s="82"/>
      <c r="AF208" s="82"/>
      <c r="AG208" s="82"/>
      <c r="AH208" s="82"/>
      <c r="AI208" s="82"/>
      <c r="AJ208" s="112"/>
      <c r="AK208" s="82"/>
      <c r="AL208" s="53"/>
      <c r="AM208" s="53"/>
      <c r="AN208" s="53"/>
      <c r="AO208" s="53"/>
      <c r="AP208" s="53"/>
      <c r="AQ208" s="53"/>
      <c r="AR208" s="53"/>
      <c r="AS208" s="53"/>
      <c r="AT208" s="53"/>
      <c r="AU208" s="140"/>
      <c r="AV208" s="14"/>
      <c r="AW208" s="26"/>
      <c r="AX208" s="175"/>
      <c r="AZ208" s="28"/>
      <c r="BA208" s="28"/>
      <c r="BB208" s="28"/>
      <c r="BC208" s="28"/>
      <c r="BD208" s="8"/>
      <c r="BE208" s="8"/>
      <c r="BF208" s="27"/>
      <c r="BG208" s="27"/>
      <c r="BI208" s="14"/>
      <c r="BJ208" s="27"/>
      <c r="BK208" s="27"/>
      <c r="BL208" s="27"/>
      <c r="BM208" s="15"/>
      <c r="BN208" s="15"/>
      <c r="BO208" s="15"/>
      <c r="BP208" s="15"/>
      <c r="BQ208" s="185"/>
      <c r="BR208" s="15"/>
      <c r="BS208" s="15"/>
      <c r="BT208" s="14"/>
      <c r="BU208" s="14"/>
      <c r="BV208" s="14"/>
    </row>
    <row r="209" spans="1:74" ht="18" hidden="1" customHeight="1" x14ac:dyDescent="0.25">
      <c r="A209" s="55"/>
      <c r="B209" s="82"/>
      <c r="C209" s="82"/>
      <c r="D209" s="82"/>
      <c r="E209" s="82"/>
      <c r="F209" s="82"/>
      <c r="G209" s="82"/>
      <c r="H209" s="82"/>
      <c r="I209" s="82"/>
      <c r="J209" s="112"/>
      <c r="K209" s="82"/>
      <c r="L209" s="82"/>
      <c r="M209" s="82"/>
      <c r="N209" s="82"/>
      <c r="O209" s="82"/>
      <c r="P209" s="82"/>
      <c r="Q209" s="82"/>
      <c r="R209" s="82"/>
      <c r="S209" s="113"/>
      <c r="T209" s="113"/>
      <c r="U209" s="113"/>
      <c r="V209" s="82"/>
      <c r="W209" s="113"/>
      <c r="X209" s="113"/>
      <c r="Y209" s="113"/>
      <c r="Z209" s="82"/>
      <c r="AA209" s="82"/>
      <c r="AB209" s="82"/>
      <c r="AC209" s="82"/>
      <c r="AD209" s="82"/>
      <c r="AE209" s="82"/>
      <c r="AF209" s="82"/>
      <c r="AG209" s="82"/>
      <c r="AH209" s="82"/>
      <c r="AI209" s="82"/>
      <c r="AJ209" s="112"/>
      <c r="AK209" s="82"/>
      <c r="AL209" s="53"/>
      <c r="AM209" s="53"/>
      <c r="AN209" s="53"/>
      <c r="AO209" s="53"/>
      <c r="AP209" s="53"/>
      <c r="AQ209" s="53"/>
      <c r="AR209" s="53"/>
      <c r="AS209" s="53"/>
      <c r="AT209" s="53"/>
      <c r="AU209" s="140"/>
      <c r="AV209" s="14"/>
      <c r="AW209" s="26"/>
      <c r="AX209" s="175"/>
      <c r="AY209" s="14"/>
      <c r="AZ209" s="28"/>
      <c r="BA209" s="28"/>
      <c r="BB209" s="28"/>
      <c r="BC209" s="28"/>
      <c r="BD209" s="28"/>
      <c r="BE209" s="28"/>
      <c r="BF209" s="8"/>
      <c r="BG209" s="8"/>
      <c r="BI209" s="14"/>
      <c r="BJ209" s="27"/>
      <c r="BK209" s="27"/>
      <c r="BL209" s="27"/>
      <c r="BM209" s="15"/>
      <c r="BN209" s="15"/>
      <c r="BO209" s="15"/>
      <c r="BP209" s="15"/>
      <c r="BQ209" s="185"/>
      <c r="BR209" s="15"/>
      <c r="BS209" s="15"/>
      <c r="BT209" s="14"/>
      <c r="BU209" s="14"/>
      <c r="BV209" s="14"/>
    </row>
    <row r="210" spans="1:74" ht="18" hidden="1" customHeight="1" x14ac:dyDescent="0.25">
      <c r="A210" s="55"/>
      <c r="B210" s="82"/>
      <c r="C210" s="82"/>
      <c r="D210" s="82"/>
      <c r="E210" s="82"/>
      <c r="F210" s="82"/>
      <c r="G210" s="82"/>
      <c r="H210" s="82"/>
      <c r="I210" s="82"/>
      <c r="J210" s="112"/>
      <c r="K210" s="82"/>
      <c r="L210" s="82"/>
      <c r="M210" s="82"/>
      <c r="N210" s="82"/>
      <c r="O210" s="82"/>
      <c r="P210" s="82"/>
      <c r="Q210" s="82"/>
      <c r="R210" s="82"/>
      <c r="S210" s="113"/>
      <c r="T210" s="113"/>
      <c r="U210" s="113"/>
      <c r="V210" s="82"/>
      <c r="W210" s="113"/>
      <c r="X210" s="113"/>
      <c r="Y210" s="113"/>
      <c r="Z210" s="82"/>
      <c r="AA210" s="82"/>
      <c r="AB210" s="82"/>
      <c r="AC210" s="82"/>
      <c r="AD210" s="82"/>
      <c r="AE210" s="82"/>
      <c r="AF210" s="82"/>
      <c r="AG210" s="82"/>
      <c r="AH210" s="82"/>
      <c r="AI210" s="82"/>
      <c r="AJ210" s="112"/>
      <c r="AK210" s="82"/>
      <c r="AL210" s="53"/>
      <c r="AM210" s="53"/>
      <c r="AN210" s="53"/>
      <c r="AO210" s="53"/>
      <c r="AP210" s="53"/>
      <c r="AQ210" s="53"/>
      <c r="AR210" s="53"/>
      <c r="AS210" s="53"/>
      <c r="AT210" s="53"/>
      <c r="AU210" s="140"/>
      <c r="AV210" s="14"/>
      <c r="AW210" s="14"/>
      <c r="AX210" s="14"/>
      <c r="BR210" s="3"/>
      <c r="BS210" s="3"/>
      <c r="BT210" s="14"/>
      <c r="BU210" s="14"/>
      <c r="BV210" s="14"/>
    </row>
    <row r="211" spans="1:74" ht="18" hidden="1" customHeight="1" x14ac:dyDescent="0.25">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c r="AJ211" s="55"/>
      <c r="AK211" s="55"/>
      <c r="AL211" s="53"/>
      <c r="AM211" s="53"/>
      <c r="AN211" s="53"/>
      <c r="AO211" s="53"/>
      <c r="AP211" s="53"/>
      <c r="AQ211" s="53"/>
      <c r="AR211" s="53"/>
      <c r="AS211" s="53"/>
      <c r="AT211" s="53"/>
      <c r="AU211" s="140"/>
      <c r="AV211" s="3"/>
      <c r="AW211" s="3"/>
      <c r="AX211" s="3"/>
      <c r="AY211" s="3"/>
      <c r="AZ211" s="3"/>
      <c r="BA211" s="3"/>
      <c r="BB211" s="3"/>
      <c r="BC211" s="3"/>
      <c r="BD211" s="3"/>
      <c r="BE211" s="3"/>
      <c r="BF211" s="3"/>
      <c r="BG211" s="3"/>
      <c r="BH211" s="3"/>
      <c r="BI211" s="3"/>
      <c r="BJ211" s="3"/>
      <c r="BK211" s="3"/>
      <c r="BL211" s="3"/>
      <c r="BM211" s="3"/>
      <c r="BN211" s="3"/>
      <c r="BO211" s="3"/>
      <c r="BP211" s="3"/>
      <c r="BQ211" s="12"/>
      <c r="BR211" s="3"/>
      <c r="BS211" s="3"/>
      <c r="BT211" s="14"/>
      <c r="BU211" s="14"/>
      <c r="BV211" s="14"/>
    </row>
    <row r="212" spans="1:74" ht="18" hidden="1" customHeight="1" x14ac:dyDescent="0.25">
      <c r="A212" s="141"/>
      <c r="B212" s="141"/>
      <c r="C212" s="141"/>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c r="AA212" s="141"/>
      <c r="AB212" s="141"/>
      <c r="AC212" s="141"/>
      <c r="AD212" s="141"/>
      <c r="AE212" s="141"/>
      <c r="AF212" s="141"/>
      <c r="AG212" s="141"/>
      <c r="AH212" s="141"/>
      <c r="AI212" s="141"/>
      <c r="AJ212" s="141"/>
      <c r="AK212" s="141"/>
      <c r="AL212" s="142"/>
      <c r="AM212" s="142"/>
      <c r="AN212" s="142"/>
      <c r="AO212" s="142"/>
      <c r="AP212" s="142"/>
      <c r="AQ212" s="142"/>
      <c r="AR212" s="142"/>
      <c r="AS212" s="142"/>
      <c r="AT212" s="142"/>
      <c r="AU212" s="140"/>
      <c r="AV212" s="146"/>
      <c r="AW212" s="14"/>
      <c r="AX212" s="14"/>
      <c r="AY212" s="14"/>
      <c r="AZ212" s="14"/>
      <c r="BA212" s="14"/>
      <c r="BB212" s="14"/>
      <c r="BC212" s="14"/>
      <c r="BD212" s="14"/>
      <c r="BE212" s="14"/>
      <c r="BF212" s="14"/>
      <c r="BG212" s="14"/>
      <c r="BH212" s="14"/>
      <c r="BI212" s="14"/>
      <c r="BJ212" s="14"/>
      <c r="BK212" s="14"/>
      <c r="BL212" s="14"/>
      <c r="BM212" s="14"/>
      <c r="BN212" s="14"/>
      <c r="BO212" s="14"/>
      <c r="BP212" s="14"/>
      <c r="BQ212" s="184"/>
      <c r="BR212" s="14"/>
      <c r="BS212" s="14"/>
      <c r="BT212" s="14"/>
      <c r="BU212" s="14"/>
      <c r="BV212" s="14"/>
    </row>
    <row r="213" spans="1:74" ht="18" hidden="1" customHeight="1" x14ac:dyDescent="0.25">
      <c r="A213" s="141"/>
      <c r="B213" s="141"/>
      <c r="C213" s="141"/>
      <c r="D213" s="141"/>
      <c r="E213" s="141"/>
      <c r="F213" s="141"/>
      <c r="G213" s="141"/>
      <c r="H213" s="141"/>
      <c r="I213" s="141"/>
      <c r="J213" s="141"/>
      <c r="K213" s="141"/>
      <c r="L213" s="141"/>
      <c r="M213" s="141"/>
      <c r="N213" s="141"/>
      <c r="O213" s="141"/>
      <c r="P213" s="141"/>
      <c r="Q213" s="141"/>
      <c r="R213" s="141"/>
      <c r="S213" s="141"/>
      <c r="T213" s="141"/>
      <c r="U213" s="141"/>
      <c r="V213" s="141"/>
      <c r="W213" s="141"/>
      <c r="X213" s="141"/>
      <c r="Y213" s="141"/>
      <c r="Z213" s="141"/>
      <c r="AA213" s="141"/>
      <c r="AB213" s="141"/>
      <c r="AC213" s="141"/>
      <c r="AD213" s="141"/>
      <c r="AE213" s="141"/>
      <c r="AF213" s="141"/>
      <c r="AG213" s="141"/>
      <c r="AH213" s="141"/>
      <c r="AI213" s="141"/>
      <c r="AJ213" s="141"/>
      <c r="AK213" s="141"/>
      <c r="AL213" s="142"/>
      <c r="AM213" s="142"/>
      <c r="AN213" s="142"/>
      <c r="AO213" s="142"/>
      <c r="AP213" s="142"/>
      <c r="AQ213" s="142"/>
      <c r="AR213" s="142"/>
      <c r="AS213" s="142"/>
      <c r="AT213" s="142"/>
      <c r="AU213" s="140"/>
      <c r="AV213" s="146"/>
      <c r="AW213" s="25"/>
      <c r="AX213" s="14"/>
      <c r="AY213" s="14"/>
      <c r="AZ213" s="14"/>
      <c r="BA213" s="14"/>
      <c r="BB213" s="14"/>
      <c r="BC213" s="14"/>
      <c r="BD213" s="14"/>
      <c r="BE213" s="14"/>
      <c r="BF213" s="14"/>
      <c r="BG213" s="14"/>
      <c r="BH213" s="14"/>
      <c r="BI213" s="14"/>
      <c r="BJ213" s="14"/>
      <c r="BK213" s="14"/>
      <c r="BL213" s="14"/>
      <c r="BM213" s="14"/>
      <c r="BN213" s="14"/>
      <c r="BO213" s="14"/>
      <c r="BP213" s="14"/>
      <c r="BQ213" s="184"/>
      <c r="BR213" s="14"/>
      <c r="BS213" s="14"/>
      <c r="BT213" s="14"/>
      <c r="BU213" s="14"/>
      <c r="BV213" s="14"/>
    </row>
    <row r="214" spans="1:74" ht="18" hidden="1" customHeight="1" x14ac:dyDescent="0.25">
      <c r="A214" s="141"/>
      <c r="B214" s="141"/>
      <c r="C214" s="141"/>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c r="AA214" s="141"/>
      <c r="AB214" s="141"/>
      <c r="AC214" s="141"/>
      <c r="AD214" s="141"/>
      <c r="AE214" s="141"/>
      <c r="AF214" s="141"/>
      <c r="AG214" s="141"/>
      <c r="AH214" s="141"/>
      <c r="AI214" s="141"/>
      <c r="AJ214" s="141"/>
      <c r="AK214" s="141"/>
      <c r="AL214" s="142"/>
      <c r="AM214" s="142"/>
      <c r="AN214" s="142"/>
      <c r="AO214" s="142"/>
      <c r="AP214" s="142"/>
      <c r="AQ214" s="142"/>
      <c r="AR214" s="142"/>
      <c r="AS214" s="142"/>
      <c r="AT214" s="142"/>
      <c r="AU214" s="140"/>
      <c r="AV214" s="146"/>
      <c r="AW214" s="26"/>
      <c r="AX214" s="14"/>
      <c r="AY214" s="14"/>
      <c r="AZ214" s="14"/>
      <c r="BA214" s="14"/>
      <c r="BB214" s="14"/>
      <c r="BC214" s="14"/>
      <c r="BD214" s="14"/>
      <c r="BE214" s="14"/>
      <c r="BF214" s="14"/>
      <c r="BG214" s="14"/>
      <c r="BH214" s="14"/>
      <c r="BI214" s="14"/>
      <c r="BJ214" s="14"/>
      <c r="BK214" s="14"/>
      <c r="BL214" s="14"/>
      <c r="BM214" s="14"/>
      <c r="BN214" s="14"/>
      <c r="BO214" s="14"/>
      <c r="BP214" s="14"/>
      <c r="BQ214" s="184"/>
      <c r="BR214" s="14"/>
      <c r="BS214" s="14"/>
      <c r="BT214" s="14"/>
      <c r="BU214" s="14"/>
      <c r="BV214" s="14"/>
    </row>
  </sheetData>
  <sheetProtection algorithmName="SHA-512" hashValue="qRgSkuPrf9GC+C5wySQVqpTNcpUSP3ExaKerSURcToEpxLxurXpNOJ8w4nt3wyUPZNC5EqtYFuynI3GtIvjhJA==" saltValue="s1ECMtg4YfCKyeuUx1JnEg==" spinCount="100000" sheet="1" selectLockedCells="1"/>
  <sortState xmlns:xlrd2="http://schemas.microsoft.com/office/spreadsheetml/2017/richdata2" ref="BS76:BS123">
    <sortCondition ref="BS76:BS123"/>
  </sortState>
  <dataConsolidate>
    <dataRefs count="1">
      <dataRef ref="R6:T6" sheet="VM-tipset 2026 mall"/>
    </dataRefs>
  </dataConsolidate>
  <mergeCells count="265">
    <mergeCell ref="AB109:AO109"/>
    <mergeCell ref="BY1:BY2"/>
    <mergeCell ref="BZ1:BZ2"/>
    <mergeCell ref="CA1:CA2"/>
    <mergeCell ref="CB1:CB2"/>
    <mergeCell ref="AN143:AO143"/>
    <mergeCell ref="AN144:AO144"/>
    <mergeCell ref="AB29:AF29"/>
    <mergeCell ref="AB2:AK3"/>
    <mergeCell ref="AZ29:BB29"/>
    <mergeCell ref="AZ37:BB37"/>
    <mergeCell ref="AZ61:BB61"/>
    <mergeCell ref="AZ69:BB69"/>
    <mergeCell ref="AB140:AS141"/>
    <mergeCell ref="AC143:AE143"/>
    <mergeCell ref="AG143:AI143"/>
    <mergeCell ref="AP143:AQ143"/>
    <mergeCell ref="AR143:AS143"/>
    <mergeCell ref="AJ143:AK143"/>
    <mergeCell ref="AL143:AM143"/>
    <mergeCell ref="AB85:AF85"/>
    <mergeCell ref="AB93:AF93"/>
    <mergeCell ref="AB101:AF101"/>
    <mergeCell ref="AG159:AM159"/>
    <mergeCell ref="AG161:AI161"/>
    <mergeCell ref="AL161:AM161"/>
    <mergeCell ref="W162:X162"/>
    <mergeCell ref="W147:X150"/>
    <mergeCell ref="AG160:AM160"/>
    <mergeCell ref="W159:X159"/>
    <mergeCell ref="AC154:AE154"/>
    <mergeCell ref="AC157:AE157"/>
    <mergeCell ref="AC158:AE158"/>
    <mergeCell ref="W136:X143"/>
    <mergeCell ref="AP144:AQ144"/>
    <mergeCell ref="AR144:AS144"/>
    <mergeCell ref="AR145:AS145"/>
    <mergeCell ref="AP146:AQ146"/>
    <mergeCell ref="AR147:AS147"/>
    <mergeCell ref="AR149:AS149"/>
    <mergeCell ref="AP150:AQ150"/>
    <mergeCell ref="K168:O168"/>
    <mergeCell ref="AB168:AF168"/>
    <mergeCell ref="AK168:AO168"/>
    <mergeCell ref="W166:X166"/>
    <mergeCell ref="W167:X167"/>
    <mergeCell ref="R155:S155"/>
    <mergeCell ref="R157:S157"/>
    <mergeCell ref="P146:Q146"/>
    <mergeCell ref="R145:S145"/>
    <mergeCell ref="P144:Q144"/>
    <mergeCell ref="R144:S144"/>
    <mergeCell ref="AR151:AS151"/>
    <mergeCell ref="AR153:AS153"/>
    <mergeCell ref="AP154:AQ154"/>
    <mergeCell ref="AR155:AS155"/>
    <mergeCell ref="AR159:AS159"/>
    <mergeCell ref="AR157:AS157"/>
    <mergeCell ref="AP158:AQ158"/>
    <mergeCell ref="AC149:AE149"/>
    <mergeCell ref="AC150:AE150"/>
    <mergeCell ref="AG152:AI152"/>
    <mergeCell ref="AJ152:AK152"/>
    <mergeCell ref="AL152:AM152"/>
    <mergeCell ref="AL144:AM144"/>
    <mergeCell ref="AC145:AE145"/>
    <mergeCell ref="AC146:AE146"/>
    <mergeCell ref="AC144:AE144"/>
    <mergeCell ref="AG144:AI144"/>
    <mergeCell ref="AJ144:AK144"/>
    <mergeCell ref="AN148:AO148"/>
    <mergeCell ref="AN156:AO156"/>
    <mergeCell ref="AN152:AS152"/>
    <mergeCell ref="AB152:AF152"/>
    <mergeCell ref="R143:S143"/>
    <mergeCell ref="R147:S147"/>
    <mergeCell ref="R149:S149"/>
    <mergeCell ref="R151:S151"/>
    <mergeCell ref="R153:S153"/>
    <mergeCell ref="P143:Q143"/>
    <mergeCell ref="N143:O143"/>
    <mergeCell ref="L143:M143"/>
    <mergeCell ref="L144:M144"/>
    <mergeCell ref="N144:O144"/>
    <mergeCell ref="L152:M152"/>
    <mergeCell ref="N148:O148"/>
    <mergeCell ref="P150:Q150"/>
    <mergeCell ref="J144:K144"/>
    <mergeCell ref="C157:E157"/>
    <mergeCell ref="K169:O169"/>
    <mergeCell ref="B168:F168"/>
    <mergeCell ref="W164:X164"/>
    <mergeCell ref="W154:X155"/>
    <mergeCell ref="C154:E154"/>
    <mergeCell ref="B169:F169"/>
    <mergeCell ref="R159:S159"/>
    <mergeCell ref="G160:M160"/>
    <mergeCell ref="J152:K152"/>
    <mergeCell ref="G159:M159"/>
    <mergeCell ref="G161:I161"/>
    <mergeCell ref="G152:I152"/>
    <mergeCell ref="C158:E158"/>
    <mergeCell ref="L161:M161"/>
    <mergeCell ref="N156:O156"/>
    <mergeCell ref="P154:Q154"/>
    <mergeCell ref="P158:Q158"/>
    <mergeCell ref="C150:E150"/>
    <mergeCell ref="W153:Y153"/>
    <mergeCell ref="W158:Y158"/>
    <mergeCell ref="W163:X163"/>
    <mergeCell ref="N152:S152"/>
    <mergeCell ref="B85:F85"/>
    <mergeCell ref="B93:F93"/>
    <mergeCell ref="Y193:AB193"/>
    <mergeCell ref="X182:AB182"/>
    <mergeCell ref="W172:Y172"/>
    <mergeCell ref="W170:X170"/>
    <mergeCell ref="W169:Y169"/>
    <mergeCell ref="Y197:AB197"/>
    <mergeCell ref="AK169:AO169"/>
    <mergeCell ref="AB169:AF169"/>
    <mergeCell ref="B179:D179"/>
    <mergeCell ref="N175:T175"/>
    <mergeCell ref="W173:X173"/>
    <mergeCell ref="AK174:AL177"/>
    <mergeCell ref="AK172:AL173"/>
    <mergeCell ref="J172:M172"/>
    <mergeCell ref="J174:M176"/>
    <mergeCell ref="W176:X176"/>
    <mergeCell ref="B173:F173"/>
    <mergeCell ref="AB173:AF173"/>
    <mergeCell ref="AB174:AF174"/>
    <mergeCell ref="B174:F174"/>
    <mergeCell ref="C144:E144"/>
    <mergeCell ref="G144:I144"/>
    <mergeCell ref="C117:E117"/>
    <mergeCell ref="C110:E110"/>
    <mergeCell ref="G121:J121"/>
    <mergeCell ref="C121:E121"/>
    <mergeCell ref="C123:E123"/>
    <mergeCell ref="C124:E124"/>
    <mergeCell ref="B109:F109"/>
    <mergeCell ref="G119:J119"/>
    <mergeCell ref="C112:E112"/>
    <mergeCell ref="C119:E119"/>
    <mergeCell ref="C114:E114"/>
    <mergeCell ref="C116:E116"/>
    <mergeCell ref="C118:E118"/>
    <mergeCell ref="C115:E115"/>
    <mergeCell ref="G116:J116"/>
    <mergeCell ref="G111:J111"/>
    <mergeCell ref="G113:J113"/>
    <mergeCell ref="G110:J110"/>
    <mergeCell ref="C122:E122"/>
    <mergeCell ref="G123:J123"/>
    <mergeCell ref="G143:I143"/>
    <mergeCell ref="J143:K143"/>
    <mergeCell ref="BN1:BN13"/>
    <mergeCell ref="C12:E12"/>
    <mergeCell ref="BD1:BF13"/>
    <mergeCell ref="AZ45:BB45"/>
    <mergeCell ref="BG1:BM13"/>
    <mergeCell ref="AZ21:BB21"/>
    <mergeCell ref="AB13:AF13"/>
    <mergeCell ref="AB21:AF21"/>
    <mergeCell ref="B21:F21"/>
    <mergeCell ref="B29:F29"/>
    <mergeCell ref="B37:F37"/>
    <mergeCell ref="B45:F45"/>
    <mergeCell ref="B13:F13"/>
    <mergeCell ref="AB37:AF37"/>
    <mergeCell ref="AB45:AF45"/>
    <mergeCell ref="W9:W12"/>
    <mergeCell ref="X9:X12"/>
    <mergeCell ref="W6:Y8"/>
    <mergeCell ref="AB5:AK9"/>
    <mergeCell ref="C2:K3"/>
    <mergeCell ref="C4:F5"/>
    <mergeCell ref="C10:K10"/>
    <mergeCell ref="G4:K5"/>
    <mergeCell ref="Y9:Y12"/>
    <mergeCell ref="G6:K7"/>
    <mergeCell ref="C8:F9"/>
    <mergeCell ref="C6:F7"/>
    <mergeCell ref="G8:K9"/>
    <mergeCell ref="AB11:AK11"/>
    <mergeCell ref="AZ53:BB53"/>
    <mergeCell ref="B77:F77"/>
    <mergeCell ref="AB53:AF53"/>
    <mergeCell ref="AB61:AF61"/>
    <mergeCell ref="AB69:AF69"/>
    <mergeCell ref="AB77:AF77"/>
    <mergeCell ref="B61:F61"/>
    <mergeCell ref="B69:F69"/>
    <mergeCell ref="B53:F53"/>
    <mergeCell ref="B101:F101"/>
    <mergeCell ref="G114:J114"/>
    <mergeCell ref="N111:O111"/>
    <mergeCell ref="N114:O114"/>
    <mergeCell ref="N113:O113"/>
    <mergeCell ref="N112:O112"/>
    <mergeCell ref="W110:Y110"/>
    <mergeCell ref="L113:M113"/>
    <mergeCell ref="L111:M111"/>
    <mergeCell ref="L112:M112"/>
    <mergeCell ref="C113:E113"/>
    <mergeCell ref="C111:E111"/>
    <mergeCell ref="W111:Y111"/>
    <mergeCell ref="C143:E143"/>
    <mergeCell ref="C145:E145"/>
    <mergeCell ref="C146:E146"/>
    <mergeCell ref="C149:E149"/>
    <mergeCell ref="G109:O109"/>
    <mergeCell ref="P116:T116"/>
    <mergeCell ref="P122:T122"/>
    <mergeCell ref="P113:T113"/>
    <mergeCell ref="P118:T118"/>
    <mergeCell ref="P111:T111"/>
    <mergeCell ref="P112:T112"/>
    <mergeCell ref="P119:T119"/>
    <mergeCell ref="P121:T121"/>
    <mergeCell ref="P114:T114"/>
    <mergeCell ref="P123:T123"/>
    <mergeCell ref="P124:T124"/>
    <mergeCell ref="C120:E120"/>
    <mergeCell ref="L114:M114"/>
    <mergeCell ref="C125:E125"/>
    <mergeCell ref="G124:J124"/>
    <mergeCell ref="P117:T117"/>
    <mergeCell ref="P110:T110"/>
    <mergeCell ref="G125:J125"/>
    <mergeCell ref="L125:M125"/>
    <mergeCell ref="N119:O119"/>
    <mergeCell ref="N121:O121"/>
    <mergeCell ref="L116:M116"/>
    <mergeCell ref="L122:M122"/>
    <mergeCell ref="G122:J122"/>
    <mergeCell ref="G118:J118"/>
    <mergeCell ref="G120:J120"/>
    <mergeCell ref="L120:M120"/>
    <mergeCell ref="N120:O120"/>
    <mergeCell ref="B152:F152"/>
    <mergeCell ref="P115:T115"/>
    <mergeCell ref="P125:T125"/>
    <mergeCell ref="P120:T120"/>
    <mergeCell ref="L110:M110"/>
    <mergeCell ref="N110:O110"/>
    <mergeCell ref="L118:M118"/>
    <mergeCell ref="L119:M119"/>
    <mergeCell ref="L121:M121"/>
    <mergeCell ref="G112:J112"/>
    <mergeCell ref="N116:O116"/>
    <mergeCell ref="L124:M124"/>
    <mergeCell ref="N124:O124"/>
    <mergeCell ref="L123:M123"/>
    <mergeCell ref="N123:O123"/>
    <mergeCell ref="N125:O125"/>
    <mergeCell ref="G115:J115"/>
    <mergeCell ref="L115:M115"/>
    <mergeCell ref="N115:O115"/>
    <mergeCell ref="G117:J117"/>
    <mergeCell ref="L117:M117"/>
    <mergeCell ref="N117:O117"/>
    <mergeCell ref="N122:O122"/>
    <mergeCell ref="N118:O118"/>
  </mergeCells>
  <phoneticPr fontId="12" type="noConversion"/>
  <conditionalFormatting sqref="B145 C146 B147 F148 B149 C150 B151 G152 B153 C154 B155 F156 B157 C158 B159">
    <cfRule type="cellIs" dxfId="130" priority="123" operator="greaterThan">
      <formula>0</formula>
    </cfRule>
  </conditionalFormatting>
  <conditionalFormatting sqref="B169">
    <cfRule type="cellIs" dxfId="129" priority="31" operator="greaterThan">
      <formula>0</formula>
    </cfRule>
  </conditionalFormatting>
  <conditionalFormatting sqref="B174">
    <cfRule type="cellIs" dxfId="128" priority="1326" operator="greaterThan">
      <formula>0</formula>
    </cfRule>
  </conditionalFormatting>
  <conditionalFormatting sqref="C14:C19">
    <cfRule type="notContainsBlanks" dxfId="127" priority="213">
      <formula>LEN(TRIM(C14))&gt;0</formula>
    </cfRule>
  </conditionalFormatting>
  <conditionalFormatting sqref="C22:C27">
    <cfRule type="notContainsBlanks" dxfId="126" priority="26">
      <formula>LEN(TRIM(C22))&gt;0</formula>
    </cfRule>
  </conditionalFormatting>
  <conditionalFormatting sqref="C30:C35">
    <cfRule type="notContainsBlanks" dxfId="125" priority="24">
      <formula>LEN(TRIM(C30))&gt;0</formula>
    </cfRule>
  </conditionalFormatting>
  <conditionalFormatting sqref="C38:C43">
    <cfRule type="notContainsBlanks" dxfId="124" priority="22">
      <formula>LEN(TRIM(C38))&gt;0</formula>
    </cfRule>
  </conditionalFormatting>
  <conditionalFormatting sqref="C46:C51">
    <cfRule type="notContainsBlanks" dxfId="123" priority="19">
      <formula>LEN(TRIM(C46))&gt;0</formula>
    </cfRule>
  </conditionalFormatting>
  <conditionalFormatting sqref="C54:C59">
    <cfRule type="notContainsBlanks" dxfId="122" priority="18">
      <formula>LEN(TRIM(C54))&gt;0</formula>
    </cfRule>
  </conditionalFormatting>
  <conditionalFormatting sqref="C62:C67">
    <cfRule type="notContainsBlanks" dxfId="121" priority="16">
      <formula>LEN(TRIM(C62))&gt;0</formula>
    </cfRule>
  </conditionalFormatting>
  <conditionalFormatting sqref="C70:C75">
    <cfRule type="notContainsBlanks" dxfId="120" priority="14">
      <formula>LEN(TRIM(C70))&gt;0</formula>
    </cfRule>
  </conditionalFormatting>
  <conditionalFormatting sqref="C78:C83">
    <cfRule type="notContainsBlanks" dxfId="119" priority="12">
      <formula>LEN(TRIM(C78))&gt;0</formula>
    </cfRule>
  </conditionalFormatting>
  <conditionalFormatting sqref="C86:C91">
    <cfRule type="notContainsBlanks" dxfId="118" priority="10">
      <formula>LEN(TRIM(C86))&gt;0</formula>
    </cfRule>
  </conditionalFormatting>
  <conditionalFormatting sqref="C94:C99">
    <cfRule type="notContainsBlanks" dxfId="117" priority="8">
      <formula>LEN(TRIM(C94))&gt;0</formula>
    </cfRule>
  </conditionalFormatting>
  <conditionalFormatting sqref="C102:C107">
    <cfRule type="notContainsBlanks" dxfId="116" priority="6">
      <formula>LEN(TRIM(C102))&gt;0</formula>
    </cfRule>
  </conditionalFormatting>
  <conditionalFormatting sqref="E14:E19">
    <cfRule type="notContainsBlanks" dxfId="115" priority="27">
      <formula>LEN(TRIM(E14))&gt;0</formula>
    </cfRule>
  </conditionalFormatting>
  <conditionalFormatting sqref="E22:E27">
    <cfRule type="notContainsBlanks" dxfId="114" priority="25">
      <formula>LEN(TRIM(E22))&gt;0</formula>
    </cfRule>
  </conditionalFormatting>
  <conditionalFormatting sqref="E30:E35">
    <cfRule type="notContainsBlanks" dxfId="113" priority="23">
      <formula>LEN(TRIM(E30))&gt;0</formula>
    </cfRule>
  </conditionalFormatting>
  <conditionalFormatting sqref="E38:E43">
    <cfRule type="notContainsBlanks" dxfId="112" priority="21">
      <formula>LEN(TRIM(E38))&gt;0</formula>
    </cfRule>
  </conditionalFormatting>
  <conditionalFormatting sqref="E46:E51">
    <cfRule type="notContainsBlanks" dxfId="111" priority="20">
      <formula>LEN(TRIM(E46))&gt;0</formula>
    </cfRule>
  </conditionalFormatting>
  <conditionalFormatting sqref="E54:E59">
    <cfRule type="notContainsBlanks" dxfId="110" priority="17">
      <formula>LEN(TRIM(E54))&gt;0</formula>
    </cfRule>
  </conditionalFormatting>
  <conditionalFormatting sqref="E62:E67">
    <cfRule type="notContainsBlanks" dxfId="109" priority="15">
      <formula>LEN(TRIM(E62))&gt;0</formula>
    </cfRule>
  </conditionalFormatting>
  <conditionalFormatting sqref="E70:E75">
    <cfRule type="notContainsBlanks" dxfId="108" priority="13">
      <formula>LEN(TRIM(E70))&gt;0</formula>
    </cfRule>
  </conditionalFormatting>
  <conditionalFormatting sqref="E78:E83">
    <cfRule type="notContainsBlanks" dxfId="107" priority="11">
      <formula>LEN(TRIM(E78))&gt;0</formula>
    </cfRule>
  </conditionalFormatting>
  <conditionalFormatting sqref="E86:E91">
    <cfRule type="notContainsBlanks" dxfId="106" priority="9">
      <formula>LEN(TRIM(E86))&gt;0</formula>
    </cfRule>
  </conditionalFormatting>
  <conditionalFormatting sqref="E94:E99">
    <cfRule type="notContainsBlanks" dxfId="105" priority="7">
      <formula>LEN(TRIM(E94))&gt;0</formula>
    </cfRule>
  </conditionalFormatting>
  <conditionalFormatting sqref="E102:E107">
    <cfRule type="notContainsBlanks" dxfId="104" priority="5">
      <formula>LEN(TRIM(E102))&gt;0</formula>
    </cfRule>
  </conditionalFormatting>
  <conditionalFormatting sqref="G4">
    <cfRule type="notContainsBlanks" dxfId="99" priority="1535">
      <formula>LEN(TRIM(G4))&gt;0</formula>
    </cfRule>
  </conditionalFormatting>
  <conditionalFormatting sqref="G6">
    <cfRule type="notContainsBlanks" dxfId="98" priority="205">
      <formula>LEN(TRIM(G6))&gt;0</formula>
    </cfRule>
  </conditionalFormatting>
  <conditionalFormatting sqref="G161">
    <cfRule type="cellIs" dxfId="97" priority="1" operator="greaterThan">
      <formula>0</formula>
    </cfRule>
  </conditionalFormatting>
  <conditionalFormatting sqref="G14:I19">
    <cfRule type="cellIs" dxfId="96" priority="529" operator="equal">
      <formula>"_"</formula>
    </cfRule>
  </conditionalFormatting>
  <conditionalFormatting sqref="G22:I27">
    <cfRule type="cellIs" dxfId="95" priority="527" operator="equal">
      <formula>"_"</formula>
    </cfRule>
  </conditionalFormatting>
  <conditionalFormatting sqref="G30:I35">
    <cfRule type="cellIs" dxfId="94" priority="525" operator="equal">
      <formula>"_"</formula>
    </cfRule>
  </conditionalFormatting>
  <conditionalFormatting sqref="G38:I43">
    <cfRule type="cellIs" dxfId="93" priority="523" operator="equal">
      <formula>"_"</formula>
    </cfRule>
  </conditionalFormatting>
  <conditionalFormatting sqref="G46:I51">
    <cfRule type="cellIs" dxfId="92" priority="521" operator="equal">
      <formula>"_"</formula>
    </cfRule>
  </conditionalFormatting>
  <conditionalFormatting sqref="G54:I59">
    <cfRule type="cellIs" dxfId="91" priority="519" operator="equal">
      <formula>"_"</formula>
    </cfRule>
  </conditionalFormatting>
  <conditionalFormatting sqref="G62:I67">
    <cfRule type="cellIs" dxfId="90" priority="517" operator="equal">
      <formula>"_"</formula>
    </cfRule>
  </conditionalFormatting>
  <conditionalFormatting sqref="G70:I75">
    <cfRule type="cellIs" dxfId="89" priority="515" operator="equal">
      <formula>"_"</formula>
    </cfRule>
  </conditionalFormatting>
  <conditionalFormatting sqref="G78:I83">
    <cfRule type="cellIs" dxfId="88" priority="447" operator="equal">
      <formula>"_"</formula>
    </cfRule>
  </conditionalFormatting>
  <conditionalFormatting sqref="G86:I91">
    <cfRule type="cellIs" dxfId="87" priority="438" operator="equal">
      <formula>"_"</formula>
    </cfRule>
  </conditionalFormatting>
  <conditionalFormatting sqref="G94:I99">
    <cfRule type="cellIs" dxfId="86" priority="429" operator="equal">
      <formula>"_"</formula>
    </cfRule>
  </conditionalFormatting>
  <conditionalFormatting sqref="G102:I107">
    <cfRule type="cellIs" dxfId="85" priority="420" operator="equal">
      <formula>"_"</formula>
    </cfRule>
  </conditionalFormatting>
  <conditionalFormatting sqref="G159:I159">
    <cfRule type="cellIs" dxfId="84" priority="120" operator="greaterThan">
      <formula>0</formula>
    </cfRule>
  </conditionalFormatting>
  <conditionalFormatting sqref="J174">
    <cfRule type="cellIs" dxfId="83" priority="209" operator="between">
      <formula>1</formula>
      <formula>500</formula>
    </cfRule>
  </conditionalFormatting>
  <conditionalFormatting sqref="J152:K152">
    <cfRule type="cellIs" dxfId="82" priority="36" operator="greaterThan">
      <formula>0</formula>
    </cfRule>
  </conditionalFormatting>
  <conditionalFormatting sqref="K169">
    <cfRule type="cellIs" dxfId="81" priority="873" operator="greaterThan">
      <formula>0</formula>
    </cfRule>
  </conditionalFormatting>
  <conditionalFormatting sqref="L159:M159">
    <cfRule type="cellIs" dxfId="80" priority="121" operator="greaterThan">
      <formula>0</formula>
    </cfRule>
  </conditionalFormatting>
  <conditionalFormatting sqref="N145:S150 L151:S151 L152 L153:S158 N159:S160 L161:S161">
    <cfRule type="cellIs" dxfId="79" priority="180" operator="greaterThan">
      <formula>0</formula>
    </cfRule>
  </conditionalFormatting>
  <conditionalFormatting sqref="W110 W136 W147 W154 W159 W163 W167 W170 W173">
    <cfRule type="cellIs" dxfId="78" priority="217" operator="between">
      <formula>1</formula>
      <formula>500</formula>
    </cfRule>
  </conditionalFormatting>
  <conditionalFormatting sqref="W135">
    <cfRule type="cellIs" dxfId="77" priority="177" operator="between">
      <formula>1</formula>
      <formula>26</formula>
    </cfRule>
  </conditionalFormatting>
  <conditionalFormatting sqref="W146">
    <cfRule type="cellIs" dxfId="76" priority="175" operator="between">
      <formula>1</formula>
      <formula>26</formula>
    </cfRule>
  </conditionalFormatting>
  <conditionalFormatting sqref="W153">
    <cfRule type="cellIs" dxfId="75" priority="174" operator="between">
      <formula>1</formula>
      <formula>26</formula>
    </cfRule>
  </conditionalFormatting>
  <conditionalFormatting sqref="W158">
    <cfRule type="cellIs" dxfId="74" priority="173" operator="between">
      <formula>1</formula>
      <formula>26</formula>
    </cfRule>
  </conditionalFormatting>
  <conditionalFormatting sqref="W162">
    <cfRule type="cellIs" dxfId="73" priority="172" operator="between">
      <formula>1</formula>
      <formula>26</formula>
    </cfRule>
  </conditionalFormatting>
  <conditionalFormatting sqref="W166">
    <cfRule type="cellIs" dxfId="72" priority="94" operator="between">
      <formula>1</formula>
      <formula>26</formula>
    </cfRule>
  </conditionalFormatting>
  <conditionalFormatting sqref="W169">
    <cfRule type="cellIs" dxfId="71" priority="93" operator="between">
      <formula>1</formula>
      <formula>26</formula>
    </cfRule>
  </conditionalFormatting>
  <conditionalFormatting sqref="W176">
    <cfRule type="cellIs" dxfId="70" priority="32" operator="between">
      <formula>1</formula>
      <formula>500</formula>
    </cfRule>
  </conditionalFormatting>
  <conditionalFormatting sqref="W14:Y108">
    <cfRule type="cellIs" dxfId="69" priority="212" operator="between">
      <formula>1</formula>
      <formula>26</formula>
    </cfRule>
  </conditionalFormatting>
  <conditionalFormatting sqref="AA153:AA166 AA168:AA177">
    <cfRule type="cellIs" dxfId="68" priority="2032" operator="equal">
      <formula>"_"</formula>
    </cfRule>
  </conditionalFormatting>
  <conditionalFormatting sqref="AB145 AC146 AB147 AF148 AB149 AC150 AB151 AG152 AB153 AC154 AB155 AF156 AB157 AC158 AB159">
    <cfRule type="cellIs" dxfId="67" priority="4" operator="greaterThan">
      <formula>0</formula>
    </cfRule>
  </conditionalFormatting>
  <conditionalFormatting sqref="AB169">
    <cfRule type="cellIs" dxfId="66" priority="30" operator="greaterThan">
      <formula>0</formula>
    </cfRule>
  </conditionalFormatting>
  <conditionalFormatting sqref="AB174">
    <cfRule type="cellIs" dxfId="65" priority="46" operator="greaterThan">
      <formula>0</formula>
    </cfRule>
  </conditionalFormatting>
  <conditionalFormatting sqref="AB145:AC145">
    <cfRule type="cellIs" dxfId="64" priority="45" operator="greaterThan">
      <formula>0</formula>
    </cfRule>
  </conditionalFormatting>
  <conditionalFormatting sqref="AC14:AC19">
    <cfRule type="notContainsBlanks" dxfId="63" priority="118">
      <formula>LEN(TRIM(AC14))&gt;0</formula>
    </cfRule>
  </conditionalFormatting>
  <conditionalFormatting sqref="AC22:AC27">
    <cfRule type="notContainsBlanks" dxfId="62" priority="68">
      <formula>LEN(TRIM(AC22))&gt;0</formula>
    </cfRule>
  </conditionalFormatting>
  <conditionalFormatting sqref="AC30:AC35">
    <cfRule type="notContainsBlanks" dxfId="61" priority="66">
      <formula>LEN(TRIM(AC30))&gt;0</formula>
    </cfRule>
  </conditionalFormatting>
  <conditionalFormatting sqref="AC38:AC43">
    <cfRule type="notContainsBlanks" dxfId="60" priority="64">
      <formula>LEN(TRIM(AC38))&gt;0</formula>
    </cfRule>
  </conditionalFormatting>
  <conditionalFormatting sqref="AC46:AC51">
    <cfRule type="notContainsBlanks" dxfId="59" priority="62">
      <formula>LEN(TRIM(AC46))&gt;0</formula>
    </cfRule>
  </conditionalFormatting>
  <conditionalFormatting sqref="AC54:AC59">
    <cfRule type="notContainsBlanks" dxfId="58" priority="60">
      <formula>LEN(TRIM(AC54))&gt;0</formula>
    </cfRule>
  </conditionalFormatting>
  <conditionalFormatting sqref="AC62:AC67">
    <cfRule type="notContainsBlanks" dxfId="57" priority="58">
      <formula>LEN(TRIM(AC62))&gt;0</formula>
    </cfRule>
  </conditionalFormatting>
  <conditionalFormatting sqref="AC70:AC75">
    <cfRule type="notContainsBlanks" dxfId="56" priority="56">
      <formula>LEN(TRIM(AC70))&gt;0</formula>
    </cfRule>
  </conditionalFormatting>
  <conditionalFormatting sqref="AC78:AC83">
    <cfRule type="notContainsBlanks" dxfId="55" priority="54">
      <formula>LEN(TRIM(AC78))&gt;0</formula>
    </cfRule>
  </conditionalFormatting>
  <conditionalFormatting sqref="AC86:AC91">
    <cfRule type="notContainsBlanks" dxfId="54" priority="52">
      <formula>LEN(TRIM(AC86))&gt;0</formula>
    </cfRule>
  </conditionalFormatting>
  <conditionalFormatting sqref="AC94:AC99">
    <cfRule type="notContainsBlanks" dxfId="53" priority="50">
      <formula>LEN(TRIM(AC94))&gt;0</formula>
    </cfRule>
  </conditionalFormatting>
  <conditionalFormatting sqref="AC102:AC107">
    <cfRule type="notContainsBlanks" dxfId="52" priority="48">
      <formula>LEN(TRIM(AC102))&gt;0</formula>
    </cfRule>
  </conditionalFormatting>
  <conditionalFormatting sqref="AE14:AE19">
    <cfRule type="notContainsBlanks" dxfId="51" priority="69">
      <formula>LEN(TRIM(AE14))&gt;0</formula>
    </cfRule>
  </conditionalFormatting>
  <conditionalFormatting sqref="AE22:AE27">
    <cfRule type="notContainsBlanks" dxfId="50" priority="67">
      <formula>LEN(TRIM(AE22))&gt;0</formula>
    </cfRule>
  </conditionalFormatting>
  <conditionalFormatting sqref="AE30:AE35">
    <cfRule type="notContainsBlanks" dxfId="49" priority="65">
      <formula>LEN(TRIM(AE30))&gt;0</formula>
    </cfRule>
  </conditionalFormatting>
  <conditionalFormatting sqref="AE38:AE43">
    <cfRule type="notContainsBlanks" dxfId="48" priority="63">
      <formula>LEN(TRIM(AE38))&gt;0</formula>
    </cfRule>
  </conditionalFormatting>
  <conditionalFormatting sqref="AE46:AE51">
    <cfRule type="notContainsBlanks" dxfId="47" priority="61">
      <formula>LEN(TRIM(AE46))&gt;0</formula>
    </cfRule>
  </conditionalFormatting>
  <conditionalFormatting sqref="AE54:AE59">
    <cfRule type="notContainsBlanks" dxfId="46" priority="59">
      <formula>LEN(TRIM(AE54))&gt;0</formula>
    </cfRule>
  </conditionalFormatting>
  <conditionalFormatting sqref="AE62:AE67">
    <cfRule type="notContainsBlanks" dxfId="45" priority="57">
      <formula>LEN(TRIM(AE62))&gt;0</formula>
    </cfRule>
  </conditionalFormatting>
  <conditionalFormatting sqref="AE70:AE75">
    <cfRule type="notContainsBlanks" dxfId="44" priority="55">
      <formula>LEN(TRIM(AE70))&gt;0</formula>
    </cfRule>
  </conditionalFormatting>
  <conditionalFormatting sqref="AE78:AE83">
    <cfRule type="notContainsBlanks" dxfId="43" priority="53">
      <formula>LEN(TRIM(AE78))&gt;0</formula>
    </cfRule>
  </conditionalFormatting>
  <conditionalFormatting sqref="AE86:AE91">
    <cfRule type="notContainsBlanks" dxfId="42" priority="51">
      <formula>LEN(TRIM(AE86))&gt;0</formula>
    </cfRule>
  </conditionalFormatting>
  <conditionalFormatting sqref="AE94:AE99">
    <cfRule type="notContainsBlanks" dxfId="41" priority="49">
      <formula>LEN(TRIM(AE94))&gt;0</formula>
    </cfRule>
  </conditionalFormatting>
  <conditionalFormatting sqref="AE102:AE107">
    <cfRule type="notContainsBlanks" dxfId="40" priority="47">
      <formula>LEN(TRIM(AE102))&gt;0</formula>
    </cfRule>
  </conditionalFormatting>
  <conditionalFormatting sqref="AF145">
    <cfRule type="cellIs" dxfId="39" priority="44" operator="greaterThan">
      <formula>0</formula>
    </cfRule>
  </conditionalFormatting>
  <conditionalFormatting sqref="AG161">
    <cfRule type="cellIs" dxfId="38" priority="2" operator="greaterThan">
      <formula>0</formula>
    </cfRule>
  </conditionalFormatting>
  <conditionalFormatting sqref="AG162">
    <cfRule type="cellIs" dxfId="37" priority="768" operator="equal">
      <formula>"_"</formula>
    </cfRule>
  </conditionalFormatting>
  <conditionalFormatting sqref="AG14:AI19">
    <cfRule type="cellIs" dxfId="36" priority="513" operator="equal">
      <formula>"_"</formula>
    </cfRule>
  </conditionalFormatting>
  <conditionalFormatting sqref="AG22:AI27">
    <cfRule type="cellIs" dxfId="35" priority="511" operator="equal">
      <formula>"_"</formula>
    </cfRule>
  </conditionalFormatting>
  <conditionalFormatting sqref="AG30:AI35">
    <cfRule type="cellIs" dxfId="34" priority="509" operator="equal">
      <formula>"_"</formula>
    </cfRule>
  </conditionalFormatting>
  <conditionalFormatting sqref="AG38:AI43">
    <cfRule type="cellIs" dxfId="33" priority="507" operator="equal">
      <formula>"_"</formula>
    </cfRule>
  </conditionalFormatting>
  <conditionalFormatting sqref="AG46:AI51">
    <cfRule type="cellIs" dxfId="32" priority="505" operator="equal">
      <formula>"_"</formula>
    </cfRule>
  </conditionalFormatting>
  <conditionalFormatting sqref="AG54:AI59">
    <cfRule type="cellIs" dxfId="31" priority="503" operator="equal">
      <formula>"_"</formula>
    </cfRule>
  </conditionalFormatting>
  <conditionalFormatting sqref="AG60:AI60">
    <cfRule type="cellIs" dxfId="30" priority="959" operator="equal">
      <formula>"_"</formula>
    </cfRule>
  </conditionalFormatting>
  <conditionalFormatting sqref="AG62:AI67">
    <cfRule type="cellIs" dxfId="29" priority="501" operator="equal">
      <formula>"_"</formula>
    </cfRule>
  </conditionalFormatting>
  <conditionalFormatting sqref="AG70:AI75">
    <cfRule type="cellIs" dxfId="28" priority="499" operator="equal">
      <formula>"_"</formula>
    </cfRule>
  </conditionalFormatting>
  <conditionalFormatting sqref="AG78:AI83">
    <cfRule type="cellIs" dxfId="27" priority="445" operator="equal">
      <formula>"_"</formula>
    </cfRule>
  </conditionalFormatting>
  <conditionalFormatting sqref="AG86:AI91">
    <cfRule type="cellIs" dxfId="26" priority="436" operator="equal">
      <formula>"_"</formula>
    </cfRule>
  </conditionalFormatting>
  <conditionalFormatting sqref="AG94:AI99">
    <cfRule type="cellIs" dxfId="25" priority="427" operator="equal">
      <formula>"_"</formula>
    </cfRule>
  </conditionalFormatting>
  <conditionalFormatting sqref="AG102:AI107">
    <cfRule type="cellIs" dxfId="24" priority="418" operator="equal">
      <formula>"_"</formula>
    </cfRule>
  </conditionalFormatting>
  <conditionalFormatting sqref="AG145:AI151">
    <cfRule type="cellIs" dxfId="23" priority="37" operator="greaterThan">
      <formula>0</formula>
    </cfRule>
  </conditionalFormatting>
  <conditionalFormatting sqref="AJ152:AK152">
    <cfRule type="cellIs" dxfId="22" priority="122" operator="greaterThan">
      <formula>0</formula>
    </cfRule>
  </conditionalFormatting>
  <conditionalFormatting sqref="AK14:AK17 AK22:AK25 AK30:AK33 AK38:AK41 AK46:AK49 AK54:AK57 AK62:AK65 AK70:AK73">
    <cfRule type="cellIs" dxfId="21" priority="767" operator="greaterThan">
      <formula>0</formula>
    </cfRule>
  </conditionalFormatting>
  <conditionalFormatting sqref="AK78:AK81">
    <cfRule type="cellIs" dxfId="20" priority="448" operator="greaterThan">
      <formula>0</formula>
    </cfRule>
  </conditionalFormatting>
  <conditionalFormatting sqref="AK86:AK89">
    <cfRule type="cellIs" dxfId="19" priority="439" operator="greaterThan">
      <formula>0</formula>
    </cfRule>
  </conditionalFormatting>
  <conditionalFormatting sqref="AK94:AK97">
    <cfRule type="cellIs" dxfId="18" priority="430" operator="greaterThan">
      <formula>0</formula>
    </cfRule>
  </conditionalFormatting>
  <conditionalFormatting sqref="AK102:AK105">
    <cfRule type="cellIs" dxfId="17" priority="421" operator="greaterThan">
      <formula>0</formula>
    </cfRule>
  </conditionalFormatting>
  <conditionalFormatting sqref="AK169">
    <cfRule type="cellIs" dxfId="16" priority="855" operator="greaterThan">
      <formula>0</formula>
    </cfRule>
  </conditionalFormatting>
  <conditionalFormatting sqref="AL152 AN160:AS160 AL161:AS161">
    <cfRule type="cellIs" dxfId="15" priority="124" operator="greaterThan">
      <formula>0</formula>
    </cfRule>
  </conditionalFormatting>
  <conditionalFormatting sqref="AL151:AM151">
    <cfRule type="cellIs" dxfId="14" priority="38" operator="greaterThan">
      <formula>0</formula>
    </cfRule>
  </conditionalFormatting>
  <conditionalFormatting sqref="AL153:AS159">
    <cfRule type="cellIs" dxfId="13" priority="29" operator="greaterThan">
      <formula>0</formula>
    </cfRule>
  </conditionalFormatting>
  <conditionalFormatting sqref="AN145:AS151">
    <cfRule type="cellIs" dxfId="12" priority="28" operator="greaterThan">
      <formula>0</formula>
    </cfRule>
  </conditionalFormatting>
  <dataValidations count="46">
    <dataValidation type="list" allowBlank="1" showInputMessage="1" showErrorMessage="1" sqref="AK62:AK65" xr:uid="{00000000-0002-0000-0000-000026000000}">
      <formula1>$BR$76:$BR$79</formula1>
    </dataValidation>
    <dataValidation type="list" allowBlank="1" showInputMessage="1" showErrorMessage="1" sqref="AK70:AK73" xr:uid="{00000000-0002-0000-0000-000027000000}">
      <formula1>$BR$81:$BR$84</formula1>
    </dataValidation>
    <dataValidation type="list" allowBlank="1" showInputMessage="1" showErrorMessage="1" sqref="AK14:AK17" xr:uid="{00000000-0002-0000-0000-000000000000}">
      <formula1>$BP$76:$BP$79</formula1>
    </dataValidation>
    <dataValidation type="list" allowBlank="1" showInputMessage="1" showErrorMessage="1" sqref="AK22:AK25" xr:uid="{00000000-0002-0000-0000-000001000000}">
      <formula1>$BP$81:$BP$84</formula1>
    </dataValidation>
    <dataValidation type="list" allowBlank="1" showInputMessage="1" showErrorMessage="1" sqref="AK30:AK33" xr:uid="{00000000-0002-0000-0000-000002000000}">
      <formula1>$BP$86:$BP$89</formula1>
    </dataValidation>
    <dataValidation type="list" allowBlank="1" showInputMessage="1" showErrorMessage="1" sqref="AK38:AK41" xr:uid="{00000000-0002-0000-0000-000003000000}">
      <formula1>$BP$91:$BP$94</formula1>
    </dataValidation>
    <dataValidation type="list" allowBlank="1" showInputMessage="1" showErrorMessage="1" sqref="AK46:AK49" xr:uid="{00000000-0002-0000-0000-000024000000}">
      <formula1>$BP$96:$BP$99</formula1>
    </dataValidation>
    <dataValidation type="list" allowBlank="1" showInputMessage="1" showErrorMessage="1" sqref="AK54:AK57" xr:uid="{00000000-0002-0000-0000-000025000000}">
      <formula1>$BP$101:$BP$104</formula1>
    </dataValidation>
    <dataValidation type="list" allowBlank="1" showInputMessage="1" showErrorMessage="1" sqref="AK78:AK81" xr:uid="{DCEB74B8-00E9-4656-9E4F-964BE58FA188}">
      <formula1>$BR$86:$BR$89</formula1>
    </dataValidation>
    <dataValidation type="list" allowBlank="1" showInputMessage="1" showErrorMessage="1" sqref="AK86:AK89" xr:uid="{2DF53276-66C8-492C-9841-2C8915C26A61}">
      <formula1>$BR$91:$BR$94</formula1>
    </dataValidation>
    <dataValidation type="list" allowBlank="1" showInputMessage="1" showErrorMessage="1" sqref="AK94:AK97" xr:uid="{8F27D455-87C3-4C95-B31E-543C1F2E11B5}">
      <formula1>$BR$96:$BR$99</formula1>
    </dataValidation>
    <dataValidation type="list" allowBlank="1" showInputMessage="1" showErrorMessage="1" sqref="AK102:AK105" xr:uid="{326E86DD-4936-40D4-B179-38EA991988D1}">
      <formula1>$BR$101:$BR$104</formula1>
    </dataValidation>
    <dataValidation type="list" allowBlank="1" showInputMessage="1" showErrorMessage="1" sqref="B145" xr:uid="{B763A25C-9C56-43B0-A750-A696F256EF49}">
      <formula1>$BR$113:$BR$118</formula1>
    </dataValidation>
    <dataValidation type="list" allowBlank="1" showInputMessage="1" showErrorMessage="1" sqref="B147" xr:uid="{1EEEBFC0-199C-4F42-959C-234E50C4B9A9}">
      <formula1>$BP$123:$BP$128</formula1>
    </dataValidation>
    <dataValidation type="list" allowBlank="1" showInputMessage="1" showErrorMessage="1" sqref="B149" xr:uid="{F2523E39-C78B-4D08-9613-E1490E5F6BCB}">
      <formula1>$BK$113:$BK$114</formula1>
    </dataValidation>
    <dataValidation type="list" allowBlank="1" showInputMessage="1" showErrorMessage="1" sqref="B151" xr:uid="{37C70B4F-4CD4-4DC9-92DC-AC5A160A9E86}">
      <formula1>$BP$120:$BP$121</formula1>
    </dataValidation>
    <dataValidation type="list" allowBlank="1" showInputMessage="1" showErrorMessage="1" sqref="R145" xr:uid="{350466A9-DC5C-4C67-A01C-F9A6123F11E2}">
      <formula1>$BR$120:$BR$121</formula1>
    </dataValidation>
    <dataValidation type="list" allowBlank="1" showInputMessage="1" showErrorMessage="1" sqref="R147" xr:uid="{F4A5B793-A41C-40D2-92AD-E58E3D602037}">
      <formula1>$BR$123:$BR$124</formula1>
    </dataValidation>
    <dataValidation type="list" allowBlank="1" showInputMessage="1" showErrorMessage="1" sqref="R149" xr:uid="{8E24BEEC-1AAF-4961-AAA6-08302E37E959}">
      <formula1>$BP$130:$BP$135</formula1>
    </dataValidation>
    <dataValidation type="list" allowBlank="1" showInputMessage="1" showErrorMessage="1" sqref="R151" xr:uid="{57C03DD5-E989-46E2-9E44-E9F2AB09443E}">
      <formula1>$BR$130:$BR$135</formula1>
    </dataValidation>
    <dataValidation type="list" allowBlank="1" showInputMessage="1" showErrorMessage="1" sqref="B153" xr:uid="{F422B635-B7F5-45F3-AE70-B9A12E1A2B23}">
      <formula1>$BP$144:$BP$145</formula1>
    </dataValidation>
    <dataValidation type="list" allowBlank="1" showInputMessage="1" showErrorMessage="1" sqref="B155" xr:uid="{F9CB4666-51C4-48F5-A69F-664160453BD8}">
      <formula1>$BR$144:$BR$145</formula1>
    </dataValidation>
    <dataValidation type="list" allowBlank="1" showInputMessage="1" showErrorMessage="1" sqref="B157" xr:uid="{427615D8-857A-44C3-ACDD-E96944392B86}">
      <formula1>$BP$137:$BP$142</formula1>
    </dataValidation>
    <dataValidation type="list" allowBlank="1" showInputMessage="1" showErrorMessage="1" sqref="B159" xr:uid="{DAC0DD4C-C24F-4407-A091-5F33D3D1B188}">
      <formula1>$BR$137:$BR$142</formula1>
    </dataValidation>
    <dataValidation type="list" allowBlank="1" showInputMessage="1" showErrorMessage="1" sqref="R153" xr:uid="{D7A3AEC4-31AE-4DDE-958F-9AAF22645A71}">
      <formula1>$BR$147:$BR$148</formula1>
    </dataValidation>
    <dataValidation type="list" allowBlank="1" showInputMessage="1" showErrorMessage="1" sqref="R155" xr:uid="{B3B1CF41-E817-4E28-BC09-932450F48764}">
      <formula1>$BR$154:$BR$155</formula1>
    </dataValidation>
    <dataValidation type="list" allowBlank="1" showInputMessage="1" showErrorMessage="1" sqref="R157" xr:uid="{58981052-01D8-4530-8E3B-2A51B51BEA3A}">
      <formula1>$BP$147:$BP$152</formula1>
    </dataValidation>
    <dataValidation type="list" allowBlank="1" showInputMessage="1" showErrorMessage="1" sqref="R159" xr:uid="{1DAA0389-4A6E-413E-8234-8CAF18441E22}">
      <formula1>$BP$154:$BP$159</formula1>
    </dataValidation>
    <dataValidation type="list" allowBlank="1" showInputMessage="1" showErrorMessage="1" sqref="C150" xr:uid="{00000000-0002-0000-0000-000009000000}">
      <formula1>$BL$163:$BL$164</formula1>
    </dataValidation>
    <dataValidation type="list" allowBlank="1" showInputMessage="1" showErrorMessage="1" sqref="C146" xr:uid="{00000000-0002-0000-0000-000015000000}">
      <formula1>$BK$163:$BK$164</formula1>
    </dataValidation>
    <dataValidation type="list" allowBlank="1" showInputMessage="1" showErrorMessage="1" sqref="AP154:AQ154 AP158:AQ158 AR159:AS159 AR157:AS157 AR155:AS155 AR153:AS153 AR151:AS151 AR149:AS149 AR147:AS147 AR145:AS145 AB145 AB159 AB147 AB149 AB151 AB153 AB155 AB157 AF148 AF156 AC146:AE146 AC150:AE150 AC154:AE154 AC158:AE158 AG152:AM152 AL161:AM161 AN156:AO156 AN148:AO148 AP146:AQ146 AP150:AQ150 B169:F169 AB169:AF169 AG161" xr:uid="{87B5546F-C41A-4FCB-BAC7-747B56EF4BDC}">
      <formula1>$BS$76:$BS$123</formula1>
    </dataValidation>
    <dataValidation type="list" allowBlank="1" showInputMessage="1" showErrorMessage="1" sqref="AE94:AE99 E86:E91 AE86:AE91 AE78:AE83 AC78:AC83 AE70:AE75 AC70:AC75 AE62:AE67 AC62:AC67 AE54:AE59 AC54:AC59 AE46:AE51 AC46:AC51 AE38:AE43 E30:E35 AE30:AE35 AC30:AC35 AE22:AE27 AC22:AC27 E94:E99 AE14:AE19 C102:C107 AC14:AC19 E70:E75 C14:C19 AC38:AC43 C78:C83 E78:E83 C94:C99 C86:C91 AC94:AC99 AC102:AC107 E14:E19 C22:C27 E22:E27 C30:C35 C38:C43 AC86:AC91 E46:E51 E38:E43 C46:C51 C54:C59 E54:E59 C62:C67 E62:E67 C70:C75 AE102:AE107 E102:E107" xr:uid="{A4C93EFA-66FD-43F9-91D5-1DC8995C398D}">
      <formula1>$BV$2:$BV$12</formula1>
    </dataValidation>
    <dataValidation type="list" allowBlank="1" showInputMessage="1" showErrorMessage="1" sqref="C154" xr:uid="{3BF895F5-3673-4209-9ED3-C5ABB9DBCBE0}">
      <formula1>$BK$166:$BK$167</formula1>
    </dataValidation>
    <dataValidation type="list" allowBlank="1" showInputMessage="1" showErrorMessage="1" sqref="C158" xr:uid="{FEC57177-93C5-4FB9-A360-85A262481854}">
      <formula1>$BL$166:$BL$167</formula1>
    </dataValidation>
    <dataValidation type="list" allowBlank="1" showInputMessage="1" showErrorMessage="1" sqref="P146" xr:uid="{5662D2F1-98DF-4784-A05C-8C7A2FE0DCCD}">
      <formula1>$BK$169:$BK$170</formula1>
    </dataValidation>
    <dataValidation type="list" allowBlank="1" showInputMessage="1" showErrorMessage="1" sqref="P150" xr:uid="{17F8DDA3-935A-4475-9957-989A3DB0C385}">
      <formula1>$BL$169:$BL$170</formula1>
    </dataValidation>
    <dataValidation type="list" allowBlank="1" showInputMessage="1" showErrorMessage="1" sqref="P154" xr:uid="{B3532EFF-012C-463B-8AD9-547DF7DE688D}">
      <formula1>$BK$172:$BK$173</formula1>
    </dataValidation>
    <dataValidation type="list" allowBlank="1" showInputMessage="1" showErrorMessage="1" sqref="P158" xr:uid="{C969B2FA-7CED-4D48-BD55-4810B4E73FA9}">
      <formula1>$BL$172:$BL$173</formula1>
    </dataValidation>
    <dataValidation type="list" allowBlank="1" showInputMessage="1" showErrorMessage="1" sqref="F148" xr:uid="{13814D61-BE15-4C6D-A847-8C247A2E25DA}">
      <formula1>$BN$163:$BN$164</formula1>
    </dataValidation>
    <dataValidation type="list" allowBlank="1" showInputMessage="1" showErrorMessage="1" sqref="F156" xr:uid="{D1B83C97-46E7-4EDE-863A-9233DF5AD049}">
      <formula1>$BO$163:$BO$164</formula1>
    </dataValidation>
    <dataValidation type="list" allowBlank="1" showInputMessage="1" showErrorMessage="1" sqref="N148" xr:uid="{CB2435E4-466D-44CE-A6A0-2FBEEC26EF82}">
      <formula1>$BN$166:$BN$167</formula1>
    </dataValidation>
    <dataValidation type="list" allowBlank="1" showInputMessage="1" showErrorMessage="1" sqref="N156" xr:uid="{3FD48660-9889-4145-B90B-577D98C84F53}">
      <formula1>$BO$166:$BO$167</formula1>
    </dataValidation>
    <dataValidation type="list" allowBlank="1" showInputMessage="1" showErrorMessage="1" sqref="G152 G161" xr:uid="{239D24B4-7FB0-4379-8169-C895879F4DA8}">
      <formula1>$BN$169:$BN$170</formula1>
    </dataValidation>
    <dataValidation type="list" allowBlank="1" showInputMessage="1" showErrorMessage="1" sqref="L152 L161" xr:uid="{104163A6-8CDA-4D3B-8DC0-EF5E44E395FA}">
      <formula1>$BO$169:$BO$170</formula1>
    </dataValidation>
    <dataValidation type="list" allowBlank="1" showInputMessage="1" showErrorMessage="1" sqref="J152" xr:uid="{E30CC116-04DD-43F2-A11C-21DB94619EEA}">
      <formula1>$BN$172:$BN$173</formula1>
    </dataValidation>
    <dataValidation type="list" allowBlank="1" showInputMessage="1" showErrorMessage="1" sqref="AB174:AF174 B174:F174" xr:uid="{6F08B347-005E-401A-987D-3E59ED38CE2E}">
      <formula1>$AW$185:$AW$186</formula1>
    </dataValidation>
  </dataValidations>
  <hyperlinks>
    <hyperlink ref="Y193" r:id="rId1" xr:uid="{FF6AEC48-B85B-46E9-A9BB-3B629D26F844}"/>
    <hyperlink ref="X189" r:id="rId2" xr:uid="{91E4AB7C-3DD3-4021-BCDA-559D427B3018}"/>
    <hyperlink ref="AB11:AK11" r:id="rId3" location="gid=1790737469" display="Poängställning - KLICKA HÄR" xr:uid="{0DF126D7-0233-41B0-8361-6F770D62CB8B}"/>
  </hyperlinks>
  <pageMargins left="0.7" right="0.7" top="0.75" bottom="0.75" header="0.3" footer="0.3"/>
  <pageSetup orientation="portrait" r:id="rId4"/>
  <ignoredErrors>
    <ignoredError sqref="AG13:AG21 AG28:AG29 AG36:AG37 AG44:AG45 AG52:AG53 AG60:AG61 AG68:AG69 AG101" numberStoredAsText="1"/>
    <ignoredError sqref="B40 B58" formula="1"/>
  </ignoredErrors>
  <drawing r:id="rId5"/>
  <legacyDrawing r:id="rId6"/>
  <extLst>
    <ext xmlns:x14="http://schemas.microsoft.com/office/spreadsheetml/2009/9/main" uri="{78C0D931-6437-407d-A8EE-F0AAD7539E65}">
      <x14:conditionalFormattings>
        <x14:conditionalFormatting xmlns:xm="http://schemas.microsoft.com/office/excel/2006/main">
          <x14:cfRule type="containsText" priority="390" operator="containsText" id="{F05DEEF7-7C9B-4C15-A52B-A1E69A8354F1}">
            <xm:f>NOT(ISERROR(SEARCH($K$137,F110)))</xm:f>
            <xm:f>$K$137</xm:f>
            <x14:dxf>
              <font>
                <b val="0"/>
                <i val="0"/>
                <strike/>
                <color theme="2" tint="-0.24994659260841701"/>
              </font>
              <numFmt numFmtId="0" formatCode="General"/>
            </x14:dxf>
          </x14:cfRule>
          <x14:cfRule type="containsText" priority="395" operator="containsText" id="{7AA5BDD9-35A7-4F2E-A4DA-E733971C5536}">
            <xm:f>NOT(ISERROR(SEARCH($K$139,F110)))</xm:f>
            <xm:f>$K$139</xm:f>
            <x14:dxf>
              <font>
                <b val="0"/>
                <i val="0"/>
                <strike/>
                <color theme="2" tint="-0.24994659260841701"/>
              </font>
              <numFmt numFmtId="0" formatCode="General"/>
            </x14:dxf>
          </x14:cfRule>
          <x14:cfRule type="containsText" priority="391" operator="containsText" id="{3856AC70-8D88-45CC-9584-83DEAC770518}">
            <xm:f>NOT(ISERROR(SEARCH($K$138,F110)))</xm:f>
            <xm:f>$K$138</xm:f>
            <x14:dxf>
              <font>
                <b val="0"/>
                <i val="0"/>
                <strike/>
                <color theme="2" tint="-0.24994659260841701"/>
              </font>
              <numFmt numFmtId="0" formatCode="General"/>
            </x14:dxf>
          </x14:cfRule>
          <x14:cfRule type="containsText" priority="389" operator="containsText" id="{ED2D05A0-8F3B-421A-A86B-56E5F59D2117}">
            <xm:f>NOT(ISERROR(SEARCH($K$136,F110)))</xm:f>
            <xm:f>$K$136</xm:f>
            <x14:dxf>
              <font>
                <b val="0"/>
                <i val="0"/>
                <strike/>
                <color theme="2" tint="-0.24994659260841701"/>
              </font>
              <numFmt numFmtId="0" formatCode="General"/>
            </x14:dxf>
          </x14:cfRule>
          <xm:sqref>F110:O125</xm:sqref>
        </x14:conditionalFormatting>
        <x14:conditionalFormatting xmlns:xm="http://schemas.microsoft.com/office/excel/2006/main">
          <x14:cfRule type="iconSet" priority="528" id="{D7BD4C07-EA2A-47F9-A4F2-CD2A6F2A3646}">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G14:I19</xm:sqref>
        </x14:conditionalFormatting>
        <x14:conditionalFormatting xmlns:xm="http://schemas.microsoft.com/office/excel/2006/main">
          <x14:cfRule type="iconSet" priority="526" id="{B66A2F02-527D-4E38-8A17-D43EEF6AA750}">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G22:I27</xm:sqref>
        </x14:conditionalFormatting>
        <x14:conditionalFormatting xmlns:xm="http://schemas.microsoft.com/office/excel/2006/main">
          <x14:cfRule type="iconSet" priority="524" id="{2CFAF524-4CDF-4C53-94A4-964751534927}">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G30:I35</xm:sqref>
        </x14:conditionalFormatting>
        <x14:conditionalFormatting xmlns:xm="http://schemas.microsoft.com/office/excel/2006/main">
          <x14:cfRule type="iconSet" priority="522" id="{85496D15-2443-43F7-8945-AB86C4251AC4}">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G38:I43</xm:sqref>
        </x14:conditionalFormatting>
        <x14:conditionalFormatting xmlns:xm="http://schemas.microsoft.com/office/excel/2006/main">
          <x14:cfRule type="iconSet" priority="1061" id="{1E27CBA0-FCED-47F7-AB17-436CFFA4875A}">
            <x14:iconSet iconSet="3Symbols2" showValue="0" custom="1">
              <x14:cfvo type="percent">
                <xm:f>0</xm:f>
              </x14:cfvo>
              <x14:cfvo type="num">
                <xm:f>0</xm:f>
              </x14:cfvo>
              <x14:cfvo type="num">
                <xm:f>1</xm:f>
              </x14:cfvo>
              <x14:cfIcon iconSet="3Symbols2" iconId="0"/>
              <x14:cfIcon iconSet="3Symbols2" iconId="1"/>
              <x14:cfIcon iconSet="4TrafficLights" iconId="0"/>
            </x14:iconSet>
          </x14:cfRule>
          <xm:sqref>G44:I44</xm:sqref>
        </x14:conditionalFormatting>
        <x14:conditionalFormatting xmlns:xm="http://schemas.microsoft.com/office/excel/2006/main">
          <x14:cfRule type="iconSet" priority="520" id="{88DAA77A-2202-46FC-8EC6-D26A093CDBA5}">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G46:I51</xm:sqref>
        </x14:conditionalFormatting>
        <x14:conditionalFormatting xmlns:xm="http://schemas.microsoft.com/office/excel/2006/main">
          <x14:cfRule type="iconSet" priority="1055" id="{D230E909-2742-4037-B3BE-B3D1BFFAEF9D}">
            <x14:iconSet iconSet="3Symbols2" showValue="0" custom="1">
              <x14:cfvo type="percent">
                <xm:f>0</xm:f>
              </x14:cfvo>
              <x14:cfvo type="num">
                <xm:f>0</xm:f>
              </x14:cfvo>
              <x14:cfvo type="num">
                <xm:f>1</xm:f>
              </x14:cfvo>
              <x14:cfIcon iconSet="3Symbols2" iconId="0"/>
              <x14:cfIcon iconSet="3Symbols2" iconId="1"/>
              <x14:cfIcon iconSet="4TrafficLights" iconId="0"/>
            </x14:iconSet>
          </x14:cfRule>
          <xm:sqref>G52:I52</xm:sqref>
        </x14:conditionalFormatting>
        <x14:conditionalFormatting xmlns:xm="http://schemas.microsoft.com/office/excel/2006/main">
          <x14:cfRule type="iconSet" priority="518" id="{614A8FA1-18E2-4238-AA26-801074919044}">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G54:I59</xm:sqref>
        </x14:conditionalFormatting>
        <x14:conditionalFormatting xmlns:xm="http://schemas.microsoft.com/office/excel/2006/main">
          <x14:cfRule type="iconSet" priority="1049" id="{B817A6C4-D8D6-4C2A-B900-3EA678F39F07}">
            <x14:iconSet iconSet="3Symbols2" showValue="0" custom="1">
              <x14:cfvo type="percent">
                <xm:f>0</xm:f>
              </x14:cfvo>
              <x14:cfvo type="num">
                <xm:f>0</xm:f>
              </x14:cfvo>
              <x14:cfvo type="num">
                <xm:f>1</xm:f>
              </x14:cfvo>
              <x14:cfIcon iconSet="3Symbols2" iconId="0"/>
              <x14:cfIcon iconSet="3Symbols2" iconId="1"/>
              <x14:cfIcon iconSet="4TrafficLights" iconId="0"/>
            </x14:iconSet>
          </x14:cfRule>
          <xm:sqref>G60:I60</xm:sqref>
        </x14:conditionalFormatting>
        <x14:conditionalFormatting xmlns:xm="http://schemas.microsoft.com/office/excel/2006/main">
          <x14:cfRule type="iconSet" priority="516" id="{06BD818A-22ED-4923-878B-A0B6BDAE463A}">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G62:I67</xm:sqref>
        </x14:conditionalFormatting>
        <x14:conditionalFormatting xmlns:xm="http://schemas.microsoft.com/office/excel/2006/main">
          <x14:cfRule type="iconSet" priority="1043" id="{897B2477-C49C-4AB2-A2E5-FC45A31CE14F}">
            <x14:iconSet iconSet="3Symbols2" showValue="0" custom="1">
              <x14:cfvo type="percent">
                <xm:f>0</xm:f>
              </x14:cfvo>
              <x14:cfvo type="num">
                <xm:f>0</xm:f>
              </x14:cfvo>
              <x14:cfvo type="num">
                <xm:f>1</xm:f>
              </x14:cfvo>
              <x14:cfIcon iconSet="3Symbols2" iconId="0"/>
              <x14:cfIcon iconSet="3Symbols2" iconId="1"/>
              <x14:cfIcon iconSet="4TrafficLights" iconId="0"/>
            </x14:iconSet>
          </x14:cfRule>
          <xm:sqref>G68:I68</xm:sqref>
        </x14:conditionalFormatting>
        <x14:conditionalFormatting xmlns:xm="http://schemas.microsoft.com/office/excel/2006/main">
          <x14:cfRule type="iconSet" priority="514" id="{CC537BE8-F18C-4C5E-BDE0-2A81AD334B6F}">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G70:I75</xm:sqref>
        </x14:conditionalFormatting>
        <x14:conditionalFormatting xmlns:xm="http://schemas.microsoft.com/office/excel/2006/main">
          <x14:cfRule type="iconSet" priority="446" id="{D7EE015B-03DE-4C70-8845-A0CA0EFF36D5}">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G78:I83</xm:sqref>
        </x14:conditionalFormatting>
        <x14:conditionalFormatting xmlns:xm="http://schemas.microsoft.com/office/excel/2006/main">
          <x14:cfRule type="iconSet" priority="437" id="{B36C414B-ADAE-462D-B098-10A9A80693C0}">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G86:I91</xm:sqref>
        </x14:conditionalFormatting>
        <x14:conditionalFormatting xmlns:xm="http://schemas.microsoft.com/office/excel/2006/main">
          <x14:cfRule type="iconSet" priority="428" id="{6C2CD897-981D-472D-B71D-B167D8192E4F}">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G94:I99</xm:sqref>
        </x14:conditionalFormatting>
        <x14:conditionalFormatting xmlns:xm="http://schemas.microsoft.com/office/excel/2006/main">
          <x14:cfRule type="iconSet" priority="419" id="{A9B02101-A339-48A4-A6A0-55A9978B0D32}">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G102:I107</xm:sqref>
        </x14:conditionalFormatting>
        <x14:conditionalFormatting xmlns:xm="http://schemas.microsoft.com/office/excel/2006/main">
          <x14:cfRule type="iconSet" priority="2262" id="{DBB7D752-0E9B-4911-8248-A0E0A0EAFCA1}">
            <x14:iconSet iconSet="3Symbols2" showValue="0" custom="1">
              <x14:cfvo type="percent">
                <xm:f>0</xm:f>
              </x14:cfvo>
              <x14:cfvo type="num">
                <xm:f>0</xm:f>
              </x14:cfvo>
              <x14:cfvo type="num">
                <xm:f>1</xm:f>
              </x14:cfvo>
              <x14:cfIcon iconSet="3Symbols2" iconId="0"/>
              <x14:cfIcon iconSet="3Symbols2" iconId="1"/>
              <x14:cfIcon iconSet="4TrafficLights" iconId="0"/>
            </x14:iconSet>
          </x14:cfRule>
          <xm:sqref>G140:I140 G76:I76 G84:I84 G92:I92 G100:I100 G108:I108</xm:sqref>
        </x14:conditionalFormatting>
        <x14:conditionalFormatting xmlns:xm="http://schemas.microsoft.com/office/excel/2006/main">
          <x14:cfRule type="iconSet" priority="2358" id="{53DAC75F-0B6E-4274-9F1E-9F6961EDADCA}">
            <x14:iconSet iconSet="3Symbols2" showValue="0" custom="1">
              <x14:cfvo type="percent">
                <xm:f>0</xm:f>
              </x14:cfvo>
              <x14:cfvo type="num">
                <xm:f>0</xm:f>
              </x14:cfvo>
              <x14:cfvo type="num">
                <xm:f>1</xm:f>
              </x14:cfvo>
              <x14:cfIcon iconSet="3Symbols2" iconId="0"/>
              <x14:cfIcon iconSet="3Symbols2" iconId="1"/>
              <x14:cfIcon iconSet="4TrafficLights" iconId="0"/>
            </x14:iconSet>
          </x14:cfRule>
          <xm:sqref>I175:I177</xm:sqref>
        </x14:conditionalFormatting>
        <x14:conditionalFormatting xmlns:xm="http://schemas.microsoft.com/office/excel/2006/main">
          <x14:cfRule type="iconSet" priority="2364" id="{425AB236-452D-4B01-9EAF-2BF08BC97C9F}">
            <x14:iconSet iconSet="3Symbols2" showValue="0" custom="1">
              <x14:cfvo type="percent">
                <xm:f>0</xm:f>
              </x14:cfvo>
              <x14:cfvo type="num">
                <xm:f>0</xm:f>
              </x14:cfvo>
              <x14:cfvo type="num">
                <xm:f>1</xm:f>
              </x14:cfvo>
              <x14:cfIcon iconSet="3Symbols2" iconId="0"/>
              <x14:cfIcon iconSet="3Symbols2" iconId="1"/>
              <x14:cfIcon iconSet="4TrafficLights" iconId="0"/>
            </x14:iconSet>
          </x14:cfRule>
          <xm:sqref>J177 I172:J173 H175:H178 I174 N172:U172</xm:sqref>
        </x14:conditionalFormatting>
        <x14:conditionalFormatting xmlns:xm="http://schemas.microsoft.com/office/excel/2006/main">
          <x14:cfRule type="iconSet" priority="2359" id="{6F76D9F6-D2BB-469C-99D9-E321507E9028}">
            <x14:iconSet iconSet="3Symbols2" showValue="0" custom="1">
              <x14:cfvo type="percent">
                <xm:f>0</xm:f>
              </x14:cfvo>
              <x14:cfvo type="num">
                <xm:f>0</xm:f>
              </x14:cfvo>
              <x14:cfvo type="num">
                <xm:f>1</xm:f>
              </x14:cfvo>
              <x14:cfIcon iconSet="3Symbols2" iconId="0"/>
              <x14:cfIcon iconSet="3Symbols2" iconId="1"/>
              <x14:cfIcon iconSet="4TrafficLights" iconId="0"/>
            </x14:iconSet>
          </x14:cfRule>
          <xm:sqref>AA168:AA177 AA153:AA166</xm:sqref>
        </x14:conditionalFormatting>
        <x14:conditionalFormatting xmlns:xm="http://schemas.microsoft.com/office/excel/2006/main">
          <x14:cfRule type="iconSet" priority="769" id="{7C1EFD94-92B8-4E49-8765-CE8BB923EA7D}">
            <x14:iconSet iconSet="3Symbols2" showValue="0" custom="1">
              <x14:cfvo type="percent">
                <xm:f>0</xm:f>
              </x14:cfvo>
              <x14:cfvo type="num">
                <xm:f>0</xm:f>
              </x14:cfvo>
              <x14:cfvo type="num">
                <xm:f>1</xm:f>
              </x14:cfvo>
              <x14:cfIcon iconSet="3Symbols2" iconId="0"/>
              <x14:cfIcon iconSet="3Symbols2" iconId="1"/>
              <x14:cfIcon iconSet="4TrafficLights" iconId="0"/>
            </x14:iconSet>
          </x14:cfRule>
          <xm:sqref>AG162</xm:sqref>
        </x14:conditionalFormatting>
        <x14:conditionalFormatting xmlns:xm="http://schemas.microsoft.com/office/excel/2006/main">
          <x14:cfRule type="iconSet" priority="512" id="{9E824959-9C3D-4B64-90A7-FB8BFEF57893}">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AG14:AI19</xm:sqref>
        </x14:conditionalFormatting>
        <x14:conditionalFormatting xmlns:xm="http://schemas.microsoft.com/office/excel/2006/main">
          <x14:cfRule type="iconSet" priority="510" id="{E7A67F29-32DD-400D-BB59-CDA262871DB2}">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AG22:AI27</xm:sqref>
        </x14:conditionalFormatting>
        <x14:conditionalFormatting xmlns:xm="http://schemas.microsoft.com/office/excel/2006/main">
          <x14:cfRule type="iconSet" priority="508" id="{20C98D6B-24BD-4061-9ED6-52B9ECA26A9D}">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AG30:AI35</xm:sqref>
        </x14:conditionalFormatting>
        <x14:conditionalFormatting xmlns:xm="http://schemas.microsoft.com/office/excel/2006/main">
          <x14:cfRule type="iconSet" priority="506" id="{C10CC5EB-3ABC-4B62-B264-F8DC8AABEAEC}">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AG38:AI43</xm:sqref>
        </x14:conditionalFormatting>
        <x14:conditionalFormatting xmlns:xm="http://schemas.microsoft.com/office/excel/2006/main">
          <x14:cfRule type="iconSet" priority="972" id="{8FEB97C0-3D50-4BB1-8093-DC6204344B80}">
            <x14:iconSet iconSet="3Symbols2" showValue="0" custom="1">
              <x14:cfvo type="percent">
                <xm:f>0</xm:f>
              </x14:cfvo>
              <x14:cfvo type="num">
                <xm:f>0</xm:f>
              </x14:cfvo>
              <x14:cfvo type="num">
                <xm:f>1</xm:f>
              </x14:cfvo>
              <x14:cfIcon iconSet="3Symbols2" iconId="0"/>
              <x14:cfIcon iconSet="3Symbols2" iconId="1"/>
              <x14:cfIcon iconSet="4TrafficLights" iconId="0"/>
            </x14:iconSet>
          </x14:cfRule>
          <xm:sqref>AG44:AI44</xm:sqref>
        </x14:conditionalFormatting>
        <x14:conditionalFormatting xmlns:xm="http://schemas.microsoft.com/office/excel/2006/main">
          <x14:cfRule type="iconSet" priority="504" id="{DDB2196F-71C0-4732-A369-BF35C0B5C7DE}">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AG46:AI51</xm:sqref>
        </x14:conditionalFormatting>
        <x14:conditionalFormatting xmlns:xm="http://schemas.microsoft.com/office/excel/2006/main">
          <x14:cfRule type="iconSet" priority="966" id="{0654F6DD-3388-4B67-BC87-37C6E3F7C26D}">
            <x14:iconSet iconSet="3Symbols2" showValue="0" custom="1">
              <x14:cfvo type="percent">
                <xm:f>0</xm:f>
              </x14:cfvo>
              <x14:cfvo type="num">
                <xm:f>0</xm:f>
              </x14:cfvo>
              <x14:cfvo type="num">
                <xm:f>1</xm:f>
              </x14:cfvo>
              <x14:cfIcon iconSet="3Symbols2" iconId="0"/>
              <x14:cfIcon iconSet="3Symbols2" iconId="1"/>
              <x14:cfIcon iconSet="4TrafficLights" iconId="0"/>
            </x14:iconSet>
          </x14:cfRule>
          <xm:sqref>AG52:AI52</xm:sqref>
        </x14:conditionalFormatting>
        <x14:conditionalFormatting xmlns:xm="http://schemas.microsoft.com/office/excel/2006/main">
          <x14:cfRule type="iconSet" priority="502" id="{DA8B3CF7-2C7A-4930-B4DA-8FC06ED39D68}">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AG54:AI59</xm:sqref>
        </x14:conditionalFormatting>
        <x14:conditionalFormatting xmlns:xm="http://schemas.microsoft.com/office/excel/2006/main">
          <x14:cfRule type="iconSet" priority="960" id="{8D494F80-78B9-417F-9CCD-390BB6254DB7}">
            <x14:iconSet iconSet="3Symbols2" showValue="0" custom="1">
              <x14:cfvo type="percent">
                <xm:f>0</xm:f>
              </x14:cfvo>
              <x14:cfvo type="num">
                <xm:f>0</xm:f>
              </x14:cfvo>
              <x14:cfvo type="num">
                <xm:f>1</xm:f>
              </x14:cfvo>
              <x14:cfIcon iconSet="3Symbols2" iconId="0"/>
              <x14:cfIcon iconSet="3Symbols2" iconId="1"/>
              <x14:cfIcon iconSet="4TrafficLights" iconId="0"/>
            </x14:iconSet>
          </x14:cfRule>
          <xm:sqref>AG60:AI60</xm:sqref>
        </x14:conditionalFormatting>
        <x14:conditionalFormatting xmlns:xm="http://schemas.microsoft.com/office/excel/2006/main">
          <x14:cfRule type="iconSet" priority="500" id="{54AFD0EF-6DC7-4BA4-9E9C-D447DE30FDD5}">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AG62:AI67</xm:sqref>
        </x14:conditionalFormatting>
        <x14:conditionalFormatting xmlns:xm="http://schemas.microsoft.com/office/excel/2006/main">
          <x14:cfRule type="iconSet" priority="954" id="{F75A2879-756B-4EDF-9DD5-1B661F93232D}">
            <x14:iconSet iconSet="3Symbols2" showValue="0" custom="1">
              <x14:cfvo type="percent">
                <xm:f>0</xm:f>
              </x14:cfvo>
              <x14:cfvo type="num">
                <xm:f>0</xm:f>
              </x14:cfvo>
              <x14:cfvo type="num">
                <xm:f>1</xm:f>
              </x14:cfvo>
              <x14:cfIcon iconSet="3Symbols2" iconId="0"/>
              <x14:cfIcon iconSet="3Symbols2" iconId="1"/>
              <x14:cfIcon iconSet="4TrafficLights" iconId="0"/>
            </x14:iconSet>
          </x14:cfRule>
          <xm:sqref>AG68:AI68</xm:sqref>
        </x14:conditionalFormatting>
        <x14:conditionalFormatting xmlns:xm="http://schemas.microsoft.com/office/excel/2006/main">
          <x14:cfRule type="iconSet" priority="498" id="{0E159ED0-4BF5-4840-92F6-15836C90ACE8}">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AG70:AI75</xm:sqref>
        </x14:conditionalFormatting>
        <x14:conditionalFormatting xmlns:xm="http://schemas.microsoft.com/office/excel/2006/main">
          <x14:cfRule type="iconSet" priority="2353" id="{B0374CF8-4FF9-4EE5-9DDE-114B66A3A97B}">
            <x14:iconSet iconSet="3Symbols2" showValue="0" custom="1">
              <x14:cfvo type="percent">
                <xm:f>0</xm:f>
              </x14:cfvo>
              <x14:cfvo type="num">
                <xm:f>0</xm:f>
              </x14:cfvo>
              <x14:cfvo type="num">
                <xm:f>1</xm:f>
              </x14:cfvo>
              <x14:cfIcon iconSet="3Symbols2" iconId="0"/>
              <x14:cfIcon iconSet="3Symbols2" iconId="1"/>
              <x14:cfIcon iconSet="4TrafficLights" iconId="0"/>
            </x14:iconSet>
          </x14:cfRule>
          <xm:sqref>AG76:AI76 AG84:AI84 AG92:AI92 AG100:AI100 AG108:AI108 AG110:AI139</xm:sqref>
        </x14:conditionalFormatting>
        <x14:conditionalFormatting xmlns:xm="http://schemas.microsoft.com/office/excel/2006/main">
          <x14:cfRule type="iconSet" priority="444" id="{40D7FDAC-E769-4F20-900A-8F79A860F063}">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AG78:AI83</xm:sqref>
        </x14:conditionalFormatting>
        <x14:conditionalFormatting xmlns:xm="http://schemas.microsoft.com/office/excel/2006/main">
          <x14:cfRule type="iconSet" priority="435" id="{D33E6E9B-77B6-48BC-A75B-A18B7175B8DA}">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AG86:AI91</xm:sqref>
        </x14:conditionalFormatting>
        <x14:conditionalFormatting xmlns:xm="http://schemas.microsoft.com/office/excel/2006/main">
          <x14:cfRule type="iconSet" priority="426" id="{ECF9FF48-BF84-4F0B-B25D-5CAABB1BACFC}">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AG94:AI99</xm:sqref>
        </x14:conditionalFormatting>
        <x14:conditionalFormatting xmlns:xm="http://schemas.microsoft.com/office/excel/2006/main">
          <x14:cfRule type="iconSet" priority="417" id="{0A6F9D1C-BD33-4303-B72B-A189040A84E6}">
            <x14:iconSet iconSet="3Symbols2" showValue="0" custom="1">
              <x14:cfvo type="percent">
                <xm:f>0</xm:f>
              </x14:cfvo>
              <x14:cfvo type="num">
                <xm:f>0</xm:f>
              </x14:cfvo>
              <x14:cfvo type="num">
                <xm:f>1</xm:f>
              </x14:cfvo>
              <x14:cfIcon iconSet="3Symbols2" iconId="0"/>
              <x14:cfIcon iconSet="3Symbols2" iconId="1"/>
              <x14:cfIcon iconSet="3Symbols2" iconId="0"/>
            </x14:iconSet>
          </x14:cfRule>
          <xm:sqref>AG102:AI107</xm:sqref>
        </x14:conditionalFormatting>
        <x14:conditionalFormatting xmlns:xm="http://schemas.microsoft.com/office/excel/2006/main">
          <x14:cfRule type="iconSet" priority="1014" id="{DEB338DB-C0CE-48EB-89D2-DD49B169A01F}">
            <x14:iconSet iconSet="3Symbols2" showValue="0" custom="1">
              <x14:cfvo type="percent">
                <xm:f>0</xm:f>
              </x14:cfvo>
              <x14:cfvo type="num">
                <xm:f>0</xm:f>
              </x14:cfvo>
              <x14:cfvo type="num">
                <xm:f>1</xm:f>
              </x14:cfvo>
              <x14:cfIcon iconSet="3Symbols2" iconId="0"/>
              <x14:cfIcon iconSet="3Symbols2" iconId="1"/>
              <x14:cfIcon iconSet="4TrafficLights" iconId="0"/>
            </x14:iconSet>
          </x14:cfRule>
          <xm:sqref>AG180:AI194 G194:I195 G181:I181 H182:I182 G183:I189 G191:I192</xm:sqref>
        </x14:conditionalFormatting>
        <x14:conditionalFormatting xmlns:xm="http://schemas.microsoft.com/office/excel/2006/main">
          <x14:cfRule type="iconSet" priority="2365" id="{35AF631F-944A-4797-A1EC-805C71621BA5}">
            <x14:iconSet iconSet="3Symbols2" showValue="0" custom="1">
              <x14:cfvo type="percent">
                <xm:f>0</xm:f>
              </x14:cfvo>
              <x14:cfvo type="num">
                <xm:f>0</xm:f>
              </x14:cfvo>
              <x14:cfvo type="num">
                <xm:f>1</xm:f>
              </x14:cfvo>
              <x14:cfIcon iconSet="3Symbols2" iconId="0"/>
              <x14:cfIcon iconSet="3Symbols2" iconId="1"/>
              <x14:cfIcon iconSet="4TrafficLights" iconId="0"/>
            </x14:iconSet>
          </x14:cfRule>
          <xm:sqref>AG170:AJ174 AA151:AA152 AT151:AT152 AG163:AK163 AH162:AK162</xm:sqref>
        </x14:conditionalFormatting>
        <x14:conditionalFormatting xmlns:xm="http://schemas.microsoft.com/office/excel/2006/main">
          <x14:cfRule type="iconSet" priority="1009" id="{4054AC82-0D45-4475-9A66-EA3FA1F2C5D3}">
            <x14:iconSet iconSet="3Symbols2" showValue="0" custom="1">
              <x14:cfvo type="percent">
                <xm:f>0</xm:f>
              </x14:cfvo>
              <x14:cfvo type="num">
                <xm:f>0</xm:f>
              </x14:cfvo>
              <x14:cfvo type="num">
                <xm:f>1</xm:f>
              </x14:cfvo>
              <x14:cfIcon iconSet="3Symbols2" iconId="0"/>
              <x14:cfIcon iconSet="3Symbols2" iconId="1"/>
              <x14:cfIcon iconSet="4TrafficLights" iconId="0"/>
            </x14:iconSet>
          </x14:cfRule>
          <xm:sqref>AK172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22203-BABE-4222-849D-D50E83453ED8}">
  <dimension ref="B1:AG20"/>
  <sheetViews>
    <sheetView showGridLines="0" zoomScale="85" zoomScaleNormal="85" workbookViewId="0">
      <selection activeCell="N29" sqref="N29"/>
    </sheetView>
  </sheetViews>
  <sheetFormatPr defaultColWidth="9" defaultRowHeight="12.75" x14ac:dyDescent="0.2"/>
  <cols>
    <col min="1" max="1" width="9" style="31"/>
    <col min="2" max="2" width="17.375" style="31" customWidth="1"/>
    <col min="3" max="4" width="6.5" style="31" customWidth="1"/>
    <col min="5" max="5" width="17.375" style="31" customWidth="1"/>
    <col min="6" max="6" width="9" style="31"/>
    <col min="7" max="8" width="5.875" style="31" customWidth="1"/>
    <col min="9" max="10" width="1.875" style="31" customWidth="1"/>
    <col min="11" max="11" width="2.875" style="31" bestFit="1" customWidth="1"/>
    <col min="12" max="12" width="7.625" style="31" bestFit="1" customWidth="1"/>
    <col min="13" max="13" width="4.75" style="31" customWidth="1"/>
    <col min="14" max="14" width="4.75" style="32" customWidth="1"/>
    <col min="15" max="20" width="4.75" style="31" customWidth="1"/>
    <col min="21" max="22" width="7.5" style="31" customWidth="1"/>
    <col min="23" max="23" width="2.375" style="31" customWidth="1"/>
    <col min="24" max="28" width="9" style="31"/>
    <col min="29" max="94" width="8" style="31" customWidth="1"/>
    <col min="95" max="16384" width="9" style="31"/>
  </cols>
  <sheetData>
    <row r="1" spans="2:33" ht="13.5" thickBot="1" x14ac:dyDescent="0.25"/>
    <row r="2" spans="2:33" x14ac:dyDescent="0.2">
      <c r="B2" s="464" t="s">
        <v>153</v>
      </c>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6"/>
    </row>
    <row r="3" spans="2:33" ht="13.5" thickBot="1" x14ac:dyDescent="0.25">
      <c r="B3" s="467"/>
      <c r="C3" s="468"/>
      <c r="D3" s="468"/>
      <c r="E3" s="468"/>
      <c r="F3" s="468"/>
      <c r="G3" s="468"/>
      <c r="H3" s="468"/>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9"/>
    </row>
    <row r="4" spans="2:33" x14ac:dyDescent="0.2">
      <c r="B4" s="470" t="s">
        <v>63</v>
      </c>
      <c r="C4" s="471"/>
      <c r="D4" s="471"/>
      <c r="E4" s="471"/>
      <c r="G4" s="471" t="s">
        <v>53</v>
      </c>
      <c r="H4" s="471"/>
      <c r="AG4" s="33"/>
    </row>
    <row r="5" spans="2:33" x14ac:dyDescent="0.2">
      <c r="B5" s="34"/>
      <c r="C5" s="35"/>
      <c r="D5" s="35"/>
      <c r="E5" s="36"/>
      <c r="G5" s="37"/>
      <c r="H5" s="37"/>
      <c r="AG5" s="38" t="s">
        <v>2</v>
      </c>
    </row>
    <row r="6" spans="2:33" x14ac:dyDescent="0.2">
      <c r="B6" s="34"/>
      <c r="C6" s="35"/>
      <c r="D6" s="35"/>
      <c r="E6" s="36"/>
      <c r="G6" s="37"/>
      <c r="H6" s="37"/>
      <c r="K6" s="39" t="s">
        <v>69</v>
      </c>
      <c r="L6" s="39" t="s">
        <v>70</v>
      </c>
      <c r="M6" s="39" t="s">
        <v>71</v>
      </c>
      <c r="N6" s="39" t="s">
        <v>72</v>
      </c>
      <c r="O6" s="39" t="s">
        <v>58</v>
      </c>
      <c r="P6" s="39" t="s">
        <v>73</v>
      </c>
      <c r="Q6" s="39" t="s">
        <v>74</v>
      </c>
      <c r="R6" s="39" t="s">
        <v>75</v>
      </c>
      <c r="S6" s="39" t="s">
        <v>76</v>
      </c>
      <c r="T6" s="39" t="s">
        <v>77</v>
      </c>
      <c r="U6" s="40" t="s">
        <v>78</v>
      </c>
      <c r="V6" s="41" t="s">
        <v>70</v>
      </c>
      <c r="W6" s="41" t="s">
        <v>71</v>
      </c>
      <c r="X6" s="41" t="s">
        <v>72</v>
      </c>
      <c r="Y6" s="41" t="s">
        <v>58</v>
      </c>
      <c r="Z6" s="41" t="s">
        <v>73</v>
      </c>
      <c r="AA6" s="41" t="s">
        <v>74</v>
      </c>
      <c r="AB6" s="41" t="s">
        <v>75</v>
      </c>
      <c r="AC6" s="41" t="s">
        <v>76</v>
      </c>
      <c r="AD6" s="41" t="s">
        <v>77</v>
      </c>
      <c r="AE6" s="42" t="s">
        <v>79</v>
      </c>
      <c r="AF6" s="43" t="s">
        <v>127</v>
      </c>
      <c r="AG6" s="33" t="str">
        <f>'VM-tipset 2026 mall'!BP76</f>
        <v>Mexiko</v>
      </c>
    </row>
    <row r="7" spans="2:33" x14ac:dyDescent="0.2">
      <c r="B7" s="34"/>
      <c r="C7" s="35"/>
      <c r="D7" s="35"/>
      <c r="E7" s="36"/>
      <c r="G7" s="37"/>
      <c r="H7" s="37"/>
      <c r="K7" s="44">
        <v>1</v>
      </c>
      <c r="L7" s="45" t="str">
        <f>VLOOKUP($K7,$U$6:$AD$18,COLUMNS($L$7:L7)+1,FALSE)</f>
        <v>Sydkorea</v>
      </c>
      <c r="M7" s="44">
        <f>VLOOKUP($K7,$U$6:$AD$18,COLUMNS($L$7:M7)+1,FALSE)</f>
        <v>0</v>
      </c>
      <c r="N7" s="44">
        <f>VLOOKUP($K7,$U$6:$AD$18,COLUMNS($L$7:N7)+1,FALSE)</f>
        <v>0</v>
      </c>
      <c r="O7" s="44">
        <f>VLOOKUP($K7,$U$6:$AD$18,COLUMNS($L$7:O7)+1,FALSE)</f>
        <v>0</v>
      </c>
      <c r="P7" s="44">
        <f>VLOOKUP($K7,$U$6:$AD$18,COLUMNS($L$7:P7)+1,FALSE)</f>
        <v>0</v>
      </c>
      <c r="Q7" s="44">
        <f>VLOOKUP($K7,$U$6:$AD$18,COLUMNS($L$7:Q7)+1,FALSE)</f>
        <v>0</v>
      </c>
      <c r="R7" s="44">
        <f>VLOOKUP($K7,$U$6:$AD$18,COLUMNS($L$7:R7)+1,FALSE)</f>
        <v>0</v>
      </c>
      <c r="S7" s="44">
        <f>VLOOKUP($K7,$U$6:$AD$18,COLUMNS($L$7:S7)+1,FALSE)</f>
        <v>0</v>
      </c>
      <c r="T7" s="44">
        <f>VLOOKUP($K7,$U$6:$AD$18,COLUMNS($L$7:T7)+1,FALSE)</f>
        <v>0</v>
      </c>
      <c r="U7" s="31">
        <f>RANK(AE7,$AE$7:$AE$18,0)+COUNTIF($AE$6:AE6,AE7)</f>
        <v>1</v>
      </c>
      <c r="V7" s="37" t="str">
        <f>'VM-tipset 2026 mall'!K16</f>
        <v>Sydkorea</v>
      </c>
      <c r="W7" s="37">
        <f>'VM-tipset 2026 mall'!L16</f>
        <v>0</v>
      </c>
      <c r="X7" s="37">
        <f>'VM-tipset 2026 mall'!M16</f>
        <v>0</v>
      </c>
      <c r="Y7" s="37">
        <f>'VM-tipset 2026 mall'!N16</f>
        <v>0</v>
      </c>
      <c r="Z7" s="37">
        <f>'VM-tipset 2026 mall'!O16</f>
        <v>0</v>
      </c>
      <c r="AA7" s="37">
        <f>'VM-tipset 2026 mall'!P16</f>
        <v>0</v>
      </c>
      <c r="AB7" s="37">
        <f>'VM-tipset 2026 mall'!Q16</f>
        <v>0</v>
      </c>
      <c r="AC7" s="37">
        <f>'VM-tipset 2026 mall'!R16</f>
        <v>0</v>
      </c>
      <c r="AD7" s="37">
        <f>'VM-tipset 2026 mall'!S16</f>
        <v>0</v>
      </c>
      <c r="AE7" s="31">
        <f>SUM(AD7*1000000+AC7*10000+AA7*100+X7*10)</f>
        <v>0</v>
      </c>
      <c r="AF7" s="31" t="s">
        <v>128</v>
      </c>
      <c r="AG7" s="33" t="str">
        <f>'VM-tipset 2026 mall'!BP77</f>
        <v>Sydafrika</v>
      </c>
    </row>
    <row r="8" spans="2:33" x14ac:dyDescent="0.2">
      <c r="B8" s="34"/>
      <c r="C8" s="35"/>
      <c r="D8" s="35"/>
      <c r="E8" s="36"/>
      <c r="G8" s="37"/>
      <c r="H8" s="37"/>
      <c r="K8" s="44">
        <v>2</v>
      </c>
      <c r="L8" s="45" t="str">
        <f>VLOOKUP($K8,$U$6:$AD$18,COLUMNS($L$7:L8)+1,FALSE)</f>
        <v>Qatar</v>
      </c>
      <c r="M8" s="44">
        <f>VLOOKUP($K8,$U$6:$AD$18,COLUMNS($L$7:M8)+1,FALSE)</f>
        <v>0</v>
      </c>
      <c r="N8" s="44">
        <f>VLOOKUP($K8,$U$6:$AD$18,COLUMNS($L$7:N8)+1,FALSE)</f>
        <v>0</v>
      </c>
      <c r="O8" s="44">
        <f>VLOOKUP($K8,$U$6:$AD$18,COLUMNS($L$7:O8)+1,FALSE)</f>
        <v>0</v>
      </c>
      <c r="P8" s="44">
        <f>VLOOKUP($K8,$U$6:$AD$18,COLUMNS($L$7:P8)+1,FALSE)</f>
        <v>0</v>
      </c>
      <c r="Q8" s="44">
        <f>VLOOKUP($K8,$U$6:$AD$18,COLUMNS($L$7:Q8)+1,FALSE)</f>
        <v>0</v>
      </c>
      <c r="R8" s="44">
        <f>VLOOKUP($K8,$U$6:$AD$18,COLUMNS($L$7:R8)+1,FALSE)</f>
        <v>0</v>
      </c>
      <c r="S8" s="44">
        <f>VLOOKUP($K8,$U$6:$AD$18,COLUMNS($L$7:S8)+1,FALSE)</f>
        <v>0</v>
      </c>
      <c r="T8" s="44">
        <f>VLOOKUP($K8,$U$6:$AD$18,COLUMNS($L$7:T8)+1,FALSE)</f>
        <v>0</v>
      </c>
      <c r="U8" s="31">
        <f>RANK(AE8,$AE$7:$AE$18,0)+COUNTIF($AE$6:AE7,AE8)</f>
        <v>2</v>
      </c>
      <c r="V8" s="37" t="str">
        <f>'VM-tipset 2026 mall'!K24</f>
        <v>Qatar</v>
      </c>
      <c r="W8" s="37">
        <f>'VM-tipset 2026 mall'!L24</f>
        <v>0</v>
      </c>
      <c r="X8" s="37">
        <f>'VM-tipset 2026 mall'!M24</f>
        <v>0</v>
      </c>
      <c r="Y8" s="37">
        <f>'VM-tipset 2026 mall'!N24</f>
        <v>0</v>
      </c>
      <c r="Z8" s="37">
        <f>'VM-tipset 2026 mall'!O24</f>
        <v>0</v>
      </c>
      <c r="AA8" s="37">
        <f>'VM-tipset 2026 mall'!P24</f>
        <v>0</v>
      </c>
      <c r="AB8" s="37">
        <f>'VM-tipset 2026 mall'!Q24</f>
        <v>0</v>
      </c>
      <c r="AC8" s="37">
        <f>'VM-tipset 2026 mall'!R24</f>
        <v>0</v>
      </c>
      <c r="AD8" s="37">
        <f>'VM-tipset 2026 mall'!S24</f>
        <v>0</v>
      </c>
      <c r="AE8" s="31">
        <f t="shared" ref="AE8:AE18" si="0">SUM(AD8*1000000+AC8*10000+AA8*100+X8*10)</f>
        <v>0</v>
      </c>
      <c r="AF8" s="31" t="s">
        <v>59</v>
      </c>
      <c r="AG8" s="33" t="str">
        <f>'VM-tipset 2026 mall'!BP78</f>
        <v>Sydkorea</v>
      </c>
    </row>
    <row r="9" spans="2:33" x14ac:dyDescent="0.2">
      <c r="B9" s="34"/>
      <c r="C9" s="35"/>
      <c r="D9" s="35"/>
      <c r="E9" s="36"/>
      <c r="G9" s="37"/>
      <c r="H9" s="37"/>
      <c r="K9" s="46">
        <v>3</v>
      </c>
      <c r="L9" s="45" t="str">
        <f>VLOOKUP($K9,$U$6:$AD$18,COLUMNS($L$7:L9)+1,FALSE)</f>
        <v>Haiti</v>
      </c>
      <c r="M9" s="46">
        <f>VLOOKUP($K9,$U$6:$AD$18,COLUMNS($L$7:M9)+1,FALSE)</f>
        <v>0</v>
      </c>
      <c r="N9" s="46">
        <f>VLOOKUP($K9,$U$6:$AD$18,COLUMNS($L$7:N9)+1,FALSE)</f>
        <v>0</v>
      </c>
      <c r="O9" s="46">
        <f>VLOOKUP($K9,$U$6:$AD$18,COLUMNS($L$7:O9)+1,FALSE)</f>
        <v>0</v>
      </c>
      <c r="P9" s="46">
        <f>VLOOKUP($K9,$U$6:$AD$18,COLUMNS($L$7:P9)+1,FALSE)</f>
        <v>0</v>
      </c>
      <c r="Q9" s="46">
        <f>VLOOKUP($K9,$U$6:$AD$18,COLUMNS($L$7:Q9)+1,FALSE)</f>
        <v>0</v>
      </c>
      <c r="R9" s="46">
        <f>VLOOKUP($K9,$U$6:$AD$18,COLUMNS($L$7:R9)+1,FALSE)</f>
        <v>0</v>
      </c>
      <c r="S9" s="46">
        <f>VLOOKUP($K9,$U$6:$AD$18,COLUMNS($L$7:S9)+1,FALSE)</f>
        <v>0</v>
      </c>
      <c r="T9" s="46">
        <f>VLOOKUP($K9,$U$6:$AD$18,COLUMNS($L$7:T9)+1,FALSE)</f>
        <v>0</v>
      </c>
      <c r="U9" s="31">
        <f>RANK(AE9,$AE$7:$AE$18,0)+COUNTIF($AE$6:AE8,AE9)</f>
        <v>3</v>
      </c>
      <c r="V9" s="37" t="str">
        <f>'VM-tipset 2026 mall'!K32</f>
        <v>Haiti</v>
      </c>
      <c r="W9" s="37">
        <f>'VM-tipset 2026 mall'!L32</f>
        <v>0</v>
      </c>
      <c r="X9" s="37">
        <f>'VM-tipset 2026 mall'!M32</f>
        <v>0</v>
      </c>
      <c r="Y9" s="37">
        <f>'VM-tipset 2026 mall'!N32</f>
        <v>0</v>
      </c>
      <c r="Z9" s="37">
        <f>'VM-tipset 2026 mall'!O32</f>
        <v>0</v>
      </c>
      <c r="AA9" s="37">
        <f>'VM-tipset 2026 mall'!P32</f>
        <v>0</v>
      </c>
      <c r="AB9" s="37">
        <f>'VM-tipset 2026 mall'!Q32</f>
        <v>0</v>
      </c>
      <c r="AC9" s="37">
        <f>'VM-tipset 2026 mall'!R32</f>
        <v>0</v>
      </c>
      <c r="AD9" s="37">
        <f>'VM-tipset 2026 mall'!S32</f>
        <v>0</v>
      </c>
      <c r="AE9" s="31">
        <f t="shared" si="0"/>
        <v>0</v>
      </c>
      <c r="AF9" s="31" t="s">
        <v>130</v>
      </c>
      <c r="AG9" s="33" t="str">
        <f>'VM-tipset 2026 mall'!BP79</f>
        <v>Tjeckien</v>
      </c>
    </row>
    <row r="10" spans="2:33" x14ac:dyDescent="0.2">
      <c r="B10" s="34"/>
      <c r="C10" s="35"/>
      <c r="D10" s="35"/>
      <c r="E10" s="36"/>
      <c r="G10" s="37"/>
      <c r="H10" s="37"/>
      <c r="K10" s="46">
        <v>4</v>
      </c>
      <c r="L10" s="45" t="str">
        <f>VLOOKUP($K10,$U$6:$AD$18,COLUMNS($L$7:L10)+1,FALSE)</f>
        <v>Australien</v>
      </c>
      <c r="M10" s="46">
        <f>VLOOKUP($K10,$U$6:$AD$18,COLUMNS($L$7:M10)+1,FALSE)</f>
        <v>0</v>
      </c>
      <c r="N10" s="46">
        <f>VLOOKUP($K10,$U$6:$AD$18,COLUMNS($L$7:N10)+1,FALSE)</f>
        <v>0</v>
      </c>
      <c r="O10" s="46">
        <f>VLOOKUP($K10,$U$6:$AD$18,COLUMNS($L$7:O10)+1,FALSE)</f>
        <v>0</v>
      </c>
      <c r="P10" s="46">
        <f>VLOOKUP($K10,$U$6:$AD$18,COLUMNS($L$7:P10)+1,FALSE)</f>
        <v>0</v>
      </c>
      <c r="Q10" s="46">
        <f>VLOOKUP($K10,$U$6:$AD$18,COLUMNS($L$7:Q10)+1,FALSE)</f>
        <v>0</v>
      </c>
      <c r="R10" s="46">
        <f>VLOOKUP($K10,$U$6:$AD$18,COLUMNS($L$7:R10)+1,FALSE)</f>
        <v>0</v>
      </c>
      <c r="S10" s="46">
        <f>VLOOKUP($K10,$U$6:$AD$18,COLUMNS($L$7:S10)+1,FALSE)</f>
        <v>0</v>
      </c>
      <c r="T10" s="46">
        <f>VLOOKUP($K10,$U$6:$AD$18,COLUMNS($L$7:T10)+1,FALSE)</f>
        <v>0</v>
      </c>
      <c r="U10" s="31">
        <f>RANK(AE10,$AE$7:$AE$18,0)+COUNTIF($AE$6:AE9,AE10)</f>
        <v>4</v>
      </c>
      <c r="V10" s="37" t="str">
        <f>'VM-tipset 2026 mall'!K40</f>
        <v>Australien</v>
      </c>
      <c r="W10" s="37">
        <f>'VM-tipset 2026 mall'!L40</f>
        <v>0</v>
      </c>
      <c r="X10" s="37">
        <f>'VM-tipset 2026 mall'!M40</f>
        <v>0</v>
      </c>
      <c r="Y10" s="37">
        <f>'VM-tipset 2026 mall'!N40</f>
        <v>0</v>
      </c>
      <c r="Z10" s="37">
        <f>'VM-tipset 2026 mall'!O40</f>
        <v>0</v>
      </c>
      <c r="AA10" s="37">
        <f>'VM-tipset 2026 mall'!P40</f>
        <v>0</v>
      </c>
      <c r="AB10" s="37">
        <f>'VM-tipset 2026 mall'!Q40</f>
        <v>0</v>
      </c>
      <c r="AC10" s="37">
        <f>'VM-tipset 2026 mall'!R40</f>
        <v>0</v>
      </c>
      <c r="AD10" s="37">
        <f>'VM-tipset 2026 mall'!S40</f>
        <v>0</v>
      </c>
      <c r="AE10" s="31">
        <f t="shared" si="0"/>
        <v>0</v>
      </c>
      <c r="AF10" s="31" t="s">
        <v>58</v>
      </c>
      <c r="AG10" s="33"/>
    </row>
    <row r="11" spans="2:33" x14ac:dyDescent="0.2">
      <c r="B11" s="34"/>
      <c r="C11" s="35"/>
      <c r="D11" s="35"/>
      <c r="E11" s="36"/>
      <c r="G11" s="37"/>
      <c r="H11" s="37"/>
      <c r="K11" s="46">
        <v>5</v>
      </c>
      <c r="L11" s="45" t="str">
        <f>VLOOKUP($K11,$U$6:$AD$18,COLUMNS($L$7:L11)+1,FALSE)</f>
        <v>Elfenbenskusten</v>
      </c>
      <c r="M11" s="46">
        <f>VLOOKUP($K11,$U$6:$AD$18,COLUMNS($L$7:M11)+1,FALSE)</f>
        <v>0</v>
      </c>
      <c r="N11" s="46">
        <f>VLOOKUP($K11,$U$6:$AD$18,COLUMNS($L$7:N11)+1,FALSE)</f>
        <v>0</v>
      </c>
      <c r="O11" s="46">
        <f>VLOOKUP($K11,$U$6:$AD$18,COLUMNS($L$7:O11)+1,FALSE)</f>
        <v>0</v>
      </c>
      <c r="P11" s="46">
        <f>VLOOKUP($K11,$U$6:$AD$18,COLUMNS($L$7:P11)+1,FALSE)</f>
        <v>0</v>
      </c>
      <c r="Q11" s="46">
        <f>VLOOKUP($K11,$U$6:$AD$18,COLUMNS($L$7:Q11)+1,FALSE)</f>
        <v>0</v>
      </c>
      <c r="R11" s="46">
        <f>VLOOKUP($K11,$U$6:$AD$18,COLUMNS($L$7:R11)+1,FALSE)</f>
        <v>0</v>
      </c>
      <c r="S11" s="46">
        <f>VLOOKUP($K11,$U$6:$AD$18,COLUMNS($L$7:S11)+1,FALSE)</f>
        <v>0</v>
      </c>
      <c r="T11" s="46">
        <f>VLOOKUP($K11,$U$6:$AD$18,COLUMNS($L$7:T11)+1,FALSE)</f>
        <v>0</v>
      </c>
      <c r="U11" s="31">
        <f>RANK(AE11,$AE$7:$AE$18,0)+COUNTIF($AE$6:AE10,AE11)</f>
        <v>5</v>
      </c>
      <c r="V11" s="37" t="str">
        <f>'VM-tipset 2026 mall'!K48</f>
        <v>Elfenbenskusten</v>
      </c>
      <c r="W11" s="37">
        <f>'VM-tipset 2026 mall'!L48</f>
        <v>0</v>
      </c>
      <c r="X11" s="37">
        <f>'VM-tipset 2026 mall'!M48</f>
        <v>0</v>
      </c>
      <c r="Y11" s="37">
        <f>'VM-tipset 2026 mall'!N48</f>
        <v>0</v>
      </c>
      <c r="Z11" s="37">
        <f>'VM-tipset 2026 mall'!O48</f>
        <v>0</v>
      </c>
      <c r="AA11" s="37">
        <f>'VM-tipset 2026 mall'!P48</f>
        <v>0</v>
      </c>
      <c r="AB11" s="37">
        <f>'VM-tipset 2026 mall'!Q48</f>
        <v>0</v>
      </c>
      <c r="AC11" s="37">
        <f>'VM-tipset 2026 mall'!R48</f>
        <v>0</v>
      </c>
      <c r="AD11" s="37">
        <f>'VM-tipset 2026 mall'!S48</f>
        <v>0</v>
      </c>
      <c r="AE11" s="31">
        <f t="shared" si="0"/>
        <v>0</v>
      </c>
      <c r="AF11" s="31" t="s">
        <v>131</v>
      </c>
      <c r="AG11" s="33"/>
    </row>
    <row r="12" spans="2:33" x14ac:dyDescent="0.2">
      <c r="B12" s="34"/>
      <c r="C12" s="35"/>
      <c r="D12" s="35"/>
      <c r="E12" s="36"/>
      <c r="G12" s="37"/>
      <c r="H12" s="37"/>
      <c r="K12" s="46">
        <v>6</v>
      </c>
      <c r="L12" s="45" t="str">
        <f>VLOOKUP($K12,$U$6:$AD$18,COLUMNS($L$7:L12)+1,FALSE)</f>
        <v>Sverige</v>
      </c>
      <c r="M12" s="46">
        <f>VLOOKUP($K12,$U$6:$AD$18,COLUMNS($L$7:M12)+1,FALSE)</f>
        <v>0</v>
      </c>
      <c r="N12" s="46">
        <f>VLOOKUP($K12,$U$6:$AD$18,COLUMNS($L$7:N12)+1,FALSE)</f>
        <v>0</v>
      </c>
      <c r="O12" s="46">
        <f>VLOOKUP($K12,$U$6:$AD$18,COLUMNS($L$7:O12)+1,FALSE)</f>
        <v>0</v>
      </c>
      <c r="P12" s="46">
        <f>VLOOKUP($K12,$U$6:$AD$18,COLUMNS($L$7:P12)+1,FALSE)</f>
        <v>0</v>
      </c>
      <c r="Q12" s="46">
        <f>VLOOKUP($K12,$U$6:$AD$18,COLUMNS($L$7:Q12)+1,FALSE)</f>
        <v>0</v>
      </c>
      <c r="R12" s="46">
        <f>VLOOKUP($K12,$U$6:$AD$18,COLUMNS($L$7:R12)+1,FALSE)</f>
        <v>0</v>
      </c>
      <c r="S12" s="46">
        <f>VLOOKUP($K12,$U$6:$AD$18,COLUMNS($L$7:S12)+1,FALSE)</f>
        <v>0</v>
      </c>
      <c r="T12" s="46">
        <f>VLOOKUP($K12,$U$6:$AD$18,COLUMNS($L$7:T12)+1,FALSE)</f>
        <v>0</v>
      </c>
      <c r="U12" s="31">
        <f>RANK(AE12,$AE$7:$AE$18,0)+COUNTIF($AE$6:AE11,AE12)</f>
        <v>6</v>
      </c>
      <c r="V12" s="37" t="str">
        <f>'VM-tipset 2026 mall'!K56</f>
        <v>Sverige</v>
      </c>
      <c r="W12" s="37">
        <f>'VM-tipset 2026 mall'!L56</f>
        <v>0</v>
      </c>
      <c r="X12" s="37">
        <f>'VM-tipset 2026 mall'!M56</f>
        <v>0</v>
      </c>
      <c r="Y12" s="37">
        <f>'VM-tipset 2026 mall'!N56</f>
        <v>0</v>
      </c>
      <c r="Z12" s="37">
        <f>'VM-tipset 2026 mall'!O56</f>
        <v>0</v>
      </c>
      <c r="AA12" s="37">
        <f>'VM-tipset 2026 mall'!P56</f>
        <v>0</v>
      </c>
      <c r="AB12" s="37">
        <f>'VM-tipset 2026 mall'!Q56</f>
        <v>0</v>
      </c>
      <c r="AC12" s="37">
        <f>'VM-tipset 2026 mall'!R56</f>
        <v>0</v>
      </c>
      <c r="AD12" s="37">
        <f>'VM-tipset 2026 mall'!S56</f>
        <v>0</v>
      </c>
      <c r="AE12" s="31">
        <f t="shared" si="0"/>
        <v>0</v>
      </c>
      <c r="AF12" s="31" t="s">
        <v>61</v>
      </c>
      <c r="AG12" s="33"/>
    </row>
    <row r="13" spans="2:33" x14ac:dyDescent="0.2">
      <c r="B13" s="34"/>
      <c r="C13" s="35"/>
      <c r="D13" s="35"/>
      <c r="E13" s="36"/>
      <c r="G13" s="37"/>
      <c r="H13" s="37"/>
      <c r="K13" s="46">
        <v>7</v>
      </c>
      <c r="L13" s="45" t="str">
        <f>VLOOKUP($K13,$U$6:$AD$18,COLUMNS($L$7:L13)+1,FALSE)</f>
        <v>Iran</v>
      </c>
      <c r="M13" s="46">
        <f>VLOOKUP($K13,$U$6:$AD$18,COLUMNS($L$7:M13)+1,FALSE)</f>
        <v>0</v>
      </c>
      <c r="N13" s="46">
        <f>VLOOKUP($K13,$U$6:$AD$18,COLUMNS($L$7:N13)+1,FALSE)</f>
        <v>0</v>
      </c>
      <c r="O13" s="46">
        <f>VLOOKUP($K13,$U$6:$AD$18,COLUMNS($L$7:O13)+1,FALSE)</f>
        <v>0</v>
      </c>
      <c r="P13" s="46">
        <f>VLOOKUP($K13,$U$6:$AD$18,COLUMNS($L$7:P13)+1,FALSE)</f>
        <v>0</v>
      </c>
      <c r="Q13" s="46">
        <f>VLOOKUP($K13,$U$6:$AD$18,COLUMNS($L$7:Q13)+1,FALSE)</f>
        <v>0</v>
      </c>
      <c r="R13" s="46">
        <f>VLOOKUP($K13,$U$6:$AD$18,COLUMNS($L$7:R13)+1,FALSE)</f>
        <v>0</v>
      </c>
      <c r="S13" s="46">
        <f>VLOOKUP($K13,$U$6:$AD$18,COLUMNS($L$7:S13)+1,FALSE)</f>
        <v>0</v>
      </c>
      <c r="T13" s="46">
        <f>VLOOKUP($K13,$U$6:$AD$18,COLUMNS($L$7:T13)+1,FALSE)</f>
        <v>0</v>
      </c>
      <c r="U13" s="31">
        <f>RANK(AE13,$AE$7:$AE$18,0)+COUNTIF($AE$6:AE12,AE13)</f>
        <v>7</v>
      </c>
      <c r="V13" s="37" t="str">
        <f>'VM-tipset 2026 mall'!K64</f>
        <v>Iran</v>
      </c>
      <c r="W13" s="37">
        <f>'VM-tipset 2026 mall'!L64</f>
        <v>0</v>
      </c>
      <c r="X13" s="37">
        <f>'VM-tipset 2026 mall'!M64</f>
        <v>0</v>
      </c>
      <c r="Y13" s="37">
        <f>'VM-tipset 2026 mall'!N64</f>
        <v>0</v>
      </c>
      <c r="Z13" s="37">
        <f>'VM-tipset 2026 mall'!O64</f>
        <v>0</v>
      </c>
      <c r="AA13" s="37">
        <f>'VM-tipset 2026 mall'!P64</f>
        <v>0</v>
      </c>
      <c r="AB13" s="37">
        <f>'VM-tipset 2026 mall'!Q64</f>
        <v>0</v>
      </c>
      <c r="AC13" s="37">
        <f>'VM-tipset 2026 mall'!R64</f>
        <v>0</v>
      </c>
      <c r="AD13" s="37">
        <f>'VM-tipset 2026 mall'!S64</f>
        <v>0</v>
      </c>
      <c r="AE13" s="31">
        <f t="shared" si="0"/>
        <v>0</v>
      </c>
      <c r="AF13" s="31" t="s">
        <v>60</v>
      </c>
      <c r="AG13" s="33"/>
    </row>
    <row r="14" spans="2:33" x14ac:dyDescent="0.2">
      <c r="B14" s="34"/>
      <c r="C14" s="35"/>
      <c r="D14" s="35"/>
      <c r="E14" s="36"/>
      <c r="G14" s="37"/>
      <c r="H14" s="37"/>
      <c r="K14" s="46">
        <v>8</v>
      </c>
      <c r="L14" s="45" t="str">
        <f>VLOOKUP($K14,$U$6:$AD$18,COLUMNS($L$7:L14)+1,FALSE)</f>
        <v>Saudiarabien</v>
      </c>
      <c r="M14" s="46">
        <f>VLOOKUP($K14,$U$6:$AD$18,COLUMNS($L$7:M14)+1,FALSE)</f>
        <v>0</v>
      </c>
      <c r="N14" s="46">
        <f>VLOOKUP($K14,$U$6:$AD$18,COLUMNS($L$7:N14)+1,FALSE)</f>
        <v>0</v>
      </c>
      <c r="O14" s="46">
        <f>VLOOKUP($K14,$U$6:$AD$18,COLUMNS($L$7:O14)+1,FALSE)</f>
        <v>0</v>
      </c>
      <c r="P14" s="46">
        <f>VLOOKUP($K14,$U$6:$AD$18,COLUMNS($L$7:P14)+1,FALSE)</f>
        <v>0</v>
      </c>
      <c r="Q14" s="46">
        <f>VLOOKUP($K14,$U$6:$AD$18,COLUMNS($L$7:Q14)+1,FALSE)</f>
        <v>0</v>
      </c>
      <c r="R14" s="46">
        <f>VLOOKUP($K14,$U$6:$AD$18,COLUMNS($L$7:R14)+1,FALSE)</f>
        <v>0</v>
      </c>
      <c r="S14" s="46">
        <f>VLOOKUP($K14,$U$6:$AD$18,COLUMNS($L$7:S14)+1,FALSE)</f>
        <v>0</v>
      </c>
      <c r="T14" s="46">
        <f>VLOOKUP($K14,$U$6:$AD$18,COLUMNS($L$7:T14)+1,FALSE)</f>
        <v>0</v>
      </c>
      <c r="U14" s="31">
        <f>RANK(AE14,$AE$7:$AE$18,0)+COUNTIF($AE$6:AE13,AE14)</f>
        <v>8</v>
      </c>
      <c r="V14" s="37" t="str">
        <f>'VM-tipset 2026 mall'!K72</f>
        <v>Saudiarabien</v>
      </c>
      <c r="W14" s="37">
        <f>'VM-tipset 2026 mall'!L72</f>
        <v>0</v>
      </c>
      <c r="X14" s="37">
        <f>'VM-tipset 2026 mall'!M72</f>
        <v>0</v>
      </c>
      <c r="Y14" s="37">
        <f>'VM-tipset 2026 mall'!N72</f>
        <v>0</v>
      </c>
      <c r="Z14" s="37">
        <f>'VM-tipset 2026 mall'!O72</f>
        <v>0</v>
      </c>
      <c r="AA14" s="37">
        <f>'VM-tipset 2026 mall'!P72</f>
        <v>0</v>
      </c>
      <c r="AB14" s="37">
        <f>'VM-tipset 2026 mall'!Q72</f>
        <v>0</v>
      </c>
      <c r="AC14" s="37">
        <f>'VM-tipset 2026 mall'!R72</f>
        <v>0</v>
      </c>
      <c r="AD14" s="37">
        <f>'VM-tipset 2026 mall'!S72</f>
        <v>0</v>
      </c>
      <c r="AE14" s="31">
        <f t="shared" si="0"/>
        <v>0</v>
      </c>
      <c r="AF14" s="31" t="s">
        <v>132</v>
      </c>
      <c r="AG14" s="33"/>
    </row>
    <row r="15" spans="2:33" x14ac:dyDescent="0.2">
      <c r="B15" s="34"/>
      <c r="C15" s="35"/>
      <c r="D15" s="35"/>
      <c r="E15" s="36"/>
      <c r="G15" s="37"/>
      <c r="H15" s="37"/>
      <c r="K15" s="156">
        <v>9</v>
      </c>
      <c r="L15" s="157" t="str">
        <f>VLOOKUP($K15,$U$6:$AD$18,COLUMNS($L$7:L15)+1,FALSE)</f>
        <v>Irak</v>
      </c>
      <c r="M15" s="156">
        <f>VLOOKUP($K15,$U$6:$AD$18,COLUMNS($L$7:M15)+1,FALSE)</f>
        <v>0</v>
      </c>
      <c r="N15" s="156">
        <f>VLOOKUP($K15,$U$6:$AD$18,COLUMNS($L$7:N15)+1,FALSE)</f>
        <v>0</v>
      </c>
      <c r="O15" s="156">
        <f>VLOOKUP($K15,$U$6:$AD$18,COLUMNS($L$7:O15)+1,FALSE)</f>
        <v>0</v>
      </c>
      <c r="P15" s="156">
        <f>VLOOKUP($K15,$U$6:$AD$18,COLUMNS($L$7:P15)+1,FALSE)</f>
        <v>0</v>
      </c>
      <c r="Q15" s="156">
        <f>VLOOKUP($K15,$U$6:$AD$18,COLUMNS($L$7:Q15)+1,FALSE)</f>
        <v>0</v>
      </c>
      <c r="R15" s="156">
        <f>VLOOKUP($K15,$U$6:$AD$18,COLUMNS($L$7:R15)+1,FALSE)</f>
        <v>0</v>
      </c>
      <c r="S15" s="156">
        <f>VLOOKUP($K15,$U$6:$AD$18,COLUMNS($L$7:S15)+1,FALSE)</f>
        <v>0</v>
      </c>
      <c r="T15" s="156">
        <f>VLOOKUP($K15,$U$6:$AD$18,COLUMNS($L$7:T15)+1,FALSE)</f>
        <v>0</v>
      </c>
      <c r="U15" s="31">
        <f>RANK(AE15,$AE$7:$AE$18,0)+COUNTIF($AE$6:AE14,AE15)</f>
        <v>9</v>
      </c>
      <c r="V15" s="37" t="str">
        <f>'VM-tipset 2026 mall'!K80</f>
        <v>Irak</v>
      </c>
      <c r="W15" s="37">
        <f>'VM-tipset 2026 mall'!L80</f>
        <v>0</v>
      </c>
      <c r="X15" s="37">
        <f>'VM-tipset 2026 mall'!M80</f>
        <v>0</v>
      </c>
      <c r="Y15" s="37">
        <f>'VM-tipset 2026 mall'!N80</f>
        <v>0</v>
      </c>
      <c r="Z15" s="37">
        <f>'VM-tipset 2026 mall'!O80</f>
        <v>0</v>
      </c>
      <c r="AA15" s="37">
        <f>'VM-tipset 2026 mall'!P80</f>
        <v>0</v>
      </c>
      <c r="AB15" s="37">
        <f>'VM-tipset 2026 mall'!Q80</f>
        <v>0</v>
      </c>
      <c r="AC15" s="37">
        <f>'VM-tipset 2026 mall'!R80</f>
        <v>0</v>
      </c>
      <c r="AD15" s="37">
        <f>'VM-tipset 2026 mall'!S80</f>
        <v>0</v>
      </c>
      <c r="AE15" s="31">
        <f t="shared" si="0"/>
        <v>0</v>
      </c>
      <c r="AF15" s="31" t="s">
        <v>133</v>
      </c>
      <c r="AG15" s="33"/>
    </row>
    <row r="16" spans="2:33" x14ac:dyDescent="0.2">
      <c r="B16" s="34"/>
      <c r="C16" s="35"/>
      <c r="D16" s="35"/>
      <c r="E16" s="36"/>
      <c r="G16" s="37"/>
      <c r="H16" s="37"/>
      <c r="K16" s="156">
        <v>10</v>
      </c>
      <c r="L16" s="157" t="str">
        <f>VLOOKUP($K16,$U$6:$AD$18,COLUMNS($L$7:L16)+1,FALSE)</f>
        <v>Österrike</v>
      </c>
      <c r="M16" s="156">
        <f>VLOOKUP($K16,$U$6:$AD$18,COLUMNS($L$7:M16)+1,FALSE)</f>
        <v>0</v>
      </c>
      <c r="N16" s="156">
        <f>VLOOKUP($K16,$U$6:$AD$18,COLUMNS($L$7:N16)+1,FALSE)</f>
        <v>0</v>
      </c>
      <c r="O16" s="156">
        <f>VLOOKUP($K16,$U$6:$AD$18,COLUMNS($L$7:O16)+1,FALSE)</f>
        <v>0</v>
      </c>
      <c r="P16" s="156">
        <f>VLOOKUP($K16,$U$6:$AD$18,COLUMNS($L$7:P16)+1,FALSE)</f>
        <v>0</v>
      </c>
      <c r="Q16" s="156">
        <f>VLOOKUP($K16,$U$6:$AD$18,COLUMNS($L$7:Q16)+1,FALSE)</f>
        <v>0</v>
      </c>
      <c r="R16" s="156">
        <f>VLOOKUP($K16,$U$6:$AD$18,COLUMNS($L$7:R16)+1,FALSE)</f>
        <v>0</v>
      </c>
      <c r="S16" s="156">
        <f>VLOOKUP($K16,$U$6:$AD$18,COLUMNS($L$7:S16)+1,FALSE)</f>
        <v>0</v>
      </c>
      <c r="T16" s="156">
        <f>VLOOKUP($K16,$U$6:$AD$18,COLUMNS($L$7:T16)+1,FALSE)</f>
        <v>0</v>
      </c>
      <c r="U16" s="31">
        <f>RANK(AE16,$AE$7:$AE$18,0)+COUNTIF($AE$6:AE15,AE16)</f>
        <v>10</v>
      </c>
      <c r="V16" s="37" t="str">
        <f>'VM-tipset 2026 mall'!K88</f>
        <v>Österrike</v>
      </c>
      <c r="W16" s="37">
        <f>'VM-tipset 2026 mall'!L88</f>
        <v>0</v>
      </c>
      <c r="X16" s="37">
        <f>'VM-tipset 2026 mall'!M88</f>
        <v>0</v>
      </c>
      <c r="Y16" s="37">
        <f>'VM-tipset 2026 mall'!N88</f>
        <v>0</v>
      </c>
      <c r="Z16" s="37">
        <f>'VM-tipset 2026 mall'!O88</f>
        <v>0</v>
      </c>
      <c r="AA16" s="37">
        <f>'VM-tipset 2026 mall'!P88</f>
        <v>0</v>
      </c>
      <c r="AB16" s="37">
        <f>'VM-tipset 2026 mall'!Q88</f>
        <v>0</v>
      </c>
      <c r="AC16" s="37">
        <f>'VM-tipset 2026 mall'!R88</f>
        <v>0</v>
      </c>
      <c r="AD16" s="37">
        <f>'VM-tipset 2026 mall'!S88</f>
        <v>0</v>
      </c>
      <c r="AE16" s="31">
        <f t="shared" si="0"/>
        <v>0</v>
      </c>
      <c r="AF16" s="31" t="s">
        <v>134</v>
      </c>
      <c r="AG16" s="33"/>
    </row>
    <row r="17" spans="2:33" x14ac:dyDescent="0.2">
      <c r="B17" s="34"/>
      <c r="C17" s="35"/>
      <c r="D17" s="35"/>
      <c r="E17" s="36"/>
      <c r="G17" s="37"/>
      <c r="H17" s="37"/>
      <c r="K17" s="156">
        <v>11</v>
      </c>
      <c r="L17" s="157" t="str">
        <f>VLOOKUP($K17,$U$6:$AD$18,COLUMNS($L$7:L17)+1,FALSE)</f>
        <v>Uzbekistan</v>
      </c>
      <c r="M17" s="156">
        <f>VLOOKUP($K17,$U$6:$AD$18,COLUMNS($L$7:M17)+1,FALSE)</f>
        <v>0</v>
      </c>
      <c r="N17" s="156">
        <f>VLOOKUP($K17,$U$6:$AD$18,COLUMNS($L$7:N17)+1,FALSE)</f>
        <v>0</v>
      </c>
      <c r="O17" s="156">
        <f>VLOOKUP($K17,$U$6:$AD$18,COLUMNS($L$7:O17)+1,FALSE)</f>
        <v>0</v>
      </c>
      <c r="P17" s="156">
        <f>VLOOKUP($K17,$U$6:$AD$18,COLUMNS($L$7:P17)+1,FALSE)</f>
        <v>0</v>
      </c>
      <c r="Q17" s="156">
        <f>VLOOKUP($K17,$U$6:$AD$18,COLUMNS($L$7:Q17)+1,FALSE)</f>
        <v>0</v>
      </c>
      <c r="R17" s="156">
        <f>VLOOKUP($K17,$U$6:$AD$18,COLUMNS($L$7:R17)+1,FALSE)</f>
        <v>0</v>
      </c>
      <c r="S17" s="156">
        <f>VLOOKUP($K17,$U$6:$AD$18,COLUMNS($L$7:S17)+1,FALSE)</f>
        <v>0</v>
      </c>
      <c r="T17" s="156">
        <f>VLOOKUP($K17,$U$6:$AD$18,COLUMNS($L$7:T17)+1,FALSE)</f>
        <v>0</v>
      </c>
      <c r="U17" s="31">
        <f>RANK(AE17,$AE$7:$AE$18,0)+COUNTIF($AE$6:AE16,AE17)</f>
        <v>11</v>
      </c>
      <c r="V17" s="37" t="str">
        <f>'VM-tipset 2026 mall'!K96</f>
        <v>Uzbekistan</v>
      </c>
      <c r="W17" s="37">
        <f>'VM-tipset 2026 mall'!L96</f>
        <v>0</v>
      </c>
      <c r="X17" s="37">
        <f>'VM-tipset 2026 mall'!M96</f>
        <v>0</v>
      </c>
      <c r="Y17" s="37">
        <f>'VM-tipset 2026 mall'!N96</f>
        <v>0</v>
      </c>
      <c r="Z17" s="37">
        <f>'VM-tipset 2026 mall'!O96</f>
        <v>0</v>
      </c>
      <c r="AA17" s="37">
        <f>'VM-tipset 2026 mall'!P96</f>
        <v>0</v>
      </c>
      <c r="AB17" s="37">
        <f>'VM-tipset 2026 mall'!Q96</f>
        <v>0</v>
      </c>
      <c r="AC17" s="37">
        <f>'VM-tipset 2026 mall'!R96</f>
        <v>0</v>
      </c>
      <c r="AD17" s="37">
        <f>'VM-tipset 2026 mall'!S96</f>
        <v>0</v>
      </c>
      <c r="AE17" s="31">
        <f t="shared" si="0"/>
        <v>0</v>
      </c>
      <c r="AF17" s="31" t="s">
        <v>129</v>
      </c>
      <c r="AG17" s="33"/>
    </row>
    <row r="18" spans="2:33" x14ac:dyDescent="0.2">
      <c r="B18" s="34"/>
      <c r="C18" s="35"/>
      <c r="D18" s="35"/>
      <c r="E18" s="36"/>
      <c r="G18" s="37"/>
      <c r="H18" s="37"/>
      <c r="K18" s="156">
        <v>12</v>
      </c>
      <c r="L18" s="157" t="str">
        <f>VLOOKUP($K18,$U$6:$AD$18,COLUMNS($L$7:L18)+1,FALSE)</f>
        <v>Ghana</v>
      </c>
      <c r="M18" s="156">
        <f>VLOOKUP($K18,$U$6:$AD$18,COLUMNS($L$7:M18)+1,FALSE)</f>
        <v>0</v>
      </c>
      <c r="N18" s="156">
        <f>VLOOKUP($K18,$U$6:$AD$18,COLUMNS($L$7:N18)+1,FALSE)</f>
        <v>0</v>
      </c>
      <c r="O18" s="156">
        <f>VLOOKUP($K18,$U$6:$AD$18,COLUMNS($L$7:O18)+1,FALSE)</f>
        <v>0</v>
      </c>
      <c r="P18" s="156">
        <f>VLOOKUP($K18,$U$6:$AD$18,COLUMNS($L$7:P18)+1,FALSE)</f>
        <v>0</v>
      </c>
      <c r="Q18" s="156">
        <f>VLOOKUP($K18,$U$6:$AD$18,COLUMNS($L$7:Q18)+1,FALSE)</f>
        <v>0</v>
      </c>
      <c r="R18" s="156">
        <f>VLOOKUP($K18,$U$6:$AD$18,COLUMNS($L$7:R18)+1,FALSE)</f>
        <v>0</v>
      </c>
      <c r="S18" s="156">
        <f>VLOOKUP($K18,$U$6:$AD$18,COLUMNS($L$7:S18)+1,FALSE)</f>
        <v>0</v>
      </c>
      <c r="T18" s="156">
        <f>VLOOKUP($K18,$U$6:$AD$18,COLUMNS($L$7:T18)+1,FALSE)</f>
        <v>0</v>
      </c>
      <c r="U18" s="31">
        <f>RANK(AE18,$AE$7:$AE$18,0)+COUNTIF($AE$6:AE17,AE18)</f>
        <v>12</v>
      </c>
      <c r="V18" s="37" t="str">
        <f>'VM-tipset 2026 mall'!K104</f>
        <v>Ghana</v>
      </c>
      <c r="W18" s="37">
        <f>'VM-tipset 2026 mall'!L104</f>
        <v>0</v>
      </c>
      <c r="X18" s="37">
        <f>'VM-tipset 2026 mall'!M104</f>
        <v>0</v>
      </c>
      <c r="Y18" s="37">
        <f>'VM-tipset 2026 mall'!N104</f>
        <v>0</v>
      </c>
      <c r="Z18" s="37">
        <f>'VM-tipset 2026 mall'!O104</f>
        <v>0</v>
      </c>
      <c r="AA18" s="37">
        <f>'VM-tipset 2026 mall'!P104</f>
        <v>0</v>
      </c>
      <c r="AB18" s="37">
        <f>'VM-tipset 2026 mall'!Q104</f>
        <v>0</v>
      </c>
      <c r="AC18" s="37">
        <f>'VM-tipset 2026 mall'!R104</f>
        <v>0</v>
      </c>
      <c r="AD18" s="37">
        <f>'VM-tipset 2026 mall'!S104</f>
        <v>0</v>
      </c>
      <c r="AE18" s="31">
        <f t="shared" si="0"/>
        <v>0</v>
      </c>
      <c r="AF18" s="31" t="s">
        <v>73</v>
      </c>
      <c r="AG18" s="33"/>
    </row>
    <row r="19" spans="2:33" ht="13.5" thickBot="1" x14ac:dyDescent="0.25">
      <c r="B19" s="48"/>
      <c r="C19" s="49"/>
      <c r="D19" s="49"/>
      <c r="E19" s="49"/>
      <c r="F19" s="49"/>
      <c r="G19" s="49"/>
      <c r="H19" s="49"/>
      <c r="I19" s="49"/>
      <c r="J19" s="49"/>
      <c r="K19" s="49"/>
      <c r="L19" s="49"/>
      <c r="M19" s="49"/>
      <c r="N19" s="50"/>
      <c r="O19" s="49"/>
      <c r="P19" s="49"/>
      <c r="Q19" s="49"/>
      <c r="R19" s="49"/>
      <c r="S19" s="49"/>
      <c r="T19" s="49"/>
      <c r="U19" s="49"/>
      <c r="V19" s="49"/>
      <c r="W19" s="49"/>
      <c r="X19" s="49"/>
      <c r="Y19" s="49"/>
      <c r="Z19" s="49"/>
      <c r="AA19" s="49"/>
      <c r="AB19" s="49"/>
      <c r="AC19" s="49"/>
      <c r="AD19" s="49"/>
      <c r="AE19" s="49"/>
      <c r="AF19" s="49"/>
      <c r="AG19" s="51"/>
    </row>
    <row r="20" spans="2:33" x14ac:dyDescent="0.2">
      <c r="N20" s="52"/>
      <c r="O20" s="52"/>
      <c r="P20" s="52"/>
      <c r="Q20" s="52"/>
      <c r="R20" s="52"/>
      <c r="S20" s="52"/>
      <c r="T20" s="52"/>
      <c r="U20" s="52"/>
      <c r="V20" s="52"/>
    </row>
  </sheetData>
  <sheetProtection selectLockedCells="1"/>
  <mergeCells count="3">
    <mergeCell ref="B2:AG3"/>
    <mergeCell ref="B4:E4"/>
    <mergeCell ref="G4:H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B96B-084D-4C1E-B335-877C4136B3B5}">
  <sheetPr codeName="Blad2"/>
  <dimension ref="B1:AG12"/>
  <sheetViews>
    <sheetView showGridLines="0" zoomScale="85" zoomScaleNormal="85" workbookViewId="0">
      <selection activeCell="N29" sqref="N29"/>
    </sheetView>
  </sheetViews>
  <sheetFormatPr defaultColWidth="9" defaultRowHeight="12.75" x14ac:dyDescent="0.2"/>
  <cols>
    <col min="1" max="1" width="9" style="31"/>
    <col min="2" max="2" width="17.375" style="31" customWidth="1"/>
    <col min="3" max="4" width="6.5" style="31" customWidth="1"/>
    <col min="5" max="5" width="17.375" style="31" customWidth="1"/>
    <col min="6" max="6" width="9" style="31"/>
    <col min="7" max="8" width="5.875" style="31" customWidth="1"/>
    <col min="9" max="10" width="1.875" style="31" customWidth="1"/>
    <col min="11" max="11" width="2.875" style="31" bestFit="1" customWidth="1"/>
    <col min="12" max="12" width="7.625" style="31" bestFit="1" customWidth="1"/>
    <col min="13" max="13" width="4.75" style="31" customWidth="1"/>
    <col min="14" max="14" width="4.75" style="32" customWidth="1"/>
    <col min="15" max="20" width="4.75" style="31" customWidth="1"/>
    <col min="21" max="22" width="7.5" style="31" customWidth="1"/>
    <col min="23" max="23" width="2.375" style="31" customWidth="1"/>
    <col min="24" max="28" width="9" style="31"/>
    <col min="29" max="94" width="8" style="31" customWidth="1"/>
    <col min="95" max="16384" width="9" style="31"/>
  </cols>
  <sheetData>
    <row r="1" spans="2:33" ht="13.5" thickBot="1" x14ac:dyDescent="0.25"/>
    <row r="2" spans="2:33" x14ac:dyDescent="0.2">
      <c r="B2" s="464" t="s">
        <v>2</v>
      </c>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6"/>
    </row>
    <row r="3" spans="2:33" ht="13.5" thickBot="1" x14ac:dyDescent="0.25">
      <c r="B3" s="467"/>
      <c r="C3" s="468"/>
      <c r="D3" s="468"/>
      <c r="E3" s="468"/>
      <c r="F3" s="468"/>
      <c r="G3" s="468"/>
      <c r="H3" s="468"/>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9"/>
    </row>
    <row r="4" spans="2:33" x14ac:dyDescent="0.2">
      <c r="B4" s="470" t="s">
        <v>63</v>
      </c>
      <c r="C4" s="471"/>
      <c r="D4" s="471"/>
      <c r="E4" s="471"/>
      <c r="G4" s="471" t="s">
        <v>53</v>
      </c>
      <c r="H4" s="471"/>
      <c r="AG4" s="33"/>
    </row>
    <row r="5" spans="2:33" x14ac:dyDescent="0.2">
      <c r="B5" s="34" t="str">
        <f>'VM-tipset 2026 mall'!B14</f>
        <v>Mexiko</v>
      </c>
      <c r="C5" s="35" t="str">
        <f>'VM-tipset 2026 mall'!C14</f>
        <v/>
      </c>
      <c r="D5" s="35" t="str">
        <f>'VM-tipset 2026 mall'!E14</f>
        <v/>
      </c>
      <c r="E5" s="36" t="str">
        <f>'VM-tipset 2026 mall'!F14</f>
        <v>Sydafrika</v>
      </c>
      <c r="G5" s="37" t="str">
        <f>IF(C5="","",IF(C5&gt;D5,3,IF(C5=D5,1,0)))</f>
        <v/>
      </c>
      <c r="H5" s="37" t="str">
        <f>IF(D5="","",IF(D5&gt;C5,3,IF(D5=C5,1,0)))</f>
        <v/>
      </c>
      <c r="AG5" s="38" t="s">
        <v>2</v>
      </c>
    </row>
    <row r="6" spans="2:33" x14ac:dyDescent="0.2">
      <c r="B6" s="34" t="str">
        <f>'VM-tipset 2026 mall'!B15</f>
        <v>Sydkorea</v>
      </c>
      <c r="C6" s="35" t="str">
        <f>'VM-tipset 2026 mall'!C15</f>
        <v/>
      </c>
      <c r="D6" s="35" t="str">
        <f>'VM-tipset 2026 mall'!E15</f>
        <v/>
      </c>
      <c r="E6" s="36" t="str">
        <f>'VM-tipset 2026 mall'!F15</f>
        <v>Tjeckien</v>
      </c>
      <c r="G6" s="37" t="str">
        <f t="shared" ref="G6:G10" si="0">IF(C6="","",IF(C6&gt;D6,3,IF(C6=D6,1,0)))</f>
        <v/>
      </c>
      <c r="H6" s="37" t="str">
        <f t="shared" ref="H6:H10" si="1">IF(D6="","",IF(D6&gt;C6,3,IF(D6=C6,1,0)))</f>
        <v/>
      </c>
      <c r="K6" s="39" t="s">
        <v>69</v>
      </c>
      <c r="L6" s="39" t="s">
        <v>70</v>
      </c>
      <c r="M6" s="39" t="s">
        <v>71</v>
      </c>
      <c r="N6" s="39" t="s">
        <v>72</v>
      </c>
      <c r="O6" s="39" t="s">
        <v>58</v>
      </c>
      <c r="P6" s="39" t="s">
        <v>73</v>
      </c>
      <c r="Q6" s="39" t="s">
        <v>74</v>
      </c>
      <c r="R6" s="39" t="s">
        <v>75</v>
      </c>
      <c r="S6" s="39" t="s">
        <v>76</v>
      </c>
      <c r="T6" s="39" t="s">
        <v>77</v>
      </c>
      <c r="U6" s="40" t="s">
        <v>78</v>
      </c>
      <c r="V6" s="41" t="s">
        <v>70</v>
      </c>
      <c r="W6" s="41" t="s">
        <v>71</v>
      </c>
      <c r="X6" s="41" t="s">
        <v>72</v>
      </c>
      <c r="Y6" s="41" t="s">
        <v>58</v>
      </c>
      <c r="Z6" s="41" t="s">
        <v>73</v>
      </c>
      <c r="AA6" s="41" t="s">
        <v>74</v>
      </c>
      <c r="AB6" s="41" t="s">
        <v>75</v>
      </c>
      <c r="AC6" s="41" t="s">
        <v>76</v>
      </c>
      <c r="AD6" s="41" t="s">
        <v>77</v>
      </c>
      <c r="AE6" s="42" t="s">
        <v>79</v>
      </c>
      <c r="AF6" s="43"/>
      <c r="AG6" s="33" t="str">
        <f>'VM-tipset 2026 mall'!BP76</f>
        <v>Mexiko</v>
      </c>
    </row>
    <row r="7" spans="2:33" x14ac:dyDescent="0.2">
      <c r="B7" s="34" t="str">
        <f>'VM-tipset 2026 mall'!B16</f>
        <v>Mexiko</v>
      </c>
      <c r="C7" s="35" t="str">
        <f>'VM-tipset 2026 mall'!C16</f>
        <v/>
      </c>
      <c r="D7" s="35" t="str">
        <f>'VM-tipset 2026 mall'!E16</f>
        <v/>
      </c>
      <c r="E7" s="36" t="str">
        <f>'VM-tipset 2026 mall'!F16</f>
        <v>Sydkorea</v>
      </c>
      <c r="G7" s="37" t="str">
        <f t="shared" si="0"/>
        <v/>
      </c>
      <c r="H7" s="37" t="str">
        <f t="shared" si="1"/>
        <v/>
      </c>
      <c r="K7" s="44">
        <v>1</v>
      </c>
      <c r="L7" s="45" t="str">
        <f>VLOOKUP($K7,$U$6:$AD$10,COLUMNS($L$7:L7)+1,FALSE)</f>
        <v>Mexiko</v>
      </c>
      <c r="M7" s="44">
        <f>VLOOKUP($K7,$U$6:$AD$10,COLUMNS($L$7:M7)+1,FALSE)</f>
        <v>0</v>
      </c>
      <c r="N7" s="44">
        <f>VLOOKUP($K7,$U$6:$AD$10,COLUMNS($L$7:N7)+1,FALSE)</f>
        <v>0</v>
      </c>
      <c r="O7" s="44">
        <f>VLOOKUP($K7,$U$6:$AD$10,COLUMNS($L$7:O7)+1,FALSE)</f>
        <v>0</v>
      </c>
      <c r="P7" s="44">
        <f>VLOOKUP($K7,$U$6:$AD$10,COLUMNS($L$7:P7)+1,FALSE)</f>
        <v>0</v>
      </c>
      <c r="Q7" s="44">
        <f>VLOOKUP($K7,$U$6:$AD$10,COLUMNS($L$7:Q7)+1,FALSE)</f>
        <v>0</v>
      </c>
      <c r="R7" s="44">
        <f>VLOOKUP($K7,$U$6:$AD$10,COLUMNS($L$7:R7)+1,FALSE)</f>
        <v>0</v>
      </c>
      <c r="S7" s="44">
        <f>VLOOKUP($K7,$U$6:$AD$10,COLUMNS($L$7:S7)+1,FALSE)</f>
        <v>0</v>
      </c>
      <c r="T7" s="44">
        <f>VLOOKUP($K7,$U$6:$AD$10,COLUMNS($L$7:T7)+1,FALSE)</f>
        <v>0</v>
      </c>
      <c r="U7" s="31">
        <f>RANK(AE7,$AE$7:$AE$10,0)+COUNTIF($AE$6:AE6,AE7)</f>
        <v>1</v>
      </c>
      <c r="V7" s="37" t="str">
        <f>+AG6</f>
        <v>Mexiko</v>
      </c>
      <c r="W7" s="37">
        <f>COUNTIFS($B$5:$B$10,V7,$C$5:$C$10,"&gt;=0")+COUNTIFS($E$5:$E$10,V7,$D$5:$D$10,"&gt;=0")</f>
        <v>0</v>
      </c>
      <c r="X7" s="37">
        <f>COUNTIFS($B$5:$B$10,V7,$G$5:$G$10,3)+COUNTIFS($E$5:$E$10,V7,$H$5:$H$10,3)</f>
        <v>0</v>
      </c>
      <c r="Y7" s="37">
        <f>COUNTIFS($B$5:$B$10,V7,$G$5:$G$10,1)+COUNTIFS($E$5:$E$10,V7,$H$5:$H$10,1)</f>
        <v>0</v>
      </c>
      <c r="Z7" s="37">
        <f>COUNTIFS($B$5:$B$10,V7,$G$5:$G$10,0)+COUNTIFS($E$5:$E$10,V7,$H$5:$H$10,0)</f>
        <v>0</v>
      </c>
      <c r="AA7" s="37">
        <f>SUMIF($B$5:$B$10,V7,$C$5:$C$10)+SUMIF($E$5:$E$10,V7,$D$5:$D$10)</f>
        <v>0</v>
      </c>
      <c r="AB7" s="37">
        <f>SUMIF($B$5:$B$10,V7,$D$5:$D$10)+SUMIF($E$5:$E$10,V7,$C$5:$C$10)</f>
        <v>0</v>
      </c>
      <c r="AC7" s="37">
        <f>+AA7-AB7</f>
        <v>0</v>
      </c>
      <c r="AD7" s="37">
        <f>SUMIF($B$5:$B$10,V7,$G$5:$G$10)+SUMIF($E$5:$E$10,V7,$H$5:$H$10)</f>
        <v>0</v>
      </c>
      <c r="AE7" s="31">
        <f>SUM(AD7*1000000+AC7*10000+AA7*100+X7*10)</f>
        <v>0</v>
      </c>
      <c r="AG7" s="33" t="str">
        <f>'VM-tipset 2026 mall'!BP77</f>
        <v>Sydafrika</v>
      </c>
    </row>
    <row r="8" spans="2:33" x14ac:dyDescent="0.2">
      <c r="B8" s="34" t="str">
        <f>'VM-tipset 2026 mall'!B17</f>
        <v>Sydafrika</v>
      </c>
      <c r="C8" s="35" t="str">
        <f>'VM-tipset 2026 mall'!C17</f>
        <v/>
      </c>
      <c r="D8" s="35" t="str">
        <f>'VM-tipset 2026 mall'!E17</f>
        <v/>
      </c>
      <c r="E8" s="36" t="str">
        <f>'VM-tipset 2026 mall'!F17</f>
        <v>Tjeckien</v>
      </c>
      <c r="G8" s="37" t="str">
        <f t="shared" si="0"/>
        <v/>
      </c>
      <c r="H8" s="37" t="str">
        <f t="shared" si="1"/>
        <v/>
      </c>
      <c r="K8" s="44">
        <v>2</v>
      </c>
      <c r="L8" s="45" t="str">
        <f>VLOOKUP($K8,$U$6:$AD$10,COLUMNS($L$7:L8)+1,FALSE)</f>
        <v>Sydafrika</v>
      </c>
      <c r="M8" s="44">
        <f>VLOOKUP($K8,$U$6:$AD$10,COLUMNS($L$7:M8)+1,FALSE)</f>
        <v>0</v>
      </c>
      <c r="N8" s="44">
        <f>VLOOKUP($K8,$U$6:$AD$10,COLUMNS($L$7:N8)+1,FALSE)</f>
        <v>0</v>
      </c>
      <c r="O8" s="44">
        <f>VLOOKUP($K8,$U$6:$AD$10,COLUMNS($L$7:O8)+1,FALSE)</f>
        <v>0</v>
      </c>
      <c r="P8" s="44">
        <f>VLOOKUP($K8,$U$6:$AD$10,COLUMNS($L$7:P8)+1,FALSE)</f>
        <v>0</v>
      </c>
      <c r="Q8" s="44">
        <f>VLOOKUP($K8,$U$6:$AD$10,COLUMNS($L$7:Q8)+1,FALSE)</f>
        <v>0</v>
      </c>
      <c r="R8" s="44">
        <f>VLOOKUP($K8,$U$6:$AD$10,COLUMNS($L$7:R8)+1,FALSE)</f>
        <v>0</v>
      </c>
      <c r="S8" s="44">
        <f>VLOOKUP($K8,$U$6:$AD$10,COLUMNS($L$7:S8)+1,FALSE)</f>
        <v>0</v>
      </c>
      <c r="T8" s="44">
        <f>VLOOKUP($K8,$U$6:$AD$10,COLUMNS($L$7:T8)+1,FALSE)</f>
        <v>0</v>
      </c>
      <c r="U8" s="31">
        <f>RANK(AE8,$AE$7:$AE$10,0)+COUNTIF($AE$6:AE7,AE8)</f>
        <v>2</v>
      </c>
      <c r="V8" s="37" t="str">
        <f>+AG7</f>
        <v>Sydafrika</v>
      </c>
      <c r="W8" s="37">
        <f t="shared" ref="W8:W10" si="2">COUNTIFS($B$5:$B$10,V8,$C$5:$C$10,"&gt;=0")+COUNTIFS($E$5:$E$10,V8,$D$5:$D$10,"&gt;=0")</f>
        <v>0</v>
      </c>
      <c r="X8" s="37">
        <f t="shared" ref="X8:X10" si="3">COUNTIFS($B$5:$B$10,V8,$G$5:$G$10,3)+COUNTIFS($E$5:$E$10,V8,$H$5:$H$10,3)</f>
        <v>0</v>
      </c>
      <c r="Y8" s="37">
        <f t="shared" ref="Y8:Y10" si="4">COUNTIFS($B$5:$B$10,V8,$G$5:$G$10,1)+COUNTIFS($E$5:$E$10,V8,$H$5:$H$10,1)</f>
        <v>0</v>
      </c>
      <c r="Z8" s="37">
        <f t="shared" ref="Z8:Z10" si="5">COUNTIFS($B$5:$B$10,V8,$G$5:$G$10,0)+COUNTIFS($E$5:$E$10,V8,$H$5:$H$10,0)</f>
        <v>0</v>
      </c>
      <c r="AA8" s="37">
        <f t="shared" ref="AA8:AA10" si="6">SUMIF($B$5:$B$10,V8,$C$5:$C$10)+SUMIF($E$5:$E$10,V8,$D$5:$D$10)</f>
        <v>0</v>
      </c>
      <c r="AB8" s="37">
        <f t="shared" ref="AB8:AB10" si="7">SUMIF($B$5:$B$10,V8,$D$5:$D$10)+SUMIF($E$5:$E$10,V8,$C$5:$C$10)</f>
        <v>0</v>
      </c>
      <c r="AC8" s="37">
        <f t="shared" ref="AC8:AC10" si="8">+AA8-AB8</f>
        <v>0</v>
      </c>
      <c r="AD8" s="37">
        <f t="shared" ref="AD8:AD10" si="9">SUMIF($B$5:$B$10,V8,$G$5:$G$10)+SUMIF($E$5:$E$10,V8,$H$5:$H$10)</f>
        <v>0</v>
      </c>
      <c r="AE8" s="31">
        <f t="shared" ref="AE8:AE10" si="10">SUM(AD8*1000000+AC8*10000+AA8*100+X8*10)</f>
        <v>0</v>
      </c>
      <c r="AG8" s="33" t="str">
        <f>'VM-tipset 2026 mall'!BP78</f>
        <v>Sydkorea</v>
      </c>
    </row>
    <row r="9" spans="2:33" x14ac:dyDescent="0.2">
      <c r="B9" s="34" t="str">
        <f>'VM-tipset 2026 mall'!B18</f>
        <v>Mexiko</v>
      </c>
      <c r="C9" s="35" t="str">
        <f>'VM-tipset 2026 mall'!C18</f>
        <v/>
      </c>
      <c r="D9" s="35" t="str">
        <f>'VM-tipset 2026 mall'!E18</f>
        <v/>
      </c>
      <c r="E9" s="36" t="str">
        <f>'VM-tipset 2026 mall'!F18</f>
        <v>Tjeckien</v>
      </c>
      <c r="G9" s="37" t="str">
        <f t="shared" si="0"/>
        <v/>
      </c>
      <c r="H9" s="37" t="str">
        <f t="shared" si="1"/>
        <v/>
      </c>
      <c r="K9" s="46">
        <v>3</v>
      </c>
      <c r="L9" s="47" t="str">
        <f>VLOOKUP($K9,$U$6:$AD$10,COLUMNS($L$7:L9)+1,FALSE)</f>
        <v>Sydkorea</v>
      </c>
      <c r="M9" s="46">
        <f>VLOOKUP($K9,$U$6:$AD$10,COLUMNS($L$7:M9)+1,FALSE)</f>
        <v>0</v>
      </c>
      <c r="N9" s="46">
        <f>VLOOKUP($K9,$U$6:$AD$10,COLUMNS($L$7:N9)+1,FALSE)</f>
        <v>0</v>
      </c>
      <c r="O9" s="46">
        <f>VLOOKUP($K9,$U$6:$AD$10,COLUMNS($L$7:O9)+1,FALSE)</f>
        <v>0</v>
      </c>
      <c r="P9" s="46">
        <f>VLOOKUP($K9,$U$6:$AD$10,COLUMNS($L$7:P9)+1,FALSE)</f>
        <v>0</v>
      </c>
      <c r="Q9" s="46">
        <f>VLOOKUP($K9,$U$6:$AD$10,COLUMNS($L$7:Q9)+1,FALSE)</f>
        <v>0</v>
      </c>
      <c r="R9" s="46">
        <f>VLOOKUP($K9,$U$6:$AD$10,COLUMNS($L$7:R9)+1,FALSE)</f>
        <v>0</v>
      </c>
      <c r="S9" s="46">
        <f>VLOOKUP($K9,$U$6:$AD$10,COLUMNS($L$7:S9)+1,FALSE)</f>
        <v>0</v>
      </c>
      <c r="T9" s="46">
        <f>VLOOKUP($K9,$U$6:$AD$10,COLUMNS($L$7:T9)+1,FALSE)</f>
        <v>0</v>
      </c>
      <c r="U9" s="31">
        <f>RANK(AE9,$AE$7:$AE$10,0)+COUNTIF($AE$6:AE8,AE9)</f>
        <v>3</v>
      </c>
      <c r="V9" s="37" t="str">
        <f>+AG8</f>
        <v>Sydkorea</v>
      </c>
      <c r="W9" s="37">
        <f t="shared" si="2"/>
        <v>0</v>
      </c>
      <c r="X9" s="37">
        <f t="shared" si="3"/>
        <v>0</v>
      </c>
      <c r="Y9" s="37">
        <f t="shared" si="4"/>
        <v>0</v>
      </c>
      <c r="Z9" s="37">
        <f t="shared" si="5"/>
        <v>0</v>
      </c>
      <c r="AA9" s="37">
        <f t="shared" si="6"/>
        <v>0</v>
      </c>
      <c r="AB9" s="37">
        <f t="shared" si="7"/>
        <v>0</v>
      </c>
      <c r="AC9" s="37">
        <f t="shared" si="8"/>
        <v>0</v>
      </c>
      <c r="AD9" s="37">
        <f t="shared" si="9"/>
        <v>0</v>
      </c>
      <c r="AE9" s="31">
        <f t="shared" si="10"/>
        <v>0</v>
      </c>
      <c r="AG9" s="33" t="str">
        <f>'VM-tipset 2026 mall'!BP79</f>
        <v>Tjeckien</v>
      </c>
    </row>
    <row r="10" spans="2:33" x14ac:dyDescent="0.2">
      <c r="B10" s="34" t="str">
        <f>'VM-tipset 2026 mall'!B19</f>
        <v>Sydafrika</v>
      </c>
      <c r="C10" s="35" t="str">
        <f>'VM-tipset 2026 mall'!C19</f>
        <v/>
      </c>
      <c r="D10" s="35" t="str">
        <f>'VM-tipset 2026 mall'!E19</f>
        <v/>
      </c>
      <c r="E10" s="36" t="str">
        <f>'VM-tipset 2026 mall'!F19</f>
        <v>Sydkorea</v>
      </c>
      <c r="G10" s="37" t="str">
        <f t="shared" si="0"/>
        <v/>
      </c>
      <c r="H10" s="37" t="str">
        <f t="shared" si="1"/>
        <v/>
      </c>
      <c r="K10" s="46">
        <v>4</v>
      </c>
      <c r="L10" s="47" t="str">
        <f>VLOOKUP($K10,$U$6:$AD$10,COLUMNS($L$7:L10)+1,FALSE)</f>
        <v>Tjeckien</v>
      </c>
      <c r="M10" s="46">
        <f>VLOOKUP($K10,$U$6:$AD$10,COLUMNS($L$7:M10)+1,FALSE)</f>
        <v>0</v>
      </c>
      <c r="N10" s="46">
        <f>VLOOKUP($K10,$U$6:$AD$10,COLUMNS($L$7:N10)+1,FALSE)</f>
        <v>0</v>
      </c>
      <c r="O10" s="46">
        <f>VLOOKUP($K10,$U$6:$AD$10,COLUMNS($L$7:O10)+1,FALSE)</f>
        <v>0</v>
      </c>
      <c r="P10" s="46">
        <f>VLOOKUP($K10,$U$6:$AD$10,COLUMNS($L$7:P10)+1,FALSE)</f>
        <v>0</v>
      </c>
      <c r="Q10" s="46">
        <f>VLOOKUP($K10,$U$6:$AD$10,COLUMNS($L$7:Q10)+1,FALSE)</f>
        <v>0</v>
      </c>
      <c r="R10" s="46">
        <f>VLOOKUP($K10,$U$6:$AD$10,COLUMNS($L$7:R10)+1,FALSE)</f>
        <v>0</v>
      </c>
      <c r="S10" s="46">
        <f>VLOOKUP($K10,$U$6:$AD$10,COLUMNS($L$7:S10)+1,FALSE)</f>
        <v>0</v>
      </c>
      <c r="T10" s="46">
        <f>VLOOKUP($K10,$U$6:$AD$10,COLUMNS($L$7:T10)+1,FALSE)</f>
        <v>0</v>
      </c>
      <c r="U10" s="31">
        <f>RANK(AE10,$AE$7:$AE$10,0)+COUNTIF($AE$6:AE9,AE10)</f>
        <v>4</v>
      </c>
      <c r="V10" s="37" t="str">
        <f>+AG9</f>
        <v>Tjeckien</v>
      </c>
      <c r="W10" s="37">
        <f t="shared" si="2"/>
        <v>0</v>
      </c>
      <c r="X10" s="37">
        <f t="shared" si="3"/>
        <v>0</v>
      </c>
      <c r="Y10" s="37">
        <f t="shared" si="4"/>
        <v>0</v>
      </c>
      <c r="Z10" s="37">
        <f t="shared" si="5"/>
        <v>0</v>
      </c>
      <c r="AA10" s="37">
        <f t="shared" si="6"/>
        <v>0</v>
      </c>
      <c r="AB10" s="37">
        <f t="shared" si="7"/>
        <v>0</v>
      </c>
      <c r="AC10" s="37">
        <f t="shared" si="8"/>
        <v>0</v>
      </c>
      <c r="AD10" s="37">
        <f t="shared" si="9"/>
        <v>0</v>
      </c>
      <c r="AE10" s="31">
        <f t="shared" si="10"/>
        <v>0</v>
      </c>
      <c r="AG10" s="33"/>
    </row>
    <row r="11" spans="2:33" ht="13.5" thickBot="1" x14ac:dyDescent="0.25">
      <c r="B11" s="48"/>
      <c r="C11" s="49"/>
      <c r="D11" s="49"/>
      <c r="E11" s="49"/>
      <c r="F11" s="49"/>
      <c r="G11" s="49"/>
      <c r="H11" s="49"/>
      <c r="I11" s="49"/>
      <c r="J11" s="49"/>
      <c r="K11" s="49"/>
      <c r="L11" s="49"/>
      <c r="M11" s="49"/>
      <c r="N11" s="50"/>
      <c r="O11" s="49"/>
      <c r="P11" s="49"/>
      <c r="Q11" s="49"/>
      <c r="R11" s="49"/>
      <c r="S11" s="49"/>
      <c r="T11" s="49"/>
      <c r="U11" s="49"/>
      <c r="V11" s="49"/>
      <c r="W11" s="49"/>
      <c r="X11" s="49"/>
      <c r="Y11" s="49"/>
      <c r="Z11" s="49"/>
      <c r="AA11" s="49"/>
      <c r="AB11" s="49"/>
      <c r="AC11" s="49"/>
      <c r="AD11" s="49"/>
      <c r="AE11" s="49"/>
      <c r="AF11" s="49"/>
      <c r="AG11" s="51"/>
    </row>
    <row r="12" spans="2:33" x14ac:dyDescent="0.2">
      <c r="N12" s="52"/>
      <c r="O12" s="52"/>
      <c r="P12" s="52"/>
      <c r="Q12" s="52"/>
      <c r="R12" s="52"/>
      <c r="S12" s="52"/>
      <c r="T12" s="52"/>
      <c r="U12" s="52"/>
      <c r="V12" s="52"/>
    </row>
  </sheetData>
  <sheetProtection algorithmName="SHA-512" hashValue="b53rFRwTjscixBggXKH6albqeBNhNFOLJPa0Rf9JYYvGiJRazAqsJBZQ9f//tkHHHBWBKrmleZ+6Zv5D9yP4kA==" saltValue="rxkUojhIehFppZyajq2fPg==" spinCount="100000" sheet="1" selectLockedCells="1"/>
  <mergeCells count="3">
    <mergeCell ref="B4:E4"/>
    <mergeCell ref="G4:H4"/>
    <mergeCell ref="B2:AG3"/>
  </mergeCells>
  <conditionalFormatting sqref="AC7:AC10">
    <cfRule type="cellIs" dxfId="11" priority="8" operator="lessThan">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25AE9-45BF-44A6-BF0E-943731788F28}">
  <sheetPr codeName="Blad3"/>
  <dimension ref="B1:AG12"/>
  <sheetViews>
    <sheetView showGridLines="0" zoomScale="85" zoomScaleNormal="85" workbookViewId="0">
      <selection activeCell="N29" sqref="N29"/>
    </sheetView>
  </sheetViews>
  <sheetFormatPr defaultColWidth="9" defaultRowHeight="12.75" x14ac:dyDescent="0.2"/>
  <cols>
    <col min="1" max="1" width="9" style="31"/>
    <col min="2" max="2" width="17.375" style="31" customWidth="1"/>
    <col min="3" max="4" width="6.5" style="31" customWidth="1"/>
    <col min="5" max="5" width="17.375" style="31" customWidth="1"/>
    <col min="6" max="6" width="9" style="31"/>
    <col min="7" max="8" width="5.875" style="31" customWidth="1"/>
    <col min="9" max="10" width="1.875" style="31" customWidth="1"/>
    <col min="11" max="11" width="2.875" style="31" bestFit="1" customWidth="1"/>
    <col min="12" max="12" width="7.625" style="31" bestFit="1" customWidth="1"/>
    <col min="13" max="13" width="4.75" style="31" customWidth="1"/>
    <col min="14" max="14" width="4.75" style="32" customWidth="1"/>
    <col min="15" max="20" width="4.75" style="31" customWidth="1"/>
    <col min="21" max="22" width="7.5" style="31" customWidth="1"/>
    <col min="23" max="23" width="2.375" style="31" customWidth="1"/>
    <col min="24" max="28" width="9" style="31"/>
    <col min="29" max="94" width="8" style="31" customWidth="1"/>
    <col min="95" max="16384" width="9" style="31"/>
  </cols>
  <sheetData>
    <row r="1" spans="2:33" ht="13.5" thickBot="1" x14ac:dyDescent="0.25"/>
    <row r="2" spans="2:33" ht="12.75" customHeight="1" x14ac:dyDescent="0.2">
      <c r="B2" s="464" t="s">
        <v>24</v>
      </c>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6"/>
    </row>
    <row r="3" spans="2:33" ht="13.5" customHeight="1" thickBot="1" x14ac:dyDescent="0.25">
      <c r="B3" s="467"/>
      <c r="C3" s="468"/>
      <c r="D3" s="468"/>
      <c r="E3" s="468"/>
      <c r="F3" s="468"/>
      <c r="G3" s="468"/>
      <c r="H3" s="468"/>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9"/>
    </row>
    <row r="4" spans="2:33" x14ac:dyDescent="0.2">
      <c r="B4" s="470" t="s">
        <v>63</v>
      </c>
      <c r="C4" s="471"/>
      <c r="D4" s="471"/>
      <c r="E4" s="471"/>
      <c r="G4" s="472" t="s">
        <v>53</v>
      </c>
      <c r="H4" s="472"/>
      <c r="AG4" s="33"/>
    </row>
    <row r="5" spans="2:33" x14ac:dyDescent="0.2">
      <c r="B5" s="34" t="str">
        <f>'VM-tipset 2026 mall'!B22</f>
        <v>Kanada</v>
      </c>
      <c r="C5" s="35" t="str">
        <f>'VM-tipset 2026 mall'!C22</f>
        <v/>
      </c>
      <c r="D5" s="35" t="str">
        <f>'VM-tipset 2026 mall'!E22</f>
        <v/>
      </c>
      <c r="E5" s="36" t="str">
        <f>'VM-tipset 2026 mall'!F22</f>
        <v>Bosnien</v>
      </c>
      <c r="G5" s="37" t="str">
        <f>IF(C5="","",IF(C5&gt;D5,3,IF(C5=D5,1,0)))</f>
        <v/>
      </c>
      <c r="H5" s="37" t="str">
        <f>IF(D5="","",IF(D5&gt;C5,3,IF(D5=C5,1,0)))</f>
        <v/>
      </c>
      <c r="AG5" s="38" t="s">
        <v>24</v>
      </c>
    </row>
    <row r="6" spans="2:33" x14ac:dyDescent="0.2">
      <c r="B6" s="34" t="str">
        <f>'VM-tipset 2026 mall'!B23</f>
        <v>Qatar</v>
      </c>
      <c r="C6" s="35" t="str">
        <f>'VM-tipset 2026 mall'!C23</f>
        <v/>
      </c>
      <c r="D6" s="35" t="str">
        <f>'VM-tipset 2026 mall'!E23</f>
        <v/>
      </c>
      <c r="E6" s="36" t="str">
        <f>'VM-tipset 2026 mall'!F23</f>
        <v>Schweiz</v>
      </c>
      <c r="G6" s="37" t="str">
        <f t="shared" ref="G6:G10" si="0">IF(C6="","",IF(C6&gt;D6,3,IF(C6=D6,1,0)))</f>
        <v/>
      </c>
      <c r="H6" s="37" t="str">
        <f t="shared" ref="H6:H10" si="1">IF(D6="","",IF(D6&gt;C6,3,IF(D6=C6,1,0)))</f>
        <v/>
      </c>
      <c r="K6" s="39" t="s">
        <v>69</v>
      </c>
      <c r="L6" s="39" t="s">
        <v>70</v>
      </c>
      <c r="M6" s="39" t="s">
        <v>71</v>
      </c>
      <c r="N6" s="39" t="s">
        <v>72</v>
      </c>
      <c r="O6" s="39" t="s">
        <v>58</v>
      </c>
      <c r="P6" s="39" t="s">
        <v>73</v>
      </c>
      <c r="Q6" s="39" t="s">
        <v>74</v>
      </c>
      <c r="R6" s="39" t="s">
        <v>75</v>
      </c>
      <c r="S6" s="39" t="s">
        <v>76</v>
      </c>
      <c r="T6" s="39" t="s">
        <v>77</v>
      </c>
      <c r="U6" s="40" t="s">
        <v>78</v>
      </c>
      <c r="V6" s="41" t="s">
        <v>70</v>
      </c>
      <c r="W6" s="41" t="s">
        <v>71</v>
      </c>
      <c r="X6" s="41" t="s">
        <v>72</v>
      </c>
      <c r="Y6" s="41" t="s">
        <v>58</v>
      </c>
      <c r="Z6" s="41" t="s">
        <v>73</v>
      </c>
      <c r="AA6" s="41" t="s">
        <v>74</v>
      </c>
      <c r="AB6" s="41" t="s">
        <v>75</v>
      </c>
      <c r="AC6" s="41" t="s">
        <v>76</v>
      </c>
      <c r="AD6" s="41" t="s">
        <v>77</v>
      </c>
      <c r="AE6" s="42" t="s">
        <v>79</v>
      </c>
      <c r="AF6" s="43"/>
      <c r="AG6" s="33" t="str">
        <f>'VM-tipset 2026 mall'!BP81</f>
        <v>Kanada</v>
      </c>
    </row>
    <row r="7" spans="2:33" x14ac:dyDescent="0.2">
      <c r="B7" s="34" t="str">
        <f>'VM-tipset 2026 mall'!B24</f>
        <v>Kanada</v>
      </c>
      <c r="C7" s="35" t="str">
        <f>'VM-tipset 2026 mall'!C24</f>
        <v/>
      </c>
      <c r="D7" s="35" t="str">
        <f>'VM-tipset 2026 mall'!E24</f>
        <v/>
      </c>
      <c r="E7" s="36" t="str">
        <f>'VM-tipset 2026 mall'!F24</f>
        <v>Qatar</v>
      </c>
      <c r="G7" s="37" t="str">
        <f t="shared" si="0"/>
        <v/>
      </c>
      <c r="H7" s="37" t="str">
        <f t="shared" si="1"/>
        <v/>
      </c>
      <c r="K7" s="44">
        <v>1</v>
      </c>
      <c r="L7" s="45" t="str">
        <f>VLOOKUP($K7,$U$6:$AD$10,COLUMNS($L$7:L7)+1,FALSE)</f>
        <v>Kanada</v>
      </c>
      <c r="M7" s="44">
        <f>VLOOKUP($K7,$U$6:$AD$10,COLUMNS($L$7:M7)+1,FALSE)</f>
        <v>0</v>
      </c>
      <c r="N7" s="44">
        <f>VLOOKUP($K7,$U$6:$AD$10,COLUMNS($L$7:N7)+1,FALSE)</f>
        <v>0</v>
      </c>
      <c r="O7" s="44">
        <f>VLOOKUP($K7,$U$6:$AD$10,COLUMNS($L$7:O7)+1,FALSE)</f>
        <v>0</v>
      </c>
      <c r="P7" s="44">
        <f>VLOOKUP($K7,$U$6:$AD$10,COLUMNS($L$7:P7)+1,FALSE)</f>
        <v>0</v>
      </c>
      <c r="Q7" s="44">
        <f>VLOOKUP($K7,$U$6:$AD$10,COLUMNS($L$7:Q7)+1,FALSE)</f>
        <v>0</v>
      </c>
      <c r="R7" s="44">
        <f>VLOOKUP($K7,$U$6:$AD$10,COLUMNS($L$7:R7)+1,FALSE)</f>
        <v>0</v>
      </c>
      <c r="S7" s="44">
        <f>VLOOKUP($K7,$U$6:$AD$10,COLUMNS($L$7:S7)+1,FALSE)</f>
        <v>0</v>
      </c>
      <c r="T7" s="44">
        <f>VLOOKUP($K7,$U$6:$AD$10,COLUMNS($L$7:T7)+1,FALSE)</f>
        <v>0</v>
      </c>
      <c r="U7" s="31">
        <f>RANK(AE7,$AE$7:$AE$10,0)+COUNTIF($AE$6:AE6,AE7)</f>
        <v>1</v>
      </c>
      <c r="V7" s="37" t="str">
        <f>+AG6</f>
        <v>Kanada</v>
      </c>
      <c r="W7" s="37">
        <f>COUNTIFS($B$5:$B$10,V7,$C$5:$C$10,"&gt;=0")+COUNTIFS($E$5:$E$10,V7,$D$5:$D$10,"&gt;=0")</f>
        <v>0</v>
      </c>
      <c r="X7" s="37">
        <f>COUNTIFS($B$5:$B$10,V7,$G$5:$G$10,3)+COUNTIFS($E$5:$E$10,V7,$H$5:$H$10,3)</f>
        <v>0</v>
      </c>
      <c r="Y7" s="37">
        <f>COUNTIFS($B$5:$B$10,V7,$G$5:$G$10,1)+COUNTIFS($E$5:$E$10,V7,$H$5:$H$10,1)</f>
        <v>0</v>
      </c>
      <c r="Z7" s="37">
        <f>COUNTIFS($B$5:$B$10,V7,$G$5:$G$10,0)+COUNTIFS($E$5:$E$10,V7,$H$5:$H$10,0)</f>
        <v>0</v>
      </c>
      <c r="AA7" s="37">
        <f>SUMIF($B$5:$B$10,V7,$C$5:$C$10)+SUMIF($E$5:$E$10,V7,$D$5:$D$10)</f>
        <v>0</v>
      </c>
      <c r="AB7" s="37">
        <f>SUMIF($B$5:$B$10,V7,$D$5:$D$10)+SUMIF($E$5:$E$10,V7,$C$5:$C$10)</f>
        <v>0</v>
      </c>
      <c r="AC7" s="37">
        <f>+AA7-AB7</f>
        <v>0</v>
      </c>
      <c r="AD7" s="37">
        <f>SUMIF($B$5:$B$10,V7,$G$5:$G$10)+SUMIF($E$5:$E$10,V7,$H$5:$H$10)</f>
        <v>0</v>
      </c>
      <c r="AE7" s="31">
        <f>SUM(AD7*1000000+AC7*10000+AA7*100+X7*10)</f>
        <v>0</v>
      </c>
      <c r="AG7" s="33" t="str">
        <f>'VM-tipset 2026 mall'!BP82</f>
        <v>Bosnien</v>
      </c>
    </row>
    <row r="8" spans="2:33" x14ac:dyDescent="0.2">
      <c r="B8" s="34" t="str">
        <f>'VM-tipset 2026 mall'!B25</f>
        <v>Bosnien</v>
      </c>
      <c r="C8" s="35" t="str">
        <f>'VM-tipset 2026 mall'!C25</f>
        <v/>
      </c>
      <c r="D8" s="35" t="str">
        <f>'VM-tipset 2026 mall'!E25</f>
        <v/>
      </c>
      <c r="E8" s="36" t="str">
        <f>'VM-tipset 2026 mall'!F25</f>
        <v>Schweiz</v>
      </c>
      <c r="G8" s="37" t="str">
        <f t="shared" si="0"/>
        <v/>
      </c>
      <c r="H8" s="37" t="str">
        <f t="shared" si="1"/>
        <v/>
      </c>
      <c r="K8" s="44">
        <v>2</v>
      </c>
      <c r="L8" s="45" t="str">
        <f>VLOOKUP($K8,$U$6:$AD$10,COLUMNS($L$7:L8)+1,FALSE)</f>
        <v>Bosnien</v>
      </c>
      <c r="M8" s="44">
        <f>VLOOKUP($K8,$U$6:$AD$10,COLUMNS($L$7:M8)+1,FALSE)</f>
        <v>0</v>
      </c>
      <c r="N8" s="44">
        <f>VLOOKUP($K8,$U$6:$AD$10,COLUMNS($L$7:N8)+1,FALSE)</f>
        <v>0</v>
      </c>
      <c r="O8" s="44">
        <f>VLOOKUP($K8,$U$6:$AD$10,COLUMNS($L$7:O8)+1,FALSE)</f>
        <v>0</v>
      </c>
      <c r="P8" s="44">
        <f>VLOOKUP($K8,$U$6:$AD$10,COLUMNS($L$7:P8)+1,FALSE)</f>
        <v>0</v>
      </c>
      <c r="Q8" s="44">
        <f>VLOOKUP($K8,$U$6:$AD$10,COLUMNS($L$7:Q8)+1,FALSE)</f>
        <v>0</v>
      </c>
      <c r="R8" s="44">
        <f>VLOOKUP($K8,$U$6:$AD$10,COLUMNS($L$7:R8)+1,FALSE)</f>
        <v>0</v>
      </c>
      <c r="S8" s="44">
        <f>VLOOKUP($K8,$U$6:$AD$10,COLUMNS($L$7:S8)+1,FALSE)</f>
        <v>0</v>
      </c>
      <c r="T8" s="44">
        <f>VLOOKUP($K8,$U$6:$AD$10,COLUMNS($L$7:T8)+1,FALSE)</f>
        <v>0</v>
      </c>
      <c r="U8" s="31">
        <f>RANK(AE8,$AE$7:$AE$10,0)+COUNTIF($AE$6:AE7,AE8)</f>
        <v>2</v>
      </c>
      <c r="V8" s="37" t="str">
        <f>+AG7</f>
        <v>Bosnien</v>
      </c>
      <c r="W8" s="37">
        <f t="shared" ref="W8:W10" si="2">COUNTIFS($B$5:$B$10,V8,$C$5:$C$10,"&gt;=0")+COUNTIFS($E$5:$E$10,V8,$D$5:$D$10,"&gt;=0")</f>
        <v>0</v>
      </c>
      <c r="X8" s="37">
        <f t="shared" ref="X8:X10" si="3">COUNTIFS($B$5:$B$10,V8,$G$5:$G$10,3)+COUNTIFS($E$5:$E$10,V8,$H$5:$H$10,3)</f>
        <v>0</v>
      </c>
      <c r="Y8" s="37">
        <f t="shared" ref="Y8:Y10" si="4">COUNTIFS($B$5:$B$10,V8,$G$5:$G$10,1)+COUNTIFS($E$5:$E$10,V8,$H$5:$H$10,1)</f>
        <v>0</v>
      </c>
      <c r="Z8" s="37">
        <f t="shared" ref="Z8:Z10" si="5">COUNTIFS($B$5:$B$10,V8,$G$5:$G$10,0)+COUNTIFS($E$5:$E$10,V8,$H$5:$H$10,0)</f>
        <v>0</v>
      </c>
      <c r="AA8" s="37">
        <f t="shared" ref="AA8:AA10" si="6">SUMIF($B$5:$B$10,V8,$C$5:$C$10)+SUMIF($E$5:$E$10,V8,$D$5:$D$10)</f>
        <v>0</v>
      </c>
      <c r="AB8" s="37">
        <f t="shared" ref="AB8:AB10" si="7">SUMIF($B$5:$B$10,V8,$D$5:$D$10)+SUMIF($E$5:$E$10,V8,$C$5:$C$10)</f>
        <v>0</v>
      </c>
      <c r="AC8" s="37">
        <f t="shared" ref="AC8:AC10" si="8">+AA8-AB8</f>
        <v>0</v>
      </c>
      <c r="AD8" s="37">
        <f t="shared" ref="AD8:AD10" si="9">SUMIF($B$5:$B$10,V8,$G$5:$G$10)+SUMIF($E$5:$E$10,V8,$H$5:$H$10)</f>
        <v>0</v>
      </c>
      <c r="AE8" s="31">
        <f t="shared" ref="AE8:AE10" si="10">SUM(AD8*1000000+AC8*10000+AA8*100+X8*10)</f>
        <v>0</v>
      </c>
      <c r="AG8" s="33" t="str">
        <f>'VM-tipset 2026 mall'!BP83</f>
        <v>Qatar</v>
      </c>
    </row>
    <row r="9" spans="2:33" x14ac:dyDescent="0.2">
      <c r="B9" s="34" t="str">
        <f>'VM-tipset 2026 mall'!B26</f>
        <v>Kanada</v>
      </c>
      <c r="C9" s="35" t="str">
        <f>'VM-tipset 2026 mall'!C26</f>
        <v/>
      </c>
      <c r="D9" s="35" t="str">
        <f>'VM-tipset 2026 mall'!E26</f>
        <v/>
      </c>
      <c r="E9" s="36" t="str">
        <f>'VM-tipset 2026 mall'!F26</f>
        <v>Schweiz</v>
      </c>
      <c r="G9" s="37" t="str">
        <f t="shared" si="0"/>
        <v/>
      </c>
      <c r="H9" s="37" t="str">
        <f t="shared" si="1"/>
        <v/>
      </c>
      <c r="K9" s="46">
        <v>3</v>
      </c>
      <c r="L9" s="47" t="str">
        <f>VLOOKUP($K9,$U$6:$AD$10,COLUMNS($L$7:L9)+1,FALSE)</f>
        <v>Qatar</v>
      </c>
      <c r="M9" s="46">
        <f>VLOOKUP($K9,$U$6:$AD$10,COLUMNS($L$7:M9)+1,FALSE)</f>
        <v>0</v>
      </c>
      <c r="N9" s="46">
        <f>VLOOKUP($K9,$U$6:$AD$10,COLUMNS($L$7:N9)+1,FALSE)</f>
        <v>0</v>
      </c>
      <c r="O9" s="46">
        <f>VLOOKUP($K9,$U$6:$AD$10,COLUMNS($L$7:O9)+1,FALSE)</f>
        <v>0</v>
      </c>
      <c r="P9" s="46">
        <f>VLOOKUP($K9,$U$6:$AD$10,COLUMNS($L$7:P9)+1,FALSE)</f>
        <v>0</v>
      </c>
      <c r="Q9" s="46">
        <f>VLOOKUP($K9,$U$6:$AD$10,COLUMNS($L$7:Q9)+1,FALSE)</f>
        <v>0</v>
      </c>
      <c r="R9" s="46">
        <f>VLOOKUP($K9,$U$6:$AD$10,COLUMNS($L$7:R9)+1,FALSE)</f>
        <v>0</v>
      </c>
      <c r="S9" s="46">
        <f>VLOOKUP($K9,$U$6:$AD$10,COLUMNS($L$7:S9)+1,FALSE)</f>
        <v>0</v>
      </c>
      <c r="T9" s="46">
        <f>VLOOKUP($K9,$U$6:$AD$10,COLUMNS($L$7:T9)+1,FALSE)</f>
        <v>0</v>
      </c>
      <c r="U9" s="31">
        <f>RANK(AE9,$AE$7:$AE$10,0)+COUNTIF($AE$6:AE8,AE9)</f>
        <v>3</v>
      </c>
      <c r="V9" s="37" t="str">
        <f>+AG8</f>
        <v>Qatar</v>
      </c>
      <c r="W9" s="37">
        <f t="shared" si="2"/>
        <v>0</v>
      </c>
      <c r="X9" s="37">
        <f t="shared" si="3"/>
        <v>0</v>
      </c>
      <c r="Y9" s="37">
        <f t="shared" si="4"/>
        <v>0</v>
      </c>
      <c r="Z9" s="37">
        <f t="shared" si="5"/>
        <v>0</v>
      </c>
      <c r="AA9" s="37">
        <f t="shared" si="6"/>
        <v>0</v>
      </c>
      <c r="AB9" s="37">
        <f t="shared" si="7"/>
        <v>0</v>
      </c>
      <c r="AC9" s="37">
        <f t="shared" si="8"/>
        <v>0</v>
      </c>
      <c r="AD9" s="37">
        <f t="shared" si="9"/>
        <v>0</v>
      </c>
      <c r="AE9" s="31">
        <f t="shared" si="10"/>
        <v>0</v>
      </c>
      <c r="AG9" s="33" t="str">
        <f>'VM-tipset 2026 mall'!BP84</f>
        <v>Schweiz</v>
      </c>
    </row>
    <row r="10" spans="2:33" x14ac:dyDescent="0.2">
      <c r="B10" s="34" t="str">
        <f>'VM-tipset 2026 mall'!B27</f>
        <v>Bosnien</v>
      </c>
      <c r="C10" s="35" t="str">
        <f>'VM-tipset 2026 mall'!C27</f>
        <v/>
      </c>
      <c r="D10" s="35" t="str">
        <f>'VM-tipset 2026 mall'!E27</f>
        <v/>
      </c>
      <c r="E10" s="36" t="str">
        <f>'VM-tipset 2026 mall'!F27</f>
        <v>Qatar</v>
      </c>
      <c r="G10" s="37" t="str">
        <f t="shared" si="0"/>
        <v/>
      </c>
      <c r="H10" s="37" t="str">
        <f t="shared" si="1"/>
        <v/>
      </c>
      <c r="K10" s="46">
        <v>4</v>
      </c>
      <c r="L10" s="47" t="str">
        <f>VLOOKUP($K10,$U$6:$AD$10,COLUMNS($L$7:L10)+1,FALSE)</f>
        <v>Schweiz</v>
      </c>
      <c r="M10" s="46">
        <f>VLOOKUP($K10,$U$6:$AD$10,COLUMNS($L$7:M10)+1,FALSE)</f>
        <v>0</v>
      </c>
      <c r="N10" s="46">
        <f>VLOOKUP($K10,$U$6:$AD$10,COLUMNS($L$7:N10)+1,FALSE)</f>
        <v>0</v>
      </c>
      <c r="O10" s="46">
        <f>VLOOKUP($K10,$U$6:$AD$10,COLUMNS($L$7:O10)+1,FALSE)</f>
        <v>0</v>
      </c>
      <c r="P10" s="46">
        <f>VLOOKUP($K10,$U$6:$AD$10,COLUMNS($L$7:P10)+1,FALSE)</f>
        <v>0</v>
      </c>
      <c r="Q10" s="46">
        <f>VLOOKUP($K10,$U$6:$AD$10,COLUMNS($L$7:Q10)+1,FALSE)</f>
        <v>0</v>
      </c>
      <c r="R10" s="46">
        <f>VLOOKUP($K10,$U$6:$AD$10,COLUMNS($L$7:R10)+1,FALSE)</f>
        <v>0</v>
      </c>
      <c r="S10" s="46">
        <f>VLOOKUP($K10,$U$6:$AD$10,COLUMNS($L$7:S10)+1,FALSE)</f>
        <v>0</v>
      </c>
      <c r="T10" s="46">
        <f>VLOOKUP($K10,$U$6:$AD$10,COLUMNS($L$7:T10)+1,FALSE)</f>
        <v>0</v>
      </c>
      <c r="U10" s="31">
        <f>RANK(AE10,$AE$7:$AE$10,0)+COUNTIF($AE$6:AE9,AE10)</f>
        <v>4</v>
      </c>
      <c r="V10" s="37" t="str">
        <f>+AG9</f>
        <v>Schweiz</v>
      </c>
      <c r="W10" s="37">
        <f t="shared" si="2"/>
        <v>0</v>
      </c>
      <c r="X10" s="37">
        <f t="shared" si="3"/>
        <v>0</v>
      </c>
      <c r="Y10" s="37">
        <f t="shared" si="4"/>
        <v>0</v>
      </c>
      <c r="Z10" s="37">
        <f t="shared" si="5"/>
        <v>0</v>
      </c>
      <c r="AA10" s="37">
        <f t="shared" si="6"/>
        <v>0</v>
      </c>
      <c r="AB10" s="37">
        <f t="shared" si="7"/>
        <v>0</v>
      </c>
      <c r="AC10" s="37">
        <f t="shared" si="8"/>
        <v>0</v>
      </c>
      <c r="AD10" s="37">
        <f t="shared" si="9"/>
        <v>0</v>
      </c>
      <c r="AE10" s="31">
        <f t="shared" si="10"/>
        <v>0</v>
      </c>
      <c r="AG10" s="33"/>
    </row>
    <row r="11" spans="2:33" ht="13.5" thickBot="1" x14ac:dyDescent="0.25">
      <c r="B11" s="48"/>
      <c r="C11" s="49"/>
      <c r="D11" s="49"/>
      <c r="E11" s="49"/>
      <c r="F11" s="49"/>
      <c r="G11" s="49"/>
      <c r="H11" s="49"/>
      <c r="I11" s="49"/>
      <c r="J11" s="49"/>
      <c r="K11" s="49"/>
      <c r="L11" s="49"/>
      <c r="M11" s="49"/>
      <c r="N11" s="50"/>
      <c r="O11" s="49"/>
      <c r="P11" s="49"/>
      <c r="Q11" s="49"/>
      <c r="R11" s="49"/>
      <c r="S11" s="49"/>
      <c r="T11" s="49"/>
      <c r="U11" s="49"/>
      <c r="V11" s="49"/>
      <c r="W11" s="49"/>
      <c r="X11" s="49"/>
      <c r="Y11" s="49"/>
      <c r="Z11" s="49"/>
      <c r="AA11" s="49"/>
      <c r="AB11" s="49"/>
      <c r="AC11" s="49"/>
      <c r="AD11" s="49"/>
      <c r="AE11" s="49"/>
      <c r="AF11" s="49"/>
      <c r="AG11" s="51"/>
    </row>
    <row r="12" spans="2:33" x14ac:dyDescent="0.2">
      <c r="N12" s="52"/>
      <c r="O12" s="52"/>
      <c r="P12" s="52"/>
      <c r="Q12" s="52"/>
      <c r="R12" s="52"/>
      <c r="S12" s="52"/>
      <c r="T12" s="52"/>
      <c r="U12" s="52"/>
      <c r="V12" s="52"/>
    </row>
  </sheetData>
  <sheetProtection algorithmName="SHA-512" hashValue="Y8ljkwdaWtP/cfZxbFclvwJvOg5EQwT+1bKlc8zeZ98ylgzC/2Q4Er5kKMnJ1qmioHzkXq2MRMUyTwHdouVsnA==" saltValue="ys3TGdh3XRkV80BL1z7QkQ==" spinCount="100000" sheet="1" selectLockedCells="1"/>
  <mergeCells count="3">
    <mergeCell ref="B2:AG3"/>
    <mergeCell ref="B4:E4"/>
    <mergeCell ref="G4:H4"/>
  </mergeCells>
  <conditionalFormatting sqref="AC7:AC10">
    <cfRule type="cellIs" dxfId="10" priority="1" operator="less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4AF4B-408B-471A-8C7F-1494BEC8A4EF}">
  <sheetPr codeName="Blad4"/>
  <dimension ref="B1:AG12"/>
  <sheetViews>
    <sheetView showGridLines="0" zoomScale="85" zoomScaleNormal="85" workbookViewId="0">
      <selection activeCell="N29" sqref="N29"/>
    </sheetView>
  </sheetViews>
  <sheetFormatPr defaultColWidth="9" defaultRowHeight="12.75" x14ac:dyDescent="0.2"/>
  <cols>
    <col min="1" max="1" width="9" style="31"/>
    <col min="2" max="2" width="17.375" style="31" customWidth="1"/>
    <col min="3" max="4" width="6.5" style="31" customWidth="1"/>
    <col min="5" max="5" width="17.375" style="31" customWidth="1"/>
    <col min="6" max="6" width="9" style="31"/>
    <col min="7" max="8" width="5.875" style="31" customWidth="1"/>
    <col min="9" max="10" width="1.875" style="31" customWidth="1"/>
    <col min="11" max="11" width="2.875" style="31" bestFit="1" customWidth="1"/>
    <col min="12" max="12" width="7.625" style="31" bestFit="1" customWidth="1"/>
    <col min="13" max="13" width="4.75" style="31" customWidth="1"/>
    <col min="14" max="14" width="4.75" style="32" customWidth="1"/>
    <col min="15" max="20" width="4.75" style="31" customWidth="1"/>
    <col min="21" max="22" width="7.5" style="31" customWidth="1"/>
    <col min="23" max="23" width="2.375" style="31" customWidth="1"/>
    <col min="24" max="28" width="9" style="31"/>
    <col min="29" max="94" width="8" style="31" customWidth="1"/>
    <col min="95" max="16384" width="9" style="31"/>
  </cols>
  <sheetData>
    <row r="1" spans="2:33" ht="13.5" thickBot="1" x14ac:dyDescent="0.25"/>
    <row r="2" spans="2:33" x14ac:dyDescent="0.2">
      <c r="B2" s="464" t="s">
        <v>31</v>
      </c>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6"/>
    </row>
    <row r="3" spans="2:33" ht="13.5" thickBot="1" x14ac:dyDescent="0.25">
      <c r="B3" s="467"/>
      <c r="C3" s="468"/>
      <c r="D3" s="468"/>
      <c r="E3" s="468"/>
      <c r="F3" s="468"/>
      <c r="G3" s="468"/>
      <c r="H3" s="468"/>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9"/>
    </row>
    <row r="4" spans="2:33" x14ac:dyDescent="0.2">
      <c r="B4" s="470" t="s">
        <v>63</v>
      </c>
      <c r="C4" s="471"/>
      <c r="D4" s="471"/>
      <c r="E4" s="471"/>
      <c r="G4" s="471" t="s">
        <v>53</v>
      </c>
      <c r="H4" s="471"/>
      <c r="AG4" s="33"/>
    </row>
    <row r="5" spans="2:33" x14ac:dyDescent="0.2">
      <c r="B5" s="34" t="str">
        <f>'VM-tipset 2026 mall'!B30</f>
        <v>Brasilien</v>
      </c>
      <c r="C5" s="35" t="str">
        <f>'VM-tipset 2026 mall'!C30</f>
        <v/>
      </c>
      <c r="D5" s="35" t="str">
        <f>'VM-tipset 2026 mall'!E30</f>
        <v/>
      </c>
      <c r="E5" s="36" t="str">
        <f>'VM-tipset 2026 mall'!F30</f>
        <v>Marocko</v>
      </c>
      <c r="G5" s="37" t="str">
        <f>IF(C5="","",IF(C5&gt;D5,3,IF(C5=D5,1,0)))</f>
        <v/>
      </c>
      <c r="H5" s="37" t="str">
        <f>IF(D5="","",IF(D5&gt;C5,3,IF(D5=C5,1,0)))</f>
        <v/>
      </c>
      <c r="AG5" s="38" t="s">
        <v>31</v>
      </c>
    </row>
    <row r="6" spans="2:33" x14ac:dyDescent="0.2">
      <c r="B6" s="34" t="str">
        <f>'VM-tipset 2026 mall'!B31</f>
        <v>Haiti</v>
      </c>
      <c r="C6" s="35" t="str">
        <f>'VM-tipset 2026 mall'!C31</f>
        <v/>
      </c>
      <c r="D6" s="35" t="str">
        <f>'VM-tipset 2026 mall'!E31</f>
        <v/>
      </c>
      <c r="E6" s="36" t="str">
        <f>'VM-tipset 2026 mall'!F31</f>
        <v>Skottland</v>
      </c>
      <c r="G6" s="37" t="str">
        <f t="shared" ref="G6:G10" si="0">IF(C6="","",IF(C6&gt;D6,3,IF(C6=D6,1,0)))</f>
        <v/>
      </c>
      <c r="H6" s="37" t="str">
        <f t="shared" ref="H6:H10" si="1">IF(D6="","",IF(D6&gt;C6,3,IF(D6=C6,1,0)))</f>
        <v/>
      </c>
      <c r="K6" s="39" t="s">
        <v>69</v>
      </c>
      <c r="L6" s="39" t="s">
        <v>70</v>
      </c>
      <c r="M6" s="39" t="s">
        <v>71</v>
      </c>
      <c r="N6" s="39" t="s">
        <v>72</v>
      </c>
      <c r="O6" s="39" t="s">
        <v>58</v>
      </c>
      <c r="P6" s="39" t="s">
        <v>73</v>
      </c>
      <c r="Q6" s="39" t="s">
        <v>74</v>
      </c>
      <c r="R6" s="39" t="s">
        <v>75</v>
      </c>
      <c r="S6" s="39" t="s">
        <v>76</v>
      </c>
      <c r="T6" s="39" t="s">
        <v>77</v>
      </c>
      <c r="U6" s="40" t="s">
        <v>78</v>
      </c>
      <c r="V6" s="41" t="s">
        <v>70</v>
      </c>
      <c r="W6" s="41" t="s">
        <v>71</v>
      </c>
      <c r="X6" s="41" t="s">
        <v>72</v>
      </c>
      <c r="Y6" s="41" t="s">
        <v>58</v>
      </c>
      <c r="Z6" s="41" t="s">
        <v>73</v>
      </c>
      <c r="AA6" s="41" t="s">
        <v>74</v>
      </c>
      <c r="AB6" s="41" t="s">
        <v>75</v>
      </c>
      <c r="AC6" s="41" t="s">
        <v>76</v>
      </c>
      <c r="AD6" s="41" t="s">
        <v>77</v>
      </c>
      <c r="AE6" s="42" t="s">
        <v>79</v>
      </c>
      <c r="AF6" s="43"/>
      <c r="AG6" s="33" t="str">
        <f>'VM-tipset 2026 mall'!BP86</f>
        <v>Brasilien</v>
      </c>
    </row>
    <row r="7" spans="2:33" x14ac:dyDescent="0.2">
      <c r="B7" s="34" t="str">
        <f>'VM-tipset 2026 mall'!B32</f>
        <v>Brasilien</v>
      </c>
      <c r="C7" s="35" t="str">
        <f>'VM-tipset 2026 mall'!C32</f>
        <v/>
      </c>
      <c r="D7" s="35" t="str">
        <f>'VM-tipset 2026 mall'!E32</f>
        <v/>
      </c>
      <c r="E7" s="36" t="str">
        <f>'VM-tipset 2026 mall'!F32</f>
        <v>Haiti</v>
      </c>
      <c r="G7" s="37" t="str">
        <f t="shared" si="0"/>
        <v/>
      </c>
      <c r="H7" s="37" t="str">
        <f t="shared" si="1"/>
        <v/>
      </c>
      <c r="K7" s="44">
        <v>1</v>
      </c>
      <c r="L7" s="45" t="str">
        <f>VLOOKUP($K7,$U$6:$AD$10,COLUMNS($L$7:L7)+1,FALSE)</f>
        <v>Brasilien</v>
      </c>
      <c r="M7" s="44">
        <f>VLOOKUP($K7,$U$6:$AD$10,COLUMNS($L$7:M7)+1,FALSE)</f>
        <v>0</v>
      </c>
      <c r="N7" s="44">
        <f>VLOOKUP($K7,$U$6:$AD$10,COLUMNS($L$7:N7)+1,FALSE)</f>
        <v>0</v>
      </c>
      <c r="O7" s="44">
        <f>VLOOKUP($K7,$U$6:$AD$10,COLUMNS($L$7:O7)+1,FALSE)</f>
        <v>0</v>
      </c>
      <c r="P7" s="44">
        <f>VLOOKUP($K7,$U$6:$AD$10,COLUMNS($L$7:P7)+1,FALSE)</f>
        <v>0</v>
      </c>
      <c r="Q7" s="44">
        <f>VLOOKUP($K7,$U$6:$AD$10,COLUMNS($L$7:Q7)+1,FALSE)</f>
        <v>0</v>
      </c>
      <c r="R7" s="44">
        <f>VLOOKUP($K7,$U$6:$AD$10,COLUMNS($L$7:R7)+1,FALSE)</f>
        <v>0</v>
      </c>
      <c r="S7" s="44">
        <f>VLOOKUP($K7,$U$6:$AD$10,COLUMNS($L$7:S7)+1,FALSE)</f>
        <v>0</v>
      </c>
      <c r="T7" s="44">
        <f>VLOOKUP($K7,$U$6:$AD$10,COLUMNS($L$7:T7)+1,FALSE)</f>
        <v>0</v>
      </c>
      <c r="U7" s="31">
        <f>RANK(AE7,$AE$7:$AE$10,0)+COUNTIF($AE$6:AE6,AE7)</f>
        <v>1</v>
      </c>
      <c r="V7" s="37" t="str">
        <f>+AG6</f>
        <v>Brasilien</v>
      </c>
      <c r="W7" s="37">
        <f>COUNTIFS($B$5:$B$10,V7,$C$5:$C$10,"&gt;=0")+COUNTIFS($E$5:$E$10,V7,$D$5:$D$10,"&gt;=0")</f>
        <v>0</v>
      </c>
      <c r="X7" s="37">
        <f>COUNTIFS($B$5:$B$10,V7,$G$5:$G$10,3)+COUNTIFS($E$5:$E$10,V7,$H$5:$H$10,3)</f>
        <v>0</v>
      </c>
      <c r="Y7" s="37">
        <f>COUNTIFS($B$5:$B$10,V7,$G$5:$G$10,1)+COUNTIFS($E$5:$E$10,V7,$H$5:$H$10,1)</f>
        <v>0</v>
      </c>
      <c r="Z7" s="37">
        <f>COUNTIFS($B$5:$B$10,V7,$G$5:$G$10,0)+COUNTIFS($E$5:$E$10,V7,$H$5:$H$10,0)</f>
        <v>0</v>
      </c>
      <c r="AA7" s="37">
        <f>SUMIF($B$5:$B$10,V7,$C$5:$C$10)+SUMIF($E$5:$E$10,V7,$D$5:$D$10)</f>
        <v>0</v>
      </c>
      <c r="AB7" s="37">
        <f>SUMIF($B$5:$B$10,V7,$D$5:$D$10)+SUMIF($E$5:$E$10,V7,$C$5:$C$10)</f>
        <v>0</v>
      </c>
      <c r="AC7" s="37">
        <f>+AA7-AB7</f>
        <v>0</v>
      </c>
      <c r="AD7" s="37">
        <f>SUMIF($B$5:$B$10,V7,$G$5:$G$10)+SUMIF($E$5:$E$10,V7,$H$5:$H$10)</f>
        <v>0</v>
      </c>
      <c r="AE7" s="31">
        <f>SUM(AD7*1000000+AC7*10000+AA7*100+X7*10)</f>
        <v>0</v>
      </c>
      <c r="AG7" s="33" t="str">
        <f>'VM-tipset 2026 mall'!BP87</f>
        <v>Marocko</v>
      </c>
    </row>
    <row r="8" spans="2:33" x14ac:dyDescent="0.2">
      <c r="B8" s="34" t="str">
        <f>'VM-tipset 2026 mall'!B33</f>
        <v>Marocko</v>
      </c>
      <c r="C8" s="35" t="str">
        <f>'VM-tipset 2026 mall'!C33</f>
        <v/>
      </c>
      <c r="D8" s="35" t="str">
        <f>'VM-tipset 2026 mall'!E33</f>
        <v/>
      </c>
      <c r="E8" s="36" t="str">
        <f>'VM-tipset 2026 mall'!F33</f>
        <v>Skottland</v>
      </c>
      <c r="G8" s="37" t="str">
        <f t="shared" si="0"/>
        <v/>
      </c>
      <c r="H8" s="37" t="str">
        <f t="shared" si="1"/>
        <v/>
      </c>
      <c r="K8" s="44">
        <v>2</v>
      </c>
      <c r="L8" s="45" t="str">
        <f>VLOOKUP($K8,$U$6:$AD$10,COLUMNS($L$7:L8)+1,FALSE)</f>
        <v>Marocko</v>
      </c>
      <c r="M8" s="44">
        <f>VLOOKUP($K8,$U$6:$AD$10,COLUMNS($L$7:M8)+1,FALSE)</f>
        <v>0</v>
      </c>
      <c r="N8" s="44">
        <f>VLOOKUP($K8,$U$6:$AD$10,COLUMNS($L$7:N8)+1,FALSE)</f>
        <v>0</v>
      </c>
      <c r="O8" s="44">
        <f>VLOOKUP($K8,$U$6:$AD$10,COLUMNS($L$7:O8)+1,FALSE)</f>
        <v>0</v>
      </c>
      <c r="P8" s="44">
        <f>VLOOKUP($K8,$U$6:$AD$10,COLUMNS($L$7:P8)+1,FALSE)</f>
        <v>0</v>
      </c>
      <c r="Q8" s="44">
        <f>VLOOKUP($K8,$U$6:$AD$10,COLUMNS($L$7:Q8)+1,FALSE)</f>
        <v>0</v>
      </c>
      <c r="R8" s="44">
        <f>VLOOKUP($K8,$U$6:$AD$10,COLUMNS($L$7:R8)+1,FALSE)</f>
        <v>0</v>
      </c>
      <c r="S8" s="44">
        <f>VLOOKUP($K8,$U$6:$AD$10,COLUMNS($L$7:S8)+1,FALSE)</f>
        <v>0</v>
      </c>
      <c r="T8" s="44">
        <f>VLOOKUP($K8,$U$6:$AD$10,COLUMNS($L$7:T8)+1,FALSE)</f>
        <v>0</v>
      </c>
      <c r="U8" s="31">
        <f>RANK(AE8,$AE$7:$AE$10,0)+COUNTIF($AE$6:AE7,AE8)</f>
        <v>2</v>
      </c>
      <c r="V8" s="37" t="str">
        <f>+AG7</f>
        <v>Marocko</v>
      </c>
      <c r="W8" s="37">
        <f t="shared" ref="W8:W10" si="2">COUNTIFS($B$5:$B$10,V8,$C$5:$C$10,"&gt;=0")+COUNTIFS($E$5:$E$10,V8,$D$5:$D$10,"&gt;=0")</f>
        <v>0</v>
      </c>
      <c r="X8" s="37">
        <f t="shared" ref="X8:X10" si="3">COUNTIFS($B$5:$B$10,V8,$G$5:$G$10,3)+COUNTIFS($E$5:$E$10,V8,$H$5:$H$10,3)</f>
        <v>0</v>
      </c>
      <c r="Y8" s="37">
        <f t="shared" ref="Y8:Y10" si="4">COUNTIFS($B$5:$B$10,V8,$G$5:$G$10,1)+COUNTIFS($E$5:$E$10,V8,$H$5:$H$10,1)</f>
        <v>0</v>
      </c>
      <c r="Z8" s="37">
        <f t="shared" ref="Z8:Z10" si="5">COUNTIFS($B$5:$B$10,V8,$G$5:$G$10,0)+COUNTIFS($E$5:$E$10,V8,$H$5:$H$10,0)</f>
        <v>0</v>
      </c>
      <c r="AA8" s="37">
        <f t="shared" ref="AA8:AA10" si="6">SUMIF($B$5:$B$10,V8,$C$5:$C$10)+SUMIF($E$5:$E$10,V8,$D$5:$D$10)</f>
        <v>0</v>
      </c>
      <c r="AB8" s="37">
        <f t="shared" ref="AB8:AB10" si="7">SUMIF($B$5:$B$10,V8,$D$5:$D$10)+SUMIF($E$5:$E$10,V8,$C$5:$C$10)</f>
        <v>0</v>
      </c>
      <c r="AC8" s="37">
        <f t="shared" ref="AC8:AC10" si="8">+AA8-AB8</f>
        <v>0</v>
      </c>
      <c r="AD8" s="37">
        <f t="shared" ref="AD8:AD10" si="9">SUMIF($B$5:$B$10,V8,$G$5:$G$10)+SUMIF($E$5:$E$10,V8,$H$5:$H$10)</f>
        <v>0</v>
      </c>
      <c r="AE8" s="31">
        <f t="shared" ref="AE8:AE10" si="10">SUM(AD8*1000000+AC8*10000+AA8*100+X8*10)</f>
        <v>0</v>
      </c>
      <c r="AG8" s="33" t="str">
        <f>'VM-tipset 2026 mall'!BP88</f>
        <v>Haiti</v>
      </c>
    </row>
    <row r="9" spans="2:33" x14ac:dyDescent="0.2">
      <c r="B9" s="34" t="str">
        <f>'VM-tipset 2026 mall'!B34</f>
        <v>Brasilien</v>
      </c>
      <c r="C9" s="35" t="str">
        <f>'VM-tipset 2026 mall'!C34</f>
        <v/>
      </c>
      <c r="D9" s="35" t="str">
        <f>'VM-tipset 2026 mall'!E34</f>
        <v/>
      </c>
      <c r="E9" s="36" t="str">
        <f>'VM-tipset 2026 mall'!F34</f>
        <v>Skottland</v>
      </c>
      <c r="G9" s="37" t="str">
        <f t="shared" si="0"/>
        <v/>
      </c>
      <c r="H9" s="37" t="str">
        <f t="shared" si="1"/>
        <v/>
      </c>
      <c r="K9" s="46">
        <v>3</v>
      </c>
      <c r="L9" s="47" t="str">
        <f>VLOOKUP($K9,$U$6:$AD$10,COLUMNS($L$7:L9)+1,FALSE)</f>
        <v>Haiti</v>
      </c>
      <c r="M9" s="46">
        <f>VLOOKUP($K9,$U$6:$AD$10,COLUMNS($L$7:M9)+1,FALSE)</f>
        <v>0</v>
      </c>
      <c r="N9" s="46">
        <f>VLOOKUP($K9,$U$6:$AD$10,COLUMNS($L$7:N9)+1,FALSE)</f>
        <v>0</v>
      </c>
      <c r="O9" s="46">
        <f>VLOOKUP($K9,$U$6:$AD$10,COLUMNS($L$7:O9)+1,FALSE)</f>
        <v>0</v>
      </c>
      <c r="P9" s="46">
        <f>VLOOKUP($K9,$U$6:$AD$10,COLUMNS($L$7:P9)+1,FALSE)</f>
        <v>0</v>
      </c>
      <c r="Q9" s="46">
        <f>VLOOKUP($K9,$U$6:$AD$10,COLUMNS($L$7:Q9)+1,FALSE)</f>
        <v>0</v>
      </c>
      <c r="R9" s="46">
        <f>VLOOKUP($K9,$U$6:$AD$10,COLUMNS($L$7:R9)+1,FALSE)</f>
        <v>0</v>
      </c>
      <c r="S9" s="46">
        <f>VLOOKUP($K9,$U$6:$AD$10,COLUMNS($L$7:S9)+1,FALSE)</f>
        <v>0</v>
      </c>
      <c r="T9" s="46">
        <f>VLOOKUP($K9,$U$6:$AD$10,COLUMNS($L$7:T9)+1,FALSE)</f>
        <v>0</v>
      </c>
      <c r="U9" s="31">
        <f>RANK(AE9,$AE$7:$AE$10,0)+COUNTIF($AE$6:AE8,AE9)</f>
        <v>3</v>
      </c>
      <c r="V9" s="37" t="str">
        <f>+AG8</f>
        <v>Haiti</v>
      </c>
      <c r="W9" s="37">
        <f t="shared" si="2"/>
        <v>0</v>
      </c>
      <c r="X9" s="37">
        <f t="shared" si="3"/>
        <v>0</v>
      </c>
      <c r="Y9" s="37">
        <f t="shared" si="4"/>
        <v>0</v>
      </c>
      <c r="Z9" s="37">
        <f t="shared" si="5"/>
        <v>0</v>
      </c>
      <c r="AA9" s="37">
        <f t="shared" si="6"/>
        <v>0</v>
      </c>
      <c r="AB9" s="37">
        <f t="shared" si="7"/>
        <v>0</v>
      </c>
      <c r="AC9" s="37">
        <f t="shared" si="8"/>
        <v>0</v>
      </c>
      <c r="AD9" s="37">
        <f t="shared" si="9"/>
        <v>0</v>
      </c>
      <c r="AE9" s="31">
        <f t="shared" si="10"/>
        <v>0</v>
      </c>
      <c r="AG9" s="33" t="str">
        <f>'VM-tipset 2026 mall'!BP89</f>
        <v>Skottland</v>
      </c>
    </row>
    <row r="10" spans="2:33" x14ac:dyDescent="0.2">
      <c r="B10" s="34" t="str">
        <f>'VM-tipset 2026 mall'!B35</f>
        <v>Marocko</v>
      </c>
      <c r="C10" s="35" t="str">
        <f>'VM-tipset 2026 mall'!C35</f>
        <v/>
      </c>
      <c r="D10" s="35" t="str">
        <f>'VM-tipset 2026 mall'!E35</f>
        <v/>
      </c>
      <c r="E10" s="36" t="str">
        <f>'VM-tipset 2026 mall'!F35</f>
        <v>Haiti</v>
      </c>
      <c r="G10" s="37" t="str">
        <f t="shared" si="0"/>
        <v/>
      </c>
      <c r="H10" s="37" t="str">
        <f t="shared" si="1"/>
        <v/>
      </c>
      <c r="K10" s="46">
        <v>4</v>
      </c>
      <c r="L10" s="47" t="str">
        <f>VLOOKUP($K10,$U$6:$AD$10,COLUMNS($L$7:L10)+1,FALSE)</f>
        <v>Skottland</v>
      </c>
      <c r="M10" s="46">
        <f>VLOOKUP($K10,$U$6:$AD$10,COLUMNS($L$7:M10)+1,FALSE)</f>
        <v>0</v>
      </c>
      <c r="N10" s="46">
        <f>VLOOKUP($K10,$U$6:$AD$10,COLUMNS($L$7:N10)+1,FALSE)</f>
        <v>0</v>
      </c>
      <c r="O10" s="46">
        <f>VLOOKUP($K10,$U$6:$AD$10,COLUMNS($L$7:O10)+1,FALSE)</f>
        <v>0</v>
      </c>
      <c r="P10" s="46">
        <f>VLOOKUP($K10,$U$6:$AD$10,COLUMNS($L$7:P10)+1,FALSE)</f>
        <v>0</v>
      </c>
      <c r="Q10" s="46">
        <f>VLOOKUP($K10,$U$6:$AD$10,COLUMNS($L$7:Q10)+1,FALSE)</f>
        <v>0</v>
      </c>
      <c r="R10" s="46">
        <f>VLOOKUP($K10,$U$6:$AD$10,COLUMNS($L$7:R10)+1,FALSE)</f>
        <v>0</v>
      </c>
      <c r="S10" s="46">
        <f>VLOOKUP($K10,$U$6:$AD$10,COLUMNS($L$7:S10)+1,FALSE)</f>
        <v>0</v>
      </c>
      <c r="T10" s="46">
        <f>VLOOKUP($K10,$U$6:$AD$10,COLUMNS($L$7:T10)+1,FALSE)</f>
        <v>0</v>
      </c>
      <c r="U10" s="31">
        <f>RANK(AE10,$AE$7:$AE$10,0)+COUNTIF($AE$6:AE9,AE10)</f>
        <v>4</v>
      </c>
      <c r="V10" s="37" t="str">
        <f>+AG9</f>
        <v>Skottland</v>
      </c>
      <c r="W10" s="37">
        <f t="shared" si="2"/>
        <v>0</v>
      </c>
      <c r="X10" s="37">
        <f t="shared" si="3"/>
        <v>0</v>
      </c>
      <c r="Y10" s="37">
        <f t="shared" si="4"/>
        <v>0</v>
      </c>
      <c r="Z10" s="37">
        <f t="shared" si="5"/>
        <v>0</v>
      </c>
      <c r="AA10" s="37">
        <f t="shared" si="6"/>
        <v>0</v>
      </c>
      <c r="AB10" s="37">
        <f t="shared" si="7"/>
        <v>0</v>
      </c>
      <c r="AC10" s="37">
        <f t="shared" si="8"/>
        <v>0</v>
      </c>
      <c r="AD10" s="37">
        <f t="shared" si="9"/>
        <v>0</v>
      </c>
      <c r="AE10" s="31">
        <f t="shared" si="10"/>
        <v>0</v>
      </c>
      <c r="AG10" s="33"/>
    </row>
    <row r="11" spans="2:33" ht="13.5" thickBot="1" x14ac:dyDescent="0.25">
      <c r="B11" s="48"/>
      <c r="C11" s="49"/>
      <c r="D11" s="49"/>
      <c r="E11" s="49"/>
      <c r="F11" s="49"/>
      <c r="G11" s="49"/>
      <c r="H11" s="49"/>
      <c r="I11" s="49"/>
      <c r="J11" s="49"/>
      <c r="K11" s="49"/>
      <c r="L11" s="49"/>
      <c r="M11" s="49"/>
      <c r="N11" s="50"/>
      <c r="O11" s="49"/>
      <c r="P11" s="49"/>
      <c r="Q11" s="49"/>
      <c r="R11" s="49"/>
      <c r="S11" s="49"/>
      <c r="T11" s="49"/>
      <c r="U11" s="49"/>
      <c r="V11" s="49"/>
      <c r="W11" s="49"/>
      <c r="X11" s="49"/>
      <c r="Y11" s="49"/>
      <c r="Z11" s="49"/>
      <c r="AA11" s="49"/>
      <c r="AB11" s="49"/>
      <c r="AC11" s="49"/>
      <c r="AD11" s="49"/>
      <c r="AE11" s="49"/>
      <c r="AF11" s="49"/>
      <c r="AG11" s="51"/>
    </row>
    <row r="12" spans="2:33" x14ac:dyDescent="0.2">
      <c r="N12" s="52"/>
      <c r="O12" s="52"/>
      <c r="P12" s="52"/>
      <c r="Q12" s="52"/>
      <c r="R12" s="52"/>
      <c r="S12" s="52"/>
      <c r="T12" s="52"/>
      <c r="U12" s="52"/>
      <c r="V12" s="52"/>
    </row>
  </sheetData>
  <sheetProtection algorithmName="SHA-512" hashValue="PTBoiUomOjZD7XFyHxOm6liSyRQtQecojx/U27DSwi9XIFsX81sqqL1LC8AqGh8GrTlRBJUV71auekZamsR2tw==" saltValue="7UCJ09UhGq/Y2g86idmN/w==" spinCount="100000" sheet="1" objects="1" scenarios="1" selectLockedCells="1"/>
  <mergeCells count="3">
    <mergeCell ref="B2:AG3"/>
    <mergeCell ref="B4:E4"/>
    <mergeCell ref="G4:H4"/>
  </mergeCells>
  <conditionalFormatting sqref="AC7:AC10">
    <cfRule type="cellIs" dxfId="9" priority="1"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C41F1-D0FC-4E38-9401-86E26E242D3E}">
  <sheetPr codeName="Blad5"/>
  <dimension ref="B1:AG12"/>
  <sheetViews>
    <sheetView showGridLines="0" zoomScale="85" zoomScaleNormal="85" workbookViewId="0">
      <selection activeCell="N29" sqref="N29"/>
    </sheetView>
  </sheetViews>
  <sheetFormatPr defaultColWidth="9" defaultRowHeight="12.75" x14ac:dyDescent="0.2"/>
  <cols>
    <col min="1" max="1" width="9" style="31"/>
    <col min="2" max="2" width="17.375" style="31" customWidth="1"/>
    <col min="3" max="4" width="6.5" style="31" customWidth="1"/>
    <col min="5" max="5" width="17.375" style="31" customWidth="1"/>
    <col min="6" max="6" width="9" style="31"/>
    <col min="7" max="8" width="5.875" style="31" customWidth="1"/>
    <col min="9" max="10" width="1.875" style="31" customWidth="1"/>
    <col min="11" max="11" width="2.875" style="31" bestFit="1" customWidth="1"/>
    <col min="12" max="12" width="7.625" style="31" bestFit="1" customWidth="1"/>
    <col min="13" max="13" width="4.75" style="31" customWidth="1"/>
    <col min="14" max="14" width="4.75" style="32" customWidth="1"/>
    <col min="15" max="20" width="4.75" style="31" customWidth="1"/>
    <col min="21" max="22" width="7.5" style="31" customWidth="1"/>
    <col min="23" max="23" width="2.375" style="31" customWidth="1"/>
    <col min="24" max="28" width="9" style="31"/>
    <col min="29" max="94" width="8" style="31" customWidth="1"/>
    <col min="95" max="16384" width="9" style="31"/>
  </cols>
  <sheetData>
    <row r="1" spans="2:33" ht="13.5" thickBot="1" x14ac:dyDescent="0.25"/>
    <row r="2" spans="2:33" x14ac:dyDescent="0.2">
      <c r="B2" s="464" t="s">
        <v>32</v>
      </c>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6"/>
    </row>
    <row r="3" spans="2:33" ht="13.5" thickBot="1" x14ac:dyDescent="0.25">
      <c r="B3" s="467"/>
      <c r="C3" s="468"/>
      <c r="D3" s="468"/>
      <c r="E3" s="468"/>
      <c r="F3" s="468"/>
      <c r="G3" s="468"/>
      <c r="H3" s="468"/>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9"/>
    </row>
    <row r="4" spans="2:33" x14ac:dyDescent="0.2">
      <c r="B4" s="470" t="s">
        <v>63</v>
      </c>
      <c r="C4" s="471"/>
      <c r="D4" s="471"/>
      <c r="E4" s="471"/>
      <c r="G4" s="471" t="s">
        <v>53</v>
      </c>
      <c r="H4" s="471"/>
      <c r="AG4" s="33"/>
    </row>
    <row r="5" spans="2:33" x14ac:dyDescent="0.2">
      <c r="B5" s="34" t="str">
        <f>'VM-tipset 2026 mall'!B38</f>
        <v>USA</v>
      </c>
      <c r="C5" s="35" t="str">
        <f>'VM-tipset 2026 mall'!C38</f>
        <v/>
      </c>
      <c r="D5" s="35" t="str">
        <f>'VM-tipset 2026 mall'!E38</f>
        <v/>
      </c>
      <c r="E5" s="36" t="str">
        <f>'VM-tipset 2026 mall'!F38</f>
        <v>Paraguay</v>
      </c>
      <c r="G5" s="37" t="str">
        <f>IF(C5="","",IF(C5&gt;D5,3,IF(C5=D5,1,0)))</f>
        <v/>
      </c>
      <c r="H5" s="37" t="str">
        <f>IF(D5="","",IF(D5&gt;C5,3,IF(D5=C5,1,0)))</f>
        <v/>
      </c>
      <c r="AG5" s="38" t="s">
        <v>32</v>
      </c>
    </row>
    <row r="6" spans="2:33" x14ac:dyDescent="0.2">
      <c r="B6" s="34" t="str">
        <f>'VM-tipset 2026 mall'!B39</f>
        <v>Australien</v>
      </c>
      <c r="C6" s="35" t="str">
        <f>'VM-tipset 2026 mall'!C39</f>
        <v/>
      </c>
      <c r="D6" s="35" t="str">
        <f>'VM-tipset 2026 mall'!E39</f>
        <v/>
      </c>
      <c r="E6" s="36" t="str">
        <f>'VM-tipset 2026 mall'!F39</f>
        <v>Turkiet</v>
      </c>
      <c r="G6" s="37" t="str">
        <f t="shared" ref="G6:G10" si="0">IF(C6="","",IF(C6&gt;D6,3,IF(C6=D6,1,0)))</f>
        <v/>
      </c>
      <c r="H6" s="37" t="str">
        <f t="shared" ref="H6:H10" si="1">IF(D6="","",IF(D6&gt;C6,3,IF(D6=C6,1,0)))</f>
        <v/>
      </c>
      <c r="K6" s="39" t="s">
        <v>69</v>
      </c>
      <c r="L6" s="39" t="s">
        <v>70</v>
      </c>
      <c r="M6" s="39" t="s">
        <v>71</v>
      </c>
      <c r="N6" s="39" t="s">
        <v>72</v>
      </c>
      <c r="O6" s="39" t="s">
        <v>58</v>
      </c>
      <c r="P6" s="39" t="s">
        <v>73</v>
      </c>
      <c r="Q6" s="39" t="s">
        <v>74</v>
      </c>
      <c r="R6" s="39" t="s">
        <v>75</v>
      </c>
      <c r="S6" s="39" t="s">
        <v>76</v>
      </c>
      <c r="T6" s="39" t="s">
        <v>77</v>
      </c>
      <c r="U6" s="40" t="s">
        <v>78</v>
      </c>
      <c r="V6" s="41" t="s">
        <v>70</v>
      </c>
      <c r="W6" s="41" t="s">
        <v>71</v>
      </c>
      <c r="X6" s="41" t="s">
        <v>72</v>
      </c>
      <c r="Y6" s="41" t="s">
        <v>58</v>
      </c>
      <c r="Z6" s="41" t="s">
        <v>73</v>
      </c>
      <c r="AA6" s="41" t="s">
        <v>74</v>
      </c>
      <c r="AB6" s="41" t="s">
        <v>75</v>
      </c>
      <c r="AC6" s="41" t="s">
        <v>76</v>
      </c>
      <c r="AD6" s="41" t="s">
        <v>77</v>
      </c>
      <c r="AE6" s="42" t="s">
        <v>79</v>
      </c>
      <c r="AF6" s="43"/>
      <c r="AG6" s="33" t="str">
        <f>'VM-tipset 2026 mall'!BP91</f>
        <v>USA</v>
      </c>
    </row>
    <row r="7" spans="2:33" x14ac:dyDescent="0.2">
      <c r="B7" s="34" t="str">
        <f>'VM-tipset 2026 mall'!B40</f>
        <v>USA</v>
      </c>
      <c r="C7" s="35" t="str">
        <f>'VM-tipset 2026 mall'!C40</f>
        <v/>
      </c>
      <c r="D7" s="35" t="str">
        <f>'VM-tipset 2026 mall'!E40</f>
        <v/>
      </c>
      <c r="E7" s="36" t="str">
        <f>'VM-tipset 2026 mall'!F40</f>
        <v>Australien</v>
      </c>
      <c r="G7" s="37" t="str">
        <f t="shared" si="0"/>
        <v/>
      </c>
      <c r="H7" s="37" t="str">
        <f t="shared" si="1"/>
        <v/>
      </c>
      <c r="K7" s="44">
        <v>1</v>
      </c>
      <c r="L7" s="45" t="str">
        <f>VLOOKUP($K7,$U$6:$AD$10,COLUMNS($L$7:L7)+1,FALSE)</f>
        <v>USA</v>
      </c>
      <c r="M7" s="44">
        <f>VLOOKUP($K7,$U$6:$AD$10,COLUMNS($L$7:M7)+1,FALSE)</f>
        <v>0</v>
      </c>
      <c r="N7" s="44">
        <f>VLOOKUP($K7,$U$6:$AD$10,COLUMNS($L$7:N7)+1,FALSE)</f>
        <v>0</v>
      </c>
      <c r="O7" s="44">
        <f>VLOOKUP($K7,$U$6:$AD$10,COLUMNS($L$7:O7)+1,FALSE)</f>
        <v>0</v>
      </c>
      <c r="P7" s="44">
        <f>VLOOKUP($K7,$U$6:$AD$10,COLUMNS($L$7:P7)+1,FALSE)</f>
        <v>0</v>
      </c>
      <c r="Q7" s="44">
        <f>VLOOKUP($K7,$U$6:$AD$10,COLUMNS($L$7:Q7)+1,FALSE)</f>
        <v>0</v>
      </c>
      <c r="R7" s="44">
        <f>VLOOKUP($K7,$U$6:$AD$10,COLUMNS($L$7:R7)+1,FALSE)</f>
        <v>0</v>
      </c>
      <c r="S7" s="44">
        <f>VLOOKUP($K7,$U$6:$AD$10,COLUMNS($L$7:S7)+1,FALSE)</f>
        <v>0</v>
      </c>
      <c r="T7" s="44">
        <f>VLOOKUP($K7,$U$6:$AD$10,COLUMNS($L$7:T7)+1,FALSE)</f>
        <v>0</v>
      </c>
      <c r="U7" s="31">
        <f>RANK(AE7,$AE$7:$AE$10,0)+COUNTIF($AE$6:AE6,AE7)</f>
        <v>1</v>
      </c>
      <c r="V7" s="37" t="str">
        <f>+AG6</f>
        <v>USA</v>
      </c>
      <c r="W7" s="37">
        <f>COUNTIFS($B$5:$B$10,V7,$C$5:$C$10,"&gt;=0")+COUNTIFS($E$5:$E$10,V7,$D$5:$D$10,"&gt;=0")</f>
        <v>0</v>
      </c>
      <c r="X7" s="37">
        <f>COUNTIFS($B$5:$B$10,V7,$G$5:$G$10,3)+COUNTIFS($E$5:$E$10,V7,$H$5:$H$10,3)</f>
        <v>0</v>
      </c>
      <c r="Y7" s="37">
        <f>COUNTIFS($B$5:$B$10,V7,$G$5:$G$10,1)+COUNTIFS($E$5:$E$10,V7,$H$5:$H$10,1)</f>
        <v>0</v>
      </c>
      <c r="Z7" s="37">
        <f>COUNTIFS($B$5:$B$10,V7,$G$5:$G$10,0)+COUNTIFS($E$5:$E$10,V7,$H$5:$H$10,0)</f>
        <v>0</v>
      </c>
      <c r="AA7" s="37">
        <f>SUMIF($B$5:$B$10,V7,$C$5:$C$10)+SUMIF($E$5:$E$10,V7,$D$5:$D$10)</f>
        <v>0</v>
      </c>
      <c r="AB7" s="37">
        <f>SUMIF($B$5:$B$10,V7,$D$5:$D$10)+SUMIF($E$5:$E$10,V7,$C$5:$C$10)</f>
        <v>0</v>
      </c>
      <c r="AC7" s="37">
        <f>+AA7-AB7</f>
        <v>0</v>
      </c>
      <c r="AD7" s="37">
        <f>SUMIF($B$5:$B$10,V7,$G$5:$G$10)+SUMIF($E$5:$E$10,V7,$H$5:$H$10)</f>
        <v>0</v>
      </c>
      <c r="AE7" s="31">
        <f>SUM(AD7*1000000+AC7*10000+AA7*100+X7*10)</f>
        <v>0</v>
      </c>
      <c r="AG7" s="33" t="str">
        <f>'VM-tipset 2026 mall'!BP92</f>
        <v>Paraguay</v>
      </c>
    </row>
    <row r="8" spans="2:33" x14ac:dyDescent="0.2">
      <c r="B8" s="34" t="str">
        <f>'VM-tipset 2026 mall'!B41</f>
        <v>Paraguay</v>
      </c>
      <c r="C8" s="35" t="str">
        <f>'VM-tipset 2026 mall'!C41</f>
        <v/>
      </c>
      <c r="D8" s="35" t="str">
        <f>'VM-tipset 2026 mall'!E41</f>
        <v/>
      </c>
      <c r="E8" s="36" t="str">
        <f>'VM-tipset 2026 mall'!F41</f>
        <v>Turkiet</v>
      </c>
      <c r="G8" s="37" t="str">
        <f t="shared" si="0"/>
        <v/>
      </c>
      <c r="H8" s="37" t="str">
        <f t="shared" si="1"/>
        <v/>
      </c>
      <c r="K8" s="44">
        <v>2</v>
      </c>
      <c r="L8" s="45" t="str">
        <f>VLOOKUP($K8,$U$6:$AD$10,COLUMNS($L$7:L8)+1,FALSE)</f>
        <v>Paraguay</v>
      </c>
      <c r="M8" s="44">
        <f>VLOOKUP($K8,$U$6:$AD$10,COLUMNS($L$7:M8)+1,FALSE)</f>
        <v>0</v>
      </c>
      <c r="N8" s="44">
        <f>VLOOKUP($K8,$U$6:$AD$10,COLUMNS($L$7:N8)+1,FALSE)</f>
        <v>0</v>
      </c>
      <c r="O8" s="44">
        <f>VLOOKUP($K8,$U$6:$AD$10,COLUMNS($L$7:O8)+1,FALSE)</f>
        <v>0</v>
      </c>
      <c r="P8" s="44">
        <f>VLOOKUP($K8,$U$6:$AD$10,COLUMNS($L$7:P8)+1,FALSE)</f>
        <v>0</v>
      </c>
      <c r="Q8" s="44">
        <f>VLOOKUP($K8,$U$6:$AD$10,COLUMNS($L$7:Q8)+1,FALSE)</f>
        <v>0</v>
      </c>
      <c r="R8" s="44">
        <f>VLOOKUP($K8,$U$6:$AD$10,COLUMNS($L$7:R8)+1,FALSE)</f>
        <v>0</v>
      </c>
      <c r="S8" s="44">
        <f>VLOOKUP($K8,$U$6:$AD$10,COLUMNS($L$7:S8)+1,FALSE)</f>
        <v>0</v>
      </c>
      <c r="T8" s="44">
        <f>VLOOKUP($K8,$U$6:$AD$10,COLUMNS($L$7:T8)+1,FALSE)</f>
        <v>0</v>
      </c>
      <c r="U8" s="31">
        <f>RANK(AE8,$AE$7:$AE$10,0)+COUNTIF($AE$6:AE7,AE8)</f>
        <v>2</v>
      </c>
      <c r="V8" s="37" t="str">
        <f>+AG7</f>
        <v>Paraguay</v>
      </c>
      <c r="W8" s="37">
        <f t="shared" ref="W8:W10" si="2">COUNTIFS($B$5:$B$10,V8,$C$5:$C$10,"&gt;=0")+COUNTIFS($E$5:$E$10,V8,$D$5:$D$10,"&gt;=0")</f>
        <v>0</v>
      </c>
      <c r="X8" s="37">
        <f t="shared" ref="X8:X10" si="3">COUNTIFS($B$5:$B$10,V8,$G$5:$G$10,3)+COUNTIFS($E$5:$E$10,V8,$H$5:$H$10,3)</f>
        <v>0</v>
      </c>
      <c r="Y8" s="37">
        <f t="shared" ref="Y8:Y10" si="4">COUNTIFS($B$5:$B$10,V8,$G$5:$G$10,1)+COUNTIFS($E$5:$E$10,V8,$H$5:$H$10,1)</f>
        <v>0</v>
      </c>
      <c r="Z8" s="37">
        <f t="shared" ref="Z8:Z10" si="5">COUNTIFS($B$5:$B$10,V8,$G$5:$G$10,0)+COUNTIFS($E$5:$E$10,V8,$H$5:$H$10,0)</f>
        <v>0</v>
      </c>
      <c r="AA8" s="37">
        <f t="shared" ref="AA8:AA10" si="6">SUMIF($B$5:$B$10,V8,$C$5:$C$10)+SUMIF($E$5:$E$10,V8,$D$5:$D$10)</f>
        <v>0</v>
      </c>
      <c r="AB8" s="37">
        <f t="shared" ref="AB8:AB10" si="7">SUMIF($B$5:$B$10,V8,$D$5:$D$10)+SUMIF($E$5:$E$10,V8,$C$5:$C$10)</f>
        <v>0</v>
      </c>
      <c r="AC8" s="37">
        <f t="shared" ref="AC8:AC10" si="8">+AA8-AB8</f>
        <v>0</v>
      </c>
      <c r="AD8" s="37">
        <f t="shared" ref="AD8:AD10" si="9">SUMIF($B$5:$B$10,V8,$G$5:$G$10)+SUMIF($E$5:$E$10,V8,$H$5:$H$10)</f>
        <v>0</v>
      </c>
      <c r="AE8" s="31">
        <f t="shared" ref="AE8:AE10" si="10">SUM(AD8*1000000+AC8*10000+AA8*100+X8*10)</f>
        <v>0</v>
      </c>
      <c r="AG8" s="33" t="str">
        <f>'VM-tipset 2026 mall'!BP93</f>
        <v>Australien</v>
      </c>
    </row>
    <row r="9" spans="2:33" x14ac:dyDescent="0.2">
      <c r="B9" s="34" t="str">
        <f>'VM-tipset 2026 mall'!B42</f>
        <v>Australien</v>
      </c>
      <c r="C9" s="35" t="str">
        <f>'VM-tipset 2026 mall'!C42</f>
        <v/>
      </c>
      <c r="D9" s="35" t="str">
        <f>'VM-tipset 2026 mall'!E42</f>
        <v/>
      </c>
      <c r="E9" s="36" t="str">
        <f>'VM-tipset 2026 mall'!F42</f>
        <v>USA</v>
      </c>
      <c r="G9" s="37" t="str">
        <f t="shared" si="0"/>
        <v/>
      </c>
      <c r="H9" s="37" t="str">
        <f t="shared" si="1"/>
        <v/>
      </c>
      <c r="K9" s="46">
        <v>3</v>
      </c>
      <c r="L9" s="47" t="str">
        <f>VLOOKUP($K9,$U$6:$AD$10,COLUMNS($L$7:L9)+1,FALSE)</f>
        <v>Australien</v>
      </c>
      <c r="M9" s="46">
        <f>VLOOKUP($K9,$U$6:$AD$10,COLUMNS($L$7:M9)+1,FALSE)</f>
        <v>0</v>
      </c>
      <c r="N9" s="46">
        <f>VLOOKUP($K9,$U$6:$AD$10,COLUMNS($L$7:N9)+1,FALSE)</f>
        <v>0</v>
      </c>
      <c r="O9" s="46">
        <f>VLOOKUP($K9,$U$6:$AD$10,COLUMNS($L$7:O9)+1,FALSE)</f>
        <v>0</v>
      </c>
      <c r="P9" s="46">
        <f>VLOOKUP($K9,$U$6:$AD$10,COLUMNS($L$7:P9)+1,FALSE)</f>
        <v>0</v>
      </c>
      <c r="Q9" s="46">
        <f>VLOOKUP($K9,$U$6:$AD$10,COLUMNS($L$7:Q9)+1,FALSE)</f>
        <v>0</v>
      </c>
      <c r="R9" s="46">
        <f>VLOOKUP($K9,$U$6:$AD$10,COLUMNS($L$7:R9)+1,FALSE)</f>
        <v>0</v>
      </c>
      <c r="S9" s="46">
        <f>VLOOKUP($K9,$U$6:$AD$10,COLUMNS($L$7:S9)+1,FALSE)</f>
        <v>0</v>
      </c>
      <c r="T9" s="46">
        <f>VLOOKUP($K9,$U$6:$AD$10,COLUMNS($L$7:T9)+1,FALSE)</f>
        <v>0</v>
      </c>
      <c r="U9" s="31">
        <f>RANK(AE9,$AE$7:$AE$10,0)+COUNTIF($AE$6:AE8,AE9)</f>
        <v>3</v>
      </c>
      <c r="V9" s="37" t="str">
        <f>+AG8</f>
        <v>Australien</v>
      </c>
      <c r="W9" s="37">
        <f t="shared" si="2"/>
        <v>0</v>
      </c>
      <c r="X9" s="37">
        <f t="shared" si="3"/>
        <v>0</v>
      </c>
      <c r="Y9" s="37">
        <f t="shared" si="4"/>
        <v>0</v>
      </c>
      <c r="Z9" s="37">
        <f t="shared" si="5"/>
        <v>0</v>
      </c>
      <c r="AA9" s="37">
        <f t="shared" si="6"/>
        <v>0</v>
      </c>
      <c r="AB9" s="37">
        <f t="shared" si="7"/>
        <v>0</v>
      </c>
      <c r="AC9" s="37">
        <f t="shared" si="8"/>
        <v>0</v>
      </c>
      <c r="AD9" s="37">
        <f t="shared" si="9"/>
        <v>0</v>
      </c>
      <c r="AE9" s="31">
        <f t="shared" si="10"/>
        <v>0</v>
      </c>
      <c r="AG9" s="33" t="str">
        <f>'VM-tipset 2026 mall'!BP94</f>
        <v>Turkiet</v>
      </c>
    </row>
    <row r="10" spans="2:33" x14ac:dyDescent="0.2">
      <c r="B10" s="34" t="str">
        <f>'VM-tipset 2026 mall'!B43</f>
        <v>Paraguay</v>
      </c>
      <c r="C10" s="35" t="str">
        <f>'VM-tipset 2026 mall'!C43</f>
        <v/>
      </c>
      <c r="D10" s="35" t="str">
        <f>'VM-tipset 2026 mall'!E43</f>
        <v/>
      </c>
      <c r="E10" s="36" t="str">
        <f>'VM-tipset 2026 mall'!F43</f>
        <v>Australien</v>
      </c>
      <c r="G10" s="37" t="str">
        <f t="shared" si="0"/>
        <v/>
      </c>
      <c r="H10" s="37" t="str">
        <f t="shared" si="1"/>
        <v/>
      </c>
      <c r="K10" s="46">
        <v>4</v>
      </c>
      <c r="L10" s="47" t="str">
        <f>VLOOKUP($K10,$U$6:$AD$10,COLUMNS($L$7:L10)+1,FALSE)</f>
        <v>Turkiet</v>
      </c>
      <c r="M10" s="46">
        <f>VLOOKUP($K10,$U$6:$AD$10,COLUMNS($L$7:M10)+1,FALSE)</f>
        <v>0</v>
      </c>
      <c r="N10" s="46">
        <f>VLOOKUP($K10,$U$6:$AD$10,COLUMNS($L$7:N10)+1,FALSE)</f>
        <v>0</v>
      </c>
      <c r="O10" s="46">
        <f>VLOOKUP($K10,$U$6:$AD$10,COLUMNS($L$7:O10)+1,FALSE)</f>
        <v>0</v>
      </c>
      <c r="P10" s="46">
        <f>VLOOKUP($K10,$U$6:$AD$10,COLUMNS($L$7:P10)+1,FALSE)</f>
        <v>0</v>
      </c>
      <c r="Q10" s="46">
        <f>VLOOKUP($K10,$U$6:$AD$10,COLUMNS($L$7:Q10)+1,FALSE)</f>
        <v>0</v>
      </c>
      <c r="R10" s="46">
        <f>VLOOKUP($K10,$U$6:$AD$10,COLUMNS($L$7:R10)+1,FALSE)</f>
        <v>0</v>
      </c>
      <c r="S10" s="46">
        <f>VLOOKUP($K10,$U$6:$AD$10,COLUMNS($L$7:S10)+1,FALSE)</f>
        <v>0</v>
      </c>
      <c r="T10" s="46">
        <f>VLOOKUP($K10,$U$6:$AD$10,COLUMNS($L$7:T10)+1,FALSE)</f>
        <v>0</v>
      </c>
      <c r="U10" s="31">
        <f>RANK(AE10,$AE$7:$AE$10,0)+COUNTIF($AE$6:AE9,AE10)</f>
        <v>4</v>
      </c>
      <c r="V10" s="37" t="str">
        <f>+AG9</f>
        <v>Turkiet</v>
      </c>
      <c r="W10" s="37">
        <f t="shared" si="2"/>
        <v>0</v>
      </c>
      <c r="X10" s="37">
        <f t="shared" si="3"/>
        <v>0</v>
      </c>
      <c r="Y10" s="37">
        <f t="shared" si="4"/>
        <v>0</v>
      </c>
      <c r="Z10" s="37">
        <f t="shared" si="5"/>
        <v>0</v>
      </c>
      <c r="AA10" s="37">
        <f t="shared" si="6"/>
        <v>0</v>
      </c>
      <c r="AB10" s="37">
        <f t="shared" si="7"/>
        <v>0</v>
      </c>
      <c r="AC10" s="37">
        <f t="shared" si="8"/>
        <v>0</v>
      </c>
      <c r="AD10" s="37">
        <f t="shared" si="9"/>
        <v>0</v>
      </c>
      <c r="AE10" s="31">
        <f t="shared" si="10"/>
        <v>0</v>
      </c>
      <c r="AG10" s="33"/>
    </row>
    <row r="11" spans="2:33" ht="13.5" thickBot="1" x14ac:dyDescent="0.25">
      <c r="B11" s="48"/>
      <c r="C11" s="49"/>
      <c r="D11" s="49"/>
      <c r="E11" s="49"/>
      <c r="F11" s="49"/>
      <c r="G11" s="49"/>
      <c r="H11" s="49"/>
      <c r="I11" s="49"/>
      <c r="J11" s="49"/>
      <c r="K11" s="49"/>
      <c r="L11" s="49"/>
      <c r="M11" s="49"/>
      <c r="N11" s="50"/>
      <c r="O11" s="49"/>
      <c r="P11" s="49"/>
      <c r="Q11" s="49"/>
      <c r="R11" s="49"/>
      <c r="S11" s="49"/>
      <c r="T11" s="49"/>
      <c r="U11" s="49"/>
      <c r="V11" s="49"/>
      <c r="W11" s="49"/>
      <c r="X11" s="49"/>
      <c r="Y11" s="49"/>
      <c r="Z11" s="49"/>
      <c r="AA11" s="49"/>
      <c r="AB11" s="49"/>
      <c r="AC11" s="49"/>
      <c r="AD11" s="49"/>
      <c r="AE11" s="49"/>
      <c r="AF11" s="49"/>
      <c r="AG11" s="51"/>
    </row>
    <row r="12" spans="2:33" x14ac:dyDescent="0.2">
      <c r="N12" s="52"/>
      <c r="O12" s="52"/>
      <c r="P12" s="52"/>
      <c r="Q12" s="52"/>
      <c r="R12" s="52"/>
      <c r="S12" s="52"/>
      <c r="T12" s="52"/>
      <c r="U12" s="52"/>
      <c r="V12" s="52"/>
    </row>
  </sheetData>
  <sheetProtection algorithmName="SHA-512" hashValue="QZuUfGFdKP+Y8Wc/NEIZ2Ix+h9tSOgg2A2vwHWaXuI6lwCV34Ucpusbn5bP8DMWyJrXCrK7HQ+CNLIr6DXWvLA==" saltValue="NzL6ddkIkvx4+FW6At15+g==" spinCount="100000" sheet="1" objects="1" scenarios="1" selectLockedCells="1"/>
  <mergeCells count="3">
    <mergeCell ref="B2:AG3"/>
    <mergeCell ref="B4:E4"/>
    <mergeCell ref="G4:H4"/>
  </mergeCells>
  <conditionalFormatting sqref="AC7:AC10">
    <cfRule type="cellIs" dxfId="8" priority="1" operator="lessThan">
      <formula>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8A33C-1A32-439A-9C80-28CEF312DFA6}">
  <sheetPr codeName="Blad6"/>
  <dimension ref="B1:AG12"/>
  <sheetViews>
    <sheetView showGridLines="0" zoomScale="85" zoomScaleNormal="85" workbookViewId="0">
      <selection activeCell="N29" sqref="N29"/>
    </sheetView>
  </sheetViews>
  <sheetFormatPr defaultColWidth="9" defaultRowHeight="12.75" x14ac:dyDescent="0.2"/>
  <cols>
    <col min="1" max="1" width="9" style="31"/>
    <col min="2" max="2" width="17.375" style="31" customWidth="1"/>
    <col min="3" max="4" width="6.5" style="31" customWidth="1"/>
    <col min="5" max="5" width="17.375" style="31" customWidth="1"/>
    <col min="6" max="6" width="9" style="31"/>
    <col min="7" max="8" width="5.875" style="31" customWidth="1"/>
    <col min="9" max="10" width="1.875" style="31" customWidth="1"/>
    <col min="11" max="11" width="2.875" style="31" bestFit="1" customWidth="1"/>
    <col min="12" max="12" width="7.625" style="31" bestFit="1" customWidth="1"/>
    <col min="13" max="13" width="4.75" style="31" customWidth="1"/>
    <col min="14" max="14" width="4.75" style="32" customWidth="1"/>
    <col min="15" max="20" width="4.75" style="31" customWidth="1"/>
    <col min="21" max="22" width="7.5" style="31" customWidth="1"/>
    <col min="23" max="23" width="2.375" style="31" customWidth="1"/>
    <col min="24" max="28" width="9" style="31"/>
    <col min="29" max="94" width="8" style="31" customWidth="1"/>
    <col min="95" max="16384" width="9" style="31"/>
  </cols>
  <sheetData>
    <row r="1" spans="2:33" ht="13.5" thickBot="1" x14ac:dyDescent="0.25"/>
    <row r="2" spans="2:33" x14ac:dyDescent="0.2">
      <c r="B2" s="464" t="s">
        <v>43</v>
      </c>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6"/>
    </row>
    <row r="3" spans="2:33" ht="13.5" thickBot="1" x14ac:dyDescent="0.25">
      <c r="B3" s="467"/>
      <c r="C3" s="468"/>
      <c r="D3" s="468"/>
      <c r="E3" s="468"/>
      <c r="F3" s="468"/>
      <c r="G3" s="468"/>
      <c r="H3" s="468"/>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9"/>
    </row>
    <row r="4" spans="2:33" x14ac:dyDescent="0.2">
      <c r="B4" s="470" t="s">
        <v>63</v>
      </c>
      <c r="C4" s="471"/>
      <c r="D4" s="471"/>
      <c r="E4" s="471"/>
      <c r="G4" s="471" t="s">
        <v>53</v>
      </c>
      <c r="H4" s="471"/>
      <c r="AG4" s="33"/>
    </row>
    <row r="5" spans="2:33" x14ac:dyDescent="0.2">
      <c r="B5" s="34" t="str">
        <f>'VM-tipset 2026 mall'!B46</f>
        <v>Tyskland</v>
      </c>
      <c r="C5" s="35" t="str">
        <f>'VM-tipset 2026 mall'!C46</f>
        <v/>
      </c>
      <c r="D5" s="35" t="str">
        <f>'VM-tipset 2026 mall'!E46</f>
        <v/>
      </c>
      <c r="E5" s="36" t="str">
        <f>'VM-tipset 2026 mall'!F46</f>
        <v>Curaçao</v>
      </c>
      <c r="G5" s="37" t="str">
        <f>IF(C5="","",IF(C5&gt;D5,3,IF(C5=D5,1,0)))</f>
        <v/>
      </c>
      <c r="H5" s="37" t="str">
        <f>IF(D5="","",IF(D5&gt;C5,3,IF(D5=C5,1,0)))</f>
        <v/>
      </c>
      <c r="AG5" s="38" t="s">
        <v>43</v>
      </c>
    </row>
    <row r="6" spans="2:33" x14ac:dyDescent="0.2">
      <c r="B6" s="34" t="str">
        <f>'VM-tipset 2026 mall'!B47</f>
        <v>Elfenbenskusten</v>
      </c>
      <c r="C6" s="35" t="str">
        <f>'VM-tipset 2026 mall'!C47</f>
        <v/>
      </c>
      <c r="D6" s="35" t="str">
        <f>'VM-tipset 2026 mall'!E47</f>
        <v/>
      </c>
      <c r="E6" s="36" t="str">
        <f>'VM-tipset 2026 mall'!F47</f>
        <v>Ecuador</v>
      </c>
      <c r="G6" s="37" t="str">
        <f t="shared" ref="G6:G10" si="0">IF(C6="","",IF(C6&gt;D6,3,IF(C6=D6,1,0)))</f>
        <v/>
      </c>
      <c r="H6" s="37" t="str">
        <f t="shared" ref="H6:H10" si="1">IF(D6="","",IF(D6&gt;C6,3,IF(D6=C6,1,0)))</f>
        <v/>
      </c>
      <c r="K6" s="39" t="s">
        <v>69</v>
      </c>
      <c r="L6" s="39" t="s">
        <v>70</v>
      </c>
      <c r="M6" s="39" t="s">
        <v>71</v>
      </c>
      <c r="N6" s="39" t="s">
        <v>72</v>
      </c>
      <c r="O6" s="39" t="s">
        <v>58</v>
      </c>
      <c r="P6" s="39" t="s">
        <v>73</v>
      </c>
      <c r="Q6" s="39" t="s">
        <v>74</v>
      </c>
      <c r="R6" s="39" t="s">
        <v>75</v>
      </c>
      <c r="S6" s="39" t="s">
        <v>76</v>
      </c>
      <c r="T6" s="39" t="s">
        <v>77</v>
      </c>
      <c r="U6" s="40" t="s">
        <v>78</v>
      </c>
      <c r="V6" s="41" t="s">
        <v>70</v>
      </c>
      <c r="W6" s="41" t="s">
        <v>71</v>
      </c>
      <c r="X6" s="41" t="s">
        <v>72</v>
      </c>
      <c r="Y6" s="41" t="s">
        <v>58</v>
      </c>
      <c r="Z6" s="41" t="s">
        <v>73</v>
      </c>
      <c r="AA6" s="41" t="s">
        <v>74</v>
      </c>
      <c r="AB6" s="41" t="s">
        <v>75</v>
      </c>
      <c r="AC6" s="41" t="s">
        <v>76</v>
      </c>
      <c r="AD6" s="41" t="s">
        <v>77</v>
      </c>
      <c r="AE6" s="42" t="s">
        <v>79</v>
      </c>
      <c r="AF6" s="43"/>
      <c r="AG6" s="33" t="str">
        <f>'VM-tipset 2026 mall'!BP96</f>
        <v>Tyskland</v>
      </c>
    </row>
    <row r="7" spans="2:33" x14ac:dyDescent="0.2">
      <c r="B7" s="34" t="str">
        <f>'VM-tipset 2026 mall'!B48</f>
        <v>Tyskland</v>
      </c>
      <c r="C7" s="35" t="str">
        <f>'VM-tipset 2026 mall'!C48</f>
        <v/>
      </c>
      <c r="D7" s="35" t="str">
        <f>'VM-tipset 2026 mall'!E48</f>
        <v/>
      </c>
      <c r="E7" s="36" t="str">
        <f>'VM-tipset 2026 mall'!F48</f>
        <v>Elfenbenskusten</v>
      </c>
      <c r="G7" s="37" t="str">
        <f t="shared" si="0"/>
        <v/>
      </c>
      <c r="H7" s="37" t="str">
        <f t="shared" si="1"/>
        <v/>
      </c>
      <c r="K7" s="44">
        <v>1</v>
      </c>
      <c r="L7" s="45" t="str">
        <f>VLOOKUP($K7,$U$6:$AD$10,COLUMNS($L$7:L7)+1,FALSE)</f>
        <v>Tyskland</v>
      </c>
      <c r="M7" s="44">
        <f>VLOOKUP($K7,$U$6:$AD$10,COLUMNS($L$7:M7)+1,FALSE)</f>
        <v>0</v>
      </c>
      <c r="N7" s="44">
        <f>VLOOKUP($K7,$U$6:$AD$10,COLUMNS($L$7:N7)+1,FALSE)</f>
        <v>0</v>
      </c>
      <c r="O7" s="44">
        <f>VLOOKUP($K7,$U$6:$AD$10,COLUMNS($L$7:O7)+1,FALSE)</f>
        <v>0</v>
      </c>
      <c r="P7" s="44">
        <f>VLOOKUP($K7,$U$6:$AD$10,COLUMNS($L$7:P7)+1,FALSE)</f>
        <v>0</v>
      </c>
      <c r="Q7" s="44">
        <f>VLOOKUP($K7,$U$6:$AD$10,COLUMNS($L$7:Q7)+1,FALSE)</f>
        <v>0</v>
      </c>
      <c r="R7" s="44">
        <f>VLOOKUP($K7,$U$6:$AD$10,COLUMNS($L$7:R7)+1,FALSE)</f>
        <v>0</v>
      </c>
      <c r="S7" s="44">
        <f>VLOOKUP($K7,$U$6:$AD$10,COLUMNS($L$7:S7)+1,FALSE)</f>
        <v>0</v>
      </c>
      <c r="T7" s="44">
        <f>VLOOKUP($K7,$U$6:$AD$10,COLUMNS($L$7:T7)+1,FALSE)</f>
        <v>0</v>
      </c>
      <c r="U7" s="31">
        <f>RANK(AE7,$AE$7:$AE$10,0)+COUNTIF($AE$6:AE6,AE7)</f>
        <v>1</v>
      </c>
      <c r="V7" s="37" t="str">
        <f>+AG6</f>
        <v>Tyskland</v>
      </c>
      <c r="W7" s="37">
        <f>COUNTIFS($B$5:$B$10,V7,$C$5:$C$10,"&gt;=0")+COUNTIFS($E$5:$E$10,V7,$D$5:$D$10,"&gt;=0")</f>
        <v>0</v>
      </c>
      <c r="X7" s="37">
        <f>COUNTIFS($B$5:$B$10,V7,$G$5:$G$10,3)+COUNTIFS($E$5:$E$10,V7,$H$5:$H$10,3)</f>
        <v>0</v>
      </c>
      <c r="Y7" s="37">
        <f>COUNTIFS($B$5:$B$10,V7,$G$5:$G$10,1)+COUNTIFS($E$5:$E$10,V7,$H$5:$H$10,1)</f>
        <v>0</v>
      </c>
      <c r="Z7" s="37">
        <f>COUNTIFS($B$5:$B$10,V7,$G$5:$G$10,0)+COUNTIFS($E$5:$E$10,V7,$H$5:$H$10,0)</f>
        <v>0</v>
      </c>
      <c r="AA7" s="37">
        <f>SUMIF($B$5:$B$10,V7,$C$5:$C$10)+SUMIF($E$5:$E$10,V7,$D$5:$D$10)</f>
        <v>0</v>
      </c>
      <c r="AB7" s="37">
        <f>SUMIF($B$5:$B$10,V7,$D$5:$D$10)+SUMIF($E$5:$E$10,V7,$C$5:$C$10)</f>
        <v>0</v>
      </c>
      <c r="AC7" s="37">
        <f>+AA7-AB7</f>
        <v>0</v>
      </c>
      <c r="AD7" s="37">
        <f>SUMIF($B$5:$B$10,V7,$G$5:$G$10)+SUMIF($E$5:$E$10,V7,$H$5:$H$10)</f>
        <v>0</v>
      </c>
      <c r="AE7" s="31">
        <f>SUM(AD7*1000000+AC7*10000+AA7*100+X7*10)</f>
        <v>0</v>
      </c>
      <c r="AG7" s="33" t="str">
        <f>'VM-tipset 2026 mall'!BP97</f>
        <v>Curaçao</v>
      </c>
    </row>
    <row r="8" spans="2:33" x14ac:dyDescent="0.2">
      <c r="B8" s="34" t="str">
        <f>'VM-tipset 2026 mall'!B49</f>
        <v>Curaçao</v>
      </c>
      <c r="C8" s="35" t="str">
        <f>'VM-tipset 2026 mall'!C49</f>
        <v/>
      </c>
      <c r="D8" s="35" t="str">
        <f>'VM-tipset 2026 mall'!E49</f>
        <v/>
      </c>
      <c r="E8" s="36" t="str">
        <f>'VM-tipset 2026 mall'!F49</f>
        <v>Ecuador</v>
      </c>
      <c r="G8" s="37" t="str">
        <f t="shared" si="0"/>
        <v/>
      </c>
      <c r="H8" s="37" t="str">
        <f t="shared" si="1"/>
        <v/>
      </c>
      <c r="K8" s="44">
        <v>2</v>
      </c>
      <c r="L8" s="45" t="str">
        <f>VLOOKUP($K8,$U$6:$AD$10,COLUMNS($L$7:L8)+1,FALSE)</f>
        <v>Curaçao</v>
      </c>
      <c r="M8" s="44">
        <f>VLOOKUP($K8,$U$6:$AD$10,COLUMNS($L$7:M8)+1,FALSE)</f>
        <v>0</v>
      </c>
      <c r="N8" s="44">
        <f>VLOOKUP($K8,$U$6:$AD$10,COLUMNS($L$7:N8)+1,FALSE)</f>
        <v>0</v>
      </c>
      <c r="O8" s="44">
        <f>VLOOKUP($K8,$U$6:$AD$10,COLUMNS($L$7:O8)+1,FALSE)</f>
        <v>0</v>
      </c>
      <c r="P8" s="44">
        <f>VLOOKUP($K8,$U$6:$AD$10,COLUMNS($L$7:P8)+1,FALSE)</f>
        <v>0</v>
      </c>
      <c r="Q8" s="44">
        <f>VLOOKUP($K8,$U$6:$AD$10,COLUMNS($L$7:Q8)+1,FALSE)</f>
        <v>0</v>
      </c>
      <c r="R8" s="44">
        <f>VLOOKUP($K8,$U$6:$AD$10,COLUMNS($L$7:R8)+1,FALSE)</f>
        <v>0</v>
      </c>
      <c r="S8" s="44">
        <f>VLOOKUP($K8,$U$6:$AD$10,COLUMNS($L$7:S8)+1,FALSE)</f>
        <v>0</v>
      </c>
      <c r="T8" s="44">
        <f>VLOOKUP($K8,$U$6:$AD$10,COLUMNS($L$7:T8)+1,FALSE)</f>
        <v>0</v>
      </c>
      <c r="U8" s="31">
        <f>RANK(AE8,$AE$7:$AE$10,0)+COUNTIF($AE$6:AE7,AE8)</f>
        <v>2</v>
      </c>
      <c r="V8" s="37" t="str">
        <f>+AG7</f>
        <v>Curaçao</v>
      </c>
      <c r="W8" s="37">
        <f t="shared" ref="W8:W10" si="2">COUNTIFS($B$5:$B$10,V8,$C$5:$C$10,"&gt;=0")+COUNTIFS($E$5:$E$10,V8,$D$5:$D$10,"&gt;=0")</f>
        <v>0</v>
      </c>
      <c r="X8" s="37">
        <f t="shared" ref="X8:X10" si="3">COUNTIFS($B$5:$B$10,V8,$G$5:$G$10,3)+COUNTIFS($E$5:$E$10,V8,$H$5:$H$10,3)</f>
        <v>0</v>
      </c>
      <c r="Y8" s="37">
        <f t="shared" ref="Y8:Y10" si="4">COUNTIFS($B$5:$B$10,V8,$G$5:$G$10,1)+COUNTIFS($E$5:$E$10,V8,$H$5:$H$10,1)</f>
        <v>0</v>
      </c>
      <c r="Z8" s="37">
        <f t="shared" ref="Z8:Z10" si="5">COUNTIFS($B$5:$B$10,V8,$G$5:$G$10,0)+COUNTIFS($E$5:$E$10,V8,$H$5:$H$10,0)</f>
        <v>0</v>
      </c>
      <c r="AA8" s="37">
        <f t="shared" ref="AA8:AA10" si="6">SUMIF($B$5:$B$10,V8,$C$5:$C$10)+SUMIF($E$5:$E$10,V8,$D$5:$D$10)</f>
        <v>0</v>
      </c>
      <c r="AB8" s="37">
        <f t="shared" ref="AB8:AB10" si="7">SUMIF($B$5:$B$10,V8,$D$5:$D$10)+SUMIF($E$5:$E$10,V8,$C$5:$C$10)</f>
        <v>0</v>
      </c>
      <c r="AC8" s="37">
        <f t="shared" ref="AC8:AC10" si="8">+AA8-AB8</f>
        <v>0</v>
      </c>
      <c r="AD8" s="37">
        <f t="shared" ref="AD8:AD10" si="9">SUMIF($B$5:$B$10,V8,$G$5:$G$10)+SUMIF($E$5:$E$10,V8,$H$5:$H$10)</f>
        <v>0</v>
      </c>
      <c r="AE8" s="31">
        <f t="shared" ref="AE8:AE10" si="10">SUM(AD8*1000000+AC8*10000+AA8*100+X8*10)</f>
        <v>0</v>
      </c>
      <c r="AG8" s="33" t="str">
        <f>'VM-tipset 2026 mall'!BP98</f>
        <v>Elfenbenskusten</v>
      </c>
    </row>
    <row r="9" spans="2:33" x14ac:dyDescent="0.2">
      <c r="B9" s="34" t="str">
        <f>'VM-tipset 2026 mall'!B50</f>
        <v>Tyskland</v>
      </c>
      <c r="C9" s="35" t="str">
        <f>'VM-tipset 2026 mall'!C50</f>
        <v/>
      </c>
      <c r="D9" s="35" t="str">
        <f>'VM-tipset 2026 mall'!E50</f>
        <v/>
      </c>
      <c r="E9" s="36" t="str">
        <f>'VM-tipset 2026 mall'!F50</f>
        <v>Ecuador</v>
      </c>
      <c r="G9" s="37" t="str">
        <f t="shared" si="0"/>
        <v/>
      </c>
      <c r="H9" s="37" t="str">
        <f t="shared" si="1"/>
        <v/>
      </c>
      <c r="K9" s="46">
        <v>3</v>
      </c>
      <c r="L9" s="47" t="str">
        <f>VLOOKUP($K9,$U$6:$AD$10,COLUMNS($L$7:L9)+1,FALSE)</f>
        <v>Elfenbenskusten</v>
      </c>
      <c r="M9" s="46">
        <f>VLOOKUP($K9,$U$6:$AD$10,COLUMNS($L$7:M9)+1,FALSE)</f>
        <v>0</v>
      </c>
      <c r="N9" s="46">
        <f>VLOOKUP($K9,$U$6:$AD$10,COLUMNS($L$7:N9)+1,FALSE)</f>
        <v>0</v>
      </c>
      <c r="O9" s="46">
        <f>VLOOKUP($K9,$U$6:$AD$10,COLUMNS($L$7:O9)+1,FALSE)</f>
        <v>0</v>
      </c>
      <c r="P9" s="46">
        <f>VLOOKUP($K9,$U$6:$AD$10,COLUMNS($L$7:P9)+1,FALSE)</f>
        <v>0</v>
      </c>
      <c r="Q9" s="46">
        <f>VLOOKUP($K9,$U$6:$AD$10,COLUMNS($L$7:Q9)+1,FALSE)</f>
        <v>0</v>
      </c>
      <c r="R9" s="46">
        <f>VLOOKUP($K9,$U$6:$AD$10,COLUMNS($L$7:R9)+1,FALSE)</f>
        <v>0</v>
      </c>
      <c r="S9" s="46">
        <f>VLOOKUP($K9,$U$6:$AD$10,COLUMNS($L$7:S9)+1,FALSE)</f>
        <v>0</v>
      </c>
      <c r="T9" s="46">
        <f>VLOOKUP($K9,$U$6:$AD$10,COLUMNS($L$7:T9)+1,FALSE)</f>
        <v>0</v>
      </c>
      <c r="U9" s="31">
        <f>RANK(AE9,$AE$7:$AE$10,0)+COUNTIF($AE$6:AE8,AE9)</f>
        <v>3</v>
      </c>
      <c r="V9" s="37" t="str">
        <f>+AG8</f>
        <v>Elfenbenskusten</v>
      </c>
      <c r="W9" s="37">
        <f t="shared" si="2"/>
        <v>0</v>
      </c>
      <c r="X9" s="37">
        <f t="shared" si="3"/>
        <v>0</v>
      </c>
      <c r="Y9" s="37">
        <f t="shared" si="4"/>
        <v>0</v>
      </c>
      <c r="Z9" s="37">
        <f t="shared" si="5"/>
        <v>0</v>
      </c>
      <c r="AA9" s="37">
        <f t="shared" si="6"/>
        <v>0</v>
      </c>
      <c r="AB9" s="37">
        <f t="shared" si="7"/>
        <v>0</v>
      </c>
      <c r="AC9" s="37">
        <f t="shared" si="8"/>
        <v>0</v>
      </c>
      <c r="AD9" s="37">
        <f t="shared" si="9"/>
        <v>0</v>
      </c>
      <c r="AE9" s="31">
        <f t="shared" si="10"/>
        <v>0</v>
      </c>
      <c r="AG9" s="33" t="str">
        <f>'VM-tipset 2026 mall'!BP99</f>
        <v>Ecuador</v>
      </c>
    </row>
    <row r="10" spans="2:33" x14ac:dyDescent="0.2">
      <c r="B10" s="34" t="str">
        <f>'VM-tipset 2026 mall'!B51</f>
        <v>Curaçao</v>
      </c>
      <c r="C10" s="35" t="str">
        <f>'VM-tipset 2026 mall'!C51</f>
        <v/>
      </c>
      <c r="D10" s="35" t="str">
        <f>'VM-tipset 2026 mall'!E51</f>
        <v/>
      </c>
      <c r="E10" s="36" t="str">
        <f>'VM-tipset 2026 mall'!F51</f>
        <v>Elfenbenskusten</v>
      </c>
      <c r="G10" s="37" t="str">
        <f t="shared" si="0"/>
        <v/>
      </c>
      <c r="H10" s="37" t="str">
        <f t="shared" si="1"/>
        <v/>
      </c>
      <c r="K10" s="46">
        <v>4</v>
      </c>
      <c r="L10" s="47" t="str">
        <f>VLOOKUP($K10,$U$6:$AD$10,COLUMNS($L$7:L10)+1,FALSE)</f>
        <v>Ecuador</v>
      </c>
      <c r="M10" s="46">
        <f>VLOOKUP($K10,$U$6:$AD$10,COLUMNS($L$7:M10)+1,FALSE)</f>
        <v>0</v>
      </c>
      <c r="N10" s="46">
        <f>VLOOKUP($K10,$U$6:$AD$10,COLUMNS($L$7:N10)+1,FALSE)</f>
        <v>0</v>
      </c>
      <c r="O10" s="46">
        <f>VLOOKUP($K10,$U$6:$AD$10,COLUMNS($L$7:O10)+1,FALSE)</f>
        <v>0</v>
      </c>
      <c r="P10" s="46">
        <f>VLOOKUP($K10,$U$6:$AD$10,COLUMNS($L$7:P10)+1,FALSE)</f>
        <v>0</v>
      </c>
      <c r="Q10" s="46">
        <f>VLOOKUP($K10,$U$6:$AD$10,COLUMNS($L$7:Q10)+1,FALSE)</f>
        <v>0</v>
      </c>
      <c r="R10" s="46">
        <f>VLOOKUP($K10,$U$6:$AD$10,COLUMNS($L$7:R10)+1,FALSE)</f>
        <v>0</v>
      </c>
      <c r="S10" s="46">
        <f>VLOOKUP($K10,$U$6:$AD$10,COLUMNS($L$7:S10)+1,FALSE)</f>
        <v>0</v>
      </c>
      <c r="T10" s="46">
        <f>VLOOKUP($K10,$U$6:$AD$10,COLUMNS($L$7:T10)+1,FALSE)</f>
        <v>0</v>
      </c>
      <c r="U10" s="31">
        <f>RANK(AE10,$AE$7:$AE$10,0)+COUNTIF($AE$6:AE9,AE10)</f>
        <v>4</v>
      </c>
      <c r="V10" s="37" t="str">
        <f>+AG9</f>
        <v>Ecuador</v>
      </c>
      <c r="W10" s="37">
        <f t="shared" si="2"/>
        <v>0</v>
      </c>
      <c r="X10" s="37">
        <f t="shared" si="3"/>
        <v>0</v>
      </c>
      <c r="Y10" s="37">
        <f t="shared" si="4"/>
        <v>0</v>
      </c>
      <c r="Z10" s="37">
        <f t="shared" si="5"/>
        <v>0</v>
      </c>
      <c r="AA10" s="37">
        <f t="shared" si="6"/>
        <v>0</v>
      </c>
      <c r="AB10" s="37">
        <f t="shared" si="7"/>
        <v>0</v>
      </c>
      <c r="AC10" s="37">
        <f t="shared" si="8"/>
        <v>0</v>
      </c>
      <c r="AD10" s="37">
        <f t="shared" si="9"/>
        <v>0</v>
      </c>
      <c r="AE10" s="31">
        <f t="shared" si="10"/>
        <v>0</v>
      </c>
      <c r="AG10" s="33"/>
    </row>
    <row r="11" spans="2:33" ht="13.5" thickBot="1" x14ac:dyDescent="0.25">
      <c r="B11" s="48"/>
      <c r="C11" s="49"/>
      <c r="D11" s="49"/>
      <c r="E11" s="49"/>
      <c r="F11" s="49"/>
      <c r="G11" s="49"/>
      <c r="H11" s="49"/>
      <c r="I11" s="49"/>
      <c r="J11" s="49"/>
      <c r="K11" s="49"/>
      <c r="L11" s="49"/>
      <c r="M11" s="49"/>
      <c r="N11" s="50"/>
      <c r="O11" s="49"/>
      <c r="P11" s="49"/>
      <c r="Q11" s="49"/>
      <c r="R11" s="49"/>
      <c r="S11" s="49"/>
      <c r="T11" s="49"/>
      <c r="U11" s="49"/>
      <c r="V11" s="49"/>
      <c r="W11" s="49"/>
      <c r="X11" s="49"/>
      <c r="Y11" s="49"/>
      <c r="Z11" s="49"/>
      <c r="AA11" s="49"/>
      <c r="AB11" s="49"/>
      <c r="AC11" s="49"/>
      <c r="AD11" s="49"/>
      <c r="AE11" s="49"/>
      <c r="AF11" s="49"/>
      <c r="AG11" s="51"/>
    </row>
    <row r="12" spans="2:33" x14ac:dyDescent="0.2">
      <c r="N12" s="52"/>
      <c r="O12" s="52"/>
      <c r="P12" s="52"/>
      <c r="Q12" s="52"/>
      <c r="R12" s="52"/>
      <c r="S12" s="52"/>
      <c r="T12" s="52"/>
      <c r="U12" s="52"/>
      <c r="V12" s="52"/>
    </row>
  </sheetData>
  <sheetProtection algorithmName="SHA-512" hashValue="5rRh3iSOH5GL0l39x2NkjESvwiJJEGP4gDQfpENPfVdnfl6WxAKkydwGWe5IAojOu/U+chuWiUulSrgjAMzo8Q==" saltValue="tCd3jAPv1LlD9bBKbnY76g==" spinCount="100000" sheet="1" objects="1" scenarios="1" selectLockedCells="1"/>
  <mergeCells count="3">
    <mergeCell ref="B2:AG3"/>
    <mergeCell ref="B4:E4"/>
    <mergeCell ref="G4:H4"/>
  </mergeCells>
  <conditionalFormatting sqref="AC7:AC10">
    <cfRule type="cellIs" dxfId="7" priority="1" operator="lessThan">
      <formula>0</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A80DA-6F45-4633-9B39-C4D7616EAE9A}">
  <sheetPr codeName="Blad7"/>
  <dimension ref="B1:AG12"/>
  <sheetViews>
    <sheetView showGridLines="0" zoomScale="85" zoomScaleNormal="85" workbookViewId="0">
      <selection activeCell="N29" sqref="N29"/>
    </sheetView>
  </sheetViews>
  <sheetFormatPr defaultColWidth="9" defaultRowHeight="12.75" x14ac:dyDescent="0.2"/>
  <cols>
    <col min="1" max="1" width="9" style="31"/>
    <col min="2" max="2" width="17.375" style="31" customWidth="1"/>
    <col min="3" max="4" width="6.5" style="31" customWidth="1"/>
    <col min="5" max="5" width="17.375" style="31" customWidth="1"/>
    <col min="6" max="6" width="9" style="31"/>
    <col min="7" max="8" width="5.875" style="31" customWidth="1"/>
    <col min="9" max="10" width="1.875" style="31" customWidth="1"/>
    <col min="11" max="11" width="2.875" style="31" bestFit="1" customWidth="1"/>
    <col min="12" max="12" width="7.625" style="31" bestFit="1" customWidth="1"/>
    <col min="13" max="13" width="4.75" style="31" customWidth="1"/>
    <col min="14" max="14" width="4.75" style="32" customWidth="1"/>
    <col min="15" max="20" width="4.75" style="31" customWidth="1"/>
    <col min="21" max="22" width="7.5" style="31" customWidth="1"/>
    <col min="23" max="23" width="2.375" style="31" customWidth="1"/>
    <col min="24" max="28" width="9" style="31"/>
    <col min="29" max="94" width="8" style="31" customWidth="1"/>
    <col min="95" max="16384" width="9" style="31"/>
  </cols>
  <sheetData>
    <row r="1" spans="2:33" ht="13.5" thickBot="1" x14ac:dyDescent="0.25"/>
    <row r="2" spans="2:33" x14ac:dyDescent="0.2">
      <c r="B2" s="464" t="s">
        <v>44</v>
      </c>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6"/>
    </row>
    <row r="3" spans="2:33" ht="13.5" thickBot="1" x14ac:dyDescent="0.25">
      <c r="B3" s="467"/>
      <c r="C3" s="468"/>
      <c r="D3" s="468"/>
      <c r="E3" s="468"/>
      <c r="F3" s="468"/>
      <c r="G3" s="468"/>
      <c r="H3" s="468"/>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9"/>
    </row>
    <row r="4" spans="2:33" x14ac:dyDescent="0.2">
      <c r="B4" s="470" t="s">
        <v>63</v>
      </c>
      <c r="C4" s="471"/>
      <c r="D4" s="471"/>
      <c r="E4" s="471"/>
      <c r="G4" s="471" t="s">
        <v>53</v>
      </c>
      <c r="H4" s="471"/>
      <c r="AG4" s="33"/>
    </row>
    <row r="5" spans="2:33" x14ac:dyDescent="0.2">
      <c r="B5" s="34" t="str">
        <f>'VM-tipset 2026 mall'!B54</f>
        <v>Nederländerna</v>
      </c>
      <c r="C5" s="35" t="str">
        <f>'VM-tipset 2026 mall'!C54</f>
        <v/>
      </c>
      <c r="D5" s="35" t="str">
        <f>'VM-tipset 2026 mall'!E54</f>
        <v/>
      </c>
      <c r="E5" s="36" t="str">
        <f>'VM-tipset 2026 mall'!F54</f>
        <v>Japan</v>
      </c>
      <c r="G5" s="37" t="str">
        <f>IF(C5="","",IF(C5&gt;D5,3,IF(C5=D5,1,0)))</f>
        <v/>
      </c>
      <c r="H5" s="37" t="str">
        <f>IF(D5="","",IF(D5&gt;C5,3,IF(D5=C5,1,0)))</f>
        <v/>
      </c>
      <c r="AG5" s="38" t="s">
        <v>44</v>
      </c>
    </row>
    <row r="6" spans="2:33" x14ac:dyDescent="0.2">
      <c r="B6" s="34" t="str">
        <f>'VM-tipset 2026 mall'!B55</f>
        <v>Sverige</v>
      </c>
      <c r="C6" s="35" t="str">
        <f>'VM-tipset 2026 mall'!C55</f>
        <v/>
      </c>
      <c r="D6" s="35" t="str">
        <f>'VM-tipset 2026 mall'!E55</f>
        <v/>
      </c>
      <c r="E6" s="36" t="str">
        <f>'VM-tipset 2026 mall'!F55</f>
        <v>Tunisien</v>
      </c>
      <c r="G6" s="37" t="str">
        <f t="shared" ref="G6:G10" si="0">IF(C6="","",IF(C6&gt;D6,3,IF(C6=D6,1,0)))</f>
        <v/>
      </c>
      <c r="H6" s="37" t="str">
        <f t="shared" ref="H6:H10" si="1">IF(D6="","",IF(D6&gt;C6,3,IF(D6=C6,1,0)))</f>
        <v/>
      </c>
      <c r="K6" s="39" t="s">
        <v>69</v>
      </c>
      <c r="L6" s="39" t="s">
        <v>70</v>
      </c>
      <c r="M6" s="39" t="s">
        <v>71</v>
      </c>
      <c r="N6" s="39" t="s">
        <v>72</v>
      </c>
      <c r="O6" s="39" t="s">
        <v>58</v>
      </c>
      <c r="P6" s="39" t="s">
        <v>73</v>
      </c>
      <c r="Q6" s="39" t="s">
        <v>74</v>
      </c>
      <c r="R6" s="39" t="s">
        <v>75</v>
      </c>
      <c r="S6" s="39" t="s">
        <v>76</v>
      </c>
      <c r="T6" s="39" t="s">
        <v>77</v>
      </c>
      <c r="U6" s="40" t="s">
        <v>78</v>
      </c>
      <c r="V6" s="41" t="s">
        <v>70</v>
      </c>
      <c r="W6" s="41" t="s">
        <v>71</v>
      </c>
      <c r="X6" s="41" t="s">
        <v>72</v>
      </c>
      <c r="Y6" s="41" t="s">
        <v>58</v>
      </c>
      <c r="Z6" s="41" t="s">
        <v>73</v>
      </c>
      <c r="AA6" s="41" t="s">
        <v>74</v>
      </c>
      <c r="AB6" s="41" t="s">
        <v>75</v>
      </c>
      <c r="AC6" s="41" t="s">
        <v>76</v>
      </c>
      <c r="AD6" s="41" t="s">
        <v>77</v>
      </c>
      <c r="AE6" s="42" t="s">
        <v>79</v>
      </c>
      <c r="AF6" s="43"/>
      <c r="AG6" s="33" t="str">
        <f>'VM-tipset 2026 mall'!BP101</f>
        <v>Nederländerna</v>
      </c>
    </row>
    <row r="7" spans="2:33" x14ac:dyDescent="0.2">
      <c r="B7" s="34" t="str">
        <f>'VM-tipset 2026 mall'!B56</f>
        <v>Nederländerna</v>
      </c>
      <c r="C7" s="35" t="str">
        <f>'VM-tipset 2026 mall'!C56</f>
        <v/>
      </c>
      <c r="D7" s="35" t="str">
        <f>'VM-tipset 2026 mall'!E56</f>
        <v/>
      </c>
      <c r="E7" s="36" t="str">
        <f>'VM-tipset 2026 mall'!F56</f>
        <v>Sverige</v>
      </c>
      <c r="G7" s="37" t="str">
        <f t="shared" si="0"/>
        <v/>
      </c>
      <c r="H7" s="37" t="str">
        <f t="shared" si="1"/>
        <v/>
      </c>
      <c r="K7" s="44">
        <v>1</v>
      </c>
      <c r="L7" s="45" t="str">
        <f>VLOOKUP($K7,$U$6:$AD$10,COLUMNS($L$7:L7)+1,FALSE)</f>
        <v>Nederländerna</v>
      </c>
      <c r="M7" s="44">
        <f>VLOOKUP($K7,$U$6:$AD$10,COLUMNS($L$7:M7)+1,FALSE)</f>
        <v>0</v>
      </c>
      <c r="N7" s="44">
        <f>VLOOKUP($K7,$U$6:$AD$10,COLUMNS($L$7:N7)+1,FALSE)</f>
        <v>0</v>
      </c>
      <c r="O7" s="44">
        <f>VLOOKUP($K7,$U$6:$AD$10,COLUMNS($L$7:O7)+1,FALSE)</f>
        <v>0</v>
      </c>
      <c r="P7" s="44">
        <f>VLOOKUP($K7,$U$6:$AD$10,COLUMNS($L$7:P7)+1,FALSE)</f>
        <v>0</v>
      </c>
      <c r="Q7" s="44">
        <f>VLOOKUP($K7,$U$6:$AD$10,COLUMNS($L$7:Q7)+1,FALSE)</f>
        <v>0</v>
      </c>
      <c r="R7" s="44">
        <f>VLOOKUP($K7,$U$6:$AD$10,COLUMNS($L$7:R7)+1,FALSE)</f>
        <v>0</v>
      </c>
      <c r="S7" s="44">
        <f>VLOOKUP($K7,$U$6:$AD$10,COLUMNS($L$7:S7)+1,FALSE)</f>
        <v>0</v>
      </c>
      <c r="T7" s="44">
        <f>VLOOKUP($K7,$U$6:$AD$10,COLUMNS($L$7:T7)+1,FALSE)</f>
        <v>0</v>
      </c>
      <c r="U7" s="31">
        <f>RANK(AE7,$AE$7:$AE$10,0)+COUNTIF($AE$6:AE6,AE7)</f>
        <v>1</v>
      </c>
      <c r="V7" s="37" t="str">
        <f>+AG6</f>
        <v>Nederländerna</v>
      </c>
      <c r="W7" s="37">
        <f>COUNTIFS($B$5:$B$10,V7,$C$5:$C$10,"&gt;=0")+COUNTIFS($E$5:$E$10,V7,$D$5:$D$10,"&gt;=0")</f>
        <v>0</v>
      </c>
      <c r="X7" s="37">
        <f>COUNTIFS($B$5:$B$10,V7,$G$5:$G$10,3)+COUNTIFS($E$5:$E$10,V7,$H$5:$H$10,3)</f>
        <v>0</v>
      </c>
      <c r="Y7" s="37">
        <f>COUNTIFS($B$5:$B$10,V7,$G$5:$G$10,1)+COUNTIFS($E$5:$E$10,V7,$H$5:$H$10,1)</f>
        <v>0</v>
      </c>
      <c r="Z7" s="37">
        <f>COUNTIFS($B$5:$B$10,V7,$G$5:$G$10,0)+COUNTIFS($E$5:$E$10,V7,$H$5:$H$10,0)</f>
        <v>0</v>
      </c>
      <c r="AA7" s="37">
        <f>SUMIF($B$5:$B$10,V7,$C$5:$C$10)+SUMIF($E$5:$E$10,V7,$D$5:$D$10)</f>
        <v>0</v>
      </c>
      <c r="AB7" s="37">
        <f>SUMIF($B$5:$B$10,V7,$D$5:$D$10)+SUMIF($E$5:$E$10,V7,$C$5:$C$10)</f>
        <v>0</v>
      </c>
      <c r="AC7" s="37">
        <f>+AA7-AB7</f>
        <v>0</v>
      </c>
      <c r="AD7" s="37">
        <f>SUMIF($B$5:$B$10,V7,$G$5:$G$10)+SUMIF($E$5:$E$10,V7,$H$5:$H$10)</f>
        <v>0</v>
      </c>
      <c r="AE7" s="31">
        <f>SUM(AD7*1000000+AC7*10000+AA7*100+X7*10)</f>
        <v>0</v>
      </c>
      <c r="AG7" s="33" t="str">
        <f>'VM-tipset 2026 mall'!BP102</f>
        <v>Japan</v>
      </c>
    </row>
    <row r="8" spans="2:33" x14ac:dyDescent="0.2">
      <c r="B8" s="34" t="str">
        <f>'VM-tipset 2026 mall'!B57</f>
        <v>Japan</v>
      </c>
      <c r="C8" s="35" t="str">
        <f>'VM-tipset 2026 mall'!C57</f>
        <v/>
      </c>
      <c r="D8" s="35" t="str">
        <f>'VM-tipset 2026 mall'!E57</f>
        <v/>
      </c>
      <c r="E8" s="36" t="str">
        <f>'VM-tipset 2026 mall'!F57</f>
        <v>Tunisien</v>
      </c>
      <c r="G8" s="37" t="str">
        <f t="shared" si="0"/>
        <v/>
      </c>
      <c r="H8" s="37" t="str">
        <f t="shared" si="1"/>
        <v/>
      </c>
      <c r="K8" s="44">
        <v>2</v>
      </c>
      <c r="L8" s="45" t="str">
        <f>VLOOKUP($K8,$U$6:$AD$10,COLUMNS($L$7:L8)+1,FALSE)</f>
        <v>Japan</v>
      </c>
      <c r="M8" s="44">
        <f>VLOOKUP($K8,$U$6:$AD$10,COLUMNS($L$7:M8)+1,FALSE)</f>
        <v>0</v>
      </c>
      <c r="N8" s="44">
        <f>VLOOKUP($K8,$U$6:$AD$10,COLUMNS($L$7:N8)+1,FALSE)</f>
        <v>0</v>
      </c>
      <c r="O8" s="44">
        <f>VLOOKUP($K8,$U$6:$AD$10,COLUMNS($L$7:O8)+1,FALSE)</f>
        <v>0</v>
      </c>
      <c r="P8" s="44">
        <f>VLOOKUP($K8,$U$6:$AD$10,COLUMNS($L$7:P8)+1,FALSE)</f>
        <v>0</v>
      </c>
      <c r="Q8" s="44">
        <f>VLOOKUP($K8,$U$6:$AD$10,COLUMNS($L$7:Q8)+1,FALSE)</f>
        <v>0</v>
      </c>
      <c r="R8" s="44">
        <f>VLOOKUP($K8,$U$6:$AD$10,COLUMNS($L$7:R8)+1,FALSE)</f>
        <v>0</v>
      </c>
      <c r="S8" s="44">
        <f>VLOOKUP($K8,$U$6:$AD$10,COLUMNS($L$7:S8)+1,FALSE)</f>
        <v>0</v>
      </c>
      <c r="T8" s="44">
        <f>VLOOKUP($K8,$U$6:$AD$10,COLUMNS($L$7:T8)+1,FALSE)</f>
        <v>0</v>
      </c>
      <c r="U8" s="31">
        <f>RANK(AE8,$AE$7:$AE$10,0)+COUNTIF($AE$6:AE7,AE8)</f>
        <v>2</v>
      </c>
      <c r="V8" s="37" t="str">
        <f>+AG7</f>
        <v>Japan</v>
      </c>
      <c r="W8" s="37">
        <f t="shared" ref="W8:W10" si="2">COUNTIFS($B$5:$B$10,V8,$C$5:$C$10,"&gt;=0")+COUNTIFS($E$5:$E$10,V8,$D$5:$D$10,"&gt;=0")</f>
        <v>0</v>
      </c>
      <c r="X8" s="37">
        <f t="shared" ref="X8:X10" si="3">COUNTIFS($B$5:$B$10,V8,$G$5:$G$10,3)+COUNTIFS($E$5:$E$10,V8,$H$5:$H$10,3)</f>
        <v>0</v>
      </c>
      <c r="Y8" s="37">
        <f t="shared" ref="Y8:Y10" si="4">COUNTIFS($B$5:$B$10,V8,$G$5:$G$10,1)+COUNTIFS($E$5:$E$10,V8,$H$5:$H$10,1)</f>
        <v>0</v>
      </c>
      <c r="Z8" s="37">
        <f t="shared" ref="Z8:Z10" si="5">COUNTIFS($B$5:$B$10,V8,$G$5:$G$10,0)+COUNTIFS($E$5:$E$10,V8,$H$5:$H$10,0)</f>
        <v>0</v>
      </c>
      <c r="AA8" s="37">
        <f t="shared" ref="AA8:AA10" si="6">SUMIF($B$5:$B$10,V8,$C$5:$C$10)+SUMIF($E$5:$E$10,V8,$D$5:$D$10)</f>
        <v>0</v>
      </c>
      <c r="AB8" s="37">
        <f t="shared" ref="AB8:AB10" si="7">SUMIF($B$5:$B$10,V8,$D$5:$D$10)+SUMIF($E$5:$E$10,V8,$C$5:$C$10)</f>
        <v>0</v>
      </c>
      <c r="AC8" s="37">
        <f t="shared" ref="AC8:AC10" si="8">+AA8-AB8</f>
        <v>0</v>
      </c>
      <c r="AD8" s="37">
        <f t="shared" ref="AD8:AD10" si="9">SUMIF($B$5:$B$10,V8,$G$5:$G$10)+SUMIF($E$5:$E$10,V8,$H$5:$H$10)</f>
        <v>0</v>
      </c>
      <c r="AE8" s="31">
        <f t="shared" ref="AE8:AE10" si="10">SUM(AD8*1000000+AC8*10000+AA8*100+X8*10)</f>
        <v>0</v>
      </c>
      <c r="AG8" s="33" t="str">
        <f>'VM-tipset 2026 mall'!BP103</f>
        <v>Sverige</v>
      </c>
    </row>
    <row r="9" spans="2:33" x14ac:dyDescent="0.2">
      <c r="B9" s="34" t="str">
        <f>'VM-tipset 2026 mall'!B58</f>
        <v>Nederländerna</v>
      </c>
      <c r="C9" s="35" t="str">
        <f>'VM-tipset 2026 mall'!C58</f>
        <v/>
      </c>
      <c r="D9" s="35" t="str">
        <f>'VM-tipset 2026 mall'!E58</f>
        <v/>
      </c>
      <c r="E9" s="36" t="str">
        <f>'VM-tipset 2026 mall'!F58</f>
        <v>Tunisien</v>
      </c>
      <c r="G9" s="37" t="str">
        <f t="shared" si="0"/>
        <v/>
      </c>
      <c r="H9" s="37" t="str">
        <f t="shared" si="1"/>
        <v/>
      </c>
      <c r="K9" s="46">
        <v>3</v>
      </c>
      <c r="L9" s="47" t="str">
        <f>VLOOKUP($K9,$U$6:$AD$10,COLUMNS($L$7:L9)+1,FALSE)</f>
        <v>Sverige</v>
      </c>
      <c r="M9" s="46">
        <f>VLOOKUP($K9,$U$6:$AD$10,COLUMNS($L$7:M9)+1,FALSE)</f>
        <v>0</v>
      </c>
      <c r="N9" s="46">
        <f>VLOOKUP($K9,$U$6:$AD$10,COLUMNS($L$7:N9)+1,FALSE)</f>
        <v>0</v>
      </c>
      <c r="O9" s="46">
        <f>VLOOKUP($K9,$U$6:$AD$10,COLUMNS($L$7:O9)+1,FALSE)</f>
        <v>0</v>
      </c>
      <c r="P9" s="46">
        <f>VLOOKUP($K9,$U$6:$AD$10,COLUMNS($L$7:P9)+1,FALSE)</f>
        <v>0</v>
      </c>
      <c r="Q9" s="46">
        <f>VLOOKUP($K9,$U$6:$AD$10,COLUMNS($L$7:Q9)+1,FALSE)</f>
        <v>0</v>
      </c>
      <c r="R9" s="46">
        <f>VLOOKUP($K9,$U$6:$AD$10,COLUMNS($L$7:R9)+1,FALSE)</f>
        <v>0</v>
      </c>
      <c r="S9" s="46">
        <f>VLOOKUP($K9,$U$6:$AD$10,COLUMNS($L$7:S9)+1,FALSE)</f>
        <v>0</v>
      </c>
      <c r="T9" s="46">
        <f>VLOOKUP($K9,$U$6:$AD$10,COLUMNS($L$7:T9)+1,FALSE)</f>
        <v>0</v>
      </c>
      <c r="U9" s="31">
        <f>RANK(AE9,$AE$7:$AE$10,0)+COUNTIF($AE$6:AE8,AE9)</f>
        <v>3</v>
      </c>
      <c r="V9" s="37" t="str">
        <f>+AG8</f>
        <v>Sverige</v>
      </c>
      <c r="W9" s="37">
        <f t="shared" si="2"/>
        <v>0</v>
      </c>
      <c r="X9" s="37">
        <f t="shared" si="3"/>
        <v>0</v>
      </c>
      <c r="Y9" s="37">
        <f t="shared" si="4"/>
        <v>0</v>
      </c>
      <c r="Z9" s="37">
        <f t="shared" si="5"/>
        <v>0</v>
      </c>
      <c r="AA9" s="37">
        <f t="shared" si="6"/>
        <v>0</v>
      </c>
      <c r="AB9" s="37">
        <f t="shared" si="7"/>
        <v>0</v>
      </c>
      <c r="AC9" s="37">
        <f t="shared" si="8"/>
        <v>0</v>
      </c>
      <c r="AD9" s="37">
        <f t="shared" si="9"/>
        <v>0</v>
      </c>
      <c r="AE9" s="31">
        <f t="shared" si="10"/>
        <v>0</v>
      </c>
      <c r="AG9" s="33" t="str">
        <f>'VM-tipset 2026 mall'!BP104</f>
        <v>Tunisien</v>
      </c>
    </row>
    <row r="10" spans="2:33" x14ac:dyDescent="0.2">
      <c r="B10" s="34" t="str">
        <f>'VM-tipset 2026 mall'!B59</f>
        <v>Japan</v>
      </c>
      <c r="C10" s="35" t="str">
        <f>'VM-tipset 2026 mall'!C59</f>
        <v/>
      </c>
      <c r="D10" s="35" t="str">
        <f>'VM-tipset 2026 mall'!E59</f>
        <v/>
      </c>
      <c r="E10" s="36" t="str">
        <f>'VM-tipset 2026 mall'!F59</f>
        <v>Sverige</v>
      </c>
      <c r="G10" s="37" t="str">
        <f t="shared" si="0"/>
        <v/>
      </c>
      <c r="H10" s="37" t="str">
        <f t="shared" si="1"/>
        <v/>
      </c>
      <c r="K10" s="46">
        <v>4</v>
      </c>
      <c r="L10" s="47" t="str">
        <f>VLOOKUP($K10,$U$6:$AD$10,COLUMNS($L$7:L10)+1,FALSE)</f>
        <v>Tunisien</v>
      </c>
      <c r="M10" s="46">
        <f>VLOOKUP($K10,$U$6:$AD$10,COLUMNS($L$7:M10)+1,FALSE)</f>
        <v>0</v>
      </c>
      <c r="N10" s="46">
        <f>VLOOKUP($K10,$U$6:$AD$10,COLUMNS($L$7:N10)+1,FALSE)</f>
        <v>0</v>
      </c>
      <c r="O10" s="46">
        <f>VLOOKUP($K10,$U$6:$AD$10,COLUMNS($L$7:O10)+1,FALSE)</f>
        <v>0</v>
      </c>
      <c r="P10" s="46">
        <f>VLOOKUP($K10,$U$6:$AD$10,COLUMNS($L$7:P10)+1,FALSE)</f>
        <v>0</v>
      </c>
      <c r="Q10" s="46">
        <f>VLOOKUP($K10,$U$6:$AD$10,COLUMNS($L$7:Q10)+1,FALSE)</f>
        <v>0</v>
      </c>
      <c r="R10" s="46">
        <f>VLOOKUP($K10,$U$6:$AD$10,COLUMNS($L$7:R10)+1,FALSE)</f>
        <v>0</v>
      </c>
      <c r="S10" s="46">
        <f>VLOOKUP($K10,$U$6:$AD$10,COLUMNS($L$7:S10)+1,FALSE)</f>
        <v>0</v>
      </c>
      <c r="T10" s="46">
        <f>VLOOKUP($K10,$U$6:$AD$10,COLUMNS($L$7:T10)+1,FALSE)</f>
        <v>0</v>
      </c>
      <c r="U10" s="31">
        <f>RANK(AE10,$AE$7:$AE$10,0)+COUNTIF($AE$6:AE9,AE10)</f>
        <v>4</v>
      </c>
      <c r="V10" s="37" t="str">
        <f>+AG9</f>
        <v>Tunisien</v>
      </c>
      <c r="W10" s="37">
        <f t="shared" si="2"/>
        <v>0</v>
      </c>
      <c r="X10" s="37">
        <f t="shared" si="3"/>
        <v>0</v>
      </c>
      <c r="Y10" s="37">
        <f t="shared" si="4"/>
        <v>0</v>
      </c>
      <c r="Z10" s="37">
        <f t="shared" si="5"/>
        <v>0</v>
      </c>
      <c r="AA10" s="37">
        <f t="shared" si="6"/>
        <v>0</v>
      </c>
      <c r="AB10" s="37">
        <f t="shared" si="7"/>
        <v>0</v>
      </c>
      <c r="AC10" s="37">
        <f t="shared" si="8"/>
        <v>0</v>
      </c>
      <c r="AD10" s="37">
        <f t="shared" si="9"/>
        <v>0</v>
      </c>
      <c r="AE10" s="31">
        <f t="shared" si="10"/>
        <v>0</v>
      </c>
      <c r="AG10" s="33"/>
    </row>
    <row r="11" spans="2:33" ht="13.5" thickBot="1" x14ac:dyDescent="0.25">
      <c r="B11" s="48"/>
      <c r="C11" s="49"/>
      <c r="D11" s="49"/>
      <c r="E11" s="49"/>
      <c r="F11" s="49"/>
      <c r="G11" s="49"/>
      <c r="H11" s="49"/>
      <c r="I11" s="49"/>
      <c r="J11" s="49"/>
      <c r="K11" s="49"/>
      <c r="L11" s="49"/>
      <c r="M11" s="49"/>
      <c r="N11" s="50"/>
      <c r="O11" s="49"/>
      <c r="P11" s="49"/>
      <c r="Q11" s="49"/>
      <c r="R11" s="49"/>
      <c r="S11" s="49"/>
      <c r="T11" s="49"/>
      <c r="U11" s="49"/>
      <c r="V11" s="49"/>
      <c r="W11" s="49"/>
      <c r="X11" s="49"/>
      <c r="Y11" s="49"/>
      <c r="Z11" s="49"/>
      <c r="AA11" s="49"/>
      <c r="AB11" s="49"/>
      <c r="AC11" s="49"/>
      <c r="AD11" s="49"/>
      <c r="AE11" s="49"/>
      <c r="AF11" s="49"/>
      <c r="AG11" s="51"/>
    </row>
    <row r="12" spans="2:33" x14ac:dyDescent="0.2">
      <c r="N12" s="52"/>
      <c r="O12" s="52"/>
      <c r="P12" s="52"/>
      <c r="Q12" s="52"/>
      <c r="R12" s="52"/>
      <c r="S12" s="52"/>
      <c r="T12" s="52"/>
      <c r="U12" s="52"/>
      <c r="V12" s="52"/>
    </row>
  </sheetData>
  <sheetProtection algorithmName="SHA-512" hashValue="J1ehLrdXG/QxBoSDfuncpkBFbPnxm/ichOUsqmTj/zP4ktikhdWogXZBkXwPROJX7WtHrys8xGmxzlHuCdw5fQ==" saltValue="aAy3ru+5U9Sja03WOJ4SPQ==" spinCount="100000" sheet="1" objects="1" scenarios="1" selectLockedCells="1"/>
  <mergeCells count="3">
    <mergeCell ref="B2:AG3"/>
    <mergeCell ref="B4:E4"/>
    <mergeCell ref="G4:H4"/>
  </mergeCells>
  <conditionalFormatting sqref="AC7:AC10">
    <cfRule type="cellIs" dxfId="6" priority="1" operator="less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74A64-3DD3-4FBA-BD1C-E8FDC83FE6A8}">
  <sheetPr codeName="Blad8"/>
  <dimension ref="B1:AG12"/>
  <sheetViews>
    <sheetView showGridLines="0" zoomScale="85" zoomScaleNormal="85" workbookViewId="0">
      <selection activeCell="N29" sqref="N29"/>
    </sheetView>
  </sheetViews>
  <sheetFormatPr defaultColWidth="9" defaultRowHeight="12.75" x14ac:dyDescent="0.2"/>
  <cols>
    <col min="1" max="1" width="9" style="31"/>
    <col min="2" max="2" width="17.375" style="31" customWidth="1"/>
    <col min="3" max="4" width="6.5" style="31" customWidth="1"/>
    <col min="5" max="5" width="17.375" style="31" customWidth="1"/>
    <col min="6" max="6" width="9" style="31"/>
    <col min="7" max="8" width="5.875" style="31" customWidth="1"/>
    <col min="9" max="10" width="1.875" style="31" customWidth="1"/>
    <col min="11" max="11" width="2.875" style="31" bestFit="1" customWidth="1"/>
    <col min="12" max="12" width="7.625" style="31" bestFit="1" customWidth="1"/>
    <col min="13" max="13" width="4.75" style="31" customWidth="1"/>
    <col min="14" max="14" width="4.75" style="32" customWidth="1"/>
    <col min="15" max="20" width="4.75" style="31" customWidth="1"/>
    <col min="21" max="22" width="7.5" style="31" customWidth="1"/>
    <col min="23" max="23" width="2.375" style="31" customWidth="1"/>
    <col min="24" max="28" width="9" style="31"/>
    <col min="29" max="94" width="8" style="31" customWidth="1"/>
    <col min="95" max="16384" width="9" style="31"/>
  </cols>
  <sheetData>
    <row r="1" spans="2:33" ht="13.5" thickBot="1" x14ac:dyDescent="0.25"/>
    <row r="2" spans="2:33" x14ac:dyDescent="0.2">
      <c r="B2" s="464" t="s">
        <v>45</v>
      </c>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6"/>
    </row>
    <row r="3" spans="2:33" ht="13.5" thickBot="1" x14ac:dyDescent="0.25">
      <c r="B3" s="467"/>
      <c r="C3" s="468"/>
      <c r="D3" s="468"/>
      <c r="E3" s="468"/>
      <c r="F3" s="468"/>
      <c r="G3" s="468"/>
      <c r="H3" s="468"/>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9"/>
    </row>
    <row r="4" spans="2:33" x14ac:dyDescent="0.2">
      <c r="B4" s="470" t="s">
        <v>63</v>
      </c>
      <c r="C4" s="471"/>
      <c r="D4" s="471"/>
      <c r="E4" s="471"/>
      <c r="G4" s="471" t="s">
        <v>53</v>
      </c>
      <c r="H4" s="471"/>
      <c r="AG4" s="33"/>
    </row>
    <row r="5" spans="2:33" x14ac:dyDescent="0.2">
      <c r="B5" s="34" t="str">
        <f>'VM-tipset 2026 mall'!B62</f>
        <v>Belgien</v>
      </c>
      <c r="C5" s="35" t="str">
        <f>'VM-tipset 2026 mall'!C62</f>
        <v/>
      </c>
      <c r="D5" s="35" t="str">
        <f>'VM-tipset 2026 mall'!E62</f>
        <v/>
      </c>
      <c r="E5" s="36" t="str">
        <f>'VM-tipset 2026 mall'!F62</f>
        <v>Egypten</v>
      </c>
      <c r="G5" s="37" t="str">
        <f>IF(C5="","",IF(C5&gt;D5,3,IF(C5=D5,1,0)))</f>
        <v/>
      </c>
      <c r="H5" s="37" t="str">
        <f>IF(D5="","",IF(D5&gt;C5,3,IF(D5=C5,1,0)))</f>
        <v/>
      </c>
      <c r="AG5" s="38" t="s">
        <v>45</v>
      </c>
    </row>
    <row r="6" spans="2:33" x14ac:dyDescent="0.2">
      <c r="B6" s="34" t="str">
        <f>'VM-tipset 2026 mall'!B63</f>
        <v>Iran</v>
      </c>
      <c r="C6" s="35" t="str">
        <f>'VM-tipset 2026 mall'!C63</f>
        <v/>
      </c>
      <c r="D6" s="35" t="str">
        <f>'VM-tipset 2026 mall'!E63</f>
        <v/>
      </c>
      <c r="E6" s="36" t="str">
        <f>'VM-tipset 2026 mall'!F63</f>
        <v>Nya Zeeland</v>
      </c>
      <c r="G6" s="37" t="str">
        <f t="shared" ref="G6:G10" si="0">IF(C6="","",IF(C6&gt;D6,3,IF(C6=D6,1,0)))</f>
        <v/>
      </c>
      <c r="H6" s="37" t="str">
        <f t="shared" ref="H6:H10" si="1">IF(D6="","",IF(D6&gt;C6,3,IF(D6=C6,1,0)))</f>
        <v/>
      </c>
      <c r="K6" s="39" t="s">
        <v>69</v>
      </c>
      <c r="L6" s="39" t="s">
        <v>70</v>
      </c>
      <c r="M6" s="39" t="s">
        <v>71</v>
      </c>
      <c r="N6" s="39" t="s">
        <v>72</v>
      </c>
      <c r="O6" s="39" t="s">
        <v>58</v>
      </c>
      <c r="P6" s="39" t="s">
        <v>73</v>
      </c>
      <c r="Q6" s="39" t="s">
        <v>74</v>
      </c>
      <c r="R6" s="39" t="s">
        <v>75</v>
      </c>
      <c r="S6" s="39" t="s">
        <v>76</v>
      </c>
      <c r="T6" s="39" t="s">
        <v>77</v>
      </c>
      <c r="U6" s="40" t="s">
        <v>78</v>
      </c>
      <c r="V6" s="41" t="s">
        <v>70</v>
      </c>
      <c r="W6" s="41" t="s">
        <v>71</v>
      </c>
      <c r="X6" s="41" t="s">
        <v>72</v>
      </c>
      <c r="Y6" s="41" t="s">
        <v>58</v>
      </c>
      <c r="Z6" s="41" t="s">
        <v>73</v>
      </c>
      <c r="AA6" s="41" t="s">
        <v>74</v>
      </c>
      <c r="AB6" s="41" t="s">
        <v>75</v>
      </c>
      <c r="AC6" s="41" t="s">
        <v>76</v>
      </c>
      <c r="AD6" s="41" t="s">
        <v>77</v>
      </c>
      <c r="AE6" s="42" t="s">
        <v>79</v>
      </c>
      <c r="AF6" s="43"/>
      <c r="AG6" s="33" t="str">
        <f>'VM-tipset 2026 mall'!BR76</f>
        <v>Belgien</v>
      </c>
    </row>
    <row r="7" spans="2:33" x14ac:dyDescent="0.2">
      <c r="B7" s="34" t="str">
        <f>'VM-tipset 2026 mall'!B64</f>
        <v>Belgien</v>
      </c>
      <c r="C7" s="35" t="str">
        <f>'VM-tipset 2026 mall'!C64</f>
        <v/>
      </c>
      <c r="D7" s="35" t="str">
        <f>'VM-tipset 2026 mall'!E64</f>
        <v/>
      </c>
      <c r="E7" s="36" t="str">
        <f>'VM-tipset 2026 mall'!F64</f>
        <v>Iran</v>
      </c>
      <c r="G7" s="37" t="str">
        <f t="shared" si="0"/>
        <v/>
      </c>
      <c r="H7" s="37" t="str">
        <f t="shared" si="1"/>
        <v/>
      </c>
      <c r="K7" s="44">
        <v>1</v>
      </c>
      <c r="L7" s="45" t="str">
        <f>VLOOKUP($K7,$U$6:$AD$10,COLUMNS($L$7:L7)+1,FALSE)</f>
        <v>Belgien</v>
      </c>
      <c r="M7" s="44">
        <f>VLOOKUP($K7,$U$6:$AD$10,COLUMNS($L$7:M7)+1,FALSE)</f>
        <v>0</v>
      </c>
      <c r="N7" s="44">
        <f>VLOOKUP($K7,$U$6:$AD$10,COLUMNS($L$7:N7)+1,FALSE)</f>
        <v>0</v>
      </c>
      <c r="O7" s="44">
        <f>VLOOKUP($K7,$U$6:$AD$10,COLUMNS($L$7:O7)+1,FALSE)</f>
        <v>0</v>
      </c>
      <c r="P7" s="44">
        <f>VLOOKUP($K7,$U$6:$AD$10,COLUMNS($L$7:P7)+1,FALSE)</f>
        <v>0</v>
      </c>
      <c r="Q7" s="44">
        <f>VLOOKUP($K7,$U$6:$AD$10,COLUMNS($L$7:Q7)+1,FALSE)</f>
        <v>0</v>
      </c>
      <c r="R7" s="44">
        <f>VLOOKUP($K7,$U$6:$AD$10,COLUMNS($L$7:R7)+1,FALSE)</f>
        <v>0</v>
      </c>
      <c r="S7" s="44">
        <f>VLOOKUP($K7,$U$6:$AD$10,COLUMNS($L$7:S7)+1,FALSE)</f>
        <v>0</v>
      </c>
      <c r="T7" s="44">
        <f>VLOOKUP($K7,$U$6:$AD$10,COLUMNS($L$7:T7)+1,FALSE)</f>
        <v>0</v>
      </c>
      <c r="U7" s="31">
        <f>RANK(AE7,$AE$7:$AE$10,0)+COUNTIF($AE$6:AE6,AE7)</f>
        <v>1</v>
      </c>
      <c r="V7" s="37" t="str">
        <f>+AG6</f>
        <v>Belgien</v>
      </c>
      <c r="W7" s="37">
        <f>COUNTIFS($B$5:$B$10,V7,$C$5:$C$10,"&gt;=0")+COUNTIFS($E$5:$E$10,V7,$D$5:$D$10,"&gt;=0")</f>
        <v>0</v>
      </c>
      <c r="X7" s="37">
        <f>COUNTIFS($B$5:$B$10,V7,$G$5:$G$10,3)+COUNTIFS($E$5:$E$10,V7,$H$5:$H$10,3)</f>
        <v>0</v>
      </c>
      <c r="Y7" s="37">
        <f>COUNTIFS($B$5:$B$10,V7,$G$5:$G$10,1)+COUNTIFS($E$5:$E$10,V7,$H$5:$H$10,1)</f>
        <v>0</v>
      </c>
      <c r="Z7" s="37">
        <f>COUNTIFS($B$5:$B$10,V7,$G$5:$G$10,0)+COUNTIFS($E$5:$E$10,V7,$H$5:$H$10,0)</f>
        <v>0</v>
      </c>
      <c r="AA7" s="37">
        <f>SUMIF($B$5:$B$10,V7,$C$5:$C$10)+SUMIF($E$5:$E$10,V7,$D$5:$D$10)</f>
        <v>0</v>
      </c>
      <c r="AB7" s="37">
        <f>SUMIF($B$5:$B$10,V7,$D$5:$D$10)+SUMIF($E$5:$E$10,V7,$C$5:$C$10)</f>
        <v>0</v>
      </c>
      <c r="AC7" s="37">
        <f>+AA7-AB7</f>
        <v>0</v>
      </c>
      <c r="AD7" s="37">
        <f>SUMIF($B$5:$B$10,V7,$G$5:$G$10)+SUMIF($E$5:$E$10,V7,$H$5:$H$10)</f>
        <v>0</v>
      </c>
      <c r="AE7" s="31">
        <f>SUM(AD7*1000000+AC7*10000+AA7*100+X7*10)</f>
        <v>0</v>
      </c>
      <c r="AG7" s="33" t="str">
        <f>'VM-tipset 2026 mall'!BR77</f>
        <v>Egypten</v>
      </c>
    </row>
    <row r="8" spans="2:33" x14ac:dyDescent="0.2">
      <c r="B8" s="34" t="str">
        <f>'VM-tipset 2026 mall'!B65</f>
        <v>Egypten</v>
      </c>
      <c r="C8" s="35" t="str">
        <f>'VM-tipset 2026 mall'!C65</f>
        <v/>
      </c>
      <c r="D8" s="35" t="str">
        <f>'VM-tipset 2026 mall'!E65</f>
        <v/>
      </c>
      <c r="E8" s="36" t="str">
        <f>'VM-tipset 2026 mall'!F65</f>
        <v>Nya Zeeland</v>
      </c>
      <c r="G8" s="37" t="str">
        <f t="shared" si="0"/>
        <v/>
      </c>
      <c r="H8" s="37" t="str">
        <f t="shared" si="1"/>
        <v/>
      </c>
      <c r="K8" s="44">
        <v>2</v>
      </c>
      <c r="L8" s="45" t="str">
        <f>VLOOKUP($K8,$U$6:$AD$10,COLUMNS($L$7:L8)+1,FALSE)</f>
        <v>Egypten</v>
      </c>
      <c r="M8" s="44">
        <f>VLOOKUP($K8,$U$6:$AD$10,COLUMNS($L$7:M8)+1,FALSE)</f>
        <v>0</v>
      </c>
      <c r="N8" s="44">
        <f>VLOOKUP($K8,$U$6:$AD$10,COLUMNS($L$7:N8)+1,FALSE)</f>
        <v>0</v>
      </c>
      <c r="O8" s="44">
        <f>VLOOKUP($K8,$U$6:$AD$10,COLUMNS($L$7:O8)+1,FALSE)</f>
        <v>0</v>
      </c>
      <c r="P8" s="44">
        <f>VLOOKUP($K8,$U$6:$AD$10,COLUMNS($L$7:P8)+1,FALSE)</f>
        <v>0</v>
      </c>
      <c r="Q8" s="44">
        <f>VLOOKUP($K8,$U$6:$AD$10,COLUMNS($L$7:Q8)+1,FALSE)</f>
        <v>0</v>
      </c>
      <c r="R8" s="44">
        <f>VLOOKUP($K8,$U$6:$AD$10,COLUMNS($L$7:R8)+1,FALSE)</f>
        <v>0</v>
      </c>
      <c r="S8" s="44">
        <f>VLOOKUP($K8,$U$6:$AD$10,COLUMNS($L$7:S8)+1,FALSE)</f>
        <v>0</v>
      </c>
      <c r="T8" s="44">
        <f>VLOOKUP($K8,$U$6:$AD$10,COLUMNS($L$7:T8)+1,FALSE)</f>
        <v>0</v>
      </c>
      <c r="U8" s="31">
        <f>RANK(AE8,$AE$7:$AE$10,0)+COUNTIF($AE$6:AE7,AE8)</f>
        <v>2</v>
      </c>
      <c r="V8" s="37" t="str">
        <f>+AG7</f>
        <v>Egypten</v>
      </c>
      <c r="W8" s="37">
        <f t="shared" ref="W8:W10" si="2">COUNTIFS($B$5:$B$10,V8,$C$5:$C$10,"&gt;=0")+COUNTIFS($E$5:$E$10,V8,$D$5:$D$10,"&gt;=0")</f>
        <v>0</v>
      </c>
      <c r="X8" s="37">
        <f t="shared" ref="X8:X10" si="3">COUNTIFS($B$5:$B$10,V8,$G$5:$G$10,3)+COUNTIFS($E$5:$E$10,V8,$H$5:$H$10,3)</f>
        <v>0</v>
      </c>
      <c r="Y8" s="37">
        <f t="shared" ref="Y8:Y10" si="4">COUNTIFS($B$5:$B$10,V8,$G$5:$G$10,1)+COUNTIFS($E$5:$E$10,V8,$H$5:$H$10,1)</f>
        <v>0</v>
      </c>
      <c r="Z8" s="37">
        <f t="shared" ref="Z8:Z10" si="5">COUNTIFS($B$5:$B$10,V8,$G$5:$G$10,0)+COUNTIFS($E$5:$E$10,V8,$H$5:$H$10,0)</f>
        <v>0</v>
      </c>
      <c r="AA8" s="37">
        <f t="shared" ref="AA8:AA10" si="6">SUMIF($B$5:$B$10,V8,$C$5:$C$10)+SUMIF($E$5:$E$10,V8,$D$5:$D$10)</f>
        <v>0</v>
      </c>
      <c r="AB8" s="37">
        <f t="shared" ref="AB8:AB10" si="7">SUMIF($B$5:$B$10,V8,$D$5:$D$10)+SUMIF($E$5:$E$10,V8,$C$5:$C$10)</f>
        <v>0</v>
      </c>
      <c r="AC8" s="37">
        <f t="shared" ref="AC8:AC10" si="8">+AA8-AB8</f>
        <v>0</v>
      </c>
      <c r="AD8" s="37">
        <f t="shared" ref="AD8:AD10" si="9">SUMIF($B$5:$B$10,V8,$G$5:$G$10)+SUMIF($E$5:$E$10,V8,$H$5:$H$10)</f>
        <v>0</v>
      </c>
      <c r="AE8" s="31">
        <f t="shared" ref="AE8:AE10" si="10">SUM(AD8*1000000+AC8*10000+AA8*100+X8*10)</f>
        <v>0</v>
      </c>
      <c r="AG8" s="33" t="str">
        <f>'VM-tipset 2026 mall'!BR78</f>
        <v>Iran</v>
      </c>
    </row>
    <row r="9" spans="2:33" x14ac:dyDescent="0.2">
      <c r="B9" s="34" t="str">
        <f>'VM-tipset 2026 mall'!B66</f>
        <v>Belgien</v>
      </c>
      <c r="C9" s="35" t="str">
        <f>'VM-tipset 2026 mall'!C66</f>
        <v/>
      </c>
      <c r="D9" s="35" t="str">
        <f>'VM-tipset 2026 mall'!E66</f>
        <v/>
      </c>
      <c r="E9" s="36" t="str">
        <f>'VM-tipset 2026 mall'!F66</f>
        <v>Nya Zeeland</v>
      </c>
      <c r="G9" s="37" t="str">
        <f t="shared" si="0"/>
        <v/>
      </c>
      <c r="H9" s="37" t="str">
        <f t="shared" si="1"/>
        <v/>
      </c>
      <c r="K9" s="46">
        <v>3</v>
      </c>
      <c r="L9" s="47" t="str">
        <f>VLOOKUP($K9,$U$6:$AD$10,COLUMNS($L$7:L9)+1,FALSE)</f>
        <v>Iran</v>
      </c>
      <c r="M9" s="46">
        <f>VLOOKUP($K9,$U$6:$AD$10,COLUMNS($L$7:M9)+1,FALSE)</f>
        <v>0</v>
      </c>
      <c r="N9" s="46">
        <f>VLOOKUP($K9,$U$6:$AD$10,COLUMNS($L$7:N9)+1,FALSE)</f>
        <v>0</v>
      </c>
      <c r="O9" s="46">
        <f>VLOOKUP($K9,$U$6:$AD$10,COLUMNS($L$7:O9)+1,FALSE)</f>
        <v>0</v>
      </c>
      <c r="P9" s="46">
        <f>VLOOKUP($K9,$U$6:$AD$10,COLUMNS($L$7:P9)+1,FALSE)</f>
        <v>0</v>
      </c>
      <c r="Q9" s="46">
        <f>VLOOKUP($K9,$U$6:$AD$10,COLUMNS($L$7:Q9)+1,FALSE)</f>
        <v>0</v>
      </c>
      <c r="R9" s="46">
        <f>VLOOKUP($K9,$U$6:$AD$10,COLUMNS($L$7:R9)+1,FALSE)</f>
        <v>0</v>
      </c>
      <c r="S9" s="46">
        <f>VLOOKUP($K9,$U$6:$AD$10,COLUMNS($L$7:S9)+1,FALSE)</f>
        <v>0</v>
      </c>
      <c r="T9" s="46">
        <f>VLOOKUP($K9,$U$6:$AD$10,COLUMNS($L$7:T9)+1,FALSE)</f>
        <v>0</v>
      </c>
      <c r="U9" s="31">
        <f>RANK(AE9,$AE$7:$AE$10,0)+COUNTIF($AE$6:AE8,AE9)</f>
        <v>3</v>
      </c>
      <c r="V9" s="37" t="str">
        <f>+AG8</f>
        <v>Iran</v>
      </c>
      <c r="W9" s="37">
        <f t="shared" si="2"/>
        <v>0</v>
      </c>
      <c r="X9" s="37">
        <f t="shared" si="3"/>
        <v>0</v>
      </c>
      <c r="Y9" s="37">
        <f t="shared" si="4"/>
        <v>0</v>
      </c>
      <c r="Z9" s="37">
        <f t="shared" si="5"/>
        <v>0</v>
      </c>
      <c r="AA9" s="37">
        <f t="shared" si="6"/>
        <v>0</v>
      </c>
      <c r="AB9" s="37">
        <f t="shared" si="7"/>
        <v>0</v>
      </c>
      <c r="AC9" s="37">
        <f t="shared" si="8"/>
        <v>0</v>
      </c>
      <c r="AD9" s="37">
        <f t="shared" si="9"/>
        <v>0</v>
      </c>
      <c r="AE9" s="31">
        <f t="shared" si="10"/>
        <v>0</v>
      </c>
      <c r="AG9" s="33" t="str">
        <f>'VM-tipset 2026 mall'!BR79</f>
        <v>Nya Zeeland</v>
      </c>
    </row>
    <row r="10" spans="2:33" x14ac:dyDescent="0.2">
      <c r="B10" s="34" t="str">
        <f>'VM-tipset 2026 mall'!B67</f>
        <v>Egypten</v>
      </c>
      <c r="C10" s="35" t="str">
        <f>'VM-tipset 2026 mall'!C67</f>
        <v/>
      </c>
      <c r="D10" s="35" t="str">
        <f>'VM-tipset 2026 mall'!E67</f>
        <v/>
      </c>
      <c r="E10" s="36" t="str">
        <f>'VM-tipset 2026 mall'!F67</f>
        <v>Iran</v>
      </c>
      <c r="G10" s="37" t="str">
        <f t="shared" si="0"/>
        <v/>
      </c>
      <c r="H10" s="37" t="str">
        <f t="shared" si="1"/>
        <v/>
      </c>
      <c r="K10" s="46">
        <v>4</v>
      </c>
      <c r="L10" s="47" t="str">
        <f>VLOOKUP($K10,$U$6:$AD$10,COLUMNS($L$7:L10)+1,FALSE)</f>
        <v>Nya Zeeland</v>
      </c>
      <c r="M10" s="46">
        <f>VLOOKUP($K10,$U$6:$AD$10,COLUMNS($L$7:M10)+1,FALSE)</f>
        <v>0</v>
      </c>
      <c r="N10" s="46">
        <f>VLOOKUP($K10,$U$6:$AD$10,COLUMNS($L$7:N10)+1,FALSE)</f>
        <v>0</v>
      </c>
      <c r="O10" s="46">
        <f>VLOOKUP($K10,$U$6:$AD$10,COLUMNS($L$7:O10)+1,FALSE)</f>
        <v>0</v>
      </c>
      <c r="P10" s="46">
        <f>VLOOKUP($K10,$U$6:$AD$10,COLUMNS($L$7:P10)+1,FALSE)</f>
        <v>0</v>
      </c>
      <c r="Q10" s="46">
        <f>VLOOKUP($K10,$U$6:$AD$10,COLUMNS($L$7:Q10)+1,FALSE)</f>
        <v>0</v>
      </c>
      <c r="R10" s="46">
        <f>VLOOKUP($K10,$U$6:$AD$10,COLUMNS($L$7:R10)+1,FALSE)</f>
        <v>0</v>
      </c>
      <c r="S10" s="46">
        <f>VLOOKUP($K10,$U$6:$AD$10,COLUMNS($L$7:S10)+1,FALSE)</f>
        <v>0</v>
      </c>
      <c r="T10" s="46">
        <f>VLOOKUP($K10,$U$6:$AD$10,COLUMNS($L$7:T10)+1,FALSE)</f>
        <v>0</v>
      </c>
      <c r="U10" s="31">
        <f>RANK(AE10,$AE$7:$AE$10,0)+COUNTIF($AE$6:AE9,AE10)</f>
        <v>4</v>
      </c>
      <c r="V10" s="37" t="str">
        <f>+AG9</f>
        <v>Nya Zeeland</v>
      </c>
      <c r="W10" s="37">
        <f t="shared" si="2"/>
        <v>0</v>
      </c>
      <c r="X10" s="37">
        <f t="shared" si="3"/>
        <v>0</v>
      </c>
      <c r="Y10" s="37">
        <f t="shared" si="4"/>
        <v>0</v>
      </c>
      <c r="Z10" s="37">
        <f t="shared" si="5"/>
        <v>0</v>
      </c>
      <c r="AA10" s="37">
        <f t="shared" si="6"/>
        <v>0</v>
      </c>
      <c r="AB10" s="37">
        <f t="shared" si="7"/>
        <v>0</v>
      </c>
      <c r="AC10" s="37">
        <f t="shared" si="8"/>
        <v>0</v>
      </c>
      <c r="AD10" s="37">
        <f t="shared" si="9"/>
        <v>0</v>
      </c>
      <c r="AE10" s="31">
        <f t="shared" si="10"/>
        <v>0</v>
      </c>
      <c r="AG10" s="33"/>
    </row>
    <row r="11" spans="2:33" ht="13.5" thickBot="1" x14ac:dyDescent="0.25">
      <c r="B11" s="48"/>
      <c r="C11" s="49"/>
      <c r="D11" s="49"/>
      <c r="E11" s="49"/>
      <c r="F11" s="49"/>
      <c r="G11" s="49"/>
      <c r="H11" s="49"/>
      <c r="I11" s="49"/>
      <c r="J11" s="49"/>
      <c r="K11" s="49"/>
      <c r="L11" s="49"/>
      <c r="M11" s="49"/>
      <c r="N11" s="50"/>
      <c r="O11" s="49"/>
      <c r="P11" s="49"/>
      <c r="Q11" s="49"/>
      <c r="R11" s="49"/>
      <c r="S11" s="49"/>
      <c r="T11" s="49"/>
      <c r="U11" s="49"/>
      <c r="V11" s="49"/>
      <c r="W11" s="49"/>
      <c r="X11" s="49"/>
      <c r="Y11" s="49"/>
      <c r="Z11" s="49"/>
      <c r="AA11" s="49"/>
      <c r="AB11" s="49"/>
      <c r="AC11" s="49"/>
      <c r="AD11" s="49"/>
      <c r="AE11" s="49"/>
      <c r="AF11" s="49"/>
      <c r="AG11" s="51"/>
    </row>
    <row r="12" spans="2:33" x14ac:dyDescent="0.2">
      <c r="N12" s="52"/>
      <c r="O12" s="52"/>
      <c r="P12" s="52"/>
      <c r="Q12" s="52"/>
      <c r="R12" s="52"/>
      <c r="S12" s="52"/>
      <c r="T12" s="52"/>
      <c r="U12" s="52"/>
      <c r="V12" s="52"/>
    </row>
  </sheetData>
  <sheetProtection algorithmName="SHA-512" hashValue="leMhxTKGSLg4F5cw2q1KU1LahPx5qZARCUaluEzIuaBZJMpBRe9icF0GbVHwMVFx0mvz5gwcWTTfK5on5c98XQ==" saltValue="mJyvOWR+EqBOZbSLbQeqZA==" spinCount="100000" sheet="1" objects="1" scenarios="1" selectLockedCells="1"/>
  <mergeCells count="3">
    <mergeCell ref="B2:AG3"/>
    <mergeCell ref="B4:E4"/>
    <mergeCell ref="G4:H4"/>
  </mergeCells>
  <conditionalFormatting sqref="AC7:AC10">
    <cfRule type="cellIs" dxfId="5" priority="1" operator="lessThan">
      <formula>0</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62DB-CDAF-4730-B0C7-82ECE0DA9855}">
  <sheetPr codeName="Blad9"/>
  <dimension ref="B1:AG12"/>
  <sheetViews>
    <sheetView showGridLines="0" zoomScale="85" zoomScaleNormal="85" workbookViewId="0">
      <selection activeCell="N29" sqref="N29"/>
    </sheetView>
  </sheetViews>
  <sheetFormatPr defaultColWidth="9" defaultRowHeight="12.75" x14ac:dyDescent="0.2"/>
  <cols>
    <col min="1" max="1" width="9" style="31"/>
    <col min="2" max="2" width="17.375" style="31" customWidth="1"/>
    <col min="3" max="4" width="6.5" style="31" customWidth="1"/>
    <col min="5" max="5" width="17.375" style="31" customWidth="1"/>
    <col min="6" max="6" width="9" style="31"/>
    <col min="7" max="8" width="5.875" style="31" customWidth="1"/>
    <col min="9" max="10" width="1.875" style="31" customWidth="1"/>
    <col min="11" max="11" width="2.875" style="31" bestFit="1" customWidth="1"/>
    <col min="12" max="12" width="7.625" style="31" bestFit="1" customWidth="1"/>
    <col min="13" max="13" width="4.75" style="31" customWidth="1"/>
    <col min="14" max="14" width="4.75" style="32" customWidth="1"/>
    <col min="15" max="20" width="4.75" style="31" customWidth="1"/>
    <col min="21" max="22" width="7.5" style="31" customWidth="1"/>
    <col min="23" max="23" width="2.375" style="31" customWidth="1"/>
    <col min="24" max="28" width="9" style="31"/>
    <col min="29" max="94" width="8" style="31" customWidth="1"/>
    <col min="95" max="16384" width="9" style="31"/>
  </cols>
  <sheetData>
    <row r="1" spans="2:33" ht="13.5" thickBot="1" x14ac:dyDescent="0.25"/>
    <row r="2" spans="2:33" x14ac:dyDescent="0.2">
      <c r="B2" s="464" t="s">
        <v>46</v>
      </c>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6"/>
    </row>
    <row r="3" spans="2:33" ht="13.5" thickBot="1" x14ac:dyDescent="0.25">
      <c r="B3" s="467"/>
      <c r="C3" s="468"/>
      <c r="D3" s="468"/>
      <c r="E3" s="468"/>
      <c r="F3" s="468"/>
      <c r="G3" s="468"/>
      <c r="H3" s="468"/>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9"/>
    </row>
    <row r="4" spans="2:33" x14ac:dyDescent="0.2">
      <c r="B4" s="470" t="s">
        <v>63</v>
      </c>
      <c r="C4" s="471"/>
      <c r="D4" s="471"/>
      <c r="E4" s="471"/>
      <c r="G4" s="471" t="s">
        <v>53</v>
      </c>
      <c r="H4" s="471"/>
      <c r="AG4" s="33"/>
    </row>
    <row r="5" spans="2:33" x14ac:dyDescent="0.2">
      <c r="B5" s="34" t="str">
        <f>'VM-tipset 2026 mall'!B70</f>
        <v>Spanien</v>
      </c>
      <c r="C5" s="35" t="str">
        <f>'VM-tipset 2026 mall'!C70</f>
        <v/>
      </c>
      <c r="D5" s="35" t="str">
        <f>'VM-tipset 2026 mall'!E70</f>
        <v/>
      </c>
      <c r="E5" s="36" t="str">
        <f>'VM-tipset 2026 mall'!F70</f>
        <v>Kap Verde</v>
      </c>
      <c r="G5" s="37" t="str">
        <f>IF(C5="","",IF(C5&gt;D5,3,IF(C5=D5,1,0)))</f>
        <v/>
      </c>
      <c r="H5" s="37" t="str">
        <f>IF(D5="","",IF(D5&gt;C5,3,IF(D5=C5,1,0)))</f>
        <v/>
      </c>
      <c r="AG5" s="38" t="s">
        <v>46</v>
      </c>
    </row>
    <row r="6" spans="2:33" x14ac:dyDescent="0.2">
      <c r="B6" s="34" t="str">
        <f>'VM-tipset 2026 mall'!B71</f>
        <v>Saudiarabien</v>
      </c>
      <c r="C6" s="35" t="str">
        <f>'VM-tipset 2026 mall'!C71</f>
        <v/>
      </c>
      <c r="D6" s="35" t="str">
        <f>'VM-tipset 2026 mall'!E71</f>
        <v/>
      </c>
      <c r="E6" s="36" t="str">
        <f>'VM-tipset 2026 mall'!F71</f>
        <v>Uruguay</v>
      </c>
      <c r="G6" s="37" t="str">
        <f t="shared" ref="G6:G10" si="0">IF(C6="","",IF(C6&gt;D6,3,IF(C6=D6,1,0)))</f>
        <v/>
      </c>
      <c r="H6" s="37" t="str">
        <f t="shared" ref="H6:H10" si="1">IF(D6="","",IF(D6&gt;C6,3,IF(D6=C6,1,0)))</f>
        <v/>
      </c>
      <c r="K6" s="39" t="s">
        <v>69</v>
      </c>
      <c r="L6" s="39" t="s">
        <v>70</v>
      </c>
      <c r="M6" s="39" t="s">
        <v>71</v>
      </c>
      <c r="N6" s="39" t="s">
        <v>72</v>
      </c>
      <c r="O6" s="39" t="s">
        <v>58</v>
      </c>
      <c r="P6" s="39" t="s">
        <v>73</v>
      </c>
      <c r="Q6" s="39" t="s">
        <v>74</v>
      </c>
      <c r="R6" s="39" t="s">
        <v>75</v>
      </c>
      <c r="S6" s="39" t="s">
        <v>76</v>
      </c>
      <c r="T6" s="39" t="s">
        <v>77</v>
      </c>
      <c r="U6" s="40" t="s">
        <v>78</v>
      </c>
      <c r="V6" s="41" t="s">
        <v>70</v>
      </c>
      <c r="W6" s="41" t="s">
        <v>71</v>
      </c>
      <c r="X6" s="41" t="s">
        <v>72</v>
      </c>
      <c r="Y6" s="41" t="s">
        <v>58</v>
      </c>
      <c r="Z6" s="41" t="s">
        <v>73</v>
      </c>
      <c r="AA6" s="41" t="s">
        <v>74</v>
      </c>
      <c r="AB6" s="41" t="s">
        <v>75</v>
      </c>
      <c r="AC6" s="41" t="s">
        <v>76</v>
      </c>
      <c r="AD6" s="41" t="s">
        <v>77</v>
      </c>
      <c r="AE6" s="42" t="s">
        <v>79</v>
      </c>
      <c r="AF6" s="43"/>
      <c r="AG6" s="33" t="str">
        <f>'VM-tipset 2026 mall'!BR81</f>
        <v>Spanien</v>
      </c>
    </row>
    <row r="7" spans="2:33" x14ac:dyDescent="0.2">
      <c r="B7" s="34" t="str">
        <f>'VM-tipset 2026 mall'!B72</f>
        <v>Spanien</v>
      </c>
      <c r="C7" s="35" t="str">
        <f>'VM-tipset 2026 mall'!C72</f>
        <v/>
      </c>
      <c r="D7" s="35" t="str">
        <f>'VM-tipset 2026 mall'!E72</f>
        <v/>
      </c>
      <c r="E7" s="36" t="str">
        <f>'VM-tipset 2026 mall'!F72</f>
        <v>Saudiarabien</v>
      </c>
      <c r="G7" s="37" t="str">
        <f t="shared" si="0"/>
        <v/>
      </c>
      <c r="H7" s="37" t="str">
        <f t="shared" si="1"/>
        <v/>
      </c>
      <c r="K7" s="44">
        <v>1</v>
      </c>
      <c r="L7" s="45" t="str">
        <f>VLOOKUP($K7,$U$6:$AD$10,COLUMNS($L$7:L7)+1,FALSE)</f>
        <v>Spanien</v>
      </c>
      <c r="M7" s="44">
        <f>VLOOKUP($K7,$U$6:$AD$10,COLUMNS($L$7:M7)+1,FALSE)</f>
        <v>0</v>
      </c>
      <c r="N7" s="44">
        <f>VLOOKUP($K7,$U$6:$AD$10,COLUMNS($L$7:N7)+1,FALSE)</f>
        <v>0</v>
      </c>
      <c r="O7" s="44">
        <f>VLOOKUP($K7,$U$6:$AD$10,COLUMNS($L$7:O7)+1,FALSE)</f>
        <v>0</v>
      </c>
      <c r="P7" s="44">
        <f>VLOOKUP($K7,$U$6:$AD$10,COLUMNS($L$7:P7)+1,FALSE)</f>
        <v>0</v>
      </c>
      <c r="Q7" s="44">
        <f>VLOOKUP($K7,$U$6:$AD$10,COLUMNS($L$7:Q7)+1,FALSE)</f>
        <v>0</v>
      </c>
      <c r="R7" s="44">
        <f>VLOOKUP($K7,$U$6:$AD$10,COLUMNS($L$7:R7)+1,FALSE)</f>
        <v>0</v>
      </c>
      <c r="S7" s="44">
        <f>VLOOKUP($K7,$U$6:$AD$10,COLUMNS($L$7:S7)+1,FALSE)</f>
        <v>0</v>
      </c>
      <c r="T7" s="44">
        <f>VLOOKUP($K7,$U$6:$AD$10,COLUMNS($L$7:T7)+1,FALSE)</f>
        <v>0</v>
      </c>
      <c r="U7" s="31">
        <f>RANK(AE7,$AE$7:$AE$10,0)+COUNTIF($AE$6:AE6,AE7)</f>
        <v>1</v>
      </c>
      <c r="V7" s="37" t="str">
        <f>+AG6</f>
        <v>Spanien</v>
      </c>
      <c r="W7" s="37">
        <f>COUNTIFS($B$5:$B$10,V7,$C$5:$C$10,"&gt;=0")+COUNTIFS($E$5:$E$10,V7,$D$5:$D$10,"&gt;=0")</f>
        <v>0</v>
      </c>
      <c r="X7" s="37">
        <f>COUNTIFS($B$5:$B$10,V7,$G$5:$G$10,3)+COUNTIFS($E$5:$E$10,V7,$H$5:$H$10,3)</f>
        <v>0</v>
      </c>
      <c r="Y7" s="37">
        <f>COUNTIFS($B$5:$B$10,V7,$G$5:$G$10,1)+COUNTIFS($E$5:$E$10,V7,$H$5:$H$10,1)</f>
        <v>0</v>
      </c>
      <c r="Z7" s="37">
        <f>COUNTIFS($B$5:$B$10,V7,$G$5:$G$10,0)+COUNTIFS($E$5:$E$10,V7,$H$5:$H$10,0)</f>
        <v>0</v>
      </c>
      <c r="AA7" s="37">
        <f>SUMIF($B$5:$B$10,V7,$C$5:$C$10)+SUMIF($E$5:$E$10,V7,$D$5:$D$10)</f>
        <v>0</v>
      </c>
      <c r="AB7" s="37">
        <f>SUMIF($B$5:$B$10,V7,$D$5:$D$10)+SUMIF($E$5:$E$10,V7,$C$5:$C$10)</f>
        <v>0</v>
      </c>
      <c r="AC7" s="37">
        <f>+AA7-AB7</f>
        <v>0</v>
      </c>
      <c r="AD7" s="37">
        <f>SUMIF($B$5:$B$10,V7,$G$5:$G$10)+SUMIF($E$5:$E$10,V7,$H$5:$H$10)</f>
        <v>0</v>
      </c>
      <c r="AE7" s="31">
        <f>SUM(AD7*1000000+AC7*10000+AA7*100+X7*10)</f>
        <v>0</v>
      </c>
      <c r="AG7" s="33" t="str">
        <f>'VM-tipset 2026 mall'!BR82</f>
        <v>Kap Verde</v>
      </c>
    </row>
    <row r="8" spans="2:33" x14ac:dyDescent="0.2">
      <c r="B8" s="34" t="str">
        <f>'VM-tipset 2026 mall'!B73</f>
        <v>Kap Verde</v>
      </c>
      <c r="C8" s="35" t="str">
        <f>'VM-tipset 2026 mall'!C73</f>
        <v/>
      </c>
      <c r="D8" s="35" t="str">
        <f>'VM-tipset 2026 mall'!E73</f>
        <v/>
      </c>
      <c r="E8" s="36" t="str">
        <f>'VM-tipset 2026 mall'!F73</f>
        <v>Uruguay</v>
      </c>
      <c r="G8" s="37" t="str">
        <f t="shared" si="0"/>
        <v/>
      </c>
      <c r="H8" s="37" t="str">
        <f t="shared" si="1"/>
        <v/>
      </c>
      <c r="K8" s="44">
        <v>2</v>
      </c>
      <c r="L8" s="45" t="str">
        <f>VLOOKUP($K8,$U$6:$AD$10,COLUMNS($L$7:L8)+1,FALSE)</f>
        <v>Kap Verde</v>
      </c>
      <c r="M8" s="44">
        <f>VLOOKUP($K8,$U$6:$AD$10,COLUMNS($L$7:M8)+1,FALSE)</f>
        <v>0</v>
      </c>
      <c r="N8" s="44">
        <f>VLOOKUP($K8,$U$6:$AD$10,COLUMNS($L$7:N8)+1,FALSE)</f>
        <v>0</v>
      </c>
      <c r="O8" s="44">
        <f>VLOOKUP($K8,$U$6:$AD$10,COLUMNS($L$7:O8)+1,FALSE)</f>
        <v>0</v>
      </c>
      <c r="P8" s="44">
        <f>VLOOKUP($K8,$U$6:$AD$10,COLUMNS($L$7:P8)+1,FALSE)</f>
        <v>0</v>
      </c>
      <c r="Q8" s="44">
        <f>VLOOKUP($K8,$U$6:$AD$10,COLUMNS($L$7:Q8)+1,FALSE)</f>
        <v>0</v>
      </c>
      <c r="R8" s="44">
        <f>VLOOKUP($K8,$U$6:$AD$10,COLUMNS($L$7:R8)+1,FALSE)</f>
        <v>0</v>
      </c>
      <c r="S8" s="44">
        <f>VLOOKUP($K8,$U$6:$AD$10,COLUMNS($L$7:S8)+1,FALSE)</f>
        <v>0</v>
      </c>
      <c r="T8" s="44">
        <f>VLOOKUP($K8,$U$6:$AD$10,COLUMNS($L$7:T8)+1,FALSE)</f>
        <v>0</v>
      </c>
      <c r="U8" s="31">
        <f>RANK(AE8,$AE$7:$AE$10,0)+COUNTIF($AE$6:AE7,AE8)</f>
        <v>2</v>
      </c>
      <c r="V8" s="37" t="str">
        <f>+AG7</f>
        <v>Kap Verde</v>
      </c>
      <c r="W8" s="37">
        <f t="shared" ref="W8:W10" si="2">COUNTIFS($B$5:$B$10,V8,$C$5:$C$10,"&gt;=0")+COUNTIFS($E$5:$E$10,V8,$D$5:$D$10,"&gt;=0")</f>
        <v>0</v>
      </c>
      <c r="X8" s="37">
        <f t="shared" ref="X8:X10" si="3">COUNTIFS($B$5:$B$10,V8,$G$5:$G$10,3)+COUNTIFS($E$5:$E$10,V8,$H$5:$H$10,3)</f>
        <v>0</v>
      </c>
      <c r="Y8" s="37">
        <f t="shared" ref="Y8:Y10" si="4">COUNTIFS($B$5:$B$10,V8,$G$5:$G$10,1)+COUNTIFS($E$5:$E$10,V8,$H$5:$H$10,1)</f>
        <v>0</v>
      </c>
      <c r="Z8" s="37">
        <f t="shared" ref="Z8:Z10" si="5">COUNTIFS($B$5:$B$10,V8,$G$5:$G$10,0)+COUNTIFS($E$5:$E$10,V8,$H$5:$H$10,0)</f>
        <v>0</v>
      </c>
      <c r="AA8" s="37">
        <f t="shared" ref="AA8:AA10" si="6">SUMIF($B$5:$B$10,V8,$C$5:$C$10)+SUMIF($E$5:$E$10,V8,$D$5:$D$10)</f>
        <v>0</v>
      </c>
      <c r="AB8" s="37">
        <f t="shared" ref="AB8:AB10" si="7">SUMIF($B$5:$B$10,V8,$D$5:$D$10)+SUMIF($E$5:$E$10,V8,$C$5:$C$10)</f>
        <v>0</v>
      </c>
      <c r="AC8" s="37">
        <f t="shared" ref="AC8:AC10" si="8">+AA8-AB8</f>
        <v>0</v>
      </c>
      <c r="AD8" s="37">
        <f t="shared" ref="AD8:AD10" si="9">SUMIF($B$5:$B$10,V8,$G$5:$G$10)+SUMIF($E$5:$E$10,V8,$H$5:$H$10)</f>
        <v>0</v>
      </c>
      <c r="AE8" s="31">
        <f t="shared" ref="AE8:AE10" si="10">SUM(AD8*1000000+AC8*10000+AA8*100+X8*10)</f>
        <v>0</v>
      </c>
      <c r="AG8" s="33" t="str">
        <f>'VM-tipset 2026 mall'!BR83</f>
        <v>Saudiarabien</v>
      </c>
    </row>
    <row r="9" spans="2:33" x14ac:dyDescent="0.2">
      <c r="B9" s="34" t="str">
        <f>'VM-tipset 2026 mall'!B74</f>
        <v>Spanien</v>
      </c>
      <c r="C9" s="35" t="str">
        <f>'VM-tipset 2026 mall'!C74</f>
        <v/>
      </c>
      <c r="D9" s="35" t="str">
        <f>'VM-tipset 2026 mall'!E74</f>
        <v/>
      </c>
      <c r="E9" s="36" t="str">
        <f>'VM-tipset 2026 mall'!F74</f>
        <v>Uruguay</v>
      </c>
      <c r="G9" s="37" t="str">
        <f t="shared" si="0"/>
        <v/>
      </c>
      <c r="H9" s="37" t="str">
        <f t="shared" si="1"/>
        <v/>
      </c>
      <c r="K9" s="46">
        <v>3</v>
      </c>
      <c r="L9" s="47" t="str">
        <f>VLOOKUP($K9,$U$6:$AD$10,COLUMNS($L$7:L9)+1,FALSE)</f>
        <v>Saudiarabien</v>
      </c>
      <c r="M9" s="46">
        <f>VLOOKUP($K9,$U$6:$AD$10,COLUMNS($L$7:M9)+1,FALSE)</f>
        <v>0</v>
      </c>
      <c r="N9" s="46">
        <f>VLOOKUP($K9,$U$6:$AD$10,COLUMNS($L$7:N9)+1,FALSE)</f>
        <v>0</v>
      </c>
      <c r="O9" s="46">
        <f>VLOOKUP($K9,$U$6:$AD$10,COLUMNS($L$7:O9)+1,FALSE)</f>
        <v>0</v>
      </c>
      <c r="P9" s="46">
        <f>VLOOKUP($K9,$U$6:$AD$10,COLUMNS($L$7:P9)+1,FALSE)</f>
        <v>0</v>
      </c>
      <c r="Q9" s="46">
        <f>VLOOKUP($K9,$U$6:$AD$10,COLUMNS($L$7:Q9)+1,FALSE)</f>
        <v>0</v>
      </c>
      <c r="R9" s="46">
        <f>VLOOKUP($K9,$U$6:$AD$10,COLUMNS($L$7:R9)+1,FALSE)</f>
        <v>0</v>
      </c>
      <c r="S9" s="46">
        <f>VLOOKUP($K9,$U$6:$AD$10,COLUMNS($L$7:S9)+1,FALSE)</f>
        <v>0</v>
      </c>
      <c r="T9" s="46">
        <f>VLOOKUP($K9,$U$6:$AD$10,COLUMNS($L$7:T9)+1,FALSE)</f>
        <v>0</v>
      </c>
      <c r="U9" s="31">
        <f>RANK(AE9,$AE$7:$AE$10,0)+COUNTIF($AE$6:AE8,AE9)</f>
        <v>3</v>
      </c>
      <c r="V9" s="37" t="str">
        <f>+AG8</f>
        <v>Saudiarabien</v>
      </c>
      <c r="W9" s="37">
        <f t="shared" si="2"/>
        <v>0</v>
      </c>
      <c r="X9" s="37">
        <f t="shared" si="3"/>
        <v>0</v>
      </c>
      <c r="Y9" s="37">
        <f t="shared" si="4"/>
        <v>0</v>
      </c>
      <c r="Z9" s="37">
        <f t="shared" si="5"/>
        <v>0</v>
      </c>
      <c r="AA9" s="37">
        <f t="shared" si="6"/>
        <v>0</v>
      </c>
      <c r="AB9" s="37">
        <f t="shared" si="7"/>
        <v>0</v>
      </c>
      <c r="AC9" s="37">
        <f t="shared" si="8"/>
        <v>0</v>
      </c>
      <c r="AD9" s="37">
        <f t="shared" si="9"/>
        <v>0</v>
      </c>
      <c r="AE9" s="31">
        <f t="shared" si="10"/>
        <v>0</v>
      </c>
      <c r="AG9" s="33" t="str">
        <f>'VM-tipset 2026 mall'!BR84</f>
        <v>Uruguay</v>
      </c>
    </row>
    <row r="10" spans="2:33" x14ac:dyDescent="0.2">
      <c r="B10" s="34" t="str">
        <f>'VM-tipset 2026 mall'!B75</f>
        <v>Kap Verde</v>
      </c>
      <c r="C10" s="35" t="str">
        <f>'VM-tipset 2026 mall'!C75</f>
        <v/>
      </c>
      <c r="D10" s="35" t="str">
        <f>'VM-tipset 2026 mall'!E75</f>
        <v/>
      </c>
      <c r="E10" s="36" t="str">
        <f>'VM-tipset 2026 mall'!F75</f>
        <v>Saudiarabien</v>
      </c>
      <c r="G10" s="37" t="str">
        <f t="shared" si="0"/>
        <v/>
      </c>
      <c r="H10" s="37" t="str">
        <f t="shared" si="1"/>
        <v/>
      </c>
      <c r="K10" s="46">
        <v>4</v>
      </c>
      <c r="L10" s="47" t="str">
        <f>VLOOKUP($K10,$U$6:$AD$10,COLUMNS($L$7:L10)+1,FALSE)</f>
        <v>Uruguay</v>
      </c>
      <c r="M10" s="46">
        <f>VLOOKUP($K10,$U$6:$AD$10,COLUMNS($L$7:M10)+1,FALSE)</f>
        <v>0</v>
      </c>
      <c r="N10" s="46">
        <f>VLOOKUP($K10,$U$6:$AD$10,COLUMNS($L$7:N10)+1,FALSE)</f>
        <v>0</v>
      </c>
      <c r="O10" s="46">
        <f>VLOOKUP($K10,$U$6:$AD$10,COLUMNS($L$7:O10)+1,FALSE)</f>
        <v>0</v>
      </c>
      <c r="P10" s="46">
        <f>VLOOKUP($K10,$U$6:$AD$10,COLUMNS($L$7:P10)+1,FALSE)</f>
        <v>0</v>
      </c>
      <c r="Q10" s="46">
        <f>VLOOKUP($K10,$U$6:$AD$10,COLUMNS($L$7:Q10)+1,FALSE)</f>
        <v>0</v>
      </c>
      <c r="R10" s="46">
        <f>VLOOKUP($K10,$U$6:$AD$10,COLUMNS($L$7:R10)+1,FALSE)</f>
        <v>0</v>
      </c>
      <c r="S10" s="46">
        <f>VLOOKUP($K10,$U$6:$AD$10,COLUMNS($L$7:S10)+1,FALSE)</f>
        <v>0</v>
      </c>
      <c r="T10" s="46">
        <f>VLOOKUP($K10,$U$6:$AD$10,COLUMNS($L$7:T10)+1,FALSE)</f>
        <v>0</v>
      </c>
      <c r="U10" s="31">
        <f>RANK(AE10,$AE$7:$AE$10,0)+COUNTIF($AE$6:AE9,AE10)</f>
        <v>4</v>
      </c>
      <c r="V10" s="37" t="str">
        <f>+AG9</f>
        <v>Uruguay</v>
      </c>
      <c r="W10" s="37">
        <f t="shared" si="2"/>
        <v>0</v>
      </c>
      <c r="X10" s="37">
        <f t="shared" si="3"/>
        <v>0</v>
      </c>
      <c r="Y10" s="37">
        <f t="shared" si="4"/>
        <v>0</v>
      </c>
      <c r="Z10" s="37">
        <f t="shared" si="5"/>
        <v>0</v>
      </c>
      <c r="AA10" s="37">
        <f t="shared" si="6"/>
        <v>0</v>
      </c>
      <c r="AB10" s="37">
        <f t="shared" si="7"/>
        <v>0</v>
      </c>
      <c r="AC10" s="37">
        <f t="shared" si="8"/>
        <v>0</v>
      </c>
      <c r="AD10" s="37">
        <f t="shared" si="9"/>
        <v>0</v>
      </c>
      <c r="AE10" s="31">
        <f t="shared" si="10"/>
        <v>0</v>
      </c>
      <c r="AG10" s="33"/>
    </row>
    <row r="11" spans="2:33" ht="13.5" thickBot="1" x14ac:dyDescent="0.25">
      <c r="B11" s="48"/>
      <c r="C11" s="49"/>
      <c r="D11" s="49"/>
      <c r="E11" s="49"/>
      <c r="F11" s="49"/>
      <c r="G11" s="49"/>
      <c r="H11" s="49"/>
      <c r="I11" s="49"/>
      <c r="J11" s="49"/>
      <c r="K11" s="49"/>
      <c r="L11" s="49"/>
      <c r="M11" s="49"/>
      <c r="N11" s="50"/>
      <c r="O11" s="49"/>
      <c r="P11" s="49"/>
      <c r="Q11" s="49"/>
      <c r="R11" s="49"/>
      <c r="S11" s="49"/>
      <c r="T11" s="49"/>
      <c r="U11" s="49"/>
      <c r="V11" s="49"/>
      <c r="W11" s="49"/>
      <c r="X11" s="49"/>
      <c r="Y11" s="49"/>
      <c r="Z11" s="49"/>
      <c r="AA11" s="49"/>
      <c r="AB11" s="49"/>
      <c r="AC11" s="49"/>
      <c r="AD11" s="49"/>
      <c r="AE11" s="49"/>
      <c r="AF11" s="49"/>
      <c r="AG11" s="51"/>
    </row>
    <row r="12" spans="2:33" x14ac:dyDescent="0.2">
      <c r="N12" s="52"/>
      <c r="O12" s="52"/>
      <c r="P12" s="52"/>
      <c r="Q12" s="52"/>
      <c r="R12" s="52"/>
      <c r="S12" s="52"/>
      <c r="T12" s="52"/>
      <c r="U12" s="52"/>
      <c r="V12" s="52"/>
    </row>
  </sheetData>
  <sheetProtection algorithmName="SHA-512" hashValue="2oy8TFEkpB6JmIw4VOK8vndh6jz8YXxD3teQCuVpgAAVkTvY7T9cTx6t9ZSjX1Ee0PHWHsoQbDqLbW/bkiZaEg==" saltValue="UBrvBjnubqkdttX+hmmwPA==" spinCount="100000" sheet="1" selectLockedCells="1"/>
  <mergeCells count="3">
    <mergeCell ref="B2:AG3"/>
    <mergeCell ref="B4:E4"/>
    <mergeCell ref="G4:H4"/>
  </mergeCells>
  <conditionalFormatting sqref="AC7:AC10">
    <cfRule type="cellIs" dxfId="4" priority="1" operator="lessThan">
      <formula>0</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3966D-9160-4B4C-871F-20660C8FB400}">
  <dimension ref="B1:AG12"/>
  <sheetViews>
    <sheetView showGridLines="0" zoomScale="85" zoomScaleNormal="85" workbookViewId="0">
      <selection activeCell="N29" sqref="N29"/>
    </sheetView>
  </sheetViews>
  <sheetFormatPr defaultColWidth="9" defaultRowHeight="12.75" x14ac:dyDescent="0.2"/>
  <cols>
    <col min="1" max="1" width="9" style="31"/>
    <col min="2" max="2" width="17.375" style="31" customWidth="1"/>
    <col min="3" max="4" width="6.5" style="31" customWidth="1"/>
    <col min="5" max="5" width="17.375" style="31" customWidth="1"/>
    <col min="6" max="6" width="9" style="31"/>
    <col min="7" max="8" width="5.875" style="31" customWidth="1"/>
    <col min="9" max="10" width="1.875" style="31" customWidth="1"/>
    <col min="11" max="11" width="2.875" style="31" bestFit="1" customWidth="1"/>
    <col min="12" max="12" width="7.625" style="31" bestFit="1" customWidth="1"/>
    <col min="13" max="13" width="4.75" style="31" customWidth="1"/>
    <col min="14" max="14" width="4.75" style="32" customWidth="1"/>
    <col min="15" max="20" width="4.75" style="31" customWidth="1"/>
    <col min="21" max="22" width="7.5" style="31" customWidth="1"/>
    <col min="23" max="23" width="2.375" style="31" customWidth="1"/>
    <col min="24" max="28" width="9" style="31"/>
    <col min="29" max="94" width="8" style="31" customWidth="1"/>
    <col min="95" max="16384" width="9" style="31"/>
  </cols>
  <sheetData>
    <row r="1" spans="2:33" ht="13.5" thickBot="1" x14ac:dyDescent="0.25"/>
    <row r="2" spans="2:33" x14ac:dyDescent="0.2">
      <c r="B2" s="464" t="s">
        <v>46</v>
      </c>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6"/>
    </row>
    <row r="3" spans="2:33" ht="13.5" thickBot="1" x14ac:dyDescent="0.25">
      <c r="B3" s="467"/>
      <c r="C3" s="468"/>
      <c r="D3" s="468"/>
      <c r="E3" s="468"/>
      <c r="F3" s="468"/>
      <c r="G3" s="468"/>
      <c r="H3" s="468"/>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9"/>
    </row>
    <row r="4" spans="2:33" x14ac:dyDescent="0.2">
      <c r="B4" s="470" t="s">
        <v>63</v>
      </c>
      <c r="C4" s="471"/>
      <c r="D4" s="471"/>
      <c r="E4" s="471"/>
      <c r="G4" s="471" t="s">
        <v>53</v>
      </c>
      <c r="H4" s="471"/>
      <c r="AG4" s="33"/>
    </row>
    <row r="5" spans="2:33" x14ac:dyDescent="0.2">
      <c r="B5" s="34" t="str">
        <f>'VM-tipset 2026 mall'!B78</f>
        <v>Frankrike</v>
      </c>
      <c r="C5" s="35" t="str">
        <f>'VM-tipset 2026 mall'!C78</f>
        <v/>
      </c>
      <c r="D5" s="35" t="str">
        <f>'VM-tipset 2026 mall'!E78</f>
        <v/>
      </c>
      <c r="E5" s="36" t="str">
        <f>'VM-tipset 2026 mall'!F78</f>
        <v>Senegal</v>
      </c>
      <c r="G5" s="37" t="str">
        <f>IF(C5="","",IF(C5&gt;D5,3,IF(C5=D5,1,0)))</f>
        <v/>
      </c>
      <c r="H5" s="37" t="str">
        <f>IF(D5="","",IF(D5&gt;C5,3,IF(D5=C5,1,0)))</f>
        <v/>
      </c>
      <c r="AG5" s="38" t="s">
        <v>118</v>
      </c>
    </row>
    <row r="6" spans="2:33" x14ac:dyDescent="0.2">
      <c r="B6" s="34" t="str">
        <f>'VM-tipset 2026 mall'!B79</f>
        <v>Irak</v>
      </c>
      <c r="C6" s="35" t="str">
        <f>'VM-tipset 2026 mall'!C79</f>
        <v/>
      </c>
      <c r="D6" s="35" t="str">
        <f>'VM-tipset 2026 mall'!E79</f>
        <v/>
      </c>
      <c r="E6" s="36" t="str">
        <f>'VM-tipset 2026 mall'!F79</f>
        <v>Norge</v>
      </c>
      <c r="G6" s="37" t="str">
        <f t="shared" ref="G6:G10" si="0">IF(C6="","",IF(C6&gt;D6,3,IF(C6=D6,1,0)))</f>
        <v/>
      </c>
      <c r="H6" s="37" t="str">
        <f t="shared" ref="H6:H10" si="1">IF(D6="","",IF(D6&gt;C6,3,IF(D6=C6,1,0)))</f>
        <v/>
      </c>
      <c r="K6" s="39" t="s">
        <v>69</v>
      </c>
      <c r="L6" s="39" t="s">
        <v>70</v>
      </c>
      <c r="M6" s="39" t="s">
        <v>71</v>
      </c>
      <c r="N6" s="39" t="s">
        <v>72</v>
      </c>
      <c r="O6" s="39" t="s">
        <v>58</v>
      </c>
      <c r="P6" s="39" t="s">
        <v>73</v>
      </c>
      <c r="Q6" s="39" t="s">
        <v>74</v>
      </c>
      <c r="R6" s="39" t="s">
        <v>75</v>
      </c>
      <c r="S6" s="39" t="s">
        <v>76</v>
      </c>
      <c r="T6" s="39" t="s">
        <v>77</v>
      </c>
      <c r="U6" s="40" t="s">
        <v>78</v>
      </c>
      <c r="V6" s="41" t="s">
        <v>70</v>
      </c>
      <c r="W6" s="41" t="s">
        <v>71</v>
      </c>
      <c r="X6" s="41" t="s">
        <v>72</v>
      </c>
      <c r="Y6" s="41" t="s">
        <v>58</v>
      </c>
      <c r="Z6" s="41" t="s">
        <v>73</v>
      </c>
      <c r="AA6" s="41" t="s">
        <v>74</v>
      </c>
      <c r="AB6" s="41" t="s">
        <v>75</v>
      </c>
      <c r="AC6" s="41" t="s">
        <v>76</v>
      </c>
      <c r="AD6" s="41" t="s">
        <v>77</v>
      </c>
      <c r="AE6" s="42" t="s">
        <v>79</v>
      </c>
      <c r="AF6" s="43"/>
      <c r="AG6" s="33" t="str">
        <f>'VM-tipset 2026 mall'!BR86</f>
        <v>Frankrike</v>
      </c>
    </row>
    <row r="7" spans="2:33" x14ac:dyDescent="0.2">
      <c r="B7" s="34" t="str">
        <f>'VM-tipset 2026 mall'!B80</f>
        <v>Frankrike</v>
      </c>
      <c r="C7" s="35" t="str">
        <f>'VM-tipset 2026 mall'!C80</f>
        <v/>
      </c>
      <c r="D7" s="35" t="str">
        <f>'VM-tipset 2026 mall'!E80</f>
        <v/>
      </c>
      <c r="E7" s="36" t="str">
        <f>'VM-tipset 2026 mall'!F80</f>
        <v>Irak</v>
      </c>
      <c r="G7" s="37" t="str">
        <f t="shared" si="0"/>
        <v/>
      </c>
      <c r="H7" s="37" t="str">
        <f t="shared" si="1"/>
        <v/>
      </c>
      <c r="K7" s="44">
        <v>1</v>
      </c>
      <c r="L7" s="45" t="str">
        <f>VLOOKUP($K7,$U$6:$AD$10,COLUMNS($L$7:L7)+1,FALSE)</f>
        <v>Frankrike</v>
      </c>
      <c r="M7" s="44">
        <f>VLOOKUP($K7,$U$6:$AD$10,COLUMNS($L$7:M7)+1,FALSE)</f>
        <v>0</v>
      </c>
      <c r="N7" s="44">
        <f>VLOOKUP($K7,$U$6:$AD$10,COLUMNS($L$7:N7)+1,FALSE)</f>
        <v>0</v>
      </c>
      <c r="O7" s="44">
        <f>VLOOKUP($K7,$U$6:$AD$10,COLUMNS($L$7:O7)+1,FALSE)</f>
        <v>0</v>
      </c>
      <c r="P7" s="44">
        <f>VLOOKUP($K7,$U$6:$AD$10,COLUMNS($L$7:P7)+1,FALSE)</f>
        <v>0</v>
      </c>
      <c r="Q7" s="44">
        <f>VLOOKUP($K7,$U$6:$AD$10,COLUMNS($L$7:Q7)+1,FALSE)</f>
        <v>0</v>
      </c>
      <c r="R7" s="44">
        <f>VLOOKUP($K7,$U$6:$AD$10,COLUMNS($L$7:R7)+1,FALSE)</f>
        <v>0</v>
      </c>
      <c r="S7" s="44">
        <f>VLOOKUP($K7,$U$6:$AD$10,COLUMNS($L$7:S7)+1,FALSE)</f>
        <v>0</v>
      </c>
      <c r="T7" s="44">
        <f>VLOOKUP($K7,$U$6:$AD$10,COLUMNS($L$7:T7)+1,FALSE)</f>
        <v>0</v>
      </c>
      <c r="U7" s="31">
        <f>RANK(AE7,$AE$7:$AE$10,0)+COUNTIF($AE$6:AE6,AE7)</f>
        <v>1</v>
      </c>
      <c r="V7" s="37" t="str">
        <f>+AG6</f>
        <v>Frankrike</v>
      </c>
      <c r="W7" s="37">
        <f>COUNTIFS($B$5:$B$10,V7,$C$5:$C$10,"&gt;=0")+COUNTIFS($E$5:$E$10,V7,$D$5:$D$10,"&gt;=0")</f>
        <v>0</v>
      </c>
      <c r="X7" s="37">
        <f>COUNTIFS($B$5:$B$10,V7,$G$5:$G$10,3)+COUNTIFS($E$5:$E$10,V7,$H$5:$H$10,3)</f>
        <v>0</v>
      </c>
      <c r="Y7" s="37">
        <f>COUNTIFS($B$5:$B$10,V7,$G$5:$G$10,1)+COUNTIFS($E$5:$E$10,V7,$H$5:$H$10,1)</f>
        <v>0</v>
      </c>
      <c r="Z7" s="37">
        <f>COUNTIFS($B$5:$B$10,V7,$G$5:$G$10,0)+COUNTIFS($E$5:$E$10,V7,$H$5:$H$10,0)</f>
        <v>0</v>
      </c>
      <c r="AA7" s="37">
        <f>SUMIF($B$5:$B$10,V7,$C$5:$C$10)+SUMIF($E$5:$E$10,V7,$D$5:$D$10)</f>
        <v>0</v>
      </c>
      <c r="AB7" s="37">
        <f>SUMIF($B$5:$B$10,V7,$D$5:$D$10)+SUMIF($E$5:$E$10,V7,$C$5:$C$10)</f>
        <v>0</v>
      </c>
      <c r="AC7" s="37">
        <f>+AA7-AB7</f>
        <v>0</v>
      </c>
      <c r="AD7" s="37">
        <f>SUMIF($B$5:$B$10,V7,$G$5:$G$10)+SUMIF($E$5:$E$10,V7,$H$5:$H$10)</f>
        <v>0</v>
      </c>
      <c r="AE7" s="31">
        <f>SUM(AD7*1000000+AC7*10000+AA7*100+X7*10)</f>
        <v>0</v>
      </c>
      <c r="AG7" s="33" t="str">
        <f>'VM-tipset 2026 mall'!BR87</f>
        <v>Senegal</v>
      </c>
    </row>
    <row r="8" spans="2:33" x14ac:dyDescent="0.2">
      <c r="B8" s="34" t="str">
        <f>'VM-tipset 2026 mall'!B81</f>
        <v>Senegal</v>
      </c>
      <c r="C8" s="35" t="str">
        <f>'VM-tipset 2026 mall'!C81</f>
        <v/>
      </c>
      <c r="D8" s="35" t="str">
        <f>'VM-tipset 2026 mall'!E81</f>
        <v/>
      </c>
      <c r="E8" s="36" t="str">
        <f>'VM-tipset 2026 mall'!F81</f>
        <v>Norge</v>
      </c>
      <c r="G8" s="37" t="str">
        <f t="shared" si="0"/>
        <v/>
      </c>
      <c r="H8" s="37" t="str">
        <f t="shared" si="1"/>
        <v/>
      </c>
      <c r="K8" s="44">
        <v>2</v>
      </c>
      <c r="L8" s="45" t="str">
        <f>VLOOKUP($K8,$U$6:$AD$10,COLUMNS($L$7:L8)+1,FALSE)</f>
        <v>Senegal</v>
      </c>
      <c r="M8" s="44">
        <f>VLOOKUP($K8,$U$6:$AD$10,COLUMNS($L$7:M8)+1,FALSE)</f>
        <v>0</v>
      </c>
      <c r="N8" s="44">
        <f>VLOOKUP($K8,$U$6:$AD$10,COLUMNS($L$7:N8)+1,FALSE)</f>
        <v>0</v>
      </c>
      <c r="O8" s="44">
        <f>VLOOKUP($K8,$U$6:$AD$10,COLUMNS($L$7:O8)+1,FALSE)</f>
        <v>0</v>
      </c>
      <c r="P8" s="44">
        <f>VLOOKUP($K8,$U$6:$AD$10,COLUMNS($L$7:P8)+1,FALSE)</f>
        <v>0</v>
      </c>
      <c r="Q8" s="44">
        <f>VLOOKUP($K8,$U$6:$AD$10,COLUMNS($L$7:Q8)+1,FALSE)</f>
        <v>0</v>
      </c>
      <c r="R8" s="44">
        <f>VLOOKUP($K8,$U$6:$AD$10,COLUMNS($L$7:R8)+1,FALSE)</f>
        <v>0</v>
      </c>
      <c r="S8" s="44">
        <f>VLOOKUP($K8,$U$6:$AD$10,COLUMNS($L$7:S8)+1,FALSE)</f>
        <v>0</v>
      </c>
      <c r="T8" s="44">
        <f>VLOOKUP($K8,$U$6:$AD$10,COLUMNS($L$7:T8)+1,FALSE)</f>
        <v>0</v>
      </c>
      <c r="U8" s="31">
        <f>RANK(AE8,$AE$7:$AE$10,0)+COUNTIF($AE$6:AE7,AE8)</f>
        <v>2</v>
      </c>
      <c r="V8" s="37" t="str">
        <f>+AG7</f>
        <v>Senegal</v>
      </c>
      <c r="W8" s="37">
        <f t="shared" ref="W8:W10" si="2">COUNTIFS($B$5:$B$10,V8,$C$5:$C$10,"&gt;=0")+COUNTIFS($E$5:$E$10,V8,$D$5:$D$10,"&gt;=0")</f>
        <v>0</v>
      </c>
      <c r="X8" s="37">
        <f t="shared" ref="X8:X10" si="3">COUNTIFS($B$5:$B$10,V8,$G$5:$G$10,3)+COUNTIFS($E$5:$E$10,V8,$H$5:$H$10,3)</f>
        <v>0</v>
      </c>
      <c r="Y8" s="37">
        <f t="shared" ref="Y8:Y10" si="4">COUNTIFS($B$5:$B$10,V8,$G$5:$G$10,1)+COUNTIFS($E$5:$E$10,V8,$H$5:$H$10,1)</f>
        <v>0</v>
      </c>
      <c r="Z8" s="37">
        <f t="shared" ref="Z8:Z10" si="5">COUNTIFS($B$5:$B$10,V8,$G$5:$G$10,0)+COUNTIFS($E$5:$E$10,V8,$H$5:$H$10,0)</f>
        <v>0</v>
      </c>
      <c r="AA8" s="37">
        <f t="shared" ref="AA8:AA10" si="6">SUMIF($B$5:$B$10,V8,$C$5:$C$10)+SUMIF($E$5:$E$10,V8,$D$5:$D$10)</f>
        <v>0</v>
      </c>
      <c r="AB8" s="37">
        <f t="shared" ref="AB8:AB10" si="7">SUMIF($B$5:$B$10,V8,$D$5:$D$10)+SUMIF($E$5:$E$10,V8,$C$5:$C$10)</f>
        <v>0</v>
      </c>
      <c r="AC8" s="37">
        <f t="shared" ref="AC8:AC10" si="8">+AA8-AB8</f>
        <v>0</v>
      </c>
      <c r="AD8" s="37">
        <f t="shared" ref="AD8:AD10" si="9">SUMIF($B$5:$B$10,V8,$G$5:$G$10)+SUMIF($E$5:$E$10,V8,$H$5:$H$10)</f>
        <v>0</v>
      </c>
      <c r="AE8" s="31">
        <f t="shared" ref="AE8:AE10" si="10">SUM(AD8*1000000+AC8*10000+AA8*100+X8*10)</f>
        <v>0</v>
      </c>
      <c r="AG8" s="33" t="str">
        <f>'VM-tipset 2026 mall'!BR88</f>
        <v>Irak</v>
      </c>
    </row>
    <row r="9" spans="2:33" x14ac:dyDescent="0.2">
      <c r="B9" s="34" t="str">
        <f>'VM-tipset 2026 mall'!B82</f>
        <v>Frankrike</v>
      </c>
      <c r="C9" s="35" t="str">
        <f>'VM-tipset 2026 mall'!C82</f>
        <v/>
      </c>
      <c r="D9" s="35" t="str">
        <f>'VM-tipset 2026 mall'!E82</f>
        <v/>
      </c>
      <c r="E9" s="36" t="str">
        <f>'VM-tipset 2026 mall'!F82</f>
        <v>Norge</v>
      </c>
      <c r="G9" s="37" t="str">
        <f t="shared" si="0"/>
        <v/>
      </c>
      <c r="H9" s="37" t="str">
        <f t="shared" si="1"/>
        <v/>
      </c>
      <c r="K9" s="46">
        <v>3</v>
      </c>
      <c r="L9" s="47" t="str">
        <f>VLOOKUP($K9,$U$6:$AD$10,COLUMNS($L$7:L9)+1,FALSE)</f>
        <v>Irak</v>
      </c>
      <c r="M9" s="46">
        <f>VLOOKUP($K9,$U$6:$AD$10,COLUMNS($L$7:M9)+1,FALSE)</f>
        <v>0</v>
      </c>
      <c r="N9" s="46">
        <f>VLOOKUP($K9,$U$6:$AD$10,COLUMNS($L$7:N9)+1,FALSE)</f>
        <v>0</v>
      </c>
      <c r="O9" s="46">
        <f>VLOOKUP($K9,$U$6:$AD$10,COLUMNS($L$7:O9)+1,FALSE)</f>
        <v>0</v>
      </c>
      <c r="P9" s="46">
        <f>VLOOKUP($K9,$U$6:$AD$10,COLUMNS($L$7:P9)+1,FALSE)</f>
        <v>0</v>
      </c>
      <c r="Q9" s="46">
        <f>VLOOKUP($K9,$U$6:$AD$10,COLUMNS($L$7:Q9)+1,FALSE)</f>
        <v>0</v>
      </c>
      <c r="R9" s="46">
        <f>VLOOKUP($K9,$U$6:$AD$10,COLUMNS($L$7:R9)+1,FALSE)</f>
        <v>0</v>
      </c>
      <c r="S9" s="46">
        <f>VLOOKUP($K9,$U$6:$AD$10,COLUMNS($L$7:S9)+1,FALSE)</f>
        <v>0</v>
      </c>
      <c r="T9" s="46">
        <f>VLOOKUP($K9,$U$6:$AD$10,COLUMNS($L$7:T9)+1,FALSE)</f>
        <v>0</v>
      </c>
      <c r="U9" s="31">
        <f>RANK(AE9,$AE$7:$AE$10,0)+COUNTIF($AE$6:AE8,AE9)</f>
        <v>3</v>
      </c>
      <c r="V9" s="37" t="str">
        <f>+AG8</f>
        <v>Irak</v>
      </c>
      <c r="W9" s="37">
        <f t="shared" si="2"/>
        <v>0</v>
      </c>
      <c r="X9" s="37">
        <f t="shared" si="3"/>
        <v>0</v>
      </c>
      <c r="Y9" s="37">
        <f t="shared" si="4"/>
        <v>0</v>
      </c>
      <c r="Z9" s="37">
        <f t="shared" si="5"/>
        <v>0</v>
      </c>
      <c r="AA9" s="37">
        <f t="shared" si="6"/>
        <v>0</v>
      </c>
      <c r="AB9" s="37">
        <f t="shared" si="7"/>
        <v>0</v>
      </c>
      <c r="AC9" s="37">
        <f t="shared" si="8"/>
        <v>0</v>
      </c>
      <c r="AD9" s="37">
        <f t="shared" si="9"/>
        <v>0</v>
      </c>
      <c r="AE9" s="31">
        <f t="shared" si="10"/>
        <v>0</v>
      </c>
      <c r="AG9" s="33" t="str">
        <f>'VM-tipset 2026 mall'!BR89</f>
        <v>Norge</v>
      </c>
    </row>
    <row r="10" spans="2:33" x14ac:dyDescent="0.2">
      <c r="B10" s="34" t="str">
        <f>'VM-tipset 2026 mall'!B83</f>
        <v>Senegal</v>
      </c>
      <c r="C10" s="35" t="str">
        <f>'VM-tipset 2026 mall'!C83</f>
        <v/>
      </c>
      <c r="D10" s="35" t="str">
        <f>'VM-tipset 2026 mall'!E83</f>
        <v/>
      </c>
      <c r="E10" s="36" t="str">
        <f>'VM-tipset 2026 mall'!F83</f>
        <v>Irak</v>
      </c>
      <c r="G10" s="37" t="str">
        <f t="shared" si="0"/>
        <v/>
      </c>
      <c r="H10" s="37" t="str">
        <f t="shared" si="1"/>
        <v/>
      </c>
      <c r="K10" s="46">
        <v>4</v>
      </c>
      <c r="L10" s="47" t="str">
        <f>VLOOKUP($K10,$U$6:$AD$10,COLUMNS($L$7:L10)+1,FALSE)</f>
        <v>Norge</v>
      </c>
      <c r="M10" s="46">
        <f>VLOOKUP($K10,$U$6:$AD$10,COLUMNS($L$7:M10)+1,FALSE)</f>
        <v>0</v>
      </c>
      <c r="N10" s="46">
        <f>VLOOKUP($K10,$U$6:$AD$10,COLUMNS($L$7:N10)+1,FALSE)</f>
        <v>0</v>
      </c>
      <c r="O10" s="46">
        <f>VLOOKUP($K10,$U$6:$AD$10,COLUMNS($L$7:O10)+1,FALSE)</f>
        <v>0</v>
      </c>
      <c r="P10" s="46">
        <f>VLOOKUP($K10,$U$6:$AD$10,COLUMNS($L$7:P10)+1,FALSE)</f>
        <v>0</v>
      </c>
      <c r="Q10" s="46">
        <f>VLOOKUP($K10,$U$6:$AD$10,COLUMNS($L$7:Q10)+1,FALSE)</f>
        <v>0</v>
      </c>
      <c r="R10" s="46">
        <f>VLOOKUP($K10,$U$6:$AD$10,COLUMNS($L$7:R10)+1,FALSE)</f>
        <v>0</v>
      </c>
      <c r="S10" s="46">
        <f>VLOOKUP($K10,$U$6:$AD$10,COLUMNS($L$7:S10)+1,FALSE)</f>
        <v>0</v>
      </c>
      <c r="T10" s="46">
        <f>VLOOKUP($K10,$U$6:$AD$10,COLUMNS($L$7:T10)+1,FALSE)</f>
        <v>0</v>
      </c>
      <c r="U10" s="31">
        <f>RANK(AE10,$AE$7:$AE$10,0)+COUNTIF($AE$6:AE9,AE10)</f>
        <v>4</v>
      </c>
      <c r="V10" s="37" t="str">
        <f>+AG9</f>
        <v>Norge</v>
      </c>
      <c r="W10" s="37">
        <f t="shared" si="2"/>
        <v>0</v>
      </c>
      <c r="X10" s="37">
        <f t="shared" si="3"/>
        <v>0</v>
      </c>
      <c r="Y10" s="37">
        <f t="shared" si="4"/>
        <v>0</v>
      </c>
      <c r="Z10" s="37">
        <f t="shared" si="5"/>
        <v>0</v>
      </c>
      <c r="AA10" s="37">
        <f t="shared" si="6"/>
        <v>0</v>
      </c>
      <c r="AB10" s="37">
        <f t="shared" si="7"/>
        <v>0</v>
      </c>
      <c r="AC10" s="37">
        <f t="shared" si="8"/>
        <v>0</v>
      </c>
      <c r="AD10" s="37">
        <f t="shared" si="9"/>
        <v>0</v>
      </c>
      <c r="AE10" s="31">
        <f t="shared" si="10"/>
        <v>0</v>
      </c>
      <c r="AG10" s="33"/>
    </row>
    <row r="11" spans="2:33" ht="13.5" thickBot="1" x14ac:dyDescent="0.25">
      <c r="B11" s="48"/>
      <c r="C11" s="49"/>
      <c r="D11" s="49"/>
      <c r="E11" s="49"/>
      <c r="F11" s="49"/>
      <c r="G11" s="49"/>
      <c r="H11" s="49"/>
      <c r="I11" s="49"/>
      <c r="J11" s="49"/>
      <c r="K11" s="49"/>
      <c r="L11" s="49"/>
      <c r="M11" s="49"/>
      <c r="N11" s="50"/>
      <c r="O11" s="49"/>
      <c r="P11" s="49"/>
      <c r="Q11" s="49"/>
      <c r="R11" s="49"/>
      <c r="S11" s="49"/>
      <c r="T11" s="49"/>
      <c r="U11" s="49"/>
      <c r="V11" s="49"/>
      <c r="W11" s="49"/>
      <c r="X11" s="49"/>
      <c r="Y11" s="49"/>
      <c r="Z11" s="49"/>
      <c r="AA11" s="49"/>
      <c r="AB11" s="49"/>
      <c r="AC11" s="49"/>
      <c r="AD11" s="49"/>
      <c r="AE11" s="49"/>
      <c r="AF11" s="49"/>
      <c r="AG11" s="51"/>
    </row>
    <row r="12" spans="2:33" x14ac:dyDescent="0.2">
      <c r="N12" s="52"/>
      <c r="O12" s="52"/>
      <c r="P12" s="52"/>
      <c r="Q12" s="52"/>
      <c r="R12" s="52"/>
      <c r="S12" s="52"/>
      <c r="T12" s="52"/>
      <c r="U12" s="52"/>
      <c r="V12" s="52"/>
    </row>
  </sheetData>
  <sheetProtection algorithmName="SHA-512" hashValue="RS2nqNQhLkfGCcMNmiv3YEbwXZbTS7iZOqUQOidtqSEl7mIlavihJiedj+/2J4VDfZiVBpR4PXaKRkwiJXuNLg==" saltValue="bPwluNnGLX53V7U7J8wNmQ==" spinCount="100000" sheet="1" selectLockedCells="1"/>
  <mergeCells count="3">
    <mergeCell ref="B2:AG3"/>
    <mergeCell ref="B4:E4"/>
    <mergeCell ref="G4:H4"/>
  </mergeCells>
  <conditionalFormatting sqref="AC7:AC10">
    <cfRule type="cellIs" dxfId="3" priority="1" operator="lessThan">
      <formula>0</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82DA4-23A4-483C-90B2-BE7D1212EF18}">
  <dimension ref="B1:AG12"/>
  <sheetViews>
    <sheetView showGridLines="0" zoomScale="85" zoomScaleNormal="85" workbookViewId="0">
      <selection activeCell="N29" sqref="N29"/>
    </sheetView>
  </sheetViews>
  <sheetFormatPr defaultColWidth="9" defaultRowHeight="12.75" x14ac:dyDescent="0.2"/>
  <cols>
    <col min="1" max="1" width="9" style="31"/>
    <col min="2" max="2" width="17.375" style="31" customWidth="1"/>
    <col min="3" max="4" width="6.5" style="31" customWidth="1"/>
    <col min="5" max="5" width="17.375" style="31" customWidth="1"/>
    <col min="6" max="6" width="9" style="31"/>
    <col min="7" max="8" width="5.875" style="31" customWidth="1"/>
    <col min="9" max="10" width="1.875" style="31" customWidth="1"/>
    <col min="11" max="11" width="2.875" style="31" bestFit="1" customWidth="1"/>
    <col min="12" max="12" width="7.625" style="31" bestFit="1" customWidth="1"/>
    <col min="13" max="13" width="4.75" style="31" customWidth="1"/>
    <col min="14" max="14" width="4.75" style="32" customWidth="1"/>
    <col min="15" max="20" width="4.75" style="31" customWidth="1"/>
    <col min="21" max="22" width="7.5" style="31" customWidth="1"/>
    <col min="23" max="23" width="2.375" style="31" customWidth="1"/>
    <col min="24" max="28" width="9" style="31"/>
    <col min="29" max="94" width="8" style="31" customWidth="1"/>
    <col min="95" max="16384" width="9" style="31"/>
  </cols>
  <sheetData>
    <row r="1" spans="2:33" ht="13.5" thickBot="1" x14ac:dyDescent="0.25"/>
    <row r="2" spans="2:33" x14ac:dyDescent="0.2">
      <c r="B2" s="464" t="s">
        <v>46</v>
      </c>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6"/>
    </row>
    <row r="3" spans="2:33" ht="13.5" thickBot="1" x14ac:dyDescent="0.25">
      <c r="B3" s="467"/>
      <c r="C3" s="468"/>
      <c r="D3" s="468"/>
      <c r="E3" s="468"/>
      <c r="F3" s="468"/>
      <c r="G3" s="468"/>
      <c r="H3" s="468"/>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9"/>
    </row>
    <row r="4" spans="2:33" x14ac:dyDescent="0.2">
      <c r="B4" s="470" t="s">
        <v>63</v>
      </c>
      <c r="C4" s="471"/>
      <c r="D4" s="471"/>
      <c r="E4" s="471"/>
      <c r="G4" s="471" t="s">
        <v>53</v>
      </c>
      <c r="H4" s="471"/>
      <c r="AG4" s="33"/>
    </row>
    <row r="5" spans="2:33" x14ac:dyDescent="0.2">
      <c r="B5" s="34" t="str">
        <f>'VM-tipset 2026 mall'!B86</f>
        <v>Argentina</v>
      </c>
      <c r="C5" s="35" t="str">
        <f>'VM-tipset 2026 mall'!C86</f>
        <v/>
      </c>
      <c r="D5" s="35" t="str">
        <f>'VM-tipset 2026 mall'!E86</f>
        <v/>
      </c>
      <c r="E5" s="36" t="str">
        <f>'VM-tipset 2026 mall'!F86</f>
        <v>Algeriet</v>
      </c>
      <c r="G5" s="37" t="str">
        <f>IF(C5="","",IF(C5&gt;D5,3,IF(C5=D5,1,0)))</f>
        <v/>
      </c>
      <c r="H5" s="37" t="str">
        <f>IF(D5="","",IF(D5&gt;C5,3,IF(D5=C5,1,0)))</f>
        <v/>
      </c>
      <c r="AG5" s="38" t="s">
        <v>119</v>
      </c>
    </row>
    <row r="6" spans="2:33" x14ac:dyDescent="0.2">
      <c r="B6" s="34" t="str">
        <f>'VM-tipset 2026 mall'!B87</f>
        <v>Österrike</v>
      </c>
      <c r="C6" s="35" t="str">
        <f>'VM-tipset 2026 mall'!C87</f>
        <v/>
      </c>
      <c r="D6" s="35" t="str">
        <f>'VM-tipset 2026 mall'!E87</f>
        <v/>
      </c>
      <c r="E6" s="36" t="str">
        <f>'VM-tipset 2026 mall'!F87</f>
        <v>Jordanien</v>
      </c>
      <c r="G6" s="37" t="str">
        <f t="shared" ref="G6:G10" si="0">IF(C6="","",IF(C6&gt;D6,3,IF(C6=D6,1,0)))</f>
        <v/>
      </c>
      <c r="H6" s="37" t="str">
        <f t="shared" ref="H6:H10" si="1">IF(D6="","",IF(D6&gt;C6,3,IF(D6=C6,1,0)))</f>
        <v/>
      </c>
      <c r="K6" s="39" t="s">
        <v>69</v>
      </c>
      <c r="L6" s="39" t="s">
        <v>70</v>
      </c>
      <c r="M6" s="39" t="s">
        <v>71</v>
      </c>
      <c r="N6" s="39" t="s">
        <v>72</v>
      </c>
      <c r="O6" s="39" t="s">
        <v>58</v>
      </c>
      <c r="P6" s="39" t="s">
        <v>73</v>
      </c>
      <c r="Q6" s="39" t="s">
        <v>74</v>
      </c>
      <c r="R6" s="39" t="s">
        <v>75</v>
      </c>
      <c r="S6" s="39" t="s">
        <v>76</v>
      </c>
      <c r="T6" s="39" t="s">
        <v>77</v>
      </c>
      <c r="U6" s="40" t="s">
        <v>78</v>
      </c>
      <c r="V6" s="41" t="s">
        <v>70</v>
      </c>
      <c r="W6" s="41" t="s">
        <v>71</v>
      </c>
      <c r="X6" s="41" t="s">
        <v>72</v>
      </c>
      <c r="Y6" s="41" t="s">
        <v>58</v>
      </c>
      <c r="Z6" s="41" t="s">
        <v>73</v>
      </c>
      <c r="AA6" s="41" t="s">
        <v>74</v>
      </c>
      <c r="AB6" s="41" t="s">
        <v>75</v>
      </c>
      <c r="AC6" s="41" t="s">
        <v>76</v>
      </c>
      <c r="AD6" s="41" t="s">
        <v>77</v>
      </c>
      <c r="AE6" s="42" t="s">
        <v>79</v>
      </c>
      <c r="AF6" s="43"/>
      <c r="AG6" s="33" t="str">
        <f>'VM-tipset 2026 mall'!BR91</f>
        <v>Argentina</v>
      </c>
    </row>
    <row r="7" spans="2:33" x14ac:dyDescent="0.2">
      <c r="B7" s="34" t="str">
        <f>'VM-tipset 2026 mall'!B88</f>
        <v>Argentina</v>
      </c>
      <c r="C7" s="35" t="str">
        <f>'VM-tipset 2026 mall'!C88</f>
        <v/>
      </c>
      <c r="D7" s="35" t="str">
        <f>'VM-tipset 2026 mall'!E88</f>
        <v/>
      </c>
      <c r="E7" s="36" t="str">
        <f>'VM-tipset 2026 mall'!F88</f>
        <v>Österrike</v>
      </c>
      <c r="G7" s="37" t="str">
        <f t="shared" si="0"/>
        <v/>
      </c>
      <c r="H7" s="37" t="str">
        <f t="shared" si="1"/>
        <v/>
      </c>
      <c r="K7" s="44">
        <v>1</v>
      </c>
      <c r="L7" s="45" t="str">
        <f>VLOOKUP($K7,$U$6:$AD$10,COLUMNS($L$7:L7)+1,FALSE)</f>
        <v>Argentina</v>
      </c>
      <c r="M7" s="44">
        <f>VLOOKUP($K7,$U$6:$AD$10,COLUMNS($L$7:M7)+1,FALSE)</f>
        <v>0</v>
      </c>
      <c r="N7" s="44">
        <f>VLOOKUP($K7,$U$6:$AD$10,COLUMNS($L$7:N7)+1,FALSE)</f>
        <v>0</v>
      </c>
      <c r="O7" s="44">
        <f>VLOOKUP($K7,$U$6:$AD$10,COLUMNS($L$7:O7)+1,FALSE)</f>
        <v>0</v>
      </c>
      <c r="P7" s="44">
        <f>VLOOKUP($K7,$U$6:$AD$10,COLUMNS($L$7:P7)+1,FALSE)</f>
        <v>0</v>
      </c>
      <c r="Q7" s="44">
        <f>VLOOKUP($K7,$U$6:$AD$10,COLUMNS($L$7:Q7)+1,FALSE)</f>
        <v>0</v>
      </c>
      <c r="R7" s="44">
        <f>VLOOKUP($K7,$U$6:$AD$10,COLUMNS($L$7:R7)+1,FALSE)</f>
        <v>0</v>
      </c>
      <c r="S7" s="44">
        <f>VLOOKUP($K7,$U$6:$AD$10,COLUMNS($L$7:S7)+1,FALSE)</f>
        <v>0</v>
      </c>
      <c r="T7" s="44">
        <f>VLOOKUP($K7,$U$6:$AD$10,COLUMNS($L$7:T7)+1,FALSE)</f>
        <v>0</v>
      </c>
      <c r="U7" s="31">
        <f>RANK(AE7,$AE$7:$AE$10,0)+COUNTIF($AE$6:AE6,AE7)</f>
        <v>1</v>
      </c>
      <c r="V7" s="37" t="str">
        <f>+AG6</f>
        <v>Argentina</v>
      </c>
      <c r="W7" s="37">
        <f>COUNTIFS($B$5:$B$10,V7,$C$5:$C$10,"&gt;=0")+COUNTIFS($E$5:$E$10,V7,$D$5:$D$10,"&gt;=0")</f>
        <v>0</v>
      </c>
      <c r="X7" s="37">
        <f>COUNTIFS($B$5:$B$10,V7,$G$5:$G$10,3)+COUNTIFS($E$5:$E$10,V7,$H$5:$H$10,3)</f>
        <v>0</v>
      </c>
      <c r="Y7" s="37">
        <f>COUNTIFS($B$5:$B$10,V7,$G$5:$G$10,1)+COUNTIFS($E$5:$E$10,V7,$H$5:$H$10,1)</f>
        <v>0</v>
      </c>
      <c r="Z7" s="37">
        <f>COUNTIFS($B$5:$B$10,V7,$G$5:$G$10,0)+COUNTIFS($E$5:$E$10,V7,$H$5:$H$10,0)</f>
        <v>0</v>
      </c>
      <c r="AA7" s="37">
        <f>SUMIF($B$5:$B$10,V7,$C$5:$C$10)+SUMIF($E$5:$E$10,V7,$D$5:$D$10)</f>
        <v>0</v>
      </c>
      <c r="AB7" s="37">
        <f>SUMIF($B$5:$B$10,V7,$D$5:$D$10)+SUMIF($E$5:$E$10,V7,$C$5:$C$10)</f>
        <v>0</v>
      </c>
      <c r="AC7" s="37">
        <f>+AA7-AB7</f>
        <v>0</v>
      </c>
      <c r="AD7" s="37">
        <f>SUMIF($B$5:$B$10,V7,$G$5:$G$10)+SUMIF($E$5:$E$10,V7,$H$5:$H$10)</f>
        <v>0</v>
      </c>
      <c r="AE7" s="31">
        <f>SUM(AD7*1000000+AC7*10000+AA7*100+X7*10)</f>
        <v>0</v>
      </c>
      <c r="AG7" s="33" t="str">
        <f>'VM-tipset 2026 mall'!BR92</f>
        <v>Algeriet</v>
      </c>
    </row>
    <row r="8" spans="2:33" x14ac:dyDescent="0.2">
      <c r="B8" s="34" t="str">
        <f>'VM-tipset 2026 mall'!B89</f>
        <v>Algeriet</v>
      </c>
      <c r="C8" s="35" t="str">
        <f>'VM-tipset 2026 mall'!C89</f>
        <v/>
      </c>
      <c r="D8" s="35" t="str">
        <f>'VM-tipset 2026 mall'!E89</f>
        <v/>
      </c>
      <c r="E8" s="36" t="str">
        <f>'VM-tipset 2026 mall'!F89</f>
        <v>Jordanien</v>
      </c>
      <c r="G8" s="37" t="str">
        <f t="shared" si="0"/>
        <v/>
      </c>
      <c r="H8" s="37" t="str">
        <f t="shared" si="1"/>
        <v/>
      </c>
      <c r="K8" s="44">
        <v>2</v>
      </c>
      <c r="L8" s="45" t="str">
        <f>VLOOKUP($K8,$U$6:$AD$10,COLUMNS($L$7:L8)+1,FALSE)</f>
        <v>Algeriet</v>
      </c>
      <c r="M8" s="44">
        <f>VLOOKUP($K8,$U$6:$AD$10,COLUMNS($L$7:M8)+1,FALSE)</f>
        <v>0</v>
      </c>
      <c r="N8" s="44">
        <f>VLOOKUP($K8,$U$6:$AD$10,COLUMNS($L$7:N8)+1,FALSE)</f>
        <v>0</v>
      </c>
      <c r="O8" s="44">
        <f>VLOOKUP($K8,$U$6:$AD$10,COLUMNS($L$7:O8)+1,FALSE)</f>
        <v>0</v>
      </c>
      <c r="P8" s="44">
        <f>VLOOKUP($K8,$U$6:$AD$10,COLUMNS($L$7:P8)+1,FALSE)</f>
        <v>0</v>
      </c>
      <c r="Q8" s="44">
        <f>VLOOKUP($K8,$U$6:$AD$10,COLUMNS($L$7:Q8)+1,FALSE)</f>
        <v>0</v>
      </c>
      <c r="R8" s="44">
        <f>VLOOKUP($K8,$U$6:$AD$10,COLUMNS($L$7:R8)+1,FALSE)</f>
        <v>0</v>
      </c>
      <c r="S8" s="44">
        <f>VLOOKUP($K8,$U$6:$AD$10,COLUMNS($L$7:S8)+1,FALSE)</f>
        <v>0</v>
      </c>
      <c r="T8" s="44">
        <f>VLOOKUP($K8,$U$6:$AD$10,COLUMNS($L$7:T8)+1,FALSE)</f>
        <v>0</v>
      </c>
      <c r="U8" s="31">
        <f>RANK(AE8,$AE$7:$AE$10,0)+COUNTIF($AE$6:AE7,AE8)</f>
        <v>2</v>
      </c>
      <c r="V8" s="37" t="str">
        <f>+AG7</f>
        <v>Algeriet</v>
      </c>
      <c r="W8" s="37">
        <f t="shared" ref="W8:W10" si="2">COUNTIFS($B$5:$B$10,V8,$C$5:$C$10,"&gt;=0")+COUNTIFS($E$5:$E$10,V8,$D$5:$D$10,"&gt;=0")</f>
        <v>0</v>
      </c>
      <c r="X8" s="37">
        <f t="shared" ref="X8:X10" si="3">COUNTIFS($B$5:$B$10,V8,$G$5:$G$10,3)+COUNTIFS($E$5:$E$10,V8,$H$5:$H$10,3)</f>
        <v>0</v>
      </c>
      <c r="Y8" s="37">
        <f t="shared" ref="Y8:Y10" si="4">COUNTIFS($B$5:$B$10,V8,$G$5:$G$10,1)+COUNTIFS($E$5:$E$10,V8,$H$5:$H$10,1)</f>
        <v>0</v>
      </c>
      <c r="Z8" s="37">
        <f t="shared" ref="Z8:Z10" si="5">COUNTIFS($B$5:$B$10,V8,$G$5:$G$10,0)+COUNTIFS($E$5:$E$10,V8,$H$5:$H$10,0)</f>
        <v>0</v>
      </c>
      <c r="AA8" s="37">
        <f t="shared" ref="AA8:AA10" si="6">SUMIF($B$5:$B$10,V8,$C$5:$C$10)+SUMIF($E$5:$E$10,V8,$D$5:$D$10)</f>
        <v>0</v>
      </c>
      <c r="AB8" s="37">
        <f t="shared" ref="AB8:AB10" si="7">SUMIF($B$5:$B$10,V8,$D$5:$D$10)+SUMIF($E$5:$E$10,V8,$C$5:$C$10)</f>
        <v>0</v>
      </c>
      <c r="AC8" s="37">
        <f t="shared" ref="AC8:AC10" si="8">+AA8-AB8</f>
        <v>0</v>
      </c>
      <c r="AD8" s="37">
        <f t="shared" ref="AD8:AD10" si="9">SUMIF($B$5:$B$10,V8,$G$5:$G$10)+SUMIF($E$5:$E$10,V8,$H$5:$H$10)</f>
        <v>0</v>
      </c>
      <c r="AE8" s="31">
        <f t="shared" ref="AE8:AE10" si="10">SUM(AD8*1000000+AC8*10000+AA8*100+X8*10)</f>
        <v>0</v>
      </c>
      <c r="AG8" s="33" t="str">
        <f>'VM-tipset 2026 mall'!BR93</f>
        <v>Österrike</v>
      </c>
    </row>
    <row r="9" spans="2:33" x14ac:dyDescent="0.2">
      <c r="B9" s="34" t="str">
        <f>'VM-tipset 2026 mall'!B90</f>
        <v>Argentina</v>
      </c>
      <c r="C9" s="35" t="str">
        <f>'VM-tipset 2026 mall'!C90</f>
        <v/>
      </c>
      <c r="D9" s="35" t="str">
        <f>'VM-tipset 2026 mall'!E90</f>
        <v/>
      </c>
      <c r="E9" s="36" t="str">
        <f>'VM-tipset 2026 mall'!F90</f>
        <v>Jordanien</v>
      </c>
      <c r="G9" s="37" t="str">
        <f t="shared" si="0"/>
        <v/>
      </c>
      <c r="H9" s="37" t="str">
        <f t="shared" si="1"/>
        <v/>
      </c>
      <c r="K9" s="46">
        <v>3</v>
      </c>
      <c r="L9" s="47" t="str">
        <f>VLOOKUP($K9,$U$6:$AD$10,COLUMNS($L$7:L9)+1,FALSE)</f>
        <v>Österrike</v>
      </c>
      <c r="M9" s="46">
        <f>VLOOKUP($K9,$U$6:$AD$10,COLUMNS($L$7:M9)+1,FALSE)</f>
        <v>0</v>
      </c>
      <c r="N9" s="46">
        <f>VLOOKUP($K9,$U$6:$AD$10,COLUMNS($L$7:N9)+1,FALSE)</f>
        <v>0</v>
      </c>
      <c r="O9" s="46">
        <f>VLOOKUP($K9,$U$6:$AD$10,COLUMNS($L$7:O9)+1,FALSE)</f>
        <v>0</v>
      </c>
      <c r="P9" s="46">
        <f>VLOOKUP($K9,$U$6:$AD$10,COLUMNS($L$7:P9)+1,FALSE)</f>
        <v>0</v>
      </c>
      <c r="Q9" s="46">
        <f>VLOOKUP($K9,$U$6:$AD$10,COLUMNS($L$7:Q9)+1,FALSE)</f>
        <v>0</v>
      </c>
      <c r="R9" s="46">
        <f>VLOOKUP($K9,$U$6:$AD$10,COLUMNS($L$7:R9)+1,FALSE)</f>
        <v>0</v>
      </c>
      <c r="S9" s="46">
        <f>VLOOKUP($K9,$U$6:$AD$10,COLUMNS($L$7:S9)+1,FALSE)</f>
        <v>0</v>
      </c>
      <c r="T9" s="46">
        <f>VLOOKUP($K9,$U$6:$AD$10,COLUMNS($L$7:T9)+1,FALSE)</f>
        <v>0</v>
      </c>
      <c r="U9" s="31">
        <f>RANK(AE9,$AE$7:$AE$10,0)+COUNTIF($AE$6:AE8,AE9)</f>
        <v>3</v>
      </c>
      <c r="V9" s="37" t="str">
        <f>+AG8</f>
        <v>Österrike</v>
      </c>
      <c r="W9" s="37">
        <f t="shared" si="2"/>
        <v>0</v>
      </c>
      <c r="X9" s="37">
        <f t="shared" si="3"/>
        <v>0</v>
      </c>
      <c r="Y9" s="37">
        <f t="shared" si="4"/>
        <v>0</v>
      </c>
      <c r="Z9" s="37">
        <f t="shared" si="5"/>
        <v>0</v>
      </c>
      <c r="AA9" s="37">
        <f t="shared" si="6"/>
        <v>0</v>
      </c>
      <c r="AB9" s="37">
        <f t="shared" si="7"/>
        <v>0</v>
      </c>
      <c r="AC9" s="37">
        <f t="shared" si="8"/>
        <v>0</v>
      </c>
      <c r="AD9" s="37">
        <f t="shared" si="9"/>
        <v>0</v>
      </c>
      <c r="AE9" s="31">
        <f t="shared" si="10"/>
        <v>0</v>
      </c>
      <c r="AG9" s="33" t="str">
        <f>'VM-tipset 2026 mall'!BR94</f>
        <v>Jordanien</v>
      </c>
    </row>
    <row r="10" spans="2:33" x14ac:dyDescent="0.2">
      <c r="B10" s="34" t="str">
        <f>'VM-tipset 2026 mall'!B91</f>
        <v>Algeriet</v>
      </c>
      <c r="C10" s="35" t="str">
        <f>'VM-tipset 2026 mall'!C91</f>
        <v/>
      </c>
      <c r="D10" s="35" t="str">
        <f>'VM-tipset 2026 mall'!E91</f>
        <v/>
      </c>
      <c r="E10" s="36" t="str">
        <f>'VM-tipset 2026 mall'!F91</f>
        <v>Österrike</v>
      </c>
      <c r="G10" s="37" t="str">
        <f t="shared" si="0"/>
        <v/>
      </c>
      <c r="H10" s="37" t="str">
        <f t="shared" si="1"/>
        <v/>
      </c>
      <c r="K10" s="46">
        <v>4</v>
      </c>
      <c r="L10" s="47" t="str">
        <f>VLOOKUP($K10,$U$6:$AD$10,COLUMNS($L$7:L10)+1,FALSE)</f>
        <v>Jordanien</v>
      </c>
      <c r="M10" s="46">
        <f>VLOOKUP($K10,$U$6:$AD$10,COLUMNS($L$7:M10)+1,FALSE)</f>
        <v>0</v>
      </c>
      <c r="N10" s="46">
        <f>VLOOKUP($K10,$U$6:$AD$10,COLUMNS($L$7:N10)+1,FALSE)</f>
        <v>0</v>
      </c>
      <c r="O10" s="46">
        <f>VLOOKUP($K10,$U$6:$AD$10,COLUMNS($L$7:O10)+1,FALSE)</f>
        <v>0</v>
      </c>
      <c r="P10" s="46">
        <f>VLOOKUP($K10,$U$6:$AD$10,COLUMNS($L$7:P10)+1,FALSE)</f>
        <v>0</v>
      </c>
      <c r="Q10" s="46">
        <f>VLOOKUP($K10,$U$6:$AD$10,COLUMNS($L$7:Q10)+1,FALSE)</f>
        <v>0</v>
      </c>
      <c r="R10" s="46">
        <f>VLOOKUP($K10,$U$6:$AD$10,COLUMNS($L$7:R10)+1,FALSE)</f>
        <v>0</v>
      </c>
      <c r="S10" s="46">
        <f>VLOOKUP($K10,$U$6:$AD$10,COLUMNS($L$7:S10)+1,FALSE)</f>
        <v>0</v>
      </c>
      <c r="T10" s="46">
        <f>VLOOKUP($K10,$U$6:$AD$10,COLUMNS($L$7:T10)+1,FALSE)</f>
        <v>0</v>
      </c>
      <c r="U10" s="31">
        <f>RANK(AE10,$AE$7:$AE$10,0)+COUNTIF($AE$6:AE9,AE10)</f>
        <v>4</v>
      </c>
      <c r="V10" s="37" t="str">
        <f>+AG9</f>
        <v>Jordanien</v>
      </c>
      <c r="W10" s="37">
        <f t="shared" si="2"/>
        <v>0</v>
      </c>
      <c r="X10" s="37">
        <f t="shared" si="3"/>
        <v>0</v>
      </c>
      <c r="Y10" s="37">
        <f t="shared" si="4"/>
        <v>0</v>
      </c>
      <c r="Z10" s="37">
        <f t="shared" si="5"/>
        <v>0</v>
      </c>
      <c r="AA10" s="37">
        <f t="shared" si="6"/>
        <v>0</v>
      </c>
      <c r="AB10" s="37">
        <f t="shared" si="7"/>
        <v>0</v>
      </c>
      <c r="AC10" s="37">
        <f t="shared" si="8"/>
        <v>0</v>
      </c>
      <c r="AD10" s="37">
        <f t="shared" si="9"/>
        <v>0</v>
      </c>
      <c r="AE10" s="31">
        <f t="shared" si="10"/>
        <v>0</v>
      </c>
      <c r="AG10" s="33"/>
    </row>
    <row r="11" spans="2:33" ht="13.5" thickBot="1" x14ac:dyDescent="0.25">
      <c r="B11" s="48"/>
      <c r="C11" s="49"/>
      <c r="D11" s="49"/>
      <c r="E11" s="49"/>
      <c r="F11" s="49"/>
      <c r="G11" s="49"/>
      <c r="H11" s="49"/>
      <c r="I11" s="49"/>
      <c r="J11" s="49"/>
      <c r="K11" s="49"/>
      <c r="L11" s="49"/>
      <c r="M11" s="49"/>
      <c r="N11" s="50"/>
      <c r="O11" s="49"/>
      <c r="P11" s="49"/>
      <c r="Q11" s="49"/>
      <c r="R11" s="49"/>
      <c r="S11" s="49"/>
      <c r="T11" s="49"/>
      <c r="U11" s="49"/>
      <c r="V11" s="49"/>
      <c r="W11" s="49"/>
      <c r="X11" s="49"/>
      <c r="Y11" s="49"/>
      <c r="Z11" s="49"/>
      <c r="AA11" s="49"/>
      <c r="AB11" s="49"/>
      <c r="AC11" s="49"/>
      <c r="AD11" s="49"/>
      <c r="AE11" s="49"/>
      <c r="AF11" s="49"/>
      <c r="AG11" s="51"/>
    </row>
    <row r="12" spans="2:33" x14ac:dyDescent="0.2">
      <c r="N12" s="52"/>
      <c r="O12" s="52"/>
      <c r="P12" s="52"/>
      <c r="Q12" s="52"/>
      <c r="R12" s="52"/>
      <c r="S12" s="52"/>
      <c r="T12" s="52"/>
      <c r="U12" s="52"/>
      <c r="V12" s="52"/>
    </row>
  </sheetData>
  <sheetProtection algorithmName="SHA-512" hashValue="Tdkg4YtN9V8qS72Z6VpzwBz9AZJSosWhmbvz9RC1aEKHl0MilpYL5Ega2olF4dHmJG8nfBVerEi1rcEwSykN+w==" saltValue="VFXn/Um7j85oFEzcc/gB8g==" spinCount="100000" sheet="1" selectLockedCells="1"/>
  <mergeCells count="3">
    <mergeCell ref="B2:AG3"/>
    <mergeCell ref="B4:E4"/>
    <mergeCell ref="G4:H4"/>
  </mergeCells>
  <conditionalFormatting sqref="AC7:AC10">
    <cfRule type="cellIs" dxfId="2" priority="1" operator="lessThan">
      <formula>0</formula>
    </cfRule>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B306E-50F6-4583-B6A6-9D288ECB0E6A}">
  <dimension ref="B1:AG12"/>
  <sheetViews>
    <sheetView showGridLines="0" zoomScale="85" zoomScaleNormal="85" workbookViewId="0">
      <selection activeCell="N29" sqref="N29"/>
    </sheetView>
  </sheetViews>
  <sheetFormatPr defaultColWidth="9" defaultRowHeight="12.75" x14ac:dyDescent="0.2"/>
  <cols>
    <col min="1" max="1" width="9" style="31"/>
    <col min="2" max="2" width="17.375" style="31" customWidth="1"/>
    <col min="3" max="4" width="6.5" style="31" customWidth="1"/>
    <col min="5" max="5" width="17.375" style="31" customWidth="1"/>
    <col min="6" max="6" width="9" style="31"/>
    <col min="7" max="8" width="5.875" style="31" customWidth="1"/>
    <col min="9" max="10" width="1.875" style="31" customWidth="1"/>
    <col min="11" max="11" width="2.875" style="31" bestFit="1" customWidth="1"/>
    <col min="12" max="12" width="7.625" style="31" bestFit="1" customWidth="1"/>
    <col min="13" max="13" width="4.75" style="31" customWidth="1"/>
    <col min="14" max="14" width="4.75" style="32" customWidth="1"/>
    <col min="15" max="20" width="4.75" style="31" customWidth="1"/>
    <col min="21" max="22" width="7.5" style="31" customWidth="1"/>
    <col min="23" max="23" width="2.375" style="31" customWidth="1"/>
    <col min="24" max="28" width="9" style="31"/>
    <col min="29" max="94" width="8" style="31" customWidth="1"/>
    <col min="95" max="16384" width="9" style="31"/>
  </cols>
  <sheetData>
    <row r="1" spans="2:33" ht="13.5" thickBot="1" x14ac:dyDescent="0.25"/>
    <row r="2" spans="2:33" x14ac:dyDescent="0.2">
      <c r="B2" s="464" t="s">
        <v>46</v>
      </c>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6"/>
    </row>
    <row r="3" spans="2:33" ht="13.5" thickBot="1" x14ac:dyDescent="0.25">
      <c r="B3" s="467"/>
      <c r="C3" s="468"/>
      <c r="D3" s="468"/>
      <c r="E3" s="468"/>
      <c r="F3" s="468"/>
      <c r="G3" s="468"/>
      <c r="H3" s="468"/>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9"/>
    </row>
    <row r="4" spans="2:33" x14ac:dyDescent="0.2">
      <c r="B4" s="470" t="s">
        <v>63</v>
      </c>
      <c r="C4" s="471"/>
      <c r="D4" s="471"/>
      <c r="E4" s="471"/>
      <c r="G4" s="471" t="s">
        <v>53</v>
      </c>
      <c r="H4" s="471"/>
      <c r="AG4" s="33"/>
    </row>
    <row r="5" spans="2:33" x14ac:dyDescent="0.2">
      <c r="B5" s="34" t="str">
        <f>'VM-tipset 2026 mall'!B94</f>
        <v>Portugal</v>
      </c>
      <c r="C5" s="35" t="str">
        <f>'VM-tipset 2026 mall'!C94</f>
        <v/>
      </c>
      <c r="D5" s="35" t="str">
        <f>'VM-tipset 2026 mall'!E94</f>
        <v/>
      </c>
      <c r="E5" s="36" t="str">
        <f>'VM-tipset 2026 mall'!F94</f>
        <v>DR Kongo</v>
      </c>
      <c r="G5" s="37" t="str">
        <f>IF(C5="","",IF(C5&gt;D5,3,IF(C5=D5,1,0)))</f>
        <v/>
      </c>
      <c r="H5" s="37" t="str">
        <f>IF(D5="","",IF(D5&gt;C5,3,IF(D5=C5,1,0)))</f>
        <v/>
      </c>
      <c r="AG5" s="38" t="s">
        <v>120</v>
      </c>
    </row>
    <row r="6" spans="2:33" x14ac:dyDescent="0.2">
      <c r="B6" s="34" t="str">
        <f>'VM-tipset 2026 mall'!B95</f>
        <v>Uzbekistan</v>
      </c>
      <c r="C6" s="35" t="str">
        <f>'VM-tipset 2026 mall'!C95</f>
        <v/>
      </c>
      <c r="D6" s="35" t="str">
        <f>'VM-tipset 2026 mall'!E95</f>
        <v/>
      </c>
      <c r="E6" s="36" t="str">
        <f>'VM-tipset 2026 mall'!F95</f>
        <v>Colombia</v>
      </c>
      <c r="G6" s="37" t="str">
        <f t="shared" ref="G6:G10" si="0">IF(C6="","",IF(C6&gt;D6,3,IF(C6=D6,1,0)))</f>
        <v/>
      </c>
      <c r="H6" s="37" t="str">
        <f t="shared" ref="H6:H10" si="1">IF(D6="","",IF(D6&gt;C6,3,IF(D6=C6,1,0)))</f>
        <v/>
      </c>
      <c r="K6" s="39" t="s">
        <v>69</v>
      </c>
      <c r="L6" s="39" t="s">
        <v>70</v>
      </c>
      <c r="M6" s="39" t="s">
        <v>71</v>
      </c>
      <c r="N6" s="39" t="s">
        <v>72</v>
      </c>
      <c r="O6" s="39" t="s">
        <v>58</v>
      </c>
      <c r="P6" s="39" t="s">
        <v>73</v>
      </c>
      <c r="Q6" s="39" t="s">
        <v>74</v>
      </c>
      <c r="R6" s="39" t="s">
        <v>75</v>
      </c>
      <c r="S6" s="39" t="s">
        <v>76</v>
      </c>
      <c r="T6" s="39" t="s">
        <v>77</v>
      </c>
      <c r="U6" s="40" t="s">
        <v>78</v>
      </c>
      <c r="V6" s="41" t="s">
        <v>70</v>
      </c>
      <c r="W6" s="41" t="s">
        <v>71</v>
      </c>
      <c r="X6" s="41" t="s">
        <v>72</v>
      </c>
      <c r="Y6" s="41" t="s">
        <v>58</v>
      </c>
      <c r="Z6" s="41" t="s">
        <v>73</v>
      </c>
      <c r="AA6" s="41" t="s">
        <v>74</v>
      </c>
      <c r="AB6" s="41" t="s">
        <v>75</v>
      </c>
      <c r="AC6" s="41" t="s">
        <v>76</v>
      </c>
      <c r="AD6" s="41" t="s">
        <v>77</v>
      </c>
      <c r="AE6" s="42" t="s">
        <v>79</v>
      </c>
      <c r="AF6" s="43"/>
      <c r="AG6" s="33" t="str">
        <f>'VM-tipset 2026 mall'!BR96</f>
        <v>Portugal</v>
      </c>
    </row>
    <row r="7" spans="2:33" x14ac:dyDescent="0.2">
      <c r="B7" s="34" t="str">
        <f>'VM-tipset 2026 mall'!B96</f>
        <v>Portugal</v>
      </c>
      <c r="C7" s="35" t="str">
        <f>'VM-tipset 2026 mall'!C96</f>
        <v/>
      </c>
      <c r="D7" s="35" t="str">
        <f>'VM-tipset 2026 mall'!E96</f>
        <v/>
      </c>
      <c r="E7" s="36" t="str">
        <f>'VM-tipset 2026 mall'!F96</f>
        <v>Uzbekistan</v>
      </c>
      <c r="G7" s="37" t="str">
        <f t="shared" si="0"/>
        <v/>
      </c>
      <c r="H7" s="37" t="str">
        <f t="shared" si="1"/>
        <v/>
      </c>
      <c r="K7" s="44">
        <v>1</v>
      </c>
      <c r="L7" s="45" t="str">
        <f>VLOOKUP($K7,$U$6:$AD$10,COLUMNS($L$7:L7)+1,FALSE)</f>
        <v>Portugal</v>
      </c>
      <c r="M7" s="44">
        <f>VLOOKUP($K7,$U$6:$AD$10,COLUMNS($L$7:M7)+1,FALSE)</f>
        <v>0</v>
      </c>
      <c r="N7" s="44">
        <f>VLOOKUP($K7,$U$6:$AD$10,COLUMNS($L$7:N7)+1,FALSE)</f>
        <v>0</v>
      </c>
      <c r="O7" s="44">
        <f>VLOOKUP($K7,$U$6:$AD$10,COLUMNS($L$7:O7)+1,FALSE)</f>
        <v>0</v>
      </c>
      <c r="P7" s="44">
        <f>VLOOKUP($K7,$U$6:$AD$10,COLUMNS($L$7:P7)+1,FALSE)</f>
        <v>0</v>
      </c>
      <c r="Q7" s="44">
        <f>VLOOKUP($K7,$U$6:$AD$10,COLUMNS($L$7:Q7)+1,FALSE)</f>
        <v>0</v>
      </c>
      <c r="R7" s="44">
        <f>VLOOKUP($K7,$U$6:$AD$10,COLUMNS($L$7:R7)+1,FALSE)</f>
        <v>0</v>
      </c>
      <c r="S7" s="44">
        <f>VLOOKUP($K7,$U$6:$AD$10,COLUMNS($L$7:S7)+1,FALSE)</f>
        <v>0</v>
      </c>
      <c r="T7" s="44">
        <f>VLOOKUP($K7,$U$6:$AD$10,COLUMNS($L$7:T7)+1,FALSE)</f>
        <v>0</v>
      </c>
      <c r="U7" s="31">
        <f>RANK(AE7,$AE$7:$AE$10,0)+COUNTIF($AE$6:AE6,AE7)</f>
        <v>1</v>
      </c>
      <c r="V7" s="37" t="str">
        <f>+AG6</f>
        <v>Portugal</v>
      </c>
      <c r="W7" s="37">
        <f>COUNTIFS($B$5:$B$10,V7,$C$5:$C$10,"&gt;=0")+COUNTIFS($E$5:$E$10,V7,$D$5:$D$10,"&gt;=0")</f>
        <v>0</v>
      </c>
      <c r="X7" s="37">
        <f>COUNTIFS($B$5:$B$10,V7,$G$5:$G$10,3)+COUNTIFS($E$5:$E$10,V7,$H$5:$H$10,3)</f>
        <v>0</v>
      </c>
      <c r="Y7" s="37">
        <f>COUNTIFS($B$5:$B$10,V7,$G$5:$G$10,1)+COUNTIFS($E$5:$E$10,V7,$H$5:$H$10,1)</f>
        <v>0</v>
      </c>
      <c r="Z7" s="37">
        <f>COUNTIFS($B$5:$B$10,V7,$G$5:$G$10,0)+COUNTIFS($E$5:$E$10,V7,$H$5:$H$10,0)</f>
        <v>0</v>
      </c>
      <c r="AA7" s="37">
        <f>SUMIF($B$5:$B$10,V7,$C$5:$C$10)+SUMIF($E$5:$E$10,V7,$D$5:$D$10)</f>
        <v>0</v>
      </c>
      <c r="AB7" s="37">
        <f>SUMIF($B$5:$B$10,V7,$D$5:$D$10)+SUMIF($E$5:$E$10,V7,$C$5:$C$10)</f>
        <v>0</v>
      </c>
      <c r="AC7" s="37">
        <f>+AA7-AB7</f>
        <v>0</v>
      </c>
      <c r="AD7" s="37">
        <f>SUMIF($B$5:$B$10,V7,$G$5:$G$10)+SUMIF($E$5:$E$10,V7,$H$5:$H$10)</f>
        <v>0</v>
      </c>
      <c r="AE7" s="31">
        <f>SUM(AD7*1000000+AC7*10000+AA7*100+X7*10)</f>
        <v>0</v>
      </c>
      <c r="AG7" s="33" t="str">
        <f>'VM-tipset 2026 mall'!BR97</f>
        <v>DR Kongo</v>
      </c>
    </row>
    <row r="8" spans="2:33" x14ac:dyDescent="0.2">
      <c r="B8" s="34" t="str">
        <f>'VM-tipset 2026 mall'!B97</f>
        <v>DR Kongo</v>
      </c>
      <c r="C8" s="35" t="str">
        <f>'VM-tipset 2026 mall'!C97</f>
        <v/>
      </c>
      <c r="D8" s="35" t="str">
        <f>'VM-tipset 2026 mall'!E97</f>
        <v/>
      </c>
      <c r="E8" s="36" t="str">
        <f>'VM-tipset 2026 mall'!F97</f>
        <v>Colombia</v>
      </c>
      <c r="G8" s="37" t="str">
        <f t="shared" si="0"/>
        <v/>
      </c>
      <c r="H8" s="37" t="str">
        <f t="shared" si="1"/>
        <v/>
      </c>
      <c r="K8" s="44">
        <v>2</v>
      </c>
      <c r="L8" s="45" t="str">
        <f>VLOOKUP($K8,$U$6:$AD$10,COLUMNS($L$7:L8)+1,FALSE)</f>
        <v>DR Kongo</v>
      </c>
      <c r="M8" s="44">
        <f>VLOOKUP($K8,$U$6:$AD$10,COLUMNS($L$7:M8)+1,FALSE)</f>
        <v>0</v>
      </c>
      <c r="N8" s="44">
        <f>VLOOKUP($K8,$U$6:$AD$10,COLUMNS($L$7:N8)+1,FALSE)</f>
        <v>0</v>
      </c>
      <c r="O8" s="44">
        <f>VLOOKUP($K8,$U$6:$AD$10,COLUMNS($L$7:O8)+1,FALSE)</f>
        <v>0</v>
      </c>
      <c r="P8" s="44">
        <f>VLOOKUP($K8,$U$6:$AD$10,COLUMNS($L$7:P8)+1,FALSE)</f>
        <v>0</v>
      </c>
      <c r="Q8" s="44">
        <f>VLOOKUP($K8,$U$6:$AD$10,COLUMNS($L$7:Q8)+1,FALSE)</f>
        <v>0</v>
      </c>
      <c r="R8" s="44">
        <f>VLOOKUP($K8,$U$6:$AD$10,COLUMNS($L$7:R8)+1,FALSE)</f>
        <v>0</v>
      </c>
      <c r="S8" s="44">
        <f>VLOOKUP($K8,$U$6:$AD$10,COLUMNS($L$7:S8)+1,FALSE)</f>
        <v>0</v>
      </c>
      <c r="T8" s="44">
        <f>VLOOKUP($K8,$U$6:$AD$10,COLUMNS($L$7:T8)+1,FALSE)</f>
        <v>0</v>
      </c>
      <c r="U8" s="31">
        <f>RANK(AE8,$AE$7:$AE$10,0)+COUNTIF($AE$6:AE7,AE8)</f>
        <v>2</v>
      </c>
      <c r="V8" s="37" t="str">
        <f>+AG7</f>
        <v>DR Kongo</v>
      </c>
      <c r="W8" s="37">
        <f t="shared" ref="W8:W10" si="2">COUNTIFS($B$5:$B$10,V8,$C$5:$C$10,"&gt;=0")+COUNTIFS($E$5:$E$10,V8,$D$5:$D$10,"&gt;=0")</f>
        <v>0</v>
      </c>
      <c r="X8" s="37">
        <f t="shared" ref="X8:X10" si="3">COUNTIFS($B$5:$B$10,V8,$G$5:$G$10,3)+COUNTIFS($E$5:$E$10,V8,$H$5:$H$10,3)</f>
        <v>0</v>
      </c>
      <c r="Y8" s="37">
        <f t="shared" ref="Y8:Y10" si="4">COUNTIFS($B$5:$B$10,V8,$G$5:$G$10,1)+COUNTIFS($E$5:$E$10,V8,$H$5:$H$10,1)</f>
        <v>0</v>
      </c>
      <c r="Z8" s="37">
        <f t="shared" ref="Z8:Z10" si="5">COUNTIFS($B$5:$B$10,V8,$G$5:$G$10,0)+COUNTIFS($E$5:$E$10,V8,$H$5:$H$10,0)</f>
        <v>0</v>
      </c>
      <c r="AA8" s="37">
        <f t="shared" ref="AA8:AA10" si="6">SUMIF($B$5:$B$10,V8,$C$5:$C$10)+SUMIF($E$5:$E$10,V8,$D$5:$D$10)</f>
        <v>0</v>
      </c>
      <c r="AB8" s="37">
        <f t="shared" ref="AB8:AB10" si="7">SUMIF($B$5:$B$10,V8,$D$5:$D$10)+SUMIF($E$5:$E$10,V8,$C$5:$C$10)</f>
        <v>0</v>
      </c>
      <c r="AC8" s="37">
        <f t="shared" ref="AC8:AC10" si="8">+AA8-AB8</f>
        <v>0</v>
      </c>
      <c r="AD8" s="37">
        <f t="shared" ref="AD8:AD10" si="9">SUMIF($B$5:$B$10,V8,$G$5:$G$10)+SUMIF($E$5:$E$10,V8,$H$5:$H$10)</f>
        <v>0</v>
      </c>
      <c r="AE8" s="31">
        <f t="shared" ref="AE8:AE10" si="10">SUM(AD8*1000000+AC8*10000+AA8*100+X8*10)</f>
        <v>0</v>
      </c>
      <c r="AG8" s="33" t="str">
        <f>'VM-tipset 2026 mall'!BR98</f>
        <v>Uzbekistan</v>
      </c>
    </row>
    <row r="9" spans="2:33" x14ac:dyDescent="0.2">
      <c r="B9" s="34" t="str">
        <f>'VM-tipset 2026 mall'!B98</f>
        <v>Portugal</v>
      </c>
      <c r="C9" s="35" t="str">
        <f>'VM-tipset 2026 mall'!C98</f>
        <v/>
      </c>
      <c r="D9" s="35" t="str">
        <f>'VM-tipset 2026 mall'!E98</f>
        <v/>
      </c>
      <c r="E9" s="36" t="str">
        <f>'VM-tipset 2026 mall'!F98</f>
        <v>Colombia</v>
      </c>
      <c r="G9" s="37" t="str">
        <f t="shared" si="0"/>
        <v/>
      </c>
      <c r="H9" s="37" t="str">
        <f t="shared" si="1"/>
        <v/>
      </c>
      <c r="K9" s="46">
        <v>3</v>
      </c>
      <c r="L9" s="47" t="str">
        <f>VLOOKUP($K9,$U$6:$AD$10,COLUMNS($L$7:L9)+1,FALSE)</f>
        <v>Uzbekistan</v>
      </c>
      <c r="M9" s="46">
        <f>VLOOKUP($K9,$U$6:$AD$10,COLUMNS($L$7:M9)+1,FALSE)</f>
        <v>0</v>
      </c>
      <c r="N9" s="46">
        <f>VLOOKUP($K9,$U$6:$AD$10,COLUMNS($L$7:N9)+1,FALSE)</f>
        <v>0</v>
      </c>
      <c r="O9" s="46">
        <f>VLOOKUP($K9,$U$6:$AD$10,COLUMNS($L$7:O9)+1,FALSE)</f>
        <v>0</v>
      </c>
      <c r="P9" s="46">
        <f>VLOOKUP($K9,$U$6:$AD$10,COLUMNS($L$7:P9)+1,FALSE)</f>
        <v>0</v>
      </c>
      <c r="Q9" s="46">
        <f>VLOOKUP($K9,$U$6:$AD$10,COLUMNS($L$7:Q9)+1,FALSE)</f>
        <v>0</v>
      </c>
      <c r="R9" s="46">
        <f>VLOOKUP($K9,$U$6:$AD$10,COLUMNS($L$7:R9)+1,FALSE)</f>
        <v>0</v>
      </c>
      <c r="S9" s="46">
        <f>VLOOKUP($K9,$U$6:$AD$10,COLUMNS($L$7:S9)+1,FALSE)</f>
        <v>0</v>
      </c>
      <c r="T9" s="46">
        <f>VLOOKUP($K9,$U$6:$AD$10,COLUMNS($L$7:T9)+1,FALSE)</f>
        <v>0</v>
      </c>
      <c r="U9" s="31">
        <f>RANK(AE9,$AE$7:$AE$10,0)+COUNTIF($AE$6:AE8,AE9)</f>
        <v>3</v>
      </c>
      <c r="V9" s="37" t="str">
        <f>+AG8</f>
        <v>Uzbekistan</v>
      </c>
      <c r="W9" s="37">
        <f t="shared" si="2"/>
        <v>0</v>
      </c>
      <c r="X9" s="37">
        <f t="shared" si="3"/>
        <v>0</v>
      </c>
      <c r="Y9" s="37">
        <f t="shared" si="4"/>
        <v>0</v>
      </c>
      <c r="Z9" s="37">
        <f t="shared" si="5"/>
        <v>0</v>
      </c>
      <c r="AA9" s="37">
        <f t="shared" si="6"/>
        <v>0</v>
      </c>
      <c r="AB9" s="37">
        <f t="shared" si="7"/>
        <v>0</v>
      </c>
      <c r="AC9" s="37">
        <f t="shared" si="8"/>
        <v>0</v>
      </c>
      <c r="AD9" s="37">
        <f t="shared" si="9"/>
        <v>0</v>
      </c>
      <c r="AE9" s="31">
        <f t="shared" si="10"/>
        <v>0</v>
      </c>
      <c r="AG9" s="33" t="str">
        <f>'VM-tipset 2026 mall'!BR99</f>
        <v>Colombia</v>
      </c>
    </row>
    <row r="10" spans="2:33" x14ac:dyDescent="0.2">
      <c r="B10" s="34" t="str">
        <f>'VM-tipset 2026 mall'!B99</f>
        <v>DR Kongo</v>
      </c>
      <c r="C10" s="35" t="str">
        <f>'VM-tipset 2026 mall'!C99</f>
        <v/>
      </c>
      <c r="D10" s="35" t="str">
        <f>'VM-tipset 2026 mall'!E99</f>
        <v/>
      </c>
      <c r="E10" s="36" t="str">
        <f>'VM-tipset 2026 mall'!F99</f>
        <v>Uzbekistan</v>
      </c>
      <c r="G10" s="37" t="str">
        <f t="shared" si="0"/>
        <v/>
      </c>
      <c r="H10" s="37" t="str">
        <f t="shared" si="1"/>
        <v/>
      </c>
      <c r="K10" s="46">
        <v>4</v>
      </c>
      <c r="L10" s="47" t="str">
        <f>VLOOKUP($K10,$U$6:$AD$10,COLUMNS($L$7:L10)+1,FALSE)</f>
        <v>Colombia</v>
      </c>
      <c r="M10" s="46">
        <f>VLOOKUP($K10,$U$6:$AD$10,COLUMNS($L$7:M10)+1,FALSE)</f>
        <v>0</v>
      </c>
      <c r="N10" s="46">
        <f>VLOOKUP($K10,$U$6:$AD$10,COLUMNS($L$7:N10)+1,FALSE)</f>
        <v>0</v>
      </c>
      <c r="O10" s="46">
        <f>VLOOKUP($K10,$U$6:$AD$10,COLUMNS($L$7:O10)+1,FALSE)</f>
        <v>0</v>
      </c>
      <c r="P10" s="46">
        <f>VLOOKUP($K10,$U$6:$AD$10,COLUMNS($L$7:P10)+1,FALSE)</f>
        <v>0</v>
      </c>
      <c r="Q10" s="46">
        <f>VLOOKUP($K10,$U$6:$AD$10,COLUMNS($L$7:Q10)+1,FALSE)</f>
        <v>0</v>
      </c>
      <c r="R10" s="46">
        <f>VLOOKUP($K10,$U$6:$AD$10,COLUMNS($L$7:R10)+1,FALSE)</f>
        <v>0</v>
      </c>
      <c r="S10" s="46">
        <f>VLOOKUP($K10,$U$6:$AD$10,COLUMNS($L$7:S10)+1,FALSE)</f>
        <v>0</v>
      </c>
      <c r="T10" s="46">
        <f>VLOOKUP($K10,$U$6:$AD$10,COLUMNS($L$7:T10)+1,FALSE)</f>
        <v>0</v>
      </c>
      <c r="U10" s="31">
        <f>RANK(AE10,$AE$7:$AE$10,0)+COUNTIF($AE$6:AE9,AE10)</f>
        <v>4</v>
      </c>
      <c r="V10" s="37" t="str">
        <f>+AG9</f>
        <v>Colombia</v>
      </c>
      <c r="W10" s="37">
        <f t="shared" si="2"/>
        <v>0</v>
      </c>
      <c r="X10" s="37">
        <f t="shared" si="3"/>
        <v>0</v>
      </c>
      <c r="Y10" s="37">
        <f t="shared" si="4"/>
        <v>0</v>
      </c>
      <c r="Z10" s="37">
        <f t="shared" si="5"/>
        <v>0</v>
      </c>
      <c r="AA10" s="37">
        <f t="shared" si="6"/>
        <v>0</v>
      </c>
      <c r="AB10" s="37">
        <f t="shared" si="7"/>
        <v>0</v>
      </c>
      <c r="AC10" s="37">
        <f t="shared" si="8"/>
        <v>0</v>
      </c>
      <c r="AD10" s="37">
        <f t="shared" si="9"/>
        <v>0</v>
      </c>
      <c r="AE10" s="31">
        <f t="shared" si="10"/>
        <v>0</v>
      </c>
      <c r="AG10" s="33"/>
    </row>
    <row r="11" spans="2:33" ht="13.5" thickBot="1" x14ac:dyDescent="0.25">
      <c r="B11" s="48"/>
      <c r="C11" s="49"/>
      <c r="D11" s="49"/>
      <c r="E11" s="49"/>
      <c r="F11" s="49"/>
      <c r="G11" s="49"/>
      <c r="H11" s="49"/>
      <c r="I11" s="49"/>
      <c r="J11" s="49"/>
      <c r="K11" s="49"/>
      <c r="L11" s="49"/>
      <c r="M11" s="49"/>
      <c r="N11" s="50"/>
      <c r="O11" s="49"/>
      <c r="P11" s="49"/>
      <c r="Q11" s="49"/>
      <c r="R11" s="49"/>
      <c r="S11" s="49"/>
      <c r="T11" s="49"/>
      <c r="U11" s="49"/>
      <c r="V11" s="49"/>
      <c r="W11" s="49"/>
      <c r="X11" s="49"/>
      <c r="Y11" s="49"/>
      <c r="Z11" s="49"/>
      <c r="AA11" s="49"/>
      <c r="AB11" s="49"/>
      <c r="AC11" s="49"/>
      <c r="AD11" s="49"/>
      <c r="AE11" s="49"/>
      <c r="AF11" s="49"/>
      <c r="AG11" s="51"/>
    </row>
    <row r="12" spans="2:33" x14ac:dyDescent="0.2">
      <c r="N12" s="52"/>
      <c r="O12" s="52"/>
      <c r="P12" s="52"/>
      <c r="Q12" s="52"/>
      <c r="R12" s="52"/>
      <c r="S12" s="52"/>
      <c r="T12" s="52"/>
      <c r="U12" s="52"/>
      <c r="V12" s="52"/>
    </row>
  </sheetData>
  <sheetProtection algorithmName="SHA-512" hashValue="5WC2K1SX/SDpu9EBSNep89jscNVR7IATF6hxrQTWyqr17LBn5YG3Anpq9nqeVB4kdeM2f7Lwx0C0zk68ecTk1A==" saltValue="SDyWU60k2ihwIxFcnlrpcA==" spinCount="100000" sheet="1" selectLockedCells="1"/>
  <mergeCells count="3">
    <mergeCell ref="B2:AG3"/>
    <mergeCell ref="B4:E4"/>
    <mergeCell ref="G4:H4"/>
  </mergeCells>
  <conditionalFormatting sqref="AC7:AC10">
    <cfRule type="cellIs" dxfId="1" priority="1" operator="lessThan">
      <formula>0</formula>
    </cfRule>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F6DDC-4965-4501-81B0-D889C8B20857}">
  <dimension ref="B1:AG12"/>
  <sheetViews>
    <sheetView showGridLines="0" zoomScale="85" zoomScaleNormal="85" workbookViewId="0">
      <selection activeCell="N29" sqref="N29"/>
    </sheetView>
  </sheetViews>
  <sheetFormatPr defaultColWidth="9" defaultRowHeight="12.75" x14ac:dyDescent="0.2"/>
  <cols>
    <col min="1" max="1" width="9" style="31"/>
    <col min="2" max="2" width="17.375" style="31" customWidth="1"/>
    <col min="3" max="4" width="6.5" style="31" customWidth="1"/>
    <col min="5" max="5" width="17.375" style="31" customWidth="1"/>
    <col min="6" max="6" width="9" style="31"/>
    <col min="7" max="8" width="5.875" style="31" customWidth="1"/>
    <col min="9" max="10" width="1.875" style="31" customWidth="1"/>
    <col min="11" max="11" width="2.875" style="31" bestFit="1" customWidth="1"/>
    <col min="12" max="12" width="7.625" style="31" bestFit="1" customWidth="1"/>
    <col min="13" max="13" width="4.75" style="31" customWidth="1"/>
    <col min="14" max="14" width="4.75" style="32" customWidth="1"/>
    <col min="15" max="20" width="4.75" style="31" customWidth="1"/>
    <col min="21" max="22" width="7.5" style="31" customWidth="1"/>
    <col min="23" max="23" width="2.375" style="31" customWidth="1"/>
    <col min="24" max="28" width="9" style="31"/>
    <col min="29" max="94" width="8" style="31" customWidth="1"/>
    <col min="95" max="16384" width="9" style="31"/>
  </cols>
  <sheetData>
    <row r="1" spans="2:33" ht="13.5" thickBot="1" x14ac:dyDescent="0.25"/>
    <row r="2" spans="2:33" x14ac:dyDescent="0.2">
      <c r="B2" s="464" t="s">
        <v>46</v>
      </c>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6"/>
    </row>
    <row r="3" spans="2:33" ht="13.5" thickBot="1" x14ac:dyDescent="0.25">
      <c r="B3" s="467"/>
      <c r="C3" s="468"/>
      <c r="D3" s="468"/>
      <c r="E3" s="468"/>
      <c r="F3" s="468"/>
      <c r="G3" s="468"/>
      <c r="H3" s="468"/>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9"/>
    </row>
    <row r="4" spans="2:33" x14ac:dyDescent="0.2">
      <c r="B4" s="470" t="s">
        <v>63</v>
      </c>
      <c r="C4" s="471"/>
      <c r="D4" s="471"/>
      <c r="E4" s="471"/>
      <c r="G4" s="471" t="s">
        <v>53</v>
      </c>
      <c r="H4" s="471"/>
      <c r="AG4" s="33"/>
    </row>
    <row r="5" spans="2:33" x14ac:dyDescent="0.2">
      <c r="B5" s="34" t="str">
        <f>'VM-tipset 2026 mall'!B102</f>
        <v>England</v>
      </c>
      <c r="C5" s="35" t="str">
        <f>'VM-tipset 2026 mall'!C102</f>
        <v/>
      </c>
      <c r="D5" s="35" t="str">
        <f>'VM-tipset 2026 mall'!E102</f>
        <v/>
      </c>
      <c r="E5" s="36" t="str">
        <f>'VM-tipset 2026 mall'!F102</f>
        <v>Kroatien</v>
      </c>
      <c r="G5" s="37" t="str">
        <f>IF(C5="","",IF(C5&gt;D5,3,IF(C5=D5,1,0)))</f>
        <v/>
      </c>
      <c r="H5" s="37" t="str">
        <f>IF(D5="","",IF(D5&gt;C5,3,IF(D5=C5,1,0)))</f>
        <v/>
      </c>
      <c r="AG5" s="38" t="s">
        <v>121</v>
      </c>
    </row>
    <row r="6" spans="2:33" x14ac:dyDescent="0.2">
      <c r="B6" s="34" t="str">
        <f>'VM-tipset 2026 mall'!B103</f>
        <v>Ghana</v>
      </c>
      <c r="C6" s="35" t="str">
        <f>'VM-tipset 2026 mall'!C103</f>
        <v/>
      </c>
      <c r="D6" s="35" t="str">
        <f>'VM-tipset 2026 mall'!E103</f>
        <v/>
      </c>
      <c r="E6" s="36" t="str">
        <f>'VM-tipset 2026 mall'!F103</f>
        <v>Panama</v>
      </c>
      <c r="G6" s="37" t="str">
        <f t="shared" ref="G6:G10" si="0">IF(C6="","",IF(C6&gt;D6,3,IF(C6=D6,1,0)))</f>
        <v/>
      </c>
      <c r="H6" s="37" t="str">
        <f t="shared" ref="H6:H10" si="1">IF(D6="","",IF(D6&gt;C6,3,IF(D6=C6,1,0)))</f>
        <v/>
      </c>
      <c r="K6" s="39" t="s">
        <v>69</v>
      </c>
      <c r="L6" s="39" t="s">
        <v>70</v>
      </c>
      <c r="M6" s="39" t="s">
        <v>71</v>
      </c>
      <c r="N6" s="39" t="s">
        <v>72</v>
      </c>
      <c r="O6" s="39" t="s">
        <v>58</v>
      </c>
      <c r="P6" s="39" t="s">
        <v>73</v>
      </c>
      <c r="Q6" s="39" t="s">
        <v>74</v>
      </c>
      <c r="R6" s="39" t="s">
        <v>75</v>
      </c>
      <c r="S6" s="39" t="s">
        <v>76</v>
      </c>
      <c r="T6" s="39" t="s">
        <v>77</v>
      </c>
      <c r="U6" s="40" t="s">
        <v>78</v>
      </c>
      <c r="V6" s="41" t="s">
        <v>70</v>
      </c>
      <c r="W6" s="41" t="s">
        <v>71</v>
      </c>
      <c r="X6" s="41" t="s">
        <v>72</v>
      </c>
      <c r="Y6" s="41" t="s">
        <v>58</v>
      </c>
      <c r="Z6" s="41" t="s">
        <v>73</v>
      </c>
      <c r="AA6" s="41" t="s">
        <v>74</v>
      </c>
      <c r="AB6" s="41" t="s">
        <v>75</v>
      </c>
      <c r="AC6" s="41" t="s">
        <v>76</v>
      </c>
      <c r="AD6" s="41" t="s">
        <v>77</v>
      </c>
      <c r="AE6" s="42" t="s">
        <v>79</v>
      </c>
      <c r="AF6" s="43"/>
      <c r="AG6" s="33" t="str">
        <f>'VM-tipset 2026 mall'!BR101</f>
        <v>England</v>
      </c>
    </row>
    <row r="7" spans="2:33" x14ac:dyDescent="0.2">
      <c r="B7" s="34" t="str">
        <f>'VM-tipset 2026 mall'!B104</f>
        <v>England</v>
      </c>
      <c r="C7" s="35" t="str">
        <f>'VM-tipset 2026 mall'!C104</f>
        <v/>
      </c>
      <c r="D7" s="35" t="str">
        <f>'VM-tipset 2026 mall'!E104</f>
        <v/>
      </c>
      <c r="E7" s="36" t="str">
        <f>'VM-tipset 2026 mall'!F104</f>
        <v>Ghana</v>
      </c>
      <c r="G7" s="37" t="str">
        <f t="shared" si="0"/>
        <v/>
      </c>
      <c r="H7" s="37" t="str">
        <f t="shared" si="1"/>
        <v/>
      </c>
      <c r="K7" s="44">
        <v>1</v>
      </c>
      <c r="L7" s="45" t="str">
        <f>VLOOKUP($K7,$U$6:$AD$10,COLUMNS($L$7:L7)+1,FALSE)</f>
        <v>England</v>
      </c>
      <c r="M7" s="44">
        <f>VLOOKUP($K7,$U$6:$AD$10,COLUMNS($L$7:M7)+1,FALSE)</f>
        <v>0</v>
      </c>
      <c r="N7" s="44">
        <f>VLOOKUP($K7,$U$6:$AD$10,COLUMNS($L$7:N7)+1,FALSE)</f>
        <v>0</v>
      </c>
      <c r="O7" s="44">
        <f>VLOOKUP($K7,$U$6:$AD$10,COLUMNS($L$7:O7)+1,FALSE)</f>
        <v>0</v>
      </c>
      <c r="P7" s="44">
        <f>VLOOKUP($K7,$U$6:$AD$10,COLUMNS($L$7:P7)+1,FALSE)</f>
        <v>0</v>
      </c>
      <c r="Q7" s="44">
        <f>VLOOKUP($K7,$U$6:$AD$10,COLUMNS($L$7:Q7)+1,FALSE)</f>
        <v>0</v>
      </c>
      <c r="R7" s="44">
        <f>VLOOKUP($K7,$U$6:$AD$10,COLUMNS($L$7:R7)+1,FALSE)</f>
        <v>0</v>
      </c>
      <c r="S7" s="44">
        <f>VLOOKUP($K7,$U$6:$AD$10,COLUMNS($L$7:S7)+1,FALSE)</f>
        <v>0</v>
      </c>
      <c r="T7" s="44">
        <f>VLOOKUP($K7,$U$6:$AD$10,COLUMNS($L$7:T7)+1,FALSE)</f>
        <v>0</v>
      </c>
      <c r="U7" s="31">
        <f>RANK(AE7,$AE$7:$AE$10,0)+COUNTIF($AE$6:AE6,AE7)</f>
        <v>1</v>
      </c>
      <c r="V7" s="37" t="str">
        <f>+AG6</f>
        <v>England</v>
      </c>
      <c r="W7" s="37">
        <f>COUNTIFS($B$5:$B$10,V7,$C$5:$C$10,"&gt;=0")+COUNTIFS($E$5:$E$10,V7,$D$5:$D$10,"&gt;=0")</f>
        <v>0</v>
      </c>
      <c r="X7" s="37">
        <f>COUNTIFS($B$5:$B$10,V7,$G$5:$G$10,3)+COUNTIFS($E$5:$E$10,V7,$H$5:$H$10,3)</f>
        <v>0</v>
      </c>
      <c r="Y7" s="37">
        <f>COUNTIFS($B$5:$B$10,V7,$G$5:$G$10,1)+COUNTIFS($E$5:$E$10,V7,$H$5:$H$10,1)</f>
        <v>0</v>
      </c>
      <c r="Z7" s="37">
        <f>COUNTIFS($B$5:$B$10,V7,$G$5:$G$10,0)+COUNTIFS($E$5:$E$10,V7,$H$5:$H$10,0)</f>
        <v>0</v>
      </c>
      <c r="AA7" s="37">
        <f>SUMIF($B$5:$B$10,V7,$C$5:$C$10)+SUMIF($E$5:$E$10,V7,$D$5:$D$10)</f>
        <v>0</v>
      </c>
      <c r="AB7" s="37">
        <f>SUMIF($B$5:$B$10,V7,$D$5:$D$10)+SUMIF($E$5:$E$10,V7,$C$5:$C$10)</f>
        <v>0</v>
      </c>
      <c r="AC7" s="37">
        <f>+AA7-AB7</f>
        <v>0</v>
      </c>
      <c r="AD7" s="37">
        <f>SUMIF($B$5:$B$10,V7,$G$5:$G$10)+SUMIF($E$5:$E$10,V7,$H$5:$H$10)</f>
        <v>0</v>
      </c>
      <c r="AE7" s="31">
        <f>SUM(AD7*1000000+AC7*10000+AA7*100+X7*10)</f>
        <v>0</v>
      </c>
      <c r="AG7" s="33" t="str">
        <f>'VM-tipset 2026 mall'!BR102</f>
        <v>Kroatien</v>
      </c>
    </row>
    <row r="8" spans="2:33" x14ac:dyDescent="0.2">
      <c r="B8" s="34" t="str">
        <f>'VM-tipset 2026 mall'!B105</f>
        <v>Kroatien</v>
      </c>
      <c r="C8" s="35" t="str">
        <f>'VM-tipset 2026 mall'!C105</f>
        <v/>
      </c>
      <c r="D8" s="35" t="str">
        <f>'VM-tipset 2026 mall'!E105</f>
        <v/>
      </c>
      <c r="E8" s="36" t="str">
        <f>'VM-tipset 2026 mall'!F105</f>
        <v>Panama</v>
      </c>
      <c r="G8" s="37" t="str">
        <f t="shared" si="0"/>
        <v/>
      </c>
      <c r="H8" s="37" t="str">
        <f t="shared" si="1"/>
        <v/>
      </c>
      <c r="K8" s="44">
        <v>2</v>
      </c>
      <c r="L8" s="45" t="str">
        <f>VLOOKUP($K8,$U$6:$AD$10,COLUMNS($L$7:L8)+1,FALSE)</f>
        <v>Kroatien</v>
      </c>
      <c r="M8" s="44">
        <f>VLOOKUP($K8,$U$6:$AD$10,COLUMNS($L$7:M8)+1,FALSE)</f>
        <v>0</v>
      </c>
      <c r="N8" s="44">
        <f>VLOOKUP($K8,$U$6:$AD$10,COLUMNS($L$7:N8)+1,FALSE)</f>
        <v>0</v>
      </c>
      <c r="O8" s="44">
        <f>VLOOKUP($K8,$U$6:$AD$10,COLUMNS($L$7:O8)+1,FALSE)</f>
        <v>0</v>
      </c>
      <c r="P8" s="44">
        <f>VLOOKUP($K8,$U$6:$AD$10,COLUMNS($L$7:P8)+1,FALSE)</f>
        <v>0</v>
      </c>
      <c r="Q8" s="44">
        <f>VLOOKUP($K8,$U$6:$AD$10,COLUMNS($L$7:Q8)+1,FALSE)</f>
        <v>0</v>
      </c>
      <c r="R8" s="44">
        <f>VLOOKUP($K8,$U$6:$AD$10,COLUMNS($L$7:R8)+1,FALSE)</f>
        <v>0</v>
      </c>
      <c r="S8" s="44">
        <f>VLOOKUP($K8,$U$6:$AD$10,COLUMNS($L$7:S8)+1,FALSE)</f>
        <v>0</v>
      </c>
      <c r="T8" s="44">
        <f>VLOOKUP($K8,$U$6:$AD$10,COLUMNS($L$7:T8)+1,FALSE)</f>
        <v>0</v>
      </c>
      <c r="U8" s="31">
        <f>RANK(AE8,$AE$7:$AE$10,0)+COUNTIF($AE$6:AE7,AE8)</f>
        <v>2</v>
      </c>
      <c r="V8" s="37" t="str">
        <f>+AG7</f>
        <v>Kroatien</v>
      </c>
      <c r="W8" s="37">
        <f t="shared" ref="W8:W10" si="2">COUNTIFS($B$5:$B$10,V8,$C$5:$C$10,"&gt;=0")+COUNTIFS($E$5:$E$10,V8,$D$5:$D$10,"&gt;=0")</f>
        <v>0</v>
      </c>
      <c r="X8" s="37">
        <f t="shared" ref="X8:X10" si="3">COUNTIFS($B$5:$B$10,V8,$G$5:$G$10,3)+COUNTIFS($E$5:$E$10,V8,$H$5:$H$10,3)</f>
        <v>0</v>
      </c>
      <c r="Y8" s="37">
        <f t="shared" ref="Y8:Y10" si="4">COUNTIFS($B$5:$B$10,V8,$G$5:$G$10,1)+COUNTIFS($E$5:$E$10,V8,$H$5:$H$10,1)</f>
        <v>0</v>
      </c>
      <c r="Z8" s="37">
        <f t="shared" ref="Z8:Z10" si="5">COUNTIFS($B$5:$B$10,V8,$G$5:$G$10,0)+COUNTIFS($E$5:$E$10,V8,$H$5:$H$10,0)</f>
        <v>0</v>
      </c>
      <c r="AA8" s="37">
        <f t="shared" ref="AA8:AA10" si="6">SUMIF($B$5:$B$10,V8,$C$5:$C$10)+SUMIF($E$5:$E$10,V8,$D$5:$D$10)</f>
        <v>0</v>
      </c>
      <c r="AB8" s="37">
        <f t="shared" ref="AB8:AB10" si="7">SUMIF($B$5:$B$10,V8,$D$5:$D$10)+SUMIF($E$5:$E$10,V8,$C$5:$C$10)</f>
        <v>0</v>
      </c>
      <c r="AC8" s="37">
        <f t="shared" ref="AC8:AC10" si="8">+AA8-AB8</f>
        <v>0</v>
      </c>
      <c r="AD8" s="37">
        <f t="shared" ref="AD8:AD10" si="9">SUMIF($B$5:$B$10,V8,$G$5:$G$10)+SUMIF($E$5:$E$10,V8,$H$5:$H$10)</f>
        <v>0</v>
      </c>
      <c r="AE8" s="31">
        <f t="shared" ref="AE8:AE10" si="10">SUM(AD8*1000000+AC8*10000+AA8*100+X8*10)</f>
        <v>0</v>
      </c>
      <c r="AG8" s="33" t="str">
        <f>'VM-tipset 2026 mall'!BR103</f>
        <v>Ghana</v>
      </c>
    </row>
    <row r="9" spans="2:33" x14ac:dyDescent="0.2">
      <c r="B9" s="34" t="str">
        <f>'VM-tipset 2026 mall'!B106</f>
        <v>England</v>
      </c>
      <c r="C9" s="35" t="str">
        <f>'VM-tipset 2026 mall'!C106</f>
        <v/>
      </c>
      <c r="D9" s="35" t="str">
        <f>'VM-tipset 2026 mall'!E106</f>
        <v/>
      </c>
      <c r="E9" s="36" t="str">
        <f>'VM-tipset 2026 mall'!F106</f>
        <v>Panama</v>
      </c>
      <c r="G9" s="37" t="str">
        <f t="shared" si="0"/>
        <v/>
      </c>
      <c r="H9" s="37" t="str">
        <f t="shared" si="1"/>
        <v/>
      </c>
      <c r="K9" s="46">
        <v>3</v>
      </c>
      <c r="L9" s="47" t="str">
        <f>VLOOKUP($K9,$U$6:$AD$10,COLUMNS($L$7:L9)+1,FALSE)</f>
        <v>Ghana</v>
      </c>
      <c r="M9" s="46">
        <f>VLOOKUP($K9,$U$6:$AD$10,COLUMNS($L$7:M9)+1,FALSE)</f>
        <v>0</v>
      </c>
      <c r="N9" s="46">
        <f>VLOOKUP($K9,$U$6:$AD$10,COLUMNS($L$7:N9)+1,FALSE)</f>
        <v>0</v>
      </c>
      <c r="O9" s="46">
        <f>VLOOKUP($K9,$U$6:$AD$10,COLUMNS($L$7:O9)+1,FALSE)</f>
        <v>0</v>
      </c>
      <c r="P9" s="46">
        <f>VLOOKUP($K9,$U$6:$AD$10,COLUMNS($L$7:P9)+1,FALSE)</f>
        <v>0</v>
      </c>
      <c r="Q9" s="46">
        <f>VLOOKUP($K9,$U$6:$AD$10,COLUMNS($L$7:Q9)+1,FALSE)</f>
        <v>0</v>
      </c>
      <c r="R9" s="46">
        <f>VLOOKUP($K9,$U$6:$AD$10,COLUMNS($L$7:R9)+1,FALSE)</f>
        <v>0</v>
      </c>
      <c r="S9" s="46">
        <f>VLOOKUP($K9,$U$6:$AD$10,COLUMNS($L$7:S9)+1,FALSE)</f>
        <v>0</v>
      </c>
      <c r="T9" s="46">
        <f>VLOOKUP($K9,$U$6:$AD$10,COLUMNS($L$7:T9)+1,FALSE)</f>
        <v>0</v>
      </c>
      <c r="U9" s="31">
        <f>RANK(AE9,$AE$7:$AE$10,0)+COUNTIF($AE$6:AE8,AE9)</f>
        <v>3</v>
      </c>
      <c r="V9" s="37" t="str">
        <f>+AG8</f>
        <v>Ghana</v>
      </c>
      <c r="W9" s="37">
        <f t="shared" si="2"/>
        <v>0</v>
      </c>
      <c r="X9" s="37">
        <f t="shared" si="3"/>
        <v>0</v>
      </c>
      <c r="Y9" s="37">
        <f t="shared" si="4"/>
        <v>0</v>
      </c>
      <c r="Z9" s="37">
        <f t="shared" si="5"/>
        <v>0</v>
      </c>
      <c r="AA9" s="37">
        <f t="shared" si="6"/>
        <v>0</v>
      </c>
      <c r="AB9" s="37">
        <f t="shared" si="7"/>
        <v>0</v>
      </c>
      <c r="AC9" s="37">
        <f t="shared" si="8"/>
        <v>0</v>
      </c>
      <c r="AD9" s="37">
        <f t="shared" si="9"/>
        <v>0</v>
      </c>
      <c r="AE9" s="31">
        <f t="shared" si="10"/>
        <v>0</v>
      </c>
      <c r="AG9" s="33" t="str">
        <f>'VM-tipset 2026 mall'!BR104</f>
        <v>Panama</v>
      </c>
    </row>
    <row r="10" spans="2:33" x14ac:dyDescent="0.2">
      <c r="B10" s="34" t="str">
        <f>'VM-tipset 2026 mall'!B107</f>
        <v>Kroatien</v>
      </c>
      <c r="C10" s="35" t="str">
        <f>'VM-tipset 2026 mall'!C107</f>
        <v/>
      </c>
      <c r="D10" s="35" t="str">
        <f>'VM-tipset 2026 mall'!E107</f>
        <v/>
      </c>
      <c r="E10" s="36" t="str">
        <f>'VM-tipset 2026 mall'!F107</f>
        <v>Ghana</v>
      </c>
      <c r="G10" s="37" t="str">
        <f t="shared" si="0"/>
        <v/>
      </c>
      <c r="H10" s="37" t="str">
        <f t="shared" si="1"/>
        <v/>
      </c>
      <c r="K10" s="46">
        <v>4</v>
      </c>
      <c r="L10" s="47" t="str">
        <f>VLOOKUP($K10,$U$6:$AD$10,COLUMNS($L$7:L10)+1,FALSE)</f>
        <v>Panama</v>
      </c>
      <c r="M10" s="46">
        <f>VLOOKUP($K10,$U$6:$AD$10,COLUMNS($L$7:M10)+1,FALSE)</f>
        <v>0</v>
      </c>
      <c r="N10" s="46">
        <f>VLOOKUP($K10,$U$6:$AD$10,COLUMNS($L$7:N10)+1,FALSE)</f>
        <v>0</v>
      </c>
      <c r="O10" s="46">
        <f>VLOOKUP($K10,$U$6:$AD$10,COLUMNS($L$7:O10)+1,FALSE)</f>
        <v>0</v>
      </c>
      <c r="P10" s="46">
        <f>VLOOKUP($K10,$U$6:$AD$10,COLUMNS($L$7:P10)+1,FALSE)</f>
        <v>0</v>
      </c>
      <c r="Q10" s="46">
        <f>VLOOKUP($K10,$U$6:$AD$10,COLUMNS($L$7:Q10)+1,FALSE)</f>
        <v>0</v>
      </c>
      <c r="R10" s="46">
        <f>VLOOKUP($K10,$U$6:$AD$10,COLUMNS($L$7:R10)+1,FALSE)</f>
        <v>0</v>
      </c>
      <c r="S10" s="46">
        <f>VLOOKUP($K10,$U$6:$AD$10,COLUMNS($L$7:S10)+1,FALSE)</f>
        <v>0</v>
      </c>
      <c r="T10" s="46">
        <f>VLOOKUP($K10,$U$6:$AD$10,COLUMNS($L$7:T10)+1,FALSE)</f>
        <v>0</v>
      </c>
      <c r="U10" s="31">
        <f>RANK(AE10,$AE$7:$AE$10,0)+COUNTIF($AE$6:AE9,AE10)</f>
        <v>4</v>
      </c>
      <c r="V10" s="37" t="str">
        <f>+AG9</f>
        <v>Panama</v>
      </c>
      <c r="W10" s="37">
        <f t="shared" si="2"/>
        <v>0</v>
      </c>
      <c r="X10" s="37">
        <f t="shared" si="3"/>
        <v>0</v>
      </c>
      <c r="Y10" s="37">
        <f t="shared" si="4"/>
        <v>0</v>
      </c>
      <c r="Z10" s="37">
        <f t="shared" si="5"/>
        <v>0</v>
      </c>
      <c r="AA10" s="37">
        <f t="shared" si="6"/>
        <v>0</v>
      </c>
      <c r="AB10" s="37">
        <f t="shared" si="7"/>
        <v>0</v>
      </c>
      <c r="AC10" s="37">
        <f t="shared" si="8"/>
        <v>0</v>
      </c>
      <c r="AD10" s="37">
        <f t="shared" si="9"/>
        <v>0</v>
      </c>
      <c r="AE10" s="31">
        <f t="shared" si="10"/>
        <v>0</v>
      </c>
      <c r="AG10" s="33"/>
    </row>
    <row r="11" spans="2:33" ht="13.5" thickBot="1" x14ac:dyDescent="0.25">
      <c r="B11" s="48"/>
      <c r="C11" s="49"/>
      <c r="D11" s="49"/>
      <c r="E11" s="49"/>
      <c r="F11" s="49"/>
      <c r="G11" s="49"/>
      <c r="H11" s="49"/>
      <c r="I11" s="49"/>
      <c r="J11" s="49"/>
      <c r="K11" s="49"/>
      <c r="L11" s="49"/>
      <c r="M11" s="49"/>
      <c r="N11" s="50"/>
      <c r="O11" s="49"/>
      <c r="P11" s="49"/>
      <c r="Q11" s="49"/>
      <c r="R11" s="49"/>
      <c r="S11" s="49"/>
      <c r="T11" s="49"/>
      <c r="U11" s="49"/>
      <c r="V11" s="49"/>
      <c r="W11" s="49"/>
      <c r="X11" s="49"/>
      <c r="Y11" s="49"/>
      <c r="Z11" s="49"/>
      <c r="AA11" s="49"/>
      <c r="AB11" s="49"/>
      <c r="AC11" s="49"/>
      <c r="AD11" s="49"/>
      <c r="AE11" s="49"/>
      <c r="AF11" s="49"/>
      <c r="AG11" s="51"/>
    </row>
    <row r="12" spans="2:33" x14ac:dyDescent="0.2">
      <c r="N12" s="52"/>
      <c r="O12" s="52"/>
      <c r="P12" s="52"/>
      <c r="Q12" s="52"/>
      <c r="R12" s="52"/>
      <c r="S12" s="52"/>
      <c r="T12" s="52"/>
      <c r="U12" s="52"/>
      <c r="V12" s="52"/>
    </row>
  </sheetData>
  <sheetProtection algorithmName="SHA-512" hashValue="WZBW2v+AGqtnXhj0SFGyrFL/NiF5yphcpxe7M3VM9YMVl49y4clAYd9cFNggqiGKZAaCaJmYAFLpb5d72yf1zg==" saltValue="FI2ER6/lrei5lth0vnxk5Q==" spinCount="100000" sheet="1" selectLockedCells="1"/>
  <mergeCells count="3">
    <mergeCell ref="B2:AG3"/>
    <mergeCell ref="B4:E4"/>
    <mergeCell ref="G4:H4"/>
  </mergeCells>
  <conditionalFormatting sqref="AC7:AC10">
    <cfRule type="cellIs" dxfId="0" priority="1" operator="lessThan">
      <formula>0</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BCC66A-AECF-434B-B7B8-54FFD5A4C8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Kalkylblad</vt:lpstr>
      </vt:variant>
      <vt:variant>
        <vt:i4>14</vt:i4>
      </vt:variant>
    </vt:vector>
  </HeadingPairs>
  <TitlesOfParts>
    <vt:vector size="14" baseType="lpstr">
      <vt:lpstr>VM-tipset 2026 mall</vt:lpstr>
      <vt:lpstr>8 bästa grupp 3or</vt:lpstr>
      <vt:lpstr>Grupp A</vt:lpstr>
      <vt:lpstr>Grupp B</vt:lpstr>
      <vt:lpstr>Grupp C</vt:lpstr>
      <vt:lpstr>Grupp D</vt:lpstr>
      <vt:lpstr>Grupp E</vt:lpstr>
      <vt:lpstr>Grupp F</vt:lpstr>
      <vt:lpstr>Grupp G</vt:lpstr>
      <vt:lpstr>Grupp H</vt:lpstr>
      <vt:lpstr>Grupp I</vt:lpstr>
      <vt:lpstr>Grupp J</vt:lpstr>
      <vt:lpstr>Grupp K</vt:lpstr>
      <vt:lpstr>Grupp 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markushogfeldt@gmail.com</dc:creator>
  <cp:lastModifiedBy>Markus Högfeldt</cp:lastModifiedBy>
  <dcterms:created xsi:type="dcterms:W3CDTF">2016-06-14T19:04:59Z</dcterms:created>
  <dcterms:modified xsi:type="dcterms:W3CDTF">2026-04-10T18:04:28Z</dcterms:modified>
</cp:coreProperties>
</file>