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Erik\Desktop\"/>
    </mc:Choice>
  </mc:AlternateContent>
  <xr:revisionPtr revIDLastSave="0" documentId="8_{A1CE1111-0AEE-4236-B79B-073CBDE901EA}" xr6:coauthVersionLast="38" xr6:coauthVersionMax="38" xr10:uidLastSave="{00000000-0000-0000-0000-000000000000}"/>
  <bookViews>
    <workbookView xWindow="0" yWindow="0" windowWidth="21570" windowHeight="7125" firstSheet="1" activeTab="4" xr2:uid="{00000000-000D-0000-FFFF-FFFF00000000}"/>
  </bookViews>
  <sheets>
    <sheet name="Data" sheetId="1" r:id="rId1"/>
    <sheet name="State by Category" sheetId="7" r:id="rId2"/>
    <sheet name="State by Subcategory" sheetId="11" r:id="rId3"/>
    <sheet name="State by Year" sheetId="12" r:id="rId4"/>
    <sheet name="Bonus" sheetId="13" r:id="rId5"/>
  </sheet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3" i="13"/>
  <c r="B13" i="13"/>
  <c r="B12" i="13"/>
  <c r="B11" i="13"/>
  <c r="B10" i="13"/>
  <c r="B9" i="13"/>
  <c r="B8" i="13"/>
  <c r="B7" i="13"/>
  <c r="B6" i="13"/>
  <c r="B5" i="13"/>
  <c r="B4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<sst xmlns="http://schemas.openxmlformats.org/spreadsheetml/2006/main" count="33066" uniqueCount="8403">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</sst>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BB11F"/>
      <color rgb="FF2402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[Erik Swedeen - Homework 1 - Excel.xlsx]State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BB11F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B46-8C0B-8B4DB3319AD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B46-8C0B-8B4DB3319AD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B46-8C0B-8B4DB3319AD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BB11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38-4B46-8C0B-8B4DB331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37664"/>
        <c:axId val="92476192"/>
      </c:barChart>
      <c:catAx>
        <c:axId val="8413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76192"/>
        <c:crosses val="autoZero"/>
        <c:auto val="1"/>
        <c:lblAlgn val="ctr"/>
        <c:lblOffset val="100"/>
        <c:noMultiLvlLbl val="0"/>
      </c:catAx>
      <c:valAx>
        <c:axId val="924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[Erik Swedeen - Homework 1 - Excel.xlsx]State by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BB11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2-412A-A1F0-47B8063466A3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2-412A-A1F0-47B8063466A3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2-412A-A1F0-47B8063466A3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BB11F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2-412A-A1F0-47B80634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6699615"/>
        <c:axId val="1501433231"/>
      </c:barChart>
      <c:catAx>
        <c:axId val="149669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33231"/>
        <c:crosses val="autoZero"/>
        <c:auto val="1"/>
        <c:lblAlgn val="ctr"/>
        <c:lblOffset val="100"/>
        <c:noMultiLvlLbl val="0"/>
      </c:catAx>
      <c:valAx>
        <c:axId val="15014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9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[Erik Swedeen - Homework 1 - Excel.xlsx]State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</a:t>
            </a:r>
            <a:r>
              <a:rPr lang="en-US" baseline="0"/>
              <a:t> by Year</a:t>
            </a:r>
            <a:endParaRPr lang="en-US"/>
          </a:p>
        </c:rich>
      </c:tx>
      <c:layout>
        <c:manualLayout>
          <c:xMode val="edge"/>
          <c:yMode val="edge"/>
          <c:x val="0.32182983876755794"/>
          <c:y val="6.487992476876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BB11F"/>
            </a:solidFill>
            <a:round/>
          </a:ln>
          <a:effectLst/>
        </c:spPr>
        <c:marker>
          <c:symbol val="circle"/>
          <c:size val="5"/>
          <c:spPr>
            <a:solidFill>
              <a:srgbClr val="0BB11F"/>
            </a:solidFill>
            <a:ln w="9525">
              <a:solidFill>
                <a:srgbClr val="0BB11F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833930675591817E-2"/>
          <c:y val="0.20342716184541107"/>
          <c:w val="0.75783293432146648"/>
          <c:h val="0.61396234227406055"/>
        </c:manualLayout>
      </c:layout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A-44FA-AFAE-15C77FA30E72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A-44FA-AFAE-15C77FA30E72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A-44FA-AFAE-15C77FA30E72}"/>
            </c:ext>
          </c:extLst>
        </c:ser>
        <c:ser>
          <c:idx val="3"/>
          <c:order val="3"/>
          <c:tx>
            <c:strRef>
              <c:f>'State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BB11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BB11F"/>
              </a:solidFill>
              <a:ln w="9525">
                <a:solidFill>
                  <a:srgbClr val="0BB11F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F-4F03-97C7-9A71B97E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20607"/>
        <c:axId val="1494272543"/>
      </c:lineChart>
      <c:catAx>
        <c:axId val="14955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272543"/>
        <c:crosses val="autoZero"/>
        <c:auto val="1"/>
        <c:lblAlgn val="ctr"/>
        <c:lblOffset val="100"/>
        <c:noMultiLvlLbl val="0"/>
      </c:catAx>
      <c:valAx>
        <c:axId val="14942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5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91469952454489"/>
          <c:y val="0.3611192330600369"/>
          <c:w val="0.15766829699346693"/>
          <c:h val="0.29704870541372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[Erik Swedeen - Homework 1 - Excel.xlsx]Bonus!PivotTable2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0BB11F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BB11F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Bonus!$B$19:$B$31</c:f>
              <c:numCache>
                <c:formatCode>General</c:formatCode>
                <c:ptCount val="12"/>
                <c:pt idx="0">
                  <c:v>0.65403508771929819</c:v>
                </c:pt>
                <c:pt idx="1">
                  <c:v>0.46537396121883656</c:v>
                </c:pt>
                <c:pt idx="2">
                  <c:v>0.45853658536585368</c:v>
                </c:pt>
                <c:pt idx="3">
                  <c:v>0.41610738255033558</c:v>
                </c:pt>
                <c:pt idx="4">
                  <c:v>0.39855072463768115</c:v>
                </c:pt>
                <c:pt idx="5">
                  <c:v>0.38095238095238093</c:v>
                </c:pt>
                <c:pt idx="6">
                  <c:v>0.47272727272727272</c:v>
                </c:pt>
                <c:pt idx="7">
                  <c:v>0.47727272727272729</c:v>
                </c:pt>
                <c:pt idx="8">
                  <c:v>0.2857142857142857</c:v>
                </c:pt>
                <c:pt idx="9">
                  <c:v>0.52770083102493071</c:v>
                </c:pt>
                <c:pt idx="10">
                  <c:v>0.19153674832962139</c:v>
                </c:pt>
                <c:pt idx="11">
                  <c:v>0.69848156182212584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8-4AE3-95A1-88081A4AD4B5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Bonus!$C$19:$C$31</c:f>
              <c:numCache>
                <c:formatCode>General</c:formatCode>
                <c:ptCount val="12"/>
                <c:pt idx="0">
                  <c:v>0.29473684210526313</c:v>
                </c:pt>
                <c:pt idx="1">
                  <c:v>0.39889196675900279</c:v>
                </c:pt>
                <c:pt idx="2">
                  <c:v>0.43902439024390244</c:v>
                </c:pt>
                <c:pt idx="3">
                  <c:v>0.48322147651006714</c:v>
                </c:pt>
                <c:pt idx="4">
                  <c:v>0.46376811594202899</c:v>
                </c:pt>
                <c:pt idx="5">
                  <c:v>0.44047619047619047</c:v>
                </c:pt>
                <c:pt idx="6">
                  <c:v>0.4</c:v>
                </c:pt>
                <c:pt idx="7">
                  <c:v>0.36363636363636365</c:v>
                </c:pt>
                <c:pt idx="8">
                  <c:v>0.52380952380952384</c:v>
                </c:pt>
                <c:pt idx="9">
                  <c:v>0.39196675900277006</c:v>
                </c:pt>
                <c:pt idx="10">
                  <c:v>0.57461024498886415</c:v>
                </c:pt>
                <c:pt idx="11">
                  <c:v>0.24511930585683298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8-4AE3-95A1-88081A4AD4B5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Bonus!$D$19:$D$31</c:f>
              <c:numCache>
                <c:formatCode>General</c:formatCode>
                <c:ptCount val="12"/>
                <c:pt idx="0">
                  <c:v>4.2105263157894736E-2</c:v>
                </c:pt>
                <c:pt idx="1">
                  <c:v>0.11080332409972299</c:v>
                </c:pt>
                <c:pt idx="2">
                  <c:v>8.2926829268292687E-2</c:v>
                </c:pt>
                <c:pt idx="3">
                  <c:v>9.3959731543624164E-2</c:v>
                </c:pt>
                <c:pt idx="4">
                  <c:v>0.13043478260869565</c:v>
                </c:pt>
                <c:pt idx="5">
                  <c:v>0.15476190476190477</c:v>
                </c:pt>
                <c:pt idx="6">
                  <c:v>0.12727272727272726</c:v>
                </c:pt>
                <c:pt idx="7">
                  <c:v>0.13636363636363635</c:v>
                </c:pt>
                <c:pt idx="8">
                  <c:v>0.19047619047619047</c:v>
                </c:pt>
                <c:pt idx="9">
                  <c:v>7.2022160664819951E-2</c:v>
                </c:pt>
                <c:pt idx="10">
                  <c:v>0.22271714922048999</c:v>
                </c:pt>
                <c:pt idx="11">
                  <c:v>3.9045553145336226E-2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8-4AE3-95A1-88081A4A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512831"/>
        <c:axId val="1125103407"/>
      </c:lineChart>
      <c:catAx>
        <c:axId val="11675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03407"/>
        <c:crosses val="autoZero"/>
        <c:auto val="1"/>
        <c:lblAlgn val="ctr"/>
        <c:lblOffset val="100"/>
        <c:noMultiLvlLbl val="0"/>
      </c:catAx>
      <c:valAx>
        <c:axId val="11251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1</xdr:row>
      <xdr:rowOff>186690</xdr:rowOff>
    </xdr:from>
    <xdr:to>
      <xdr:col>12</xdr:col>
      <xdr:colOff>38099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F60C2-5019-48E6-9FAD-FA6928936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188594</xdr:rowOff>
    </xdr:from>
    <xdr:to>
      <xdr:col>18</xdr:col>
      <xdr:colOff>441960</xdr:colOff>
      <xdr:row>26</xdr:row>
      <xdr:rowOff>184784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AEAB5-631B-487A-8B44-416B17A1C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41910</xdr:rowOff>
    </xdr:from>
    <xdr:to>
      <xdr:col>15</xdr:col>
      <xdr:colOff>180975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9209B-A703-46D7-BA70-7A6C77B07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0</xdr:row>
      <xdr:rowOff>28574</xdr:rowOff>
    </xdr:from>
    <xdr:to>
      <xdr:col>16</xdr:col>
      <xdr:colOff>161923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F4E96-FEF9-4538-BFBC-6019B56B1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6.873451041669" createdVersion="6" refreshedVersion="6" minRefreshableVersion="3" recordCount="4114" xr:uid="{16CD3B20-AFC8-4209-A9EA-D1BE2A4F6338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6.874364120369" createdVersion="6" refreshedVersion="6" minRefreshableVersion="3" recordCount="4114" xr:uid="{43E9F383-A9F5-455B-ACA3-B902E67B3638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9.7522193287" createdVersion="6" refreshedVersion="6" minRefreshableVersion="3" recordCount="12" xr:uid="{EDFC28F8-9AD1-483D-9956-5278A7B6F8E0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10">
      <sharedItems containsSemiMixedTypes="0" containsString="0" containsNumber="1" minValue="0.19153674832962139" maxValue="0.69848156182212584"/>
    </cacheField>
    <cacheField name="Percentage Failed" numFmtId="10">
      <sharedItems containsSemiMixedTypes="0" containsString="0" containsNumber="1" minValue="0.24511930585683298" maxValue="0.57461024498886415"/>
    </cacheField>
    <cacheField name="Percentage Canceled" numFmtId="10">
      <sharedItems containsSemiMixedTypes="0" containsString="0" containsNumber="1" minValue="3.9045553145336226E-2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61"/>
    <n v="0.69848156182212584"/>
    <n v="0.24511930585683298"/>
    <n v="3.9045553145336226E-2"/>
  </r>
  <r>
    <x v="1"/>
    <n v="932"/>
    <n v="420"/>
    <n v="60"/>
    <n v="1425"/>
    <n v="0.65403508771929819"/>
    <n v="0.29473684210526313"/>
    <n v="4.2105263157894736E-2"/>
  </r>
  <r>
    <x v="2"/>
    <n v="381"/>
    <n v="283"/>
    <n v="52"/>
    <n v="722"/>
    <n v="0.52770083102493071"/>
    <n v="0.39196675900277006"/>
    <n v="7.2022160664819951E-2"/>
  </r>
  <r>
    <x v="3"/>
    <n v="168"/>
    <n v="144"/>
    <n v="40"/>
    <n v="361"/>
    <n v="0.46537396121883656"/>
    <n v="0.39889196675900279"/>
    <n v="0.11080332409972299"/>
  </r>
  <r>
    <x v="4"/>
    <n v="94"/>
    <n v="90"/>
    <n v="17"/>
    <n v="205"/>
    <n v="0.45853658536585368"/>
    <n v="0.43902439024390244"/>
    <n v="8.2926829268292687E-2"/>
  </r>
  <r>
    <x v="5"/>
    <n v="62"/>
    <n v="72"/>
    <n v="14"/>
    <n v="149"/>
    <n v="0.41610738255033558"/>
    <n v="0.48322147651006714"/>
    <n v="9.3959731543624164E-2"/>
  </r>
  <r>
    <x v="6"/>
    <n v="55"/>
    <n v="64"/>
    <n v="18"/>
    <n v="138"/>
    <n v="0.39855072463768115"/>
    <n v="0.46376811594202899"/>
    <n v="0.13043478260869565"/>
  </r>
  <r>
    <x v="7"/>
    <n v="32"/>
    <n v="37"/>
    <n v="13"/>
    <n v="84"/>
    <n v="0.38095238095238093"/>
    <n v="0.44047619047619047"/>
    <n v="0.15476190476190477"/>
  </r>
  <r>
    <x v="8"/>
    <n v="26"/>
    <n v="22"/>
    <n v="7"/>
    <n v="55"/>
    <n v="0.47272727272727272"/>
    <n v="0.4"/>
    <n v="0.12727272727272726"/>
  </r>
  <r>
    <x v="9"/>
    <n v="21"/>
    <n v="16"/>
    <n v="6"/>
    <n v="44"/>
    <n v="0.47727272727272729"/>
    <n v="0.36363636363636365"/>
    <n v="0.13636363636363635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9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76991-F8EF-4147-8D53-1BBCE4542D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7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8E928-937C-4054-8AD0-D843437549A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00443-1D65-44E9-A0AC-15759F64C5C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8ED0-6F34-485E-BC86-4225D184780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D31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2"/>
    <dataField name="Failed" fld="6" baseField="0" baseItem="0"/>
    <dataField name="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A5A5A5"/>
      </a:accent1>
      <a:accent2>
        <a:srgbClr val="00B050"/>
      </a:accent2>
      <a:accent3>
        <a:srgbClr val="00B0F0"/>
      </a:accent3>
      <a:accent4>
        <a:srgbClr val="7F7F7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pane xSplit="1" ySplit="1" topLeftCell="B4102" activePane="bottomRight" state="frozen"/>
      <selection pane="topRight" activeCell="B1" sqref="B1"/>
      <selection pane="bottomLeft" activeCell="A2" sqref="A2"/>
      <selection pane="bottomRight" activeCell="S4105" sqref="S4105"/>
    </sheetView>
  </sheetViews>
  <sheetFormatPr defaultRowHeight="15" x14ac:dyDescent="0.25"/>
  <cols>
    <col min="1" max="1" width="9.140625" style="8"/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23.85546875" bestFit="1" customWidth="1"/>
    <col min="20" max="20" width="22.140625" bestFit="1" customWidth="1"/>
  </cols>
  <sheetData>
    <row r="1" spans="1:20" s="11" customFormat="1" ht="15.75" thickBot="1" x14ac:dyDescent="0.3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11" t="s">
        <v>8365</v>
      </c>
      <c r="T1" s="11" t="s">
        <v>8366</v>
      </c>
    </row>
    <row r="2" spans="1:20" ht="60" x14ac:dyDescent="0.25">
      <c r="A2" s="8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7">
        <f>IFERROR(E2/L2, 0)</f>
        <v>63.917582417582416</v>
      </c>
      <c r="Q2" t="s">
        <v>8310</v>
      </c>
      <c r="R2" t="s">
        <v>8311</v>
      </c>
      <c r="S2" s="12">
        <f>(((J2/60)/60)/24)+DATE(1970, 1, 1)+(-5/24)</f>
        <v>42176.798738425925</v>
      </c>
      <c r="T2" s="12">
        <f>(((I2/60)/60)/24)+DATE(1970, 1, 1)+(-5/24)</f>
        <v>42207.916666666664</v>
      </c>
    </row>
    <row r="3" spans="1:20" ht="30" x14ac:dyDescent="0.25">
      <c r="A3" s="8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7">
        <f t="shared" ref="P3:P66" si="1">IFERROR(E3/L3, 0)</f>
        <v>185.48101265822785</v>
      </c>
      <c r="Q3" t="s">
        <v>8310</v>
      </c>
      <c r="R3" t="s">
        <v>8311</v>
      </c>
      <c r="S3" s="12">
        <f t="shared" ref="S3:S66" si="2">(((J3/60)/60)/24)+DATE(1970, 1, 1)+(-5/24)</f>
        <v>42766.392164351848</v>
      </c>
      <c r="T3" s="12">
        <f t="shared" ref="T3:T66" si="3">(((I3/60)/60)/24)+DATE(1970, 1, 1)+(-5/24)</f>
        <v>42796.392164351848</v>
      </c>
    </row>
    <row r="4" spans="1:20" ht="45" x14ac:dyDescent="0.25">
      <c r="A4" s="8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5">
      <c r="A5" s="8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 s="8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 s="8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 s="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 s="8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30" x14ac:dyDescent="0.25">
      <c r="A10" s="8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 s="8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 s="8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 s="8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 s="8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 s="8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 s="8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 s="8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 s="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 s="8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 s="8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60" x14ac:dyDescent="0.25">
      <c r="A21" s="8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 s="8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5">
      <c r="A23" s="8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 s="8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 s="8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 s="8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60" x14ac:dyDescent="0.25">
      <c r="A27" s="8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 s="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 s="8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 s="8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 s="8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 s="8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 s="8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 s="8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 s="8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60" x14ac:dyDescent="0.25">
      <c r="A36" s="8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 s="8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 s="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 s="8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 s="8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60" x14ac:dyDescent="0.25">
      <c r="A41" s="8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 s="8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 s="8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 s="8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 s="8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 s="8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5">
      <c r="A47" s="8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 s="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60" x14ac:dyDescent="0.25">
      <c r="A49" s="8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 s="8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 s="8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 s="8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 s="8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5">
      <c r="A54" s="8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 s="8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 s="8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 s="8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 s="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60" x14ac:dyDescent="0.25">
      <c r="A59" s="8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 s="8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 s="8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5" x14ac:dyDescent="0.25">
      <c r="A62" s="8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60" x14ac:dyDescent="0.25">
      <c r="A63" s="8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60" x14ac:dyDescent="0.25">
      <c r="A64" s="8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 s="8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 s="8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 s="8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2">
        <f t="shared" ref="S67:S130" si="6">(((J67/60)/60)/24)+DATE(1970, 1, 1)+(-5/24)</f>
        <v>41835.612893518519</v>
      </c>
      <c r="T67" s="12">
        <f t="shared" ref="T67:T130" si="7">(((I67/60)/60)/24)+DATE(1970, 1, 1)+(-5/24)</f>
        <v>41862.040972222218</v>
      </c>
    </row>
    <row r="68" spans="1:20" ht="30" x14ac:dyDescent="0.25">
      <c r="A68" s="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 s="8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 s="8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 s="8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 s="8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 s="8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 s="8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60" x14ac:dyDescent="0.25">
      <c r="A75" s="8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 s="8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 s="8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 s="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 s="8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105" x14ac:dyDescent="0.25">
      <c r="A80" s="8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 s="8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 s="8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 s="8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60" x14ac:dyDescent="0.25">
      <c r="A84" s="8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 s="8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 s="8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 s="8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 s="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 s="8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60" x14ac:dyDescent="0.25">
      <c r="A90" s="8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 s="8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5">
      <c r="A92" s="8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 s="8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 s="8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 s="8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 s="8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 s="8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 s="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 s="8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 s="8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45" x14ac:dyDescent="0.25">
      <c r="A101" s="8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 s="8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 s="8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 s="8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 s="8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 s="8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 s="8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 s="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60" x14ac:dyDescent="0.25">
      <c r="A109" s="8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 s="8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 s="8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 s="8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 s="8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 s="8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5">
      <c r="A115" s="8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 s="8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 s="8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60" x14ac:dyDescent="0.25">
      <c r="A118" s="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 s="8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 s="8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 s="8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 s="8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 s="8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 s="8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 s="8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 s="8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 s="8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 s="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 s="8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 s="8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 s="8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2">
        <f t="shared" ref="S131:S194" si="10">(((J131/60)/60)/24)+DATE(1970, 1, 1)+(-5/24)</f>
        <v>41882.728969907403</v>
      </c>
      <c r="T131" s="12">
        <f t="shared" ref="T131:T194" si="11">(((I131/60)/60)/24)+DATE(1970, 1, 1)+(-5/24)</f>
        <v>41942.728969907403</v>
      </c>
    </row>
    <row r="132" spans="1:20" ht="60" x14ac:dyDescent="0.25">
      <c r="A132" s="8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 s="8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 s="8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 s="8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 s="8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 s="8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 s="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 s="8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 s="8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 s="8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 s="8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 s="8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 s="8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 s="8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 s="8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 s="8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 s="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 s="8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 s="8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 s="8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 s="8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 s="8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 s="8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 s="8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 s="8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 s="8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 s="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 s="8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 s="8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 s="8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 s="8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 s="8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 s="8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 s="8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 s="8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 s="8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 s="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 s="8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 s="8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 s="8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 s="8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 s="8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 s="8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 s="8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 s="8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 s="8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 s="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 s="8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 s="8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 s="8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 s="8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 s="8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 s="8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 s="8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 s="8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 s="8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 s="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 s="8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 s="8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 s="8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 s="8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 s="8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 s="8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 s="8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2">
        <f t="shared" ref="S195:S258" si="14">(((J195/60)/60)/24)+DATE(1970, 1, 1)+(-5/24)</f>
        <v>41911.726458333331</v>
      </c>
      <c r="T195" s="12">
        <f t="shared" ref="T195:T258" si="15">(((I195/60)/60)/24)+DATE(1970, 1, 1)+(-5/24)</f>
        <v>41971.768124999995</v>
      </c>
    </row>
    <row r="196" spans="1:20" ht="45" x14ac:dyDescent="0.25">
      <c r="A196" s="8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 s="8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 s="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 s="8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 s="8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 s="8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 s="8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 s="8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 s="8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 s="8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 s="8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 s="8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 s="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 s="8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 s="8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 s="8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 s="8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 s="8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 s="8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 s="8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 s="8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 s="8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 s="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 s="8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 s="8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 s="8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 s="8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 s="8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 s="8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 s="8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 s="8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 s="8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 s="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 s="8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 s="8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 s="8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 s="8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 s="8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 s="8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 s="8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 s="8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 s="8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 s="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 s="8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 s="8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 s="8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 s="8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 s="8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 s="8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 s="8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 s="8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60" x14ac:dyDescent="0.25">
      <c r="A247" s="8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 s="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 s="8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 s="8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 s="8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 s="8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 s="8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 s="8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60" x14ac:dyDescent="0.25">
      <c r="A255" s="8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 s="8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5">
      <c r="A257" s="8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 s="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 s="8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2">
        <f t="shared" ref="S259:S322" si="18">(((J259/60)/60)/24)+DATE(1970, 1, 1)+(-5/24)</f>
        <v>42479.418541666666</v>
      </c>
      <c r="T259" s="12">
        <f t="shared" ref="T259:T322" si="19">(((I259/60)/60)/24)+DATE(1970, 1, 1)+(-5/24)</f>
        <v>42509.418541666666</v>
      </c>
    </row>
    <row r="260" spans="1:20" ht="60" x14ac:dyDescent="0.25">
      <c r="A260" s="8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60" x14ac:dyDescent="0.25">
      <c r="A261" s="8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 s="8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 s="8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 s="8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 s="8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 s="8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 s="8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60" x14ac:dyDescent="0.25">
      <c r="A268" s="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 s="8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 s="8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 s="8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 s="8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60" x14ac:dyDescent="0.25">
      <c r="A273" s="8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60" x14ac:dyDescent="0.25">
      <c r="A274" s="8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 s="8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 s="8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 s="8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 s="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60" x14ac:dyDescent="0.25">
      <c r="A279" s="8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 s="8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 s="8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 s="8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60" x14ac:dyDescent="0.25">
      <c r="A283" s="8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 s="8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 s="8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 s="8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 s="8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 s="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0" x14ac:dyDescent="0.25">
      <c r="A289" s="8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 s="8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 s="8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 s="8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 s="8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 s="8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 s="8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 s="8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 s="8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 s="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 s="8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0" x14ac:dyDescent="0.25">
      <c r="A300" s="8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 s="8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 s="8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 s="8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 s="8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 s="8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0" x14ac:dyDescent="0.25">
      <c r="A306" s="8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 s="8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 s="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 s="8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60" x14ac:dyDescent="0.25">
      <c r="A310" s="8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 s="8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 s="8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 s="8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 s="8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 s="8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 s="8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 s="8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 s="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 s="8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 s="8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 s="8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 s="8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 s="8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2">
        <f t="shared" ref="S323:S386" si="22">(((J323/60)/60)/24)+DATE(1970, 1, 1)+(-5/24)</f>
        <v>42647.238263888888</v>
      </c>
      <c r="T323" s="12">
        <f t="shared" ref="T323:T386" si="23">(((I323/60)/60)/24)+DATE(1970, 1, 1)+(-5/24)</f>
        <v>42682.27993055556</v>
      </c>
    </row>
    <row r="324" spans="1:20" ht="45" x14ac:dyDescent="0.25">
      <c r="A324" s="8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60" x14ac:dyDescent="0.25">
      <c r="A325" s="8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 s="8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 s="8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 s="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 s="8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 s="8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 s="8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 s="8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 s="8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 s="8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 s="8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 s="8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 s="8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 s="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 s="8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 s="8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 s="8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 s="8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 s="8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 s="8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 s="8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 s="8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 s="8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 s="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60" x14ac:dyDescent="0.25">
      <c r="A349" s="8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 s="8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 s="8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 s="8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 s="8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 s="8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 s="8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 s="8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 s="8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 s="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 s="8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 s="8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 s="8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60" x14ac:dyDescent="0.25">
      <c r="A362" s="8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 s="8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 s="8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 s="8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 s="8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 s="8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 s="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60" x14ac:dyDescent="0.25">
      <c r="A369" s="8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 s="8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 s="8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 s="8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 s="8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 s="8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 s="8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 s="8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 s="8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 s="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 s="8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 s="8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 s="8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 s="8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 s="8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 s="8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 s="8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 s="8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 s="8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2">
        <f t="shared" ref="S387:S450" si="26">(((J387/60)/60)/24)+DATE(1970, 1, 1)+(-5/24)</f>
        <v>41934.376168981478</v>
      </c>
      <c r="T387" s="12">
        <f t="shared" ref="T387:T450" si="27">(((I387/60)/60)/24)+DATE(1970, 1, 1)+(-5/24)</f>
        <v>41964.41783564815</v>
      </c>
    </row>
    <row r="388" spans="1:20" ht="60" x14ac:dyDescent="0.25">
      <c r="A388" s="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60" x14ac:dyDescent="0.25">
      <c r="A389" s="8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 s="8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60" x14ac:dyDescent="0.25">
      <c r="A391" s="8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5" x14ac:dyDescent="0.25">
      <c r="A392" s="8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 s="8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60" x14ac:dyDescent="0.25">
      <c r="A394" s="8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 s="8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 s="8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 s="8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 s="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0" x14ac:dyDescent="0.25">
      <c r="A399" s="8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 s="8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 s="8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 s="8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 s="8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 s="8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 s="8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 s="8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45" x14ac:dyDescent="0.25">
      <c r="A407" s="8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 s="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 s="8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 s="8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 s="8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 s="8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60" x14ac:dyDescent="0.25">
      <c r="A413" s="8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 s="8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 s="8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 s="8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 s="8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 s="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 s="8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60" x14ac:dyDescent="0.25">
      <c r="A420" s="8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 s="8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 s="8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 s="8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 s="8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5">
      <c r="A425" s="8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 s="8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 s="8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 s="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 s="8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5">
      <c r="A430" s="8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 s="8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 s="8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 s="8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60" x14ac:dyDescent="0.25">
      <c r="A434" s="8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 s="8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60" x14ac:dyDescent="0.25">
      <c r="A436" s="8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 s="8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 s="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 s="8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 s="8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 s="8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5" x14ac:dyDescent="0.25">
      <c r="A442" s="8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 s="8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 s="8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 s="8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 s="8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 s="8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 s="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 s="8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 s="8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 s="8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 s="7">
        <f t="shared" ref="P451:P514" si="29">IFERROR(E451/L451, 0)</f>
        <v>9</v>
      </c>
      <c r="Q451" t="s">
        <v>8310</v>
      </c>
      <c r="R451" t="s">
        <v>8316</v>
      </c>
      <c r="S451" s="12">
        <f t="shared" ref="S451:S514" si="30">(((J451/60)/60)/24)+DATE(1970, 1, 1)+(-5/24)</f>
        <v>41534.359780092593</v>
      </c>
      <c r="T451" s="12">
        <f t="shared" ref="T451:T514" si="31">(((I451/60)/60)/24)+DATE(1970, 1, 1)+(-5/24)</f>
        <v>41564.359780092593</v>
      </c>
    </row>
    <row r="452" spans="1:20" ht="60" x14ac:dyDescent="0.25">
      <c r="A452" s="8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 s="8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 s="8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60" x14ac:dyDescent="0.25">
      <c r="A455" s="8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 s="8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 s="8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60" x14ac:dyDescent="0.25">
      <c r="A458" s="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60" x14ac:dyDescent="0.25">
      <c r="A459" s="8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 s="8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 s="8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 s="8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 s="8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 s="8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5">
      <c r="A465" s="8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 s="8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30" x14ac:dyDescent="0.25">
      <c r="A467" s="8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 s="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 s="8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 s="8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5">
      <c r="A471" s="8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 s="8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 s="8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 s="8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 s="8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 s="8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 s="8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 s="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 s="8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 s="8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 s="8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 s="8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60" x14ac:dyDescent="0.25">
      <c r="A483" s="8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 s="8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60" x14ac:dyDescent="0.25">
      <c r="A485" s="8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 s="8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 s="8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60" x14ac:dyDescent="0.25">
      <c r="A488" s="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 s="8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 s="8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 s="8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 s="8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5">
      <c r="A493" s="8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60" x14ac:dyDescent="0.25">
      <c r="A494" s="8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 s="8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60" x14ac:dyDescent="0.25">
      <c r="A496" s="8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 s="8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 s="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 s="8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 s="8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 s="8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 s="8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60" x14ac:dyDescent="0.25">
      <c r="A503" s="8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 s="8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 s="8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 s="8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 s="8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 s="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 s="8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 s="8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 s="8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 s="8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 s="8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 s="8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 s="8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2">
        <f t="shared" ref="S515:S578" si="34">(((J515/60)/60)/24)+DATE(1970, 1, 1)+(-5/24)</f>
        <v>42552.445659722223</v>
      </c>
      <c r="T515" s="12">
        <f t="shared" ref="T515:T578" si="35">(((I515/60)/60)/24)+DATE(1970, 1, 1)+(-5/24)</f>
        <v>42597.083333333336</v>
      </c>
    </row>
    <row r="516" spans="1:20" ht="45" x14ac:dyDescent="0.25">
      <c r="A516" s="8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 s="8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 s="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 s="8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 s="8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 s="8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60" x14ac:dyDescent="0.25">
      <c r="A522" s="8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 s="8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 s="8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 s="8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 s="8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 s="8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 s="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 s="8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 s="8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 s="8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 s="8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 s="8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 s="8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 s="8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 s="8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 s="8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60" x14ac:dyDescent="0.25">
      <c r="A538" s="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60" x14ac:dyDescent="0.25">
      <c r="A539" s="8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 s="8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 s="8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 s="8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 s="8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 s="8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 s="8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 s="8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 s="8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 s="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 s="8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 s="8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 s="8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 s="8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 s="8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 s="8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 s="8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 s="8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 s="8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 s="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 s="8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 s="8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 s="8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 s="8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 s="8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 s="8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60" x14ac:dyDescent="0.25">
      <c r="A565" s="8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 s="8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 s="8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60" x14ac:dyDescent="0.25">
      <c r="A568" s="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 s="8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 s="8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 s="8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 s="8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60" x14ac:dyDescent="0.25">
      <c r="A573" s="8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 s="8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60" x14ac:dyDescent="0.25">
      <c r="A575" s="8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 s="8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 s="8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 s="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 s="8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 s="7">
        <f t="shared" ref="P579:P642" si="37">IFERROR(E579/L579, 0)</f>
        <v>10</v>
      </c>
      <c r="Q579" t="s">
        <v>8319</v>
      </c>
      <c r="R579" t="s">
        <v>8320</v>
      </c>
      <c r="S579" s="12">
        <f t="shared" ref="S579:S642" si="38">(((J579/60)/60)/24)+DATE(1970, 1, 1)+(-5/24)</f>
        <v>42450.380810185183</v>
      </c>
      <c r="T579" s="12">
        <f t="shared" ref="T579:T642" si="39">(((I579/60)/60)/24)+DATE(1970, 1, 1)+(-5/24)</f>
        <v>42510.380810185183</v>
      </c>
    </row>
    <row r="580" spans="1:20" ht="30" x14ac:dyDescent="0.25">
      <c r="A580" s="8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 s="8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 s="8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 s="8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 s="8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 s="8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 s="8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 s="8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 s="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 s="8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 s="8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 s="8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 s="8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 s="8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 s="8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 s="8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 s="8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 s="8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45" x14ac:dyDescent="0.25">
      <c r="A598" s="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 s="8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 s="8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 s="8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 s="8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 s="8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 s="8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 s="8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 s="8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 s="8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60" x14ac:dyDescent="0.25">
      <c r="A608" s="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 s="8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 s="8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 s="8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 s="8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 s="8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 s="8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60" x14ac:dyDescent="0.25">
      <c r="A615" s="8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 s="8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 s="8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 s="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60" x14ac:dyDescent="0.25">
      <c r="A619" s="8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 s="8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 s="8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 s="8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 s="8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 s="8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 s="8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 s="8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 s="8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 s="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 s="8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 s="8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 s="8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 s="8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 s="8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 s="8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 s="8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45" x14ac:dyDescent="0.25">
      <c r="A636" s="8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 s="8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 s="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 s="8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 s="8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 s="8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 s="8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60" x14ac:dyDescent="0.25">
      <c r="A643" s="8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2">
        <f t="shared" ref="S643:S706" si="42">(((J643/60)/60)/24)+DATE(1970, 1, 1)+(-5/24)</f>
        <v>42199.361666666664</v>
      </c>
      <c r="T643" s="12">
        <f t="shared" ref="T643:T706" si="43">(((I643/60)/60)/24)+DATE(1970, 1, 1)+(-5/24)</f>
        <v>42229.361666666664</v>
      </c>
    </row>
    <row r="644" spans="1:20" ht="60" x14ac:dyDescent="0.25">
      <c r="A644" s="8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5" x14ac:dyDescent="0.25">
      <c r="A645" s="8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 s="8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 s="8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 s="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 s="8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 s="8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 s="8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 s="8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 s="8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 s="8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 s="8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 s="8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 s="8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 s="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60" x14ac:dyDescent="0.25">
      <c r="A659" s="8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 s="8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 s="8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 s="8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5">
      <c r="A663" s="8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 s="8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 s="8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 s="8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 s="8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 s="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60" x14ac:dyDescent="0.25">
      <c r="A669" s="8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 s="8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 s="8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 s="8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 s="8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 s="8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 s="8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 s="8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 s="8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 s="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75" x14ac:dyDescent="0.25">
      <c r="A679" s="8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 s="8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 s="8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 s="8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 s="8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 s="8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60" x14ac:dyDescent="0.25">
      <c r="A685" s="8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 s="8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 s="8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 s="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 s="8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 s="8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 s="8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 s="8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 s="8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 s="8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 s="8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 s="8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 s="8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 s="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 s="8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 s="8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60" x14ac:dyDescent="0.25">
      <c r="A701" s="8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 s="8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 s="8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 s="8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5">
      <c r="A705" s="8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 s="8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 s="8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 s="7">
        <f t="shared" ref="P707:P770" si="45">IFERROR(E707/L707, 0)</f>
        <v>195.4</v>
      </c>
      <c r="Q707" t="s">
        <v>8319</v>
      </c>
      <c r="R707" t="s">
        <v>8321</v>
      </c>
      <c r="S707" s="12">
        <f t="shared" ref="S707:S770" si="46">(((J707/60)/60)/24)+DATE(1970, 1, 1)+(-5/24)</f>
        <v>42726.283310185179</v>
      </c>
      <c r="T707" s="12">
        <f t="shared" ref="T707:T770" si="47">(((I707/60)/60)/24)+DATE(1970, 1, 1)+(-5/24)</f>
        <v>42756.283310185179</v>
      </c>
    </row>
    <row r="708" spans="1:20" ht="60" x14ac:dyDescent="0.25">
      <c r="A708" s="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 s="8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 s="8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 s="8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 s="8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 s="8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 s="8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60" x14ac:dyDescent="0.25">
      <c r="A715" s="8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 s="8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 s="8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 s="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 s="8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60" x14ac:dyDescent="0.25">
      <c r="A720" s="8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 s="8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 s="8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 s="8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 s="8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 s="8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60" x14ac:dyDescent="0.25">
      <c r="A726" s="8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 s="8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 s="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 s="8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5" x14ac:dyDescent="0.25">
      <c r="A730" s="8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 s="8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 s="8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 s="8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 s="8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 s="8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 s="8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 s="8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 s="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 s="8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 s="8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60" x14ac:dyDescent="0.25">
      <c r="A741" s="8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 s="8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 s="8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 s="8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 s="8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 s="8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 s="8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 s="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 s="8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 s="8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 s="8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 s="8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 s="8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 s="8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 s="8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 s="8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 s="8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 s="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 s="8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 s="8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 s="8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 s="8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5">
      <c r="A763" s="8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 s="8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 s="8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5">
      <c r="A766" s="8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 s="8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 s="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 s="8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 s="8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 s="8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2">
        <f t="shared" ref="S771:S834" si="50">(((J771/60)/60)/24)+DATE(1970, 1, 1)+(-5/24)</f>
        <v>41604.788124999999</v>
      </c>
      <c r="T771" s="12">
        <f t="shared" ref="T771:T834" si="51">(((I771/60)/60)/24)+DATE(1970, 1, 1)+(-5/24)</f>
        <v>41634.788124999999</v>
      </c>
    </row>
    <row r="772" spans="1:20" ht="60" x14ac:dyDescent="0.25">
      <c r="A772" s="8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5">
      <c r="A773" s="8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 s="8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 s="8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60" x14ac:dyDescent="0.25">
      <c r="A776" s="8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 s="8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 s="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 s="8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 s="8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 s="8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 s="8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 s="8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5" x14ac:dyDescent="0.25">
      <c r="A784" s="8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 s="8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 s="8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 s="8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5" x14ac:dyDescent="0.25">
      <c r="A788" s="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60" x14ac:dyDescent="0.25">
      <c r="A789" s="8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 s="8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 s="8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60" x14ac:dyDescent="0.25">
      <c r="A792" s="8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 s="8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 s="8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60" x14ac:dyDescent="0.25">
      <c r="A795" s="8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 s="8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 s="8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 s="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 s="8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 s="8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 s="8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 s="8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 s="8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 s="8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60" x14ac:dyDescent="0.25">
      <c r="A805" s="8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 s="8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5" x14ac:dyDescent="0.25">
      <c r="A807" s="8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 s="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 s="8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 s="8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 s="8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 s="8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 s="8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 s="8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 s="8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 s="8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 s="8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 s="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 s="8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 s="8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 s="8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 s="8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 s="8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 s="8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 s="8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 s="8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 s="8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 s="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 s="8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 s="8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60" x14ac:dyDescent="0.25">
      <c r="A831" s="8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 s="8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 s="8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 s="8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 s="8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2">
        <f t="shared" ref="S835:S898" si="54">(((J835/60)/60)/24)+DATE(1970, 1, 1)+(-5/24)</f>
        <v>41718.669849537036</v>
      </c>
      <c r="T835" s="12">
        <f t="shared" ref="T835:T898" si="55">(((I835/60)/60)/24)+DATE(1970, 1, 1)+(-5/24)</f>
        <v>41748.669849537036</v>
      </c>
    </row>
    <row r="836" spans="1:20" ht="60" x14ac:dyDescent="0.25">
      <c r="A836" s="8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60" x14ac:dyDescent="0.25">
      <c r="A837" s="8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 s="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 s="8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 s="8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 s="8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 s="8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 s="8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5" x14ac:dyDescent="0.25">
      <c r="A844" s="8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60" x14ac:dyDescent="0.25">
      <c r="A845" s="8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 s="8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 s="8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 s="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 s="8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5" x14ac:dyDescent="0.25">
      <c r="A850" s="8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 s="8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 s="8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 s="8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 s="8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 s="8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 s="8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 s="8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60" x14ac:dyDescent="0.25">
      <c r="A858" s="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 s="8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 s="8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 s="8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 s="8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 s="8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 s="8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 s="8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 s="8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 s="8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5" x14ac:dyDescent="0.25">
      <c r="A868" s="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 s="8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 s="8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 s="8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60" x14ac:dyDescent="0.25">
      <c r="A872" s="8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 s="8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5">
      <c r="A874" s="8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 s="8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60" x14ac:dyDescent="0.25">
      <c r="A876" s="8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 s="8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 s="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 s="8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60" x14ac:dyDescent="0.25">
      <c r="A880" s="8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 s="8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 s="8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 s="8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 s="8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 s="8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 s="8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5">
      <c r="A887" s="8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 s="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 s="8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 s="8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 s="8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 s="8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 s="8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 s="8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 s="8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 s="8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60" x14ac:dyDescent="0.25">
      <c r="A897" s="8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 s="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60" x14ac:dyDescent="0.25">
      <c r="A899" s="8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2">
        <f t="shared" ref="S899:S962" si="58">(((J899/60)/60)/24)+DATE(1970, 1, 1)+(-5/24)</f>
        <v>41211.480416666665</v>
      </c>
      <c r="T899" s="12">
        <f t="shared" ref="T899:T962" si="59">(((I899/60)/60)/24)+DATE(1970, 1, 1)+(-5/24)</f>
        <v>41241.52208333333</v>
      </c>
    </row>
    <row r="900" spans="1:20" ht="60" x14ac:dyDescent="0.25">
      <c r="A900" s="8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 s="8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 s="8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 s="8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 s="8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 s="8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 s="8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 s="8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 s="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 s="8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 s="8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 s="8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 s="8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 s="8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 s="8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60" x14ac:dyDescent="0.25">
      <c r="A915" s="8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 s="8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5" x14ac:dyDescent="0.25">
      <c r="A917" s="8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 s="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 s="8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 s="8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 s="8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 s="8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60" x14ac:dyDescent="0.25">
      <c r="A923" s="8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5">
      <c r="A924" s="8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 s="8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 s="8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5">
      <c r="A927" s="8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 s="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 s="8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 s="8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 s="8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 s="8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 s="8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 s="8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 s="8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60" x14ac:dyDescent="0.25">
      <c r="A936" s="8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 s="8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 s="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 s="8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5">
      <c r="A940" s="8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 s="8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 s="8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 s="8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 s="8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5">
      <c r="A945" s="8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 s="8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 s="8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45" x14ac:dyDescent="0.25">
      <c r="A948" s="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 s="8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 s="8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 s="8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 s="8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 s="8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5">
      <c r="A954" s="8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5">
      <c r="A955" s="8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 s="8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 s="8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 s="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 s="8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 s="8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 s="8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 s="8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 s="8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2">
        <f t="shared" ref="S963:S1026" si="62">(((J963/60)/60)/24)+DATE(1970, 1, 1)+(-5/24)</f>
        <v>42740.485358796293</v>
      </c>
      <c r="T963" s="12">
        <f t="shared" ref="T963:T1026" si="63">(((I963/60)/60)/24)+DATE(1970, 1, 1)+(-5/24)</f>
        <v>42786.583333333336</v>
      </c>
    </row>
    <row r="964" spans="1:20" ht="60" x14ac:dyDescent="0.25">
      <c r="A964" s="8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 s="8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 s="8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 s="8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 s="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 s="8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 s="8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 s="8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 s="8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 s="8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 s="8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 s="8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 s="8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 s="8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 s="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 s="8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 s="8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 s="8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60" x14ac:dyDescent="0.25">
      <c r="A982" s="8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 s="8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 s="8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 s="8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90" x14ac:dyDescent="0.25">
      <c r="A986" s="8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60" x14ac:dyDescent="0.25">
      <c r="A987" s="8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 s="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 s="8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 s="8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 s="8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 s="8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 s="8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 s="8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 s="8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 s="8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 s="8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 s="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 s="8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 s="8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 s="8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 s="8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60" x14ac:dyDescent="0.25">
      <c r="A1003" s="8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 s="8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 s="8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 s="8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 s="8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5">
      <c r="A1008" s="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 s="8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 s="8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 s="8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 s="8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 s="8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 s="8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 s="8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 s="8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 s="8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 s="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60" x14ac:dyDescent="0.25">
      <c r="A1019" s="8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 s="8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 s="8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 s="8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 s="8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 s="8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5" x14ac:dyDescent="0.25">
      <c r="A1025" s="8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 s="8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 s="8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2">
        <f t="shared" ref="S1027:S1090" si="66">(((J1027/60)/60)/24)+DATE(1970, 1, 1)+(-5/24)</f>
        <v>42049.625428240739</v>
      </c>
      <c r="T1027" s="12">
        <f t="shared" ref="T1027:T1090" si="67">(((I1027/60)/60)/24)+DATE(1970, 1, 1)+(-5/24)</f>
        <v>42079.583761574067</v>
      </c>
    </row>
    <row r="1028" spans="1:20" ht="60" x14ac:dyDescent="0.25">
      <c r="A1028" s="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60" x14ac:dyDescent="0.25">
      <c r="A1029" s="8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 s="8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 s="8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 s="8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 s="8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 s="8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 s="8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5" x14ac:dyDescent="0.25">
      <c r="A1036" s="8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 s="8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 s="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 s="8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 s="8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 s="8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 s="8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 s="8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60" x14ac:dyDescent="0.25">
      <c r="A1044" s="8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 s="8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 s="8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 s="8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60" x14ac:dyDescent="0.25">
      <c r="A1048" s="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 s="8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60" x14ac:dyDescent="0.25">
      <c r="A1050" s="8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 s="8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 s="8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 s="8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 s="8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 s="8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 s="8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 s="8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 s="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5" x14ac:dyDescent="0.25">
      <c r="A1059" s="8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60" x14ac:dyDescent="0.25">
      <c r="A1060" s="8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 s="8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 s="8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 s="8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 s="8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 s="8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 s="8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 s="8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 s="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60" x14ac:dyDescent="0.25">
      <c r="A1069" s="8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 s="8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5" x14ac:dyDescent="0.25">
      <c r="A1071" s="8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 s="8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 s="8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 s="8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 s="8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 s="8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 s="8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 s="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 s="8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 s="8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 s="8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5" x14ac:dyDescent="0.25">
      <c r="A1082" s="8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 s="8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 s="8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60" x14ac:dyDescent="0.25">
      <c r="A1085" s="8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 s="8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 s="8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 s="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 s="8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45" x14ac:dyDescent="0.25">
      <c r="A1090" s="8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 s="8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2">
        <f t="shared" ref="S1091:S1154" si="70">(((J1091/60)/60)/24)+DATE(1970, 1, 1)+(-5/24)</f>
        <v>42150.981192129628</v>
      </c>
      <c r="T1091" s="12">
        <f t="shared" ref="T1091:T1154" si="71">(((I1091/60)/60)/24)+DATE(1970, 1, 1)+(-5/24)</f>
        <v>42180.981192129628</v>
      </c>
    </row>
    <row r="1092" spans="1:20" ht="60" x14ac:dyDescent="0.25">
      <c r="A1092" s="8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 s="8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60" x14ac:dyDescent="0.25">
      <c r="A1094" s="8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 s="8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 s="8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60" x14ac:dyDescent="0.25">
      <c r="A1097" s="8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 s="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 s="8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 s="8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 s="8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 s="8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 s="8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 s="8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 s="8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 s="8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 s="8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 s="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 s="8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 s="8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 s="8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 s="8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 s="8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5" x14ac:dyDescent="0.25">
      <c r="A1114" s="8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 s="8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 s="8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 s="8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 s="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5" x14ac:dyDescent="0.25">
      <c r="A1119" s="8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 s="8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 s="8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 s="8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 s="8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 s="8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 s="8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 s="8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 s="8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 s="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0" x14ac:dyDescent="0.25">
      <c r="A1129" s="8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 s="8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 s="8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 s="8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 s="8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 s="8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 s="8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 s="8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 s="8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5">
      <c r="A1138" s="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60" x14ac:dyDescent="0.25">
      <c r="A1139" s="8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 s="8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 s="8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5">
      <c r="A1142" s="8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 s="8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 s="8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60" x14ac:dyDescent="0.25">
      <c r="A1145" s="8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 s="8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 s="8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5" x14ac:dyDescent="0.25">
      <c r="A1148" s="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 s="8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 s="8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 s="8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 s="8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 s="8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 s="8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 s="8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2">
        <f t="shared" ref="S1155:S1218" si="74">(((J1155/60)/60)/24)+DATE(1970, 1, 1)+(-5/24)</f>
        <v>42143.505844907406</v>
      </c>
      <c r="T1155" s="12">
        <f t="shared" ref="T1155:T1218" si="75">(((I1155/60)/60)/24)+DATE(1970, 1, 1)+(-5/24)</f>
        <v>42173.505844907406</v>
      </c>
    </row>
    <row r="1156" spans="1:20" ht="45" x14ac:dyDescent="0.25">
      <c r="A1156" s="8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 s="8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 s="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 s="8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60" x14ac:dyDescent="0.25">
      <c r="A1160" s="8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 s="8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 s="8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60" x14ac:dyDescent="0.25">
      <c r="A1163" s="8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 s="8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 s="8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 s="8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 s="8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60" x14ac:dyDescent="0.25">
      <c r="A1168" s="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 s="8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 s="8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 s="8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 s="8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 s="8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 s="8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60" x14ac:dyDescent="0.25">
      <c r="A1175" s="8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 s="8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 s="8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 s="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 s="8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 s="8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 s="8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 s="8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 s="8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 s="8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 s="8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 s="8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 s="8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 s="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 s="8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 s="8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 s="8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 s="8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 s="8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0" x14ac:dyDescent="0.25">
      <c r="A1194" s="8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 s="8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60" x14ac:dyDescent="0.25">
      <c r="A1196" s="8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 s="8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 s="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 s="8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 s="8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 s="8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 s="8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 s="8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 s="8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5" x14ac:dyDescent="0.25">
      <c r="A1205" s="8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 s="8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 s="8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 s="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0" x14ac:dyDescent="0.25">
      <c r="A1209" s="8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 s="8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 s="8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 s="8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 s="8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 s="8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 s="8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 s="8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 s="8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 s="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 s="8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2">
        <f t="shared" ref="S1219:S1282" si="78">(((J1219/60)/60)/24)+DATE(1970, 1, 1)+(-5/24)</f>
        <v>42535.6011574074</v>
      </c>
      <c r="T1219" s="12">
        <f t="shared" ref="T1219:T1282" si="79">(((I1219/60)/60)/24)+DATE(1970, 1, 1)+(-5/24)</f>
        <v>42565.6011574074</v>
      </c>
    </row>
    <row r="1220" spans="1:20" ht="60" x14ac:dyDescent="0.25">
      <c r="A1220" s="8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45" x14ac:dyDescent="0.25">
      <c r="A1221" s="8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5" x14ac:dyDescent="0.25">
      <c r="A1222" s="8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 s="8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 s="8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 s="8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 s="8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 s="8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 s="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 s="8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 s="8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 s="8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 s="8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 s="8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 s="8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60" x14ac:dyDescent="0.25">
      <c r="A1235" s="8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 s="8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 s="8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 s="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 s="8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 s="8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 s="8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 s="8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 s="8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 s="8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 s="8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 s="8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5" x14ac:dyDescent="0.25">
      <c r="A1247" s="8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60" x14ac:dyDescent="0.25">
      <c r="A1248" s="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 s="8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 s="8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 s="8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60" x14ac:dyDescent="0.25">
      <c r="A1252" s="8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 s="8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 s="8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 s="8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 s="8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 s="8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 s="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60" x14ac:dyDescent="0.25">
      <c r="A1259" s="8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 s="8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 s="8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 s="8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 s="8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 s="8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 s="8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 s="8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 s="8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 s="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 s="8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 s="8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 s="8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45" x14ac:dyDescent="0.25">
      <c r="A1272" s="8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60" x14ac:dyDescent="0.25">
      <c r="A1273" s="8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 s="8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 s="8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 s="8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 s="8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 s="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 s="8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 s="8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 s="8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 s="8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 s="8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2">
        <f t="shared" ref="S1283:S1346" si="82">(((J1283/60)/60)/24)+DATE(1970, 1, 1)+(-5/24)</f>
        <v>41463.535138888888</v>
      </c>
      <c r="T1283" s="12">
        <f t="shared" ref="T1283:T1346" si="83">(((I1283/60)/60)/24)+DATE(1970, 1, 1)+(-5/24)</f>
        <v>41483.535138888888</v>
      </c>
    </row>
    <row r="1284" spans="1:20" ht="60" x14ac:dyDescent="0.25">
      <c r="A1284" s="8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5" x14ac:dyDescent="0.25">
      <c r="A1285" s="8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 s="8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 s="8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 s="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 s="8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 s="8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 s="8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0" x14ac:dyDescent="0.25">
      <c r="A1292" s="8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 s="8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 s="8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 s="8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60" x14ac:dyDescent="0.25">
      <c r="A1296" s="8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 s="8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 s="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 s="8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 s="8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5" x14ac:dyDescent="0.25">
      <c r="A1301" s="8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 s="8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 s="8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 s="8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 s="8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 s="8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 s="8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 s="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 s="8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5">
      <c r="A1310" s="8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 s="8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 s="8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 s="8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 s="8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 s="8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 s="8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 s="8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 s="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60" x14ac:dyDescent="0.25">
      <c r="A1319" s="8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 s="8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 s="8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 s="8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 s="8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 s="8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 s="8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 s="8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 s="8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 s="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5">
      <c r="A1329" s="8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 s="8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 s="8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 s="8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 s="8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 s="8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 s="8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 s="8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 s="8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 s="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 s="8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 s="8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 s="8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 s="8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 s="8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 s="8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60" x14ac:dyDescent="0.25">
      <c r="A1345" s="8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 s="8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 s="8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2">
        <f t="shared" ref="S1347:S1410" si="86">(((J1347/60)/60)/24)+DATE(1970, 1, 1)+(-5/24)</f>
        <v>41799.606006944443</v>
      </c>
      <c r="T1347" s="12">
        <f t="shared" ref="T1347:T1410" si="87">(((I1347/60)/60)/24)+DATE(1970, 1, 1)+(-5/24)</f>
        <v>41834.606006944443</v>
      </c>
    </row>
    <row r="1348" spans="1:20" ht="45" x14ac:dyDescent="0.25">
      <c r="A1348" s="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60" x14ac:dyDescent="0.25">
      <c r="A1349" s="8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 s="8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60" x14ac:dyDescent="0.25">
      <c r="A1351" s="8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 s="8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 s="8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 s="8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 s="8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 s="8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 s="8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 s="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5" x14ac:dyDescent="0.25">
      <c r="A1359" s="8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 s="8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 s="8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 s="8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 s="8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 s="8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 s="8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 s="8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60" x14ac:dyDescent="0.25">
      <c r="A1367" s="8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 s="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 s="8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 s="8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 s="8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 s="8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 s="8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 s="8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 s="8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 s="8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 s="8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 s="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 s="8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 s="8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0" x14ac:dyDescent="0.25">
      <c r="A1381" s="8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45" x14ac:dyDescent="0.25">
      <c r="A1382" s="8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 s="8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 s="8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 s="8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 s="8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 s="8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 s="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 s="8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 s="8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 s="8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 s="8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5" x14ac:dyDescent="0.25">
      <c r="A1393" s="8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 s="8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 s="8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 s="8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 s="8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 s="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 s="8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 s="8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 s="8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 s="8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 s="8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 s="8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60" x14ac:dyDescent="0.25">
      <c r="A1405" s="8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 s="8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 s="8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 s="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 s="8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 s="8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 s="8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2">
        <f t="shared" ref="S1411:S1474" si="90">(((J1411/60)/60)/24)+DATE(1970, 1, 1)+(-5/24)</f>
        <v>41944.925173611111</v>
      </c>
      <c r="T1411" s="12">
        <f t="shared" ref="T1411:T1474" si="91">(((I1411/60)/60)/24)+DATE(1970, 1, 1)+(-5/24)</f>
        <v>42004.966840277775</v>
      </c>
    </row>
    <row r="1412" spans="1:20" ht="60" x14ac:dyDescent="0.25">
      <c r="A1412" s="8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 s="8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 s="8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 s="8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 s="8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 s="8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 s="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 s="8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5">
      <c r="A1420" s="8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 s="8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 s="8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 s="8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 s="8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 s="8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 s="8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 s="8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 s="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 s="8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 s="8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 s="8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5" x14ac:dyDescent="0.25">
      <c r="A1432" s="8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60" x14ac:dyDescent="0.25">
      <c r="A1433" s="8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 s="8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 s="8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 s="8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 s="8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 s="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 s="8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 s="8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 s="8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60" x14ac:dyDescent="0.25">
      <c r="A1442" s="8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 s="8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 s="8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 s="8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 s="8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 s="8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 s="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 s="8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 s="8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 s="8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 s="8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 s="8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 s="8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 s="8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 s="8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 s="8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 s="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 s="8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 s="8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 s="8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 s="8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 s="8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 s="8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 s="8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 s="8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 s="8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 s="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 s="8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 s="8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45" x14ac:dyDescent="0.25">
      <c r="A1471" s="8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 s="8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 s="8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 s="8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 s="8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2">
        <f t="shared" ref="S1475:S1538" si="94">(((J1475/60)/60)/24)+DATE(1970, 1, 1)+(-5/24)</f>
        <v>40939.771284722221</v>
      </c>
      <c r="T1475" s="12">
        <f t="shared" ref="T1475:T1538" si="95">(((I1475/60)/60)/24)+DATE(1970, 1, 1)+(-5/24)</f>
        <v>40969.771284722221</v>
      </c>
    </row>
    <row r="1476" spans="1:20" ht="60" x14ac:dyDescent="0.25">
      <c r="A1476" s="8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5" x14ac:dyDescent="0.25">
      <c r="A1477" s="8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 s="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 s="8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 s="8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 s="8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 s="8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 s="8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 s="8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60" x14ac:dyDescent="0.25">
      <c r="A1485" s="8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 s="8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 s="8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 s="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 s="8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 s="8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 s="8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 s="8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 s="8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 s="8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 s="8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60" x14ac:dyDescent="0.25">
      <c r="A1496" s="8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 s="8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 s="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 s="8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 s="8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 s="8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 s="8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 s="8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 s="8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 s="8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 s="8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 s="8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 s="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 s="8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5" x14ac:dyDescent="0.25">
      <c r="A1510" s="8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 s="8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 s="8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60" x14ac:dyDescent="0.25">
      <c r="A1513" s="8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 s="8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 s="8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 s="8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 s="8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 s="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 s="8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 s="8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 s="8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 s="8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 s="8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 s="8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 s="8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 s="8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 s="8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 s="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 s="8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0" x14ac:dyDescent="0.25">
      <c r="A1530" s="8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 s="8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 s="8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60" x14ac:dyDescent="0.25">
      <c r="A1533" s="8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 s="8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 s="8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 s="8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60" x14ac:dyDescent="0.25">
      <c r="A1537" s="8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 s="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 s="8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2">
        <f t="shared" ref="S1539:S1602" si="98">(((J1539/60)/60)/24)+DATE(1970, 1, 1)+(-5/24)</f>
        <v>42552.106793981475</v>
      </c>
      <c r="T1539" s="12">
        <f t="shared" ref="T1539:T1602" si="99">(((I1539/60)/60)/24)+DATE(1970, 1, 1)+(-5/24)</f>
        <v>42588.541666666664</v>
      </c>
    </row>
    <row r="1540" spans="1:20" ht="45" x14ac:dyDescent="0.25">
      <c r="A1540" s="8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60" x14ac:dyDescent="0.25">
      <c r="A1541" s="8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60" x14ac:dyDescent="0.25">
      <c r="A1542" s="8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 s="8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 s="8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 s="8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 s="8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 s="8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 s="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 s="8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 s="8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5">
      <c r="A1551" s="8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 s="8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 s="8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 s="8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 s="8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 s="8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 s="8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 s="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 s="8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 s="8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 s="8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60" x14ac:dyDescent="0.25">
      <c r="A1562" s="8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 s="8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60" x14ac:dyDescent="0.25">
      <c r="A1564" s="8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 s="8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 s="8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 s="8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 s="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 s="8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5">
      <c r="A1570" s="8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 s="8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 s="8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 s="8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60" x14ac:dyDescent="0.25">
      <c r="A1574" s="8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 s="8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 s="8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 s="8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45" x14ac:dyDescent="0.25">
      <c r="A1578" s="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 s="8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0" x14ac:dyDescent="0.25">
      <c r="A1580" s="8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 s="8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 s="8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60" x14ac:dyDescent="0.25">
      <c r="A1583" s="8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 s="8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 s="8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 s="8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 s="8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 s="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60" x14ac:dyDescent="0.25">
      <c r="A1589" s="8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 s="8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 s="8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 s="8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 s="8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 s="8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 s="8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 s="8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5">
      <c r="A1597" s="8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45" x14ac:dyDescent="0.25">
      <c r="A1598" s="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 s="8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 s="8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 s="8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 s="8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5" x14ac:dyDescent="0.25">
      <c r="A1603" s="8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2">
        <f t="shared" ref="S1603:S1666" si="102">(((J1603/60)/60)/24)+DATE(1970, 1, 1)+(-5/24)</f>
        <v>40637.884641203702</v>
      </c>
      <c r="T1603" s="12">
        <f t="shared" ref="T1603:T1666" si="103">(((I1603/60)/60)/24)+DATE(1970, 1, 1)+(-5/24)</f>
        <v>40667.884641203702</v>
      </c>
    </row>
    <row r="1604" spans="1:20" ht="45" x14ac:dyDescent="0.25">
      <c r="A1604" s="8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45" x14ac:dyDescent="0.25">
      <c r="A1605" s="8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 s="8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60" x14ac:dyDescent="0.25">
      <c r="A1607" s="8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 s="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 s="8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 s="8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5" x14ac:dyDescent="0.25">
      <c r="A1611" s="8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 s="8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 s="8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 s="8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 s="8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 s="8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5" x14ac:dyDescent="0.25">
      <c r="A1617" s="8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 s="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 s="8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 s="8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 s="8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0" x14ac:dyDescent="0.25">
      <c r="A1622" s="8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 s="8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 s="8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60" x14ac:dyDescent="0.25">
      <c r="A1625" s="8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 s="8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 s="8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 s="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60" x14ac:dyDescent="0.25">
      <c r="A1629" s="8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 s="8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 s="8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 s="8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 s="8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 s="8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60" x14ac:dyDescent="0.25">
      <c r="A1635" s="8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 s="8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 s="8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 s="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 s="8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0" x14ac:dyDescent="0.25">
      <c r="A1640" s="8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 s="8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 s="8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 s="8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 s="8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 s="8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 s="8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5" x14ac:dyDescent="0.25">
      <c r="A1647" s="8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60" x14ac:dyDescent="0.25">
      <c r="A1648" s="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5" x14ac:dyDescent="0.25">
      <c r="A1649" s="8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 s="8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 s="8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 s="8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 s="8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 s="8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 s="8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 s="8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 s="8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 s="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 s="8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 s="8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 s="8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 s="8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 s="8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 s="8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 s="8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 s="8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60" x14ac:dyDescent="0.25">
      <c r="A1667" s="8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2">
        <f t="shared" ref="S1667:S1730" si="106">(((J1667/60)/60)/24)+DATE(1970, 1, 1)+(-5/24)</f>
        <v>40564.441122685181</v>
      </c>
      <c r="T1667" s="12">
        <f t="shared" ref="T1667:T1730" si="107">(((I1667/60)/60)/24)+DATE(1970, 1, 1)+(-5/24)</f>
        <v>40595.916666666664</v>
      </c>
    </row>
    <row r="1668" spans="1:20" ht="45" x14ac:dyDescent="0.25">
      <c r="A1668" s="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5">
      <c r="A1669" s="8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 s="8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60" x14ac:dyDescent="0.25">
      <c r="A1671" s="8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 s="8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0" x14ac:dyDescent="0.25">
      <c r="A1673" s="8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 s="8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 s="8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 s="8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 s="8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 s="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5" x14ac:dyDescent="0.25">
      <c r="A1679" s="8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 s="8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 s="8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 s="8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 s="8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 s="8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 s="8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 s="8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 s="8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 s="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 s="8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 s="8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 s="8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 s="8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 s="8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5" x14ac:dyDescent="0.25">
      <c r="A1694" s="8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 s="8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 s="8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 s="8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 s="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 s="8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5" x14ac:dyDescent="0.25">
      <c r="A1700" s="8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 s="8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 s="8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 s="8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 s="8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 s="8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45" x14ac:dyDescent="0.25">
      <c r="A1706" s="8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 s="8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 s="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 s="8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 s="8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 s="8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5">
      <c r="A1712" s="8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60" x14ac:dyDescent="0.25">
      <c r="A1713" s="8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 s="8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 s="8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 s="8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 s="8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 s="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5" x14ac:dyDescent="0.25">
      <c r="A1719" s="8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 s="8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 s="8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 s="8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 s="8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 s="8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 s="8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 s="8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 s="8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 s="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 s="8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5">
      <c r="A1730" s="8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 s="8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2">
        <f t="shared" ref="S1731:S1794" si="110">(((J1731/60)/60)/24)+DATE(1970, 1, 1)+(-5/24)</f>
        <v>42470.843819444439</v>
      </c>
      <c r="T1731" s="12">
        <f t="shared" ref="T1731:T1794" si="111">(((I1731/60)/60)/24)+DATE(1970, 1, 1)+(-5/24)</f>
        <v>42530.843819444439</v>
      </c>
    </row>
    <row r="1732" spans="1:20" ht="45" x14ac:dyDescent="0.25">
      <c r="A1732" s="8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5">
      <c r="A1733" s="8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 s="8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 s="8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 s="8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 s="8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45" x14ac:dyDescent="0.25">
      <c r="A1738" s="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 s="8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45" x14ac:dyDescent="0.25">
      <c r="A1740" s="8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 s="8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 s="8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45" x14ac:dyDescent="0.25">
      <c r="A1743" s="8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 s="8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5" x14ac:dyDescent="0.25">
      <c r="A1745" s="8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 s="8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 s="8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 s="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 s="8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45" x14ac:dyDescent="0.25">
      <c r="A1750" s="8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 s="8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 s="8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 s="8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 s="8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 s="8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 s="8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 s="8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 s="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 s="8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 s="8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 s="8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 s="8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 s="8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 s="8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 s="8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 s="8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 s="8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 s="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 s="8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 s="8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 s="8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 s="8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 s="8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45" x14ac:dyDescent="0.25">
      <c r="A1774" s="8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 s="8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 s="8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 s="8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5">
      <c r="A1778" s="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 s="8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 s="8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 s="8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 s="8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60" x14ac:dyDescent="0.25">
      <c r="A1783" s="8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 s="8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 s="8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 s="8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 s="8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 s="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 s="8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 s="8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 s="8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 s="8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45" x14ac:dyDescent="0.25">
      <c r="A1793" s="8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 s="8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 s="8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2">
        <f t="shared" ref="S1795:S1858" si="114">(((J1795/60)/60)/24)+DATE(1970, 1, 1)+(-5/24)</f>
        <v>41940.683333333334</v>
      </c>
      <c r="T1795" s="12">
        <f t="shared" ref="T1795:T1858" si="115">(((I1795/60)/60)/24)+DATE(1970, 1, 1)+(-5/24)</f>
        <v>41970.724999999999</v>
      </c>
    </row>
    <row r="1796" spans="1:20" ht="60" x14ac:dyDescent="0.25">
      <c r="A1796" s="8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 s="8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 s="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 s="8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 s="8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 s="8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 s="8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 s="8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 s="8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 s="8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5">
      <c r="A1806" s="8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 s="8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 s="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 s="8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 s="8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 s="8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 s="8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 s="8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 s="8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 s="8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 s="8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 s="8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5" x14ac:dyDescent="0.25">
      <c r="A1818" s="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 s="8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 s="8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 s="8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 s="8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5" x14ac:dyDescent="0.25">
      <c r="A1823" s="8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 s="8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60" x14ac:dyDescent="0.25">
      <c r="A1825" s="8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 s="8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60" x14ac:dyDescent="0.25">
      <c r="A1827" s="8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 s="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 s="8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 s="8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 s="8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 s="8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 s="8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 s="8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 s="8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 s="8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 s="8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 s="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 s="8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 s="8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 s="8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 s="8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 s="8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 s="8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 s="8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 s="8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 s="8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 s="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 s="8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 s="8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 s="8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 s="8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 s="8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 s="8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 s="8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 s="8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 s="8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 s="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 s="8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2">
        <f t="shared" ref="S1859:S1922" si="118">(((J1859/60)/60)/24)+DATE(1970, 1, 1)+(-5/24)</f>
        <v>41864.560335648144</v>
      </c>
      <c r="T1859" s="12">
        <f t="shared" ref="T1859:T1922" si="119">(((I1859/60)/60)/24)+DATE(1970, 1, 1)+(-5/24)</f>
        <v>41894.560335648144</v>
      </c>
    </row>
    <row r="1860" spans="1:20" ht="60" x14ac:dyDescent="0.25">
      <c r="A1860" s="8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0" x14ac:dyDescent="0.25">
      <c r="A1861" s="8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 s="8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60" x14ac:dyDescent="0.25">
      <c r="A1863" s="8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 s="8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5" x14ac:dyDescent="0.25">
      <c r="A1865" s="8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 s="8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 s="8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60" x14ac:dyDescent="0.25">
      <c r="A1868" s="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 s="8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 s="8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 s="8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 s="8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 s="8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 s="8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 s="8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 s="8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 s="8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 s="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45" x14ac:dyDescent="0.25">
      <c r="A1879" s="8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 s="8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 s="8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 s="8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 s="8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 s="8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 s="8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 s="8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 s="8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 s="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 s="8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 s="8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 s="8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 s="8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 s="8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 s="8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 s="8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 s="8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60" x14ac:dyDescent="0.25">
      <c r="A1897" s="8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 s="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 s="8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5" x14ac:dyDescent="0.25">
      <c r="A1900" s="8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 s="8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 s="8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 s="8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 s="8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 s="8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 s="8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 s="8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 s="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 s="8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 s="8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 s="8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 s="8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 s="8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 s="8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 s="8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 s="8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 s="8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 s="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 s="8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 s="8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 s="8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5" x14ac:dyDescent="0.25">
      <c r="A1922" s="8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 s="8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2">
        <f t="shared" ref="S1923:S1986" si="122">(((J1923/60)/60)/24)+DATE(1970, 1, 1)+(-5/24)</f>
        <v>41074.013229166667</v>
      </c>
      <c r="T1923" s="12">
        <f t="shared" ref="T1923:T1986" si="123">(((I1923/60)/60)/24)+DATE(1970, 1, 1)+(-5/24)</f>
        <v>41104.013229166667</v>
      </c>
    </row>
    <row r="1924" spans="1:20" ht="45" x14ac:dyDescent="0.25">
      <c r="A1924" s="8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5" x14ac:dyDescent="0.25">
      <c r="A1925" s="8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 s="8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 s="8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 s="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 s="8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 s="8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5" x14ac:dyDescent="0.25">
      <c r="A1931" s="8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 s="8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 s="8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 s="8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60" x14ac:dyDescent="0.25">
      <c r="A1935" s="8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 s="8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 s="8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60" x14ac:dyDescent="0.25">
      <c r="A1938" s="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 s="8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 s="8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 s="8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 s="8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 s="8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 s="8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 s="8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 s="8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 s="8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60" x14ac:dyDescent="0.25">
      <c r="A1948" s="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60" x14ac:dyDescent="0.25">
      <c r="A1949" s="8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 s="8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 s="8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5" x14ac:dyDescent="0.25">
      <c r="A1952" s="8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 s="8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 s="8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 s="8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 s="8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 s="8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 s="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 s="8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60" x14ac:dyDescent="0.25">
      <c r="A1960" s="8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 s="8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60" x14ac:dyDescent="0.25">
      <c r="A1962" s="8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 s="8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 s="8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 s="8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 s="8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 s="8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 s="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 s="8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 s="8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 s="8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 s="8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60" x14ac:dyDescent="0.25">
      <c r="A1973" s="8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 s="8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 s="8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 s="8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 s="8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 s="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 s="8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 s="8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 s="8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 s="8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 s="8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 s="8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 s="8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 s="8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 s="8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2">
        <f t="shared" ref="S1987:S2050" si="126">(((J1987/60)/60)/24)+DATE(1970, 1, 1)+(-5/24)</f>
        <v>42555.490405092591</v>
      </c>
      <c r="T1987" s="12">
        <f t="shared" ref="T1987:T2050" si="127">(((I1987/60)/60)/24)+DATE(1970, 1, 1)+(-5/24)</f>
        <v>42584.749999999993</v>
      </c>
    </row>
    <row r="1988" spans="1:20" ht="60" x14ac:dyDescent="0.25">
      <c r="A1988" s="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5">
      <c r="A1989" s="8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 s="8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 s="8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 s="8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 s="8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 s="8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 s="8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60" x14ac:dyDescent="0.25">
      <c r="A1996" s="8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 s="8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 s="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 s="8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 s="8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 s="8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 s="8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 s="8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 s="8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 s="8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 s="8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 s="8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 s="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 s="8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 s="8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 s="8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 s="8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 s="8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 s="8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 s="8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 s="8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 s="8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 s="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60" x14ac:dyDescent="0.25">
      <c r="A2019" s="8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 s="8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 s="8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 s="8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60" x14ac:dyDescent="0.25">
      <c r="A2023" s="8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 s="8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 s="8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 s="8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 s="8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 s="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 s="8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0" x14ac:dyDescent="0.25">
      <c r="A2030" s="8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 s="8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 s="8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 s="8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 s="8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 s="8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 s="8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 s="8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 s="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5" x14ac:dyDescent="0.25">
      <c r="A2039" s="8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 s="8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 s="8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 s="8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60" x14ac:dyDescent="0.25">
      <c r="A2043" s="8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 s="8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 s="8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 s="8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 s="8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60" x14ac:dyDescent="0.25">
      <c r="A2048" s="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 s="8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 s="8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 s="8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2">
        <f t="shared" ref="S2051:S2114" si="130">(((J2051/60)/60)/24)+DATE(1970, 1, 1)+(-5/24)</f>
        <v>41575.319016203699</v>
      </c>
      <c r="T2051" s="12">
        <f t="shared" ref="T2051:T2114" si="131">(((I2051/60)/60)/24)+DATE(1970, 1, 1)+(-5/24)</f>
        <v>41610.749305555553</v>
      </c>
    </row>
    <row r="2052" spans="1:20" ht="60" x14ac:dyDescent="0.25">
      <c r="A2052" s="8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60" x14ac:dyDescent="0.25">
      <c r="A2053" s="8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 s="8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 s="8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 s="8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 s="8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 s="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 s="8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 s="8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 s="8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 s="8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 s="8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 s="8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 s="8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 s="8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 s="8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 s="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 s="8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 s="8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 s="8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 s="8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 s="8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 s="8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 s="8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 s="8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 s="8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 s="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 s="8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 s="8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 s="8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 s="8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 s="8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60" x14ac:dyDescent="0.25">
      <c r="A2084" s="8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60" x14ac:dyDescent="0.25">
      <c r="A2085" s="8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 s="8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 s="8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 s="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 s="8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 s="8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0" x14ac:dyDescent="0.25">
      <c r="A2091" s="8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 s="8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60" x14ac:dyDescent="0.25">
      <c r="A2093" s="8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5" x14ac:dyDescent="0.25">
      <c r="A2094" s="8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 s="8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 s="8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 s="8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5" x14ac:dyDescent="0.25">
      <c r="A2098" s="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 s="8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5" x14ac:dyDescent="0.25">
      <c r="A2100" s="8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 s="8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 s="8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 s="8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 s="8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 s="8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 s="8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 s="8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 s="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 s="8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 s="8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 s="8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 s="8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 s="8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 s="8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 s="8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2">
        <f t="shared" ref="S2115:S2178" si="134">(((J2115/60)/60)/24)+DATE(1970, 1, 1)+(-5/24)</f>
        <v>41870.657129629624</v>
      </c>
      <c r="T2115" s="12">
        <f t="shared" ref="T2115:T2178" si="135">(((I2115/60)/60)/24)+DATE(1970, 1, 1)+(-5/24)</f>
        <v>41905.657129629624</v>
      </c>
    </row>
    <row r="2116" spans="1:20" ht="60" x14ac:dyDescent="0.25">
      <c r="A2116" s="8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5" x14ac:dyDescent="0.25">
      <c r="A2117" s="8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 s="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 s="8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 s="8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 s="8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 s="8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 s="8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 s="8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 s="8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 s="8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5" x14ac:dyDescent="0.25">
      <c r="A2127" s="8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 s="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 s="8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60" x14ac:dyDescent="0.25">
      <c r="A2130" s="8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 s="8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 s="8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 s="8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 s="8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 s="8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 s="8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 s="8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5" x14ac:dyDescent="0.25">
      <c r="A2138" s="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 s="8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 s="8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 s="8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 s="8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 s="8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 s="8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 s="8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 s="8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 s="8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 s="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 s="8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 s="8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 s="8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 s="8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 s="8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60" x14ac:dyDescent="0.25">
      <c r="A2154" s="8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 s="8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 s="8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 s="8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 s="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 s="8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 s="8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 s="8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5" x14ac:dyDescent="0.25">
      <c r="A2162" s="8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 s="8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60" x14ac:dyDescent="0.25">
      <c r="A2164" s="8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 s="8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 s="8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 s="8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 s="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 s="8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 s="8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 s="8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 s="8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 s="8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 s="8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60" x14ac:dyDescent="0.25">
      <c r="A2175" s="8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 s="8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 s="8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 s="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 s="8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2">
        <f t="shared" ref="S2179:S2242" si="138">(((J2179/60)/60)/24)+DATE(1970, 1, 1)+(-5/24)</f>
        <v>42502.042442129627</v>
      </c>
      <c r="T2179" s="12">
        <f t="shared" ref="T2179:T2242" si="139">(((I2179/60)/60)/24)+DATE(1970, 1, 1)+(-5/24)</f>
        <v>42527.042442129627</v>
      </c>
    </row>
    <row r="2180" spans="1:20" ht="45" x14ac:dyDescent="0.25">
      <c r="A2180" s="8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5" x14ac:dyDescent="0.25">
      <c r="A2181" s="8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 s="8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 s="8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 s="8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 s="8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60" x14ac:dyDescent="0.25">
      <c r="A2186" s="8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 s="8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45" x14ac:dyDescent="0.25">
      <c r="A2188" s="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 s="8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 s="8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 s="8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 s="8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 s="8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 s="8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 s="8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 s="8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 s="8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 s="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 s="8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 s="8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 s="8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 s="8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 s="8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45" x14ac:dyDescent="0.25">
      <c r="A2204" s="8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 s="8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 s="8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 s="8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60" x14ac:dyDescent="0.25">
      <c r="A2208" s="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 s="8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 s="8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 s="8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 s="8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60" x14ac:dyDescent="0.25">
      <c r="A2213" s="8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 s="8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 s="8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 s="8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 s="8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 s="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60" x14ac:dyDescent="0.25">
      <c r="A2219" s="8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 s="8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 s="8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 s="8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 s="8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 s="8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 s="8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 s="8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 s="8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 s="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 s="8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 s="8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 s="8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 s="8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 s="8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 s="8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 s="8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5" x14ac:dyDescent="0.25">
      <c r="A2236" s="8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 s="8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5" x14ac:dyDescent="0.25">
      <c r="A2238" s="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 s="8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 s="8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 s="8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 s="8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 s="8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2">
        <f t="shared" ref="S2243:S2306" si="142">(((J2243/60)/60)/24)+DATE(1970, 1, 1)+(-5/24)</f>
        <v>42766.619212962956</v>
      </c>
      <c r="T2243" s="12">
        <f t="shared" ref="T2243:T2306" si="143">(((I2243/60)/60)/24)+DATE(1970, 1, 1)+(-5/24)</f>
        <v>42796.619212962956</v>
      </c>
    </row>
    <row r="2244" spans="1:20" ht="30" x14ac:dyDescent="0.25">
      <c r="A2244" s="8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60" x14ac:dyDescent="0.25">
      <c r="A2245" s="8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 s="8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 s="8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60" x14ac:dyDescent="0.25">
      <c r="A2248" s="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 s="8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 s="8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 s="8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5" x14ac:dyDescent="0.25">
      <c r="A2252" s="8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 s="8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 s="8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 s="8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 s="8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 s="8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 s="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 s="8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 s="8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 s="8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 s="8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 s="8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 s="8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 s="8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 s="8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 s="8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 s="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 s="8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 s="8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5" x14ac:dyDescent="0.25">
      <c r="A2271" s="8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 s="8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 s="8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 s="8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60" x14ac:dyDescent="0.25">
      <c r="A2275" s="8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 s="8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 s="8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60" x14ac:dyDescent="0.25">
      <c r="A2278" s="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 s="8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 s="8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60" x14ac:dyDescent="0.25">
      <c r="A2281" s="8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60" x14ac:dyDescent="0.25">
      <c r="A2282" s="8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 s="8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 s="8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 s="8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 s="8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 s="8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5" x14ac:dyDescent="0.25">
      <c r="A2288" s="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 s="8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 s="8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 s="8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 s="8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 s="8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 s="8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 s="8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 s="8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 s="8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 s="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 s="8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 s="8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 s="8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 s="8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 s="8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 s="8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 s="8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 s="8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 s="8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2">
        <f t="shared" ref="S2307:S2370" si="146">(((J2307/60)/60)/24)+DATE(1970, 1, 1)+(-5/24)</f>
        <v>41834.486944444441</v>
      </c>
      <c r="T2307" s="12">
        <f t="shared" ref="T2307:T2370" si="147">(((I2307/60)/60)/24)+DATE(1970, 1, 1)+(-5/24)</f>
        <v>41859.541666666664</v>
      </c>
    </row>
    <row r="2308" spans="1:20" ht="45" x14ac:dyDescent="0.25">
      <c r="A2308" s="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5">
      <c r="A2309" s="8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60" x14ac:dyDescent="0.25">
      <c r="A2310" s="8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 s="8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 s="8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 s="8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 s="8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 s="8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 s="8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 s="8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 s="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5" x14ac:dyDescent="0.25">
      <c r="A2319" s="8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 s="8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 s="8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 s="8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 s="8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 s="8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5" x14ac:dyDescent="0.25">
      <c r="A2325" s="8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45" x14ac:dyDescent="0.25">
      <c r="A2326" s="8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 s="8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 s="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 s="8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0" x14ac:dyDescent="0.25">
      <c r="A2330" s="8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5" x14ac:dyDescent="0.25">
      <c r="A2331" s="8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 s="8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 s="8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 s="8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 s="8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 s="8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 s="8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 s="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 s="8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 s="8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60" x14ac:dyDescent="0.25">
      <c r="A2341" s="8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 s="8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 s="8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 s="8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 s="8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 s="8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 s="8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 s="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 s="8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60" x14ac:dyDescent="0.25">
      <c r="A2350" s="8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 s="8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 s="8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 s="8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 s="8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 s="8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 s="8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 s="8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5">
      <c r="A2358" s="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 s="8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5" x14ac:dyDescent="0.25">
      <c r="A2360" s="8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 s="8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 s="8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 s="8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 s="8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 s="8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 s="8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 s="8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 s="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 s="8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 s="8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60" x14ac:dyDescent="0.25">
      <c r="A2371" s="8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2">
        <f t="shared" ref="S2371:S2434" si="150">(((J2371/60)/60)/24)+DATE(1970, 1, 1)+(-5/24)</f>
        <v>42380.60429398148</v>
      </c>
      <c r="T2371" s="12">
        <f t="shared" ref="T2371:T2434" si="151">(((I2371/60)/60)/24)+DATE(1970, 1, 1)+(-5/24)</f>
        <v>42410.60429398148</v>
      </c>
    </row>
    <row r="2372" spans="1:20" ht="60" x14ac:dyDescent="0.25">
      <c r="A2372" s="8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 s="8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 s="8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 s="8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60" x14ac:dyDescent="0.25">
      <c r="A2376" s="8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60" x14ac:dyDescent="0.25">
      <c r="A2377" s="8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 s="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 s="8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 s="8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 s="8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 s="8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 s="8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 s="8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 s="8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 s="8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 s="8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 s="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 s="8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 s="8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 s="8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 s="8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 s="8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 s="8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 s="8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 s="8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 s="8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 s="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 s="8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 s="8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 s="8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 s="8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 s="8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 s="8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 s="8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60" x14ac:dyDescent="0.25">
      <c r="A2406" s="8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 s="8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 s="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 s="8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 s="8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 s="8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 s="8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 s="8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 s="8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 s="8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 s="8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 s="8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 s="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 s="8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 s="8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 s="8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5" x14ac:dyDescent="0.25">
      <c r="A2422" s="8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 s="8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 s="8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 s="8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 s="8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 s="8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 s="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5">
      <c r="A2429" s="8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45" x14ac:dyDescent="0.25">
      <c r="A2430" s="8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 s="8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 s="8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 s="8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 s="8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 s="8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2">
        <f t="shared" ref="S2435:S2498" si="154">(((J2435/60)/60)/24)+DATE(1970, 1, 1)+(-5/24)</f>
        <v>42397.691469907404</v>
      </c>
      <c r="T2435" s="12">
        <f t="shared" ref="T2435:T2498" si="155">(((I2435/60)/60)/24)+DATE(1970, 1, 1)+(-5/24)</f>
        <v>42427.691469907404</v>
      </c>
    </row>
    <row r="2436" spans="1:20" ht="60" x14ac:dyDescent="0.25">
      <c r="A2436" s="8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5">
      <c r="A2437" s="8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60" x14ac:dyDescent="0.25">
      <c r="A2438" s="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 s="8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 s="8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 s="8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 s="8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0" x14ac:dyDescent="0.25">
      <c r="A2443" s="8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 s="8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60" x14ac:dyDescent="0.25">
      <c r="A2445" s="8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 s="8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 s="8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 s="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 s="8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 s="8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 s="8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 s="8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60" x14ac:dyDescent="0.25">
      <c r="A2453" s="8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 s="8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 s="8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 s="8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5" x14ac:dyDescent="0.25">
      <c r="A2457" s="8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 s="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 s="8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 s="8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 s="8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 s="8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 s="8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 s="8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 s="8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 s="8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 s="8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 s="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 s="8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 s="8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60" x14ac:dyDescent="0.25">
      <c r="A2471" s="8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 s="8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 s="8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 s="8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 s="8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 s="8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 s="8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5" x14ac:dyDescent="0.25">
      <c r="A2478" s="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 s="8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 s="8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 s="8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 s="8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 s="8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 s="8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 s="8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60" x14ac:dyDescent="0.25">
      <c r="A2486" s="8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 s="8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 s="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 s="8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 s="8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 s="8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 s="8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60" x14ac:dyDescent="0.25">
      <c r="A2493" s="8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0" x14ac:dyDescent="0.25">
      <c r="A2494" s="8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 s="8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 s="8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5" x14ac:dyDescent="0.25">
      <c r="A2497" s="8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 s="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5" x14ac:dyDescent="0.25">
      <c r="A2499" s="8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2">
        <f t="shared" ref="S2499:S2562" si="158">(((J2499/60)/60)/24)+DATE(1970, 1, 1)+(-5/24)</f>
        <v>40730.670578703699</v>
      </c>
      <c r="T2499" s="12">
        <f t="shared" ref="T2499:T2562" si="159">(((I2499/60)/60)/24)+DATE(1970, 1, 1)+(-5/24)</f>
        <v>40760.670578703699</v>
      </c>
    </row>
    <row r="2500" spans="1:20" ht="45" x14ac:dyDescent="0.25">
      <c r="A2500" s="8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60" x14ac:dyDescent="0.25">
      <c r="A2501" s="8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5" x14ac:dyDescent="0.25">
      <c r="A2502" s="8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60" x14ac:dyDescent="0.25">
      <c r="A2503" s="8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60" x14ac:dyDescent="0.25">
      <c r="A2504" s="8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 s="8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 s="8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 s="8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 s="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 s="8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 s="8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 s="8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 s="8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5">
      <c r="A2513" s="8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 s="8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 s="8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 s="8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 s="8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 s="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 s="8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 s="8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 s="8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 s="8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60" x14ac:dyDescent="0.25">
      <c r="A2523" s="8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 s="8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 s="8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45" x14ac:dyDescent="0.25">
      <c r="A2526" s="8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 s="8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5" x14ac:dyDescent="0.25">
      <c r="A2528" s="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 s="8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 s="8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 s="8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 s="8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 s="8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 s="8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 s="8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 s="8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 s="8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 s="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 s="8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 s="8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 s="8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 s="8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 s="8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5" x14ac:dyDescent="0.25">
      <c r="A2544" s="8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 s="8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 s="8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 s="8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5" x14ac:dyDescent="0.25">
      <c r="A2548" s="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60" x14ac:dyDescent="0.25">
      <c r="A2549" s="8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 s="8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5" x14ac:dyDescent="0.25">
      <c r="A2551" s="8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 s="8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 s="8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 s="8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 s="8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60" x14ac:dyDescent="0.25">
      <c r="A2556" s="8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 s="8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 s="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 s="8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 s="8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60" x14ac:dyDescent="0.25">
      <c r="A2561" s="8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 s="8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 s="8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2">
        <f t="shared" ref="S2563:S2626" si="162">(((J2563/60)/60)/24)+DATE(1970, 1, 1)+(-5/24)</f>
        <v>42260.320474537039</v>
      </c>
      <c r="T2563" s="12">
        <f t="shared" ref="T2563:T2626" si="163">(((I2563/60)/60)/24)+DATE(1970, 1, 1)+(-5/24)</f>
        <v>42290.320474537039</v>
      </c>
    </row>
    <row r="2564" spans="1:20" ht="60" x14ac:dyDescent="0.25">
      <c r="A2564" s="8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 s="8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 s="8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 s="8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 s="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 s="8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 s="8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 s="8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 s="8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 s="8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 s="8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 s="8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 s="8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 s="8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5">
      <c r="A2578" s="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 s="8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 s="8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5">
      <c r="A2581" s="8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 s="8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 s="8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 s="8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 s="8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 s="8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5">
      <c r="A2587" s="8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 s="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 s="8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 s="8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 s="8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 s="8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 s="8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 s="8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 s="8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5">
      <c r="A2596" s="8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 s="8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 s="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 s="8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 s="8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 s="8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 s="8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 s="8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5" x14ac:dyDescent="0.25">
      <c r="A2604" s="8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 s="8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 s="8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 s="8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 s="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60" x14ac:dyDescent="0.25">
      <c r="A2609" s="8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 s="8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 s="8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 s="8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 s="8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 s="8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 s="8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 s="8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 s="8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 s="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 s="8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 s="8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 s="8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 s="8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 s="8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60" x14ac:dyDescent="0.25">
      <c r="A2624" s="8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 s="8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 s="8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60" x14ac:dyDescent="0.25">
      <c r="A2627" s="8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2">
        <f t="shared" ref="S2627:S2690" si="166">(((J2627/60)/60)/24)+DATE(1970, 1, 1)+(-5/24)</f>
        <v>42658.601944444446</v>
      </c>
      <c r="T2627" s="12">
        <f t="shared" ref="T2627:T2690" si="167">(((I2627/60)/60)/24)+DATE(1970, 1, 1)+(-5/24)</f>
        <v>42683.643611111103</v>
      </c>
    </row>
    <row r="2628" spans="1:20" ht="45" x14ac:dyDescent="0.25">
      <c r="A2628" s="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60" x14ac:dyDescent="0.25">
      <c r="A2629" s="8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45" x14ac:dyDescent="0.25">
      <c r="A2630" s="8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 s="8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 s="8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 s="8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 s="8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 s="8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 s="8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60" x14ac:dyDescent="0.25">
      <c r="A2637" s="8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 s="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 s="8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 s="8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 s="8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 s="8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 s="8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 s="8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 s="8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5">
      <c r="A2646" s="8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 s="8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 s="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 s="8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 s="8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 s="8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 s="8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 s="8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60" x14ac:dyDescent="0.25">
      <c r="A2654" s="8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 s="8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 s="8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 s="8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 s="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60" x14ac:dyDescent="0.25">
      <c r="A2659" s="8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 s="8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 s="8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60" x14ac:dyDescent="0.25">
      <c r="A2662" s="8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 s="8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 s="8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 s="8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 s="8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 s="8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 s="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 s="8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 s="8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60" x14ac:dyDescent="0.25">
      <c r="A2671" s="8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60" x14ac:dyDescent="0.25">
      <c r="A2672" s="8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 s="8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60" x14ac:dyDescent="0.25">
      <c r="A2674" s="8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 s="8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 s="8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 s="8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 s="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 s="8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60" x14ac:dyDescent="0.25">
      <c r="A2680" s="8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 s="8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 s="8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 s="8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 s="8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 s="8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 s="8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60" x14ac:dyDescent="0.25">
      <c r="A2687" s="8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60" x14ac:dyDescent="0.25">
      <c r="A2688" s="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 s="8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 s="8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60" x14ac:dyDescent="0.25">
      <c r="A2691" s="8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2">
        <f t="shared" ref="S2691:S2754" si="170">(((J2691/60)/60)/24)+DATE(1970, 1, 1)+(-5/24)</f>
        <v>42551.753356481473</v>
      </c>
      <c r="T2691" s="12">
        <f t="shared" ref="T2691:T2754" si="171">(((I2691/60)/60)/24)+DATE(1970, 1, 1)+(-5/24)</f>
        <v>42581.753356481473</v>
      </c>
    </row>
    <row r="2692" spans="1:20" ht="60" x14ac:dyDescent="0.25">
      <c r="A2692" s="8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 s="8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 s="8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 s="8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 s="8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 s="8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 s="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 s="8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 s="8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 s="8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 s="8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60" x14ac:dyDescent="0.25">
      <c r="A2703" s="8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 s="8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 s="8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 s="8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 s="8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 s="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 s="8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 s="8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 s="8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 s="8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 s="8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60" x14ac:dyDescent="0.25">
      <c r="A2714" s="8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 s="8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 s="8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 s="8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 s="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 s="8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60" x14ac:dyDescent="0.25">
      <c r="A2720" s="8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 s="8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5" x14ac:dyDescent="0.25">
      <c r="A2722" s="8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60" x14ac:dyDescent="0.25">
      <c r="A2723" s="8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 s="8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 s="8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 s="8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 s="8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 s="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 s="8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 s="8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 s="8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 s="8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 s="8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 s="8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 s="8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 s="8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 s="8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 s="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 s="8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 s="8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 s="8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 s="8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 s="8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 s="8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 s="8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 s="8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 s="8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 s="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 s="8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5" x14ac:dyDescent="0.25">
      <c r="A2750" s="8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 s="8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 s="8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60" x14ac:dyDescent="0.25">
      <c r="A2753" s="8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60" x14ac:dyDescent="0.25">
      <c r="A2754" s="8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 s="8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2">
        <f t="shared" ref="S2755:S2818" si="174">(((J2755/60)/60)/24)+DATE(1970, 1, 1)+(-5/24)</f>
        <v>41117.692395833328</v>
      </c>
      <c r="T2755" s="12">
        <f t="shared" ref="T2755:T2818" si="175">(((I2755/60)/60)/24)+DATE(1970, 1, 1)+(-5/24)</f>
        <v>41147.692395833328</v>
      </c>
    </row>
    <row r="2756" spans="1:20" ht="45" x14ac:dyDescent="0.25">
      <c r="A2756" s="8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5" x14ac:dyDescent="0.25">
      <c r="A2757" s="8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 s="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0" x14ac:dyDescent="0.25">
      <c r="A2759" s="8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 s="8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 s="8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 s="8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 s="8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 s="8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 s="8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 s="8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 s="8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 s="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5" x14ac:dyDescent="0.25">
      <c r="A2769" s="8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 s="8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 s="8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60" x14ac:dyDescent="0.25">
      <c r="A2772" s="8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 s="8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 s="8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 s="8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 s="8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 s="8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 s="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 s="8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 s="8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 s="8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 s="8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 s="8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 s="8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 s="8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 s="8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 s="8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 s="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 s="8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 s="8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0" x14ac:dyDescent="0.25">
      <c r="A2791" s="8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 s="8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 s="8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 s="8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 s="8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 s="8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 s="8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 s="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 s="8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 s="8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 s="8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 s="8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 s="8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 s="8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 s="8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 s="8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 s="8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 s="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 s="8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 s="8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 s="8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 s="8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 s="8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 s="8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 s="8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 s="8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 s="8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 s="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 s="8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2">
        <f t="shared" ref="S2819:S2882" si="178">(((J2819/60)/60)/24)+DATE(1970, 1, 1)+(-5/24)</f>
        <v>42023.42664351852</v>
      </c>
      <c r="T2819" s="12">
        <f t="shared" ref="T2819:T2882" si="179">(((I2819/60)/60)/24)+DATE(1970, 1, 1)+(-5/24)</f>
        <v>42063.42664351852</v>
      </c>
    </row>
    <row r="2820" spans="1:20" ht="45" x14ac:dyDescent="0.25">
      <c r="A2820" s="8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60" x14ac:dyDescent="0.25">
      <c r="A2821" s="8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 s="8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 s="8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 s="8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60" x14ac:dyDescent="0.25">
      <c r="A2825" s="8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 s="8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 s="8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 s="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 s="8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 s="8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 s="8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 s="8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 s="8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 s="8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 s="8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 s="8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 s="8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 s="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 s="8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 s="8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 s="8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 s="8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 s="8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60" x14ac:dyDescent="0.25">
      <c r="A2844" s="8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60" x14ac:dyDescent="0.25">
      <c r="A2845" s="8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 s="8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 s="8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 s="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 s="8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 s="8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 s="8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 s="8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 s="8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 s="8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 s="8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 s="8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 s="8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 s="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 s="8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 s="8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 s="8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 s="8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60" x14ac:dyDescent="0.25">
      <c r="A2863" s="8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 s="8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 s="8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 s="8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 s="8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 s="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 s="8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 s="8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 s="8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 s="8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 s="8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 s="8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 s="8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 s="8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 s="8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 s="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 s="8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5">
      <c r="A2880" s="8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 s="8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 s="8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 s="8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2">
        <f t="shared" ref="S2883:S2946" si="182">(((J2883/60)/60)/24)+DATE(1970, 1, 1)+(-5/24)</f>
        <v>41916.389305555553</v>
      </c>
      <c r="T2883" s="12">
        <f t="shared" ref="T2883:T2946" si="183">(((I2883/60)/60)/24)+DATE(1970, 1, 1)+(-5/24)</f>
        <v>41976.430972222217</v>
      </c>
    </row>
    <row r="2884" spans="1:20" ht="60" x14ac:dyDescent="0.25">
      <c r="A2884" s="8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 s="8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 s="8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 s="8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 s="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 s="8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 s="8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 s="8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 s="8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 s="8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 s="8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 s="8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 s="8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 s="8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 s="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 s="8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 s="8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 s="8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 s="8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 s="8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 s="8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 s="8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 s="8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 s="8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 s="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 s="8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5">
      <c r="A2910" s="8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60" x14ac:dyDescent="0.25">
      <c r="A2911" s="8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 s="8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 s="8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 s="8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 s="8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 s="8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 s="8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 s="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 s="8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 s="8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 s="8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 s="8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 s="8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 s="8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 s="8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 s="8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 s="8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60" x14ac:dyDescent="0.25">
      <c r="A2928" s="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 s="8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 s="8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 s="8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 s="8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 s="8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 s="8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 s="8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 s="8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 s="8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 s="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 s="8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 s="8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 s="8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 s="8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 s="8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 s="8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 s="8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 s="8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 s="8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2">
        <f t="shared" ref="S2947:S3010" si="186">(((J2947/60)/60)/24)+DATE(1970, 1, 1)+(-5/24)</f>
        <v>42117.931250000001</v>
      </c>
      <c r="T2947" s="12">
        <f t="shared" ref="T2947:T3010" si="187">(((I2947/60)/60)/24)+DATE(1970, 1, 1)+(-5/24)</f>
        <v>42147.931250000001</v>
      </c>
    </row>
    <row r="2948" spans="1:20" ht="60" x14ac:dyDescent="0.25">
      <c r="A2948" s="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 s="8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60" x14ac:dyDescent="0.25">
      <c r="A2950" s="8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 s="8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 s="8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 s="8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 s="8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 s="8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 s="8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45" x14ac:dyDescent="0.25">
      <c r="A2957" s="8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 s="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 s="8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 s="8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 s="8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 s="8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 s="8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 s="8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 s="8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 s="8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 s="8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 s="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 s="8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 s="8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 s="8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 s="8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 s="8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 s="8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 s="8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 s="8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 s="8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 s="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 s="8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 s="8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 s="8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 s="8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 s="8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 s="8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 s="8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 s="8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 s="8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5" x14ac:dyDescent="0.25">
      <c r="A2988" s="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 s="8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 s="8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 s="8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 s="8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 s="8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 s="8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 s="8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 s="8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 s="8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 s="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60" x14ac:dyDescent="0.25">
      <c r="A2999" s="8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 s="8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 s="8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 s="8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 s="8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 s="8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 s="8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 s="8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 s="8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 s="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0" x14ac:dyDescent="0.25">
      <c r="A3009" s="8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 s="8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 s="8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2">
        <f t="shared" ref="S3011:S3074" si="190">(((J3011/60)/60)/24)+DATE(1970, 1, 1)+(-5/24)</f>
        <v>41939.361574074072</v>
      </c>
      <c r="T3011" s="12">
        <f t="shared" ref="T3011:T3074" si="191">(((I3011/60)/60)/24)+DATE(1970, 1, 1)+(-5/24)</f>
        <v>41969.403240740743</v>
      </c>
    </row>
    <row r="3012" spans="1:20" ht="60" x14ac:dyDescent="0.25">
      <c r="A3012" s="8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5">
      <c r="A3013" s="8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 s="8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 s="8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 s="8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5" x14ac:dyDescent="0.25">
      <c r="A3017" s="8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 s="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 s="8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 s="8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60" x14ac:dyDescent="0.25">
      <c r="A3021" s="8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 s="8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 s="8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 s="8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 s="8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60" x14ac:dyDescent="0.25">
      <c r="A3026" s="8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 s="8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 s="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 s="8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 s="8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 s="8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 s="8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 s="8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 s="8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 s="8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 s="8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 s="8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 s="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 s="8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 s="8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 s="8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 s="8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 s="8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 s="8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 s="8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 s="8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 s="8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 s="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 s="8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 s="8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60" x14ac:dyDescent="0.25">
      <c r="A3051" s="8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 s="8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 s="8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45" x14ac:dyDescent="0.25">
      <c r="A3054" s="8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 s="8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 s="8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 s="8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 s="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 s="8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 s="8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 s="8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 s="8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 s="8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 s="8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 s="8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5">
      <c r="A3066" s="8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 s="8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 s="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 s="8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 s="8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 s="8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 s="8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 s="8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 s="8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 s="8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2">
        <f t="shared" ref="S3075:S3138" si="194">(((J3075/60)/60)/24)+DATE(1970, 1, 1)+(-5/24)</f>
        <v>42111.475694444445</v>
      </c>
      <c r="T3075" s="12">
        <f t="shared" ref="T3075:T3138" si="195">(((I3075/60)/60)/24)+DATE(1970, 1, 1)+(-5/24)</f>
        <v>42169.59652777778</v>
      </c>
    </row>
    <row r="3076" spans="1:20" ht="75" x14ac:dyDescent="0.25">
      <c r="A3076" s="8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5" x14ac:dyDescent="0.25">
      <c r="A3077" s="8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5">
      <c r="A3078" s="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 s="8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 s="8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 s="8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 s="8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 s="8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 s="8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 s="8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 s="8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 s="8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60" x14ac:dyDescent="0.25">
      <c r="A3088" s="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 s="8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 s="8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 s="8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 s="8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 s="8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 s="8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 s="8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45" x14ac:dyDescent="0.25">
      <c r="A3096" s="8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 s="8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 s="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 s="8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 s="8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 s="8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 s="8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 s="8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 s="8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 s="8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 s="8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 s="8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 s="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60" x14ac:dyDescent="0.25">
      <c r="A3109" s="8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5">
      <c r="A3110" s="8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 s="8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 s="8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 s="8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60" x14ac:dyDescent="0.25">
      <c r="A3114" s="8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 s="8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 s="8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 s="8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 s="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 s="8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5">
      <c r="A3120" s="8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 s="8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 s="8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45" x14ac:dyDescent="0.25">
      <c r="A3123" s="8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 s="8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 s="8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 s="8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 s="8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 s="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60" x14ac:dyDescent="0.25">
      <c r="A3129" s="8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 s="8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 s="8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 s="8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 s="8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 s="8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 s="8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 s="8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60" x14ac:dyDescent="0.25">
      <c r="A3137" s="8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 s="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 s="8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2">
        <f t="shared" ref="S3139:S3202" si="198">(((J3139/60)/60)/24)+DATE(1970, 1, 1)+(-5/24)</f>
        <v>42807.676724537036</v>
      </c>
      <c r="T3139" s="12">
        <f t="shared" ref="T3139:T3202" si="199">(((I3139/60)/60)/24)+DATE(1970, 1, 1)+(-5/24)</f>
        <v>42858.591666666667</v>
      </c>
    </row>
    <row r="3140" spans="1:20" ht="60" x14ac:dyDescent="0.25">
      <c r="A3140" s="8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60" x14ac:dyDescent="0.25">
      <c r="A3141" s="8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 s="8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 s="8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 s="8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 s="8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 s="8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 s="8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 s="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 s="8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0" x14ac:dyDescent="0.25">
      <c r="A3150" s="8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 s="8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 s="8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 s="8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 s="8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 s="8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 s="8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 s="8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 s="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 s="8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 s="8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45" x14ac:dyDescent="0.25">
      <c r="A3161" s="8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 s="8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 s="8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 s="8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 s="8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 s="8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60" x14ac:dyDescent="0.25">
      <c r="A3167" s="8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 s="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 s="8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 s="8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 s="8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 s="8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 s="8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 s="8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 s="8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60" x14ac:dyDescent="0.25">
      <c r="A3176" s="8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 s="8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 s="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 s="8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 s="8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 s="8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 s="8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 s="8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 s="8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 s="8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 s="8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 s="8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 s="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 s="8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 s="8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 s="8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 s="8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 s="8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 s="8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 s="8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 s="8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 s="8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 s="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 s="8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 s="8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 s="8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60" x14ac:dyDescent="0.25">
      <c r="A3202" s="8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 s="8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2">
        <f t="shared" ref="S3203:S3266" si="202">(((J3203/60)/60)/24)+DATE(1970, 1, 1)+(-5/24)</f>
        <v>41861.558761574073</v>
      </c>
      <c r="T3203" s="12">
        <f t="shared" ref="T3203:T3266" si="203">(((I3203/60)/60)/24)+DATE(1970, 1, 1)+(-5/24)</f>
        <v>41882.558761574073</v>
      </c>
    </row>
    <row r="3204" spans="1:20" ht="45" x14ac:dyDescent="0.25">
      <c r="A3204" s="8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 s="8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 s="8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 s="8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 s="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 s="8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 s="8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 s="8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60" x14ac:dyDescent="0.25">
      <c r="A3212" s="8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 s="8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0" x14ac:dyDescent="0.25">
      <c r="A3214" s="8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 s="8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 s="8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 s="8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 s="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 s="8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 s="8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 s="8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 s="8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 s="8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 s="8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 s="8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60" x14ac:dyDescent="0.25">
      <c r="A3226" s="8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 s="8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 s="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 s="8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 s="8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 s="8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 s="8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5" x14ac:dyDescent="0.25">
      <c r="A3233" s="8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 s="8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 s="8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 s="8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 s="8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 s="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 s="8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 s="8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 s="8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 s="8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 s="8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 s="8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 s="8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 s="8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 s="8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 s="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 s="8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 s="8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 s="8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 s="8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 s="8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 s="8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 s="8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 s="8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 s="8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 s="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 s="8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 s="8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 s="8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 s="8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 s="8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 s="8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 s="8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 s="8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 s="8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2">
        <f t="shared" ref="S3267:S3330" si="206">(((J3267/60)/60)/24)+DATE(1970, 1, 1)+(-5/24)</f>
        <v>42311.503645833327</v>
      </c>
      <c r="T3267" s="12">
        <f t="shared" ref="T3267:T3330" si="207">(((I3267/60)/60)/24)+DATE(1970, 1, 1)+(-5/24)</f>
        <v>42341.499999999993</v>
      </c>
    </row>
    <row r="3268" spans="1:20" ht="45" x14ac:dyDescent="0.25">
      <c r="A3268" s="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60" x14ac:dyDescent="0.25">
      <c r="A3269" s="8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 s="8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 s="8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60" x14ac:dyDescent="0.25">
      <c r="A3272" s="8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 s="8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 s="8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 s="8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 s="8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 s="8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 s="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 s="8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60" x14ac:dyDescent="0.25">
      <c r="A3280" s="8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 s="8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60" x14ac:dyDescent="0.25">
      <c r="A3282" s="8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 s="8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 s="8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 s="8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 s="8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 s="8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 s="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 s="8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 s="8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 s="8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 s="8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 s="8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 s="8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 s="8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 s="8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 s="8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 s="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 s="8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 s="8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 s="8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 s="8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 s="8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 s="8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 s="8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 s="8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 s="8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 s="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 s="8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 s="8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 s="8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 s="8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 s="8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 s="8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 s="8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 s="8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 s="8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5" x14ac:dyDescent="0.25">
      <c r="A3318" s="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5" x14ac:dyDescent="0.25">
      <c r="A3319" s="8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0" x14ac:dyDescent="0.25">
      <c r="A3320" s="8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 s="8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 s="8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 s="8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 s="8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 s="8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 s="8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 s="8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 s="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 s="8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 s="8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 s="8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2">
        <f t="shared" ref="S3331:S3394" si="210">(((J3331/60)/60)/24)+DATE(1970, 1, 1)+(-5/24)</f>
        <v>41837.114675925921</v>
      </c>
      <c r="T3331" s="12">
        <f t="shared" ref="T3331:T3394" si="211">(((I3331/60)/60)/24)+DATE(1970, 1, 1)+(-5/24)</f>
        <v>41847.75</v>
      </c>
    </row>
    <row r="3332" spans="1:20" ht="45" x14ac:dyDescent="0.25">
      <c r="A3332" s="8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60" x14ac:dyDescent="0.25">
      <c r="A3333" s="8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 s="8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 s="8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 s="8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 s="8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 s="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5" x14ac:dyDescent="0.25">
      <c r="A3339" s="8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 s="8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 s="8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 s="8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 s="8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 s="8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5" x14ac:dyDescent="0.25">
      <c r="A3345" s="8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 s="8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 s="8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 s="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 s="8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 s="8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 s="8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 s="8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 s="8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 s="8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 s="8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 s="8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 s="8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 s="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 s="8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 s="8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 s="8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 s="8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 s="8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 s="8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 s="8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 s="8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 s="8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5" x14ac:dyDescent="0.25">
      <c r="A3368" s="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 s="8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 s="8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 s="8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 s="8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 s="8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 s="8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 s="8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 s="8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 s="8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 s="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 s="8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60" x14ac:dyDescent="0.25">
      <c r="A3380" s="8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 s="8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 s="8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60" x14ac:dyDescent="0.25">
      <c r="A3383" s="8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 s="8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 s="8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 s="8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 s="8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 s="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 s="8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60" x14ac:dyDescent="0.25">
      <c r="A3390" s="8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 s="8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 s="8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60" x14ac:dyDescent="0.25">
      <c r="A3393" s="8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60" x14ac:dyDescent="0.25">
      <c r="A3394" s="8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 s="8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2">
        <f t="shared" ref="S3395:S3458" si="214">(((J3395/60)/60)/24)+DATE(1970, 1, 1)+(-5/24)</f>
        <v>41923.713310185187</v>
      </c>
      <c r="T3395" s="12">
        <f t="shared" ref="T3395:T3458" si="215">(((I3395/60)/60)/24)+DATE(1970, 1, 1)+(-5/24)</f>
        <v>41948.823611111111</v>
      </c>
    </row>
    <row r="3396" spans="1:20" ht="60" x14ac:dyDescent="0.25">
      <c r="A3396" s="8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5">
      <c r="A3397" s="8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5" x14ac:dyDescent="0.25">
      <c r="A3398" s="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0" x14ac:dyDescent="0.25">
      <c r="A3399" s="8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 s="8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5" x14ac:dyDescent="0.25">
      <c r="A3401" s="8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 s="8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 s="8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 s="8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 s="8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 s="8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 s="8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 s="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 s="8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 s="8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 s="8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60" x14ac:dyDescent="0.25">
      <c r="A3412" s="8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 s="8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 s="8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 s="8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 s="8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 s="8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 s="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 s="8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60" x14ac:dyDescent="0.25">
      <c r="A3420" s="8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 s="8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 s="8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 s="8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 s="8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 s="8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 s="8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 s="8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 s="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 s="8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 s="8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 s="8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 s="8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 s="8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 s="8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 s="8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60" x14ac:dyDescent="0.25">
      <c r="A3436" s="8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60" x14ac:dyDescent="0.25">
      <c r="A3437" s="8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 s="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60" x14ac:dyDescent="0.25">
      <c r="A3439" s="8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 s="8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0" x14ac:dyDescent="0.25">
      <c r="A3441" s="8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 s="8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 s="8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 s="8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60" x14ac:dyDescent="0.25">
      <c r="A3445" s="8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 s="8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 s="8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 s="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 s="8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 s="8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 s="8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 s="8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 s="8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 s="8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 s="8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 s="8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 s="8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 s="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 s="8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2">
        <f t="shared" ref="S3459:S3522" si="218">(((J3459/60)/60)/24)+DATE(1970, 1, 1)+(-5/24)</f>
        <v>42016.498344907406</v>
      </c>
      <c r="T3459" s="12">
        <f t="shared" ref="T3459:T3522" si="219">(((I3459/60)/60)/24)+DATE(1970, 1, 1)+(-5/24)</f>
        <v>42047.040972222218</v>
      </c>
    </row>
    <row r="3460" spans="1:20" ht="60" x14ac:dyDescent="0.25">
      <c r="A3460" s="8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60" x14ac:dyDescent="0.25">
      <c r="A3461" s="8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 s="8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60" x14ac:dyDescent="0.25">
      <c r="A3463" s="8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 s="8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 s="8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 s="8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 s="8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 s="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 s="8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 s="8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60" x14ac:dyDescent="0.25">
      <c r="A3471" s="8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 s="8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 s="8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60" x14ac:dyDescent="0.25">
      <c r="A3474" s="8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 s="8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 s="8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 s="8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 s="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 s="8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 s="8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5" x14ac:dyDescent="0.25">
      <c r="A3481" s="8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5" x14ac:dyDescent="0.25">
      <c r="A3482" s="8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 s="8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5" x14ac:dyDescent="0.25">
      <c r="A3484" s="8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 s="8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 s="8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 s="8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 s="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 s="8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 s="8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 s="8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 s="8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 s="8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 s="8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 s="8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 s="8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 s="8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60" x14ac:dyDescent="0.25">
      <c r="A3498" s="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 s="8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60" x14ac:dyDescent="0.25">
      <c r="A3500" s="8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 s="8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 s="8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5" x14ac:dyDescent="0.25">
      <c r="A3503" s="8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 s="8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 s="8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 s="8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 s="8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 s="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 s="8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 s="8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 s="8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 s="8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 s="8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 s="8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 s="8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 s="8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 s="8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 s="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 s="8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60" x14ac:dyDescent="0.25">
      <c r="A3520" s="8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 s="8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 s="8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 s="8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2">
        <f t="shared" ref="S3523:S3586" si="222">(((J3523/60)/60)/24)+DATE(1970, 1, 1)+(-5/24)</f>
        <v>41881.153009259258</v>
      </c>
      <c r="T3523" s="12">
        <f t="shared" ref="T3523:T3586" si="223">(((I3523/60)/60)/24)+DATE(1970, 1, 1)+(-5/24)</f>
        <v>41911.153009259258</v>
      </c>
    </row>
    <row r="3524" spans="1:20" ht="60" x14ac:dyDescent="0.25">
      <c r="A3524" s="8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5">
      <c r="A3525" s="8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 s="8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 s="8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 s="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 s="8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 s="8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 s="8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 s="8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 s="8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 s="8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 s="8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45" x14ac:dyDescent="0.25">
      <c r="A3536" s="8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 s="8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60" x14ac:dyDescent="0.25">
      <c r="A3538" s="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 s="8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60" x14ac:dyDescent="0.25">
      <c r="A3540" s="8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 s="8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 s="8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 s="8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 s="8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 s="8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 s="8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 s="8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 s="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 s="8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 s="8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 s="8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 s="8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 s="8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 s="8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 s="8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 s="8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 s="8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60" x14ac:dyDescent="0.25">
      <c r="A3558" s="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 s="8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 s="8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 s="8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 s="8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20" x14ac:dyDescent="0.25">
      <c r="A3563" s="8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60" x14ac:dyDescent="0.25">
      <c r="A3564" s="8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 s="8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 s="8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60" x14ac:dyDescent="0.25">
      <c r="A3567" s="8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 s="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 s="8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 s="8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 s="8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 s="8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5" x14ac:dyDescent="0.25">
      <c r="A3573" s="8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 s="8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 s="8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 s="8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60" x14ac:dyDescent="0.25">
      <c r="A3577" s="8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 s="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 s="8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 s="8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 s="8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 s="8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 s="8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 s="8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 s="8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 s="8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 s="8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2">
        <f t="shared" ref="S3587:S3650" si="226">(((J3587/60)/60)/24)+DATE(1970, 1, 1)+(-5/24)</f>
        <v>41964.507986111108</v>
      </c>
      <c r="T3587" s="12">
        <f t="shared" ref="T3587:T3650" si="227">(((I3587/60)/60)/24)+DATE(1970, 1, 1)+(-5/24)</f>
        <v>41994.507986111108</v>
      </c>
    </row>
    <row r="3588" spans="1:20" ht="30" x14ac:dyDescent="0.25">
      <c r="A3588" s="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5">
      <c r="A3589" s="8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 s="8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 s="8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 s="8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 s="8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 s="8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 s="8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 s="8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 s="8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 s="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 s="8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 s="8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 s="8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 s="8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 s="8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 s="8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 s="8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 s="8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 s="8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 s="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 s="8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 s="8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60" x14ac:dyDescent="0.25">
      <c r="A3611" s="8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5" x14ac:dyDescent="0.25">
      <c r="A3612" s="8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 s="8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 s="8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45" x14ac:dyDescent="0.25">
      <c r="A3615" s="8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 s="8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 s="8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 s="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 s="8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 s="8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 s="8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60" x14ac:dyDescent="0.25">
      <c r="A3622" s="8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 s="8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 s="8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 s="8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 s="8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60" x14ac:dyDescent="0.25">
      <c r="A3627" s="8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 s="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 s="8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 s="8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 s="8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 s="8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 s="8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 s="8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 s="8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 s="8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 s="8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 s="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0" x14ac:dyDescent="0.25">
      <c r="A3639" s="8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 s="8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 s="8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 s="8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 s="8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0" x14ac:dyDescent="0.25">
      <c r="A3644" s="8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 s="8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 s="8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 s="8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 s="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 s="8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 s="8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 s="8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2">
        <f t="shared" ref="S3651:S3714" si="230">(((J3651/60)/60)/24)+DATE(1970, 1, 1)+(-5/24)</f>
        <v>41780.504560185182</v>
      </c>
      <c r="T3651" s="12">
        <f t="shared" ref="T3651:T3714" si="231">(((I3651/60)/60)/24)+DATE(1970, 1, 1)+(-5/24)</f>
        <v>41806.504560185182</v>
      </c>
    </row>
    <row r="3652" spans="1:20" ht="60" x14ac:dyDescent="0.25">
      <c r="A3652" s="8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5" x14ac:dyDescent="0.25">
      <c r="A3653" s="8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 s="8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 s="8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 s="8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 s="8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 s="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60" x14ac:dyDescent="0.25">
      <c r="A3659" s="8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0" x14ac:dyDescent="0.25">
      <c r="A3660" s="8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 s="8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 s="8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 s="8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 s="8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 s="8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 s="8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 s="8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 s="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 s="8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60" x14ac:dyDescent="0.25">
      <c r="A3670" s="8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 s="8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 s="8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 s="8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 s="8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 s="8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 s="8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 s="8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 s="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 s="8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45" x14ac:dyDescent="0.25">
      <c r="A3680" s="8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 s="8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 s="8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0" x14ac:dyDescent="0.25">
      <c r="A3683" s="8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 s="8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 s="8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 s="8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 s="8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 s="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 s="8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 s="8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 s="8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 s="8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0" x14ac:dyDescent="0.25">
      <c r="A3693" s="8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 s="8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 s="8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 s="8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 s="8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 s="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 s="8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 s="8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 s="8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 s="8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 s="8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 s="8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 s="8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 s="8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 s="8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 s="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 s="8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 s="8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5" x14ac:dyDescent="0.25">
      <c r="A3711" s="8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 s="8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 s="8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 s="8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5" x14ac:dyDescent="0.25">
      <c r="A3715" s="8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2">
        <f t="shared" ref="S3715:S3778" si="234">(((J3715/60)/60)/24)+DATE(1970, 1, 1)+(-5/24)</f>
        <v>42505.529699074068</v>
      </c>
      <c r="T3715" s="12">
        <f t="shared" ref="T3715:T3778" si="235">(((I3715/60)/60)/24)+DATE(1970, 1, 1)+(-5/24)</f>
        <v>42525.529699074068</v>
      </c>
    </row>
    <row r="3716" spans="1:20" ht="60" x14ac:dyDescent="0.25">
      <c r="A3716" s="8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60" x14ac:dyDescent="0.25">
      <c r="A3717" s="8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 s="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 s="8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 s="8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 s="8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 s="8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 s="8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 s="8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 s="8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60" x14ac:dyDescent="0.25">
      <c r="A3726" s="8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60" x14ac:dyDescent="0.25">
      <c r="A3727" s="8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 s="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5" x14ac:dyDescent="0.25">
      <c r="A3729" s="8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 s="8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 s="8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 s="8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 s="8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 s="8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 s="8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 s="8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 s="8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 s="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 s="8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 s="8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 s="8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 s="8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 s="8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 s="8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 s="8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 s="8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 s="8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5">
      <c r="A3748" s="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 s="8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 s="8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 s="8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 s="8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 s="8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0" x14ac:dyDescent="0.25">
      <c r="A3754" s="8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 s="8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 s="8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 s="8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 s="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 s="8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 s="8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0" x14ac:dyDescent="0.25">
      <c r="A3761" s="8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 s="8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 s="8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 s="8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 s="8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 s="8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60" x14ac:dyDescent="0.25">
      <c r="A3767" s="8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 s="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 s="8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 s="8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 s="8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 s="8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 s="8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 s="8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 s="8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60" x14ac:dyDescent="0.25">
      <c r="A3776" s="8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 s="8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 s="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 s="8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2">
        <f t="shared" ref="S3779:S3842" si="238">(((J3779/60)/60)/24)+DATE(1970, 1, 1)+(-5/24)</f>
        <v>41886.903020833335</v>
      </c>
      <c r="T3779" s="12">
        <f t="shared" ref="T3779:T3842" si="239">(((I3779/60)/60)/24)+DATE(1970, 1, 1)+(-5/24)</f>
        <v>41908.958333333328</v>
      </c>
    </row>
    <row r="3780" spans="1:20" ht="30" x14ac:dyDescent="0.25">
      <c r="A3780" s="8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5">
      <c r="A3781" s="8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5" x14ac:dyDescent="0.25">
      <c r="A3782" s="8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60" x14ac:dyDescent="0.25">
      <c r="A3783" s="8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 s="8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5" x14ac:dyDescent="0.25">
      <c r="A3785" s="8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 s="8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 s="8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 s="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 s="8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 s="8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 s="8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 s="8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 s="8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 s="8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 s="8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 s="8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 s="8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 s="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 s="8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 s="8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45" x14ac:dyDescent="0.25">
      <c r="A3801" s="8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 s="8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 s="8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 s="8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 s="8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 s="8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 s="8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 s="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 s="8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 s="8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 s="8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 s="8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 s="8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 s="8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 s="8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 s="8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 s="8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 s="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 s="8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 s="8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 s="8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 s="8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 s="8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 s="8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 s="8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 s="8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 s="8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 s="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 s="8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 s="8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60" x14ac:dyDescent="0.25">
      <c r="A3831" s="8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 s="8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 s="8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 s="8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 s="8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60" x14ac:dyDescent="0.25">
      <c r="A3836" s="8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 s="8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 s="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 s="8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 s="8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 s="8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5" x14ac:dyDescent="0.25">
      <c r="A3842" s="8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 s="8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2">
        <f t="shared" ref="S3843:S3906" si="242">(((J3843/60)/60)/24)+DATE(1970, 1, 1)+(-5/24)</f>
        <v>41780.57739583333</v>
      </c>
      <c r="T3843" s="12">
        <f t="shared" ref="T3843:T3906" si="243">(((I3843/60)/60)/24)+DATE(1970, 1, 1)+(-5/24)</f>
        <v>41840.57739583333</v>
      </c>
    </row>
    <row r="3844" spans="1:20" ht="60" x14ac:dyDescent="0.25">
      <c r="A3844" s="8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 s="8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 s="8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 s="8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5">
      <c r="A3848" s="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 s="8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 s="8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 s="8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 s="8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 s="8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 s="8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 s="8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 s="8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 s="8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 s="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 s="8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 s="8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5">
      <c r="A3861" s="8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 s="8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 s="8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 s="8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 s="8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 s="8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 s="8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 s="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 s="8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 s="8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5">
      <c r="A3871" s="8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 s="8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45" x14ac:dyDescent="0.25">
      <c r="A3873" s="8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 s="8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 s="8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 s="8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 s="8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 s="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 s="8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 s="8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 s="8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 s="8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 s="8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 s="8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 s="8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 s="8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 s="8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 s="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 s="8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 s="8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 s="8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 s="8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 s="8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 s="8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60" x14ac:dyDescent="0.25">
      <c r="A3895" s="8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 s="8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 s="8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 s="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 s="8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 s="8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 s="8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45" x14ac:dyDescent="0.25">
      <c r="A3902" s="8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 s="8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60" x14ac:dyDescent="0.25">
      <c r="A3904" s="8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 s="8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 s="8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 s="8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2">
        <f t="shared" ref="S3907:S3970" si="246">(((J3907/60)/60)/24)+DATE(1970, 1, 1)+(-5/24)</f>
        <v>42124.415543981479</v>
      </c>
      <c r="T3907" s="12">
        <f t="shared" ref="T3907:T3970" si="247">(((I3907/60)/60)/24)+DATE(1970, 1, 1)+(-5/24)</f>
        <v>42166.749999999993</v>
      </c>
    </row>
    <row r="3908" spans="1:20" ht="45" x14ac:dyDescent="0.25">
      <c r="A3908" s="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 s="8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 s="8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 s="8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 s="8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 s="8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 s="8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 s="8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 s="8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60" x14ac:dyDescent="0.25">
      <c r="A3917" s="8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 s="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 s="8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 s="8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 s="8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 s="8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60" x14ac:dyDescent="0.25">
      <c r="A3923" s="8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 s="8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 s="8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 s="8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 s="8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 s="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 s="8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 s="8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 s="8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 s="8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 s="8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 s="8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 s="8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 s="8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 s="8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60" x14ac:dyDescent="0.25">
      <c r="A3938" s="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 s="8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 s="8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60" x14ac:dyDescent="0.25">
      <c r="A3941" s="8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 s="8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 s="8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 s="8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 s="8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 s="8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 s="8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 s="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 s="8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 s="8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60" x14ac:dyDescent="0.25">
      <c r="A3951" s="8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 s="8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 s="8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 s="8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 s="8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 s="8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 s="8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 s="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 s="8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60" x14ac:dyDescent="0.25">
      <c r="A3960" s="8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60" x14ac:dyDescent="0.25">
      <c r="A3961" s="8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 s="8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 s="8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 s="8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 s="8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 s="8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 s="8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 s="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 s="8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 s="8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 s="8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2">
        <f t="shared" ref="S3971:S4034" si="250">(((J3971/60)/60)/24)+DATE(1970, 1, 1)+(-5/24)</f>
        <v>42601.646365740737</v>
      </c>
      <c r="T3971" s="12">
        <f t="shared" ref="T3971:T4034" si="251">(((I3971/60)/60)/24)+DATE(1970, 1, 1)+(-5/24)</f>
        <v>42610.954861111109</v>
      </c>
    </row>
    <row r="3972" spans="1:20" ht="60" x14ac:dyDescent="0.25">
      <c r="A3972" s="8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60" x14ac:dyDescent="0.25">
      <c r="A3973" s="8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 s="8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 s="8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 s="8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 s="8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 s="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 s="8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 s="8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 s="8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 s="8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 s="8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 s="8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 s="8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 s="8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60" x14ac:dyDescent="0.25">
      <c r="A3987" s="8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 s="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 s="8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 s="8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 s="8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 s="8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 s="8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 s="8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 s="8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 s="8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 s="8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 s="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60" x14ac:dyDescent="0.25">
      <c r="A3999" s="8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 s="8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 s="8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 s="8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 s="8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 s="8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 s="8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 s="8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 s="8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 s="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 s="8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60" x14ac:dyDescent="0.25">
      <c r="A4010" s="8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 s="8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 s="8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 s="8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 s="8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 s="8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 s="8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 s="8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60" x14ac:dyDescent="0.25">
      <c r="A4018" s="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 s="8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 s="8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 s="8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 s="8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 s="8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 s="8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5" x14ac:dyDescent="0.25">
      <c r="A4025" s="8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60" x14ac:dyDescent="0.25">
      <c r="A4026" s="8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 s="8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 s="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 s="8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 s="8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 s="8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60" x14ac:dyDescent="0.25">
      <c r="A4032" s="8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60" x14ac:dyDescent="0.25">
      <c r="A4033" s="8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 s="8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 s="8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2">
        <f t="shared" ref="S4035:S4098" si="254">(((J4035/60)/60)/24)+DATE(1970, 1, 1)+(-5/24)</f>
        <v>42614.06046296296</v>
      </c>
      <c r="T4035" s="12">
        <f t="shared" ref="T4035:T4098" si="255">(((I4035/60)/60)/24)+DATE(1970, 1, 1)+(-5/24)</f>
        <v>42645.166666666664</v>
      </c>
    </row>
    <row r="4036" spans="1:20" ht="60" x14ac:dyDescent="0.25">
      <c r="A4036" s="8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 s="8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5">
      <c r="A4038" s="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60" x14ac:dyDescent="0.25">
      <c r="A4039" s="8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5">
      <c r="A4040" s="8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5" x14ac:dyDescent="0.25">
      <c r="A4041" s="8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 s="8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 s="8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 s="8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 s="8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 s="8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 s="8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 s="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 s="8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 s="8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 s="8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 s="8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 s="8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0" x14ac:dyDescent="0.25">
      <c r="A4054" s="8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 s="8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 s="8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 s="8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 s="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60" x14ac:dyDescent="0.25">
      <c r="A4059" s="8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 s="8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 s="8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 s="8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 s="8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 s="8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 s="8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 s="8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 s="8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 s="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 s="8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 s="8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 s="8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 s="8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 s="8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 s="8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 s="8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60" x14ac:dyDescent="0.25">
      <c r="A4076" s="8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 s="8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 s="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60" x14ac:dyDescent="0.25">
      <c r="A4079" s="8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 s="8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 s="8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 s="8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5" x14ac:dyDescent="0.25">
      <c r="A4083" s="8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 s="8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 s="8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 s="8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 s="8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 s="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 s="8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 s="8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60" x14ac:dyDescent="0.25">
      <c r="A4091" s="8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 s="8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 s="8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 s="8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60" x14ac:dyDescent="0.25">
      <c r="A4095" s="8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 s="8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 s="8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 s="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60" x14ac:dyDescent="0.25">
      <c r="A4099" s="8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E4099/D4099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2">
        <f t="shared" ref="S4099:S4115" si="258">(((J4099/60)/60)/24)+DATE(1970, 1, 1)+(-5/24)</f>
        <v>42344.616168981483</v>
      </c>
      <c r="T4099" s="12">
        <f t="shared" ref="T4099:T4115" si="259">(((I4099/60)/60)/24)+DATE(1970, 1, 1)+(-5/24)</f>
        <v>42400.788194444445</v>
      </c>
    </row>
    <row r="4100" spans="1:20" ht="45" x14ac:dyDescent="0.25">
      <c r="A4100" s="8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 s="8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 s="8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 s="8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 s="8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 s="8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 s="8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 s="8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 s="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 s="8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 s="8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5">
      <c r="A4111" s="8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 s="8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5">
      <c r="A4113" s="8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 s="8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 s="8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2:F4115">
    <cfRule type="expression" dxfId="3" priority="4">
      <formula>IF(F2="live", TRUE, FALSE)</formula>
    </cfRule>
    <cfRule type="expression" dxfId="2" priority="5">
      <formula>IF(F2="canceled", TRUE, FALSE)</formula>
    </cfRule>
    <cfRule type="expression" dxfId="1" priority="6">
      <formula>IF(F2="failed", TRUE, FALSE)</formula>
    </cfRule>
    <cfRule type="expression" dxfId="0" priority="7">
      <formula>IF(F2="successful", TRUE, FALSE)</formula>
    </cfRule>
  </conditionalFormatting>
  <conditionalFormatting sqref="O2:O4115">
    <cfRule type="colorScale" priority="2">
      <colorScale>
        <cfvo type="percentile" val="0"/>
        <cfvo type="formula" val="1"/>
        <cfvo type="formula" val="2"/>
        <color rgb="FFFF0000"/>
        <color rgb="FF0BB11F"/>
        <color rgb="FF2402EE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7C0B-F837-4E7A-A18A-E03F4653E1DB}">
  <sheetPr codeName="Sheet2"/>
  <dimension ref="A1:F14"/>
  <sheetViews>
    <sheetView workbookViewId="0">
      <selection activeCell="S8" sqref="S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4" t="s">
        <v>8223</v>
      </c>
      <c r="B1" t="s">
        <v>8363</v>
      </c>
    </row>
    <row r="3" spans="1:6" x14ac:dyDescent="0.25">
      <c r="A3" s="4" t="s">
        <v>8364</v>
      </c>
      <c r="B3" s="4" t="s">
        <v>8362</v>
      </c>
    </row>
    <row r="4" spans="1:6" x14ac:dyDescent="0.25">
      <c r="A4" s="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5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5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5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5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5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5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5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C125-30D8-489F-85B1-9537E9B627F7}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8363</v>
      </c>
    </row>
    <row r="2" spans="1:6" x14ac:dyDescent="0.25">
      <c r="A2" s="4" t="s">
        <v>8308</v>
      </c>
      <c r="B2" t="s">
        <v>8363</v>
      </c>
    </row>
    <row r="4" spans="1:6" x14ac:dyDescent="0.25">
      <c r="A4" s="4" t="s">
        <v>8364</v>
      </c>
      <c r="B4" s="4" t="s">
        <v>8362</v>
      </c>
    </row>
    <row r="5" spans="1:6" x14ac:dyDescent="0.2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5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5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5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5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5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5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5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5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5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5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5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5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5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5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5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5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5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5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5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5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5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5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5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5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5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5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FF8C3-9F33-485A-BAD2-F6755AB9FBF0}">
  <sheetPr codeName="Sheet4"/>
  <dimension ref="A1:F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8308</v>
      </c>
      <c r="B1" t="s">
        <v>8363</v>
      </c>
    </row>
    <row r="2" spans="1:6" x14ac:dyDescent="0.25">
      <c r="A2" s="4" t="s">
        <v>8379</v>
      </c>
      <c r="B2" t="s">
        <v>8363</v>
      </c>
    </row>
    <row r="4" spans="1:6" x14ac:dyDescent="0.25">
      <c r="A4" s="4" t="s">
        <v>8364</v>
      </c>
      <c r="B4" s="4" t="s">
        <v>8362</v>
      </c>
    </row>
    <row r="5" spans="1:6" x14ac:dyDescent="0.2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5">
      <c r="A7" s="13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5">
      <c r="A8" s="13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5">
      <c r="A9" s="13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13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5">
      <c r="A11" s="13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13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5">
      <c r="A13" s="13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5">
      <c r="A14" s="13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5">
      <c r="A15" s="13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5">
      <c r="A16" s="13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5">
      <c r="A17" s="13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5">
      <c r="A18" s="13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5D9F5-E5DC-4A6C-A2E4-D1E472158A65}">
  <sheetPr codeName="Sheet5"/>
  <dimension ref="A1:H31"/>
  <sheetViews>
    <sheetView tabSelected="1" workbookViewId="0">
      <selection activeCell="G20" sqref="G20"/>
    </sheetView>
  </sheetViews>
  <sheetFormatPr defaultRowHeight="15" x14ac:dyDescent="0.25"/>
  <cols>
    <col min="1" max="1" width="28.140625" bestFit="1" customWidth="1"/>
    <col min="2" max="4" width="12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8384</v>
      </c>
      <c r="E1" t="s">
        <v>8383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COUNTIFS(Data!$F$2:$F$4115, "successful", Data!$D$2:$D$4115,"&lt;1000", Data!$D$2:$D$4115,"&gt;=0")</f>
        <v>322</v>
      </c>
      <c r="C2">
        <f>COUNTIFS(Data!$F$2:$F$4115, "failed", Data!$D$2:$D$4115,"&lt;1000", Data!$D$2:$D$4115,"&gt;=0")</f>
        <v>113</v>
      </c>
      <c r="D2">
        <f>COUNTIFS(Data!$F$2:$F$4115, "canceled", Data!$D$2:$D$4115,"&lt;1000", Data!$D$2:$D$4115,"&gt;=0")</f>
        <v>18</v>
      </c>
      <c r="E2">
        <f>COUNTIFS(Data!$D$2:$D$4115,"&lt;1000", Data!$D$2:$D$4115, "&gt;=0")</f>
        <v>461</v>
      </c>
      <c r="F2" s="3">
        <f>B2/E2</f>
        <v>0.69848156182212584</v>
      </c>
      <c r="G2" s="3">
        <f>C2/E2</f>
        <v>0.24511930585683298</v>
      </c>
      <c r="H2" s="3">
        <f>D2/E2</f>
        <v>3.9045553145336226E-2</v>
      </c>
    </row>
    <row r="3" spans="1:8" x14ac:dyDescent="0.25">
      <c r="A3" t="s">
        <v>8389</v>
      </c>
      <c r="B3">
        <f>COUNTIFS(Data!$F$2:$F$4115, "successful", Data!$D$2:$D$4115,"&lt;5000", Data!$D$2:$D$4115,"&gt;=1000")</f>
        <v>932</v>
      </c>
      <c r="C3">
        <f>COUNTIFS(Data!$F$2:$F$4115, "failed", Data!$D$2:$D$4115,"&lt;5000", Data!$D$2:$D$4115,"&gt;=1000")</f>
        <v>420</v>
      </c>
      <c r="D3">
        <f>COUNTIFS(Data!$F$2:$F$4115, "canceled", Data!$D$2:$D$4115,"&lt;5000", Data!$D$2:$D$4115,"&gt;=1000")</f>
        <v>60</v>
      </c>
      <c r="E3">
        <f>COUNTIFS(Data!$D$2:$D$4115,"&lt;5000", Data!$D$2:$D$4115, "&gt;=1000")</f>
        <v>1425</v>
      </c>
      <c r="F3" s="3">
        <f t="shared" ref="F3:F13" si="0">B3/E3</f>
        <v>0.65403508771929819</v>
      </c>
      <c r="G3" s="3">
        <f t="shared" ref="G3:G13" si="1">C3/E3</f>
        <v>0.29473684210526313</v>
      </c>
      <c r="H3" s="3">
        <f t="shared" ref="H3:H13" si="2">D3/E3</f>
        <v>4.2105263157894736E-2</v>
      </c>
    </row>
    <row r="4" spans="1:8" x14ac:dyDescent="0.25">
      <c r="A4" t="s">
        <v>8390</v>
      </c>
      <c r="B4">
        <f>COUNTIFS(Data!$F$2:$F$4115, "successful", Data!$D$2:$D$4115,"&lt;10000", Data!$D$2:$D$4115,"&gt;=5000")</f>
        <v>381</v>
      </c>
      <c r="C4">
        <f>COUNTIFS(Data!$F$2:$F$4115, "failed", Data!$D$2:$D$4115,"&lt;10000", Data!$D$2:$D$4115,"&gt;=5000")</f>
        <v>283</v>
      </c>
      <c r="D4">
        <f>COUNTIFS(Data!$F$2:$F$4115, "canceled", Data!$D$2:$D$4115,"&lt;10000", Data!$D$2:$D$4115,"&gt;=5000")</f>
        <v>52</v>
      </c>
      <c r="E4">
        <f>COUNTIFS(Data!$D$2:$D$4115,"&lt;10000", Data!$D$2:$D$4115, "&gt;=5000")</f>
        <v>722</v>
      </c>
      <c r="F4" s="3">
        <f t="shared" si="0"/>
        <v>0.52770083102493071</v>
      </c>
      <c r="G4" s="3">
        <f t="shared" si="1"/>
        <v>0.39196675900277006</v>
      </c>
      <c r="H4" s="3">
        <f t="shared" si="2"/>
        <v>7.2022160664819951E-2</v>
      </c>
    </row>
    <row r="5" spans="1:8" x14ac:dyDescent="0.25">
      <c r="A5" t="s">
        <v>8391</v>
      </c>
      <c r="B5">
        <f>COUNTIFS(Data!$F$2:$F$4115, "successful", Data!$D$2:$D$4115,"&lt;15000", Data!$D$2:$D$4115,"&gt;=10000")</f>
        <v>168</v>
      </c>
      <c r="C5">
        <f>COUNTIFS(Data!$F$2:$F$4115, "failed", Data!$D$2:$D$4115,"&lt;15000", Data!$D$2:$D$4115,"&gt;=10000")</f>
        <v>144</v>
      </c>
      <c r="D5">
        <f>COUNTIFS(Data!$F$2:$F$4115, "canceled", Data!$D$2:$D$4115,"&lt;15000", Data!$D$2:$D$4115,"&gt;=10000")</f>
        <v>40</v>
      </c>
      <c r="E5">
        <f>COUNTIFS(Data!$D$2:$D$4115,"&lt;15000", Data!$D$2:$D$4115, "&gt;=10000")</f>
        <v>361</v>
      </c>
      <c r="F5" s="3">
        <f t="shared" si="0"/>
        <v>0.46537396121883656</v>
      </c>
      <c r="G5" s="3">
        <f t="shared" si="1"/>
        <v>0.39889196675900279</v>
      </c>
      <c r="H5" s="3">
        <f t="shared" si="2"/>
        <v>0.11080332409972299</v>
      </c>
    </row>
    <row r="6" spans="1:8" x14ac:dyDescent="0.25">
      <c r="A6" t="s">
        <v>8392</v>
      </c>
      <c r="B6">
        <f>COUNTIFS(Data!$F$2:$F$4115, "successful", Data!$D$2:$D$4115,"&lt;20000", Data!$D$2:$D$4115,"&gt;=15000")</f>
        <v>94</v>
      </c>
      <c r="C6">
        <f>COUNTIFS(Data!$F$2:$F$4115, "failed", Data!$D$2:$D$4115,"&lt;20000", Data!$D$2:$D$4115,"&gt;=15000")</f>
        <v>90</v>
      </c>
      <c r="D6">
        <f>COUNTIFS(Data!$F$2:$F$4115, "canceled", Data!$D$2:$D$4115,"&lt;20000", Data!$D$2:$D$4115,"&gt;=15000")</f>
        <v>17</v>
      </c>
      <c r="E6">
        <f>COUNTIFS(Data!$D$2:$D$4115,"&lt;20000", Data!$D$2:$D$4115, "&gt;=15000")</f>
        <v>205</v>
      </c>
      <c r="F6" s="3">
        <f t="shared" si="0"/>
        <v>0.45853658536585368</v>
      </c>
      <c r="G6" s="3">
        <f t="shared" si="1"/>
        <v>0.43902439024390244</v>
      </c>
      <c r="H6" s="3">
        <f t="shared" si="2"/>
        <v>8.2926829268292687E-2</v>
      </c>
    </row>
    <row r="7" spans="1:8" x14ac:dyDescent="0.25">
      <c r="A7" t="s">
        <v>8393</v>
      </c>
      <c r="B7">
        <f>COUNTIFS(Data!$F$2:$F$4115, "successful", Data!$D$2:$D$4115,"&lt;25000", Data!$D$2:$D$4115,"&gt;=20000")</f>
        <v>62</v>
      </c>
      <c r="C7">
        <f>COUNTIFS(Data!$F$2:$F$4115, "failed", Data!$D$2:$D$4115,"&lt;25000", Data!$D$2:$D$4115,"&gt;=20000")</f>
        <v>72</v>
      </c>
      <c r="D7">
        <f>COUNTIFS(Data!$F$2:$F$4115, "canceled", Data!$D$2:$D$4115,"&lt;25000", Data!$D$2:$D$4115,"&gt;=20000")</f>
        <v>14</v>
      </c>
      <c r="E7">
        <f>COUNTIFS(Data!$D$2:$D$4115,"&lt;25000", Data!$D$2:$D$4115, "&gt;=20000")</f>
        <v>149</v>
      </c>
      <c r="F7" s="3">
        <f t="shared" si="0"/>
        <v>0.41610738255033558</v>
      </c>
      <c r="G7" s="3">
        <f t="shared" si="1"/>
        <v>0.48322147651006714</v>
      </c>
      <c r="H7" s="3">
        <f t="shared" si="2"/>
        <v>9.3959731543624164E-2</v>
      </c>
    </row>
    <row r="8" spans="1:8" x14ac:dyDescent="0.25">
      <c r="A8" t="s">
        <v>8394</v>
      </c>
      <c r="B8">
        <f>COUNTIFS(Data!$F$2:$F$4115, "successful", Data!$D$2:$D$4115,"&lt;30000", Data!$D$2:$D$4115,"&gt;=25000")</f>
        <v>55</v>
      </c>
      <c r="C8">
        <f>COUNTIFS(Data!$F$2:$F$4115, "failed", Data!$D$2:$D$4115,"&lt;30000", Data!$D$2:$D$4115,"&gt;=25000")</f>
        <v>64</v>
      </c>
      <c r="D8">
        <f>COUNTIFS(Data!$F$2:$F$4115, "canceled", Data!$D$2:$D$4115,"&lt;30000", Data!$D$2:$D$4115,"&gt;=25000")</f>
        <v>18</v>
      </c>
      <c r="E8">
        <f>COUNTIFS(Data!$D$2:$D$4115,"&lt;30000", Data!$D$2:$D$4115, "&gt;=25000")</f>
        <v>138</v>
      </c>
      <c r="F8" s="3">
        <f t="shared" si="0"/>
        <v>0.39855072463768115</v>
      </c>
      <c r="G8" s="3">
        <f t="shared" si="1"/>
        <v>0.46376811594202899</v>
      </c>
      <c r="H8" s="3">
        <f t="shared" si="2"/>
        <v>0.13043478260869565</v>
      </c>
    </row>
    <row r="9" spans="1:8" x14ac:dyDescent="0.25">
      <c r="A9" t="s">
        <v>8395</v>
      </c>
      <c r="B9">
        <f>COUNTIFS(Data!$F$2:$F$4115, "successful", Data!$D$2:$D$4115,"&lt;35000", Data!$D$2:$D$4115,"&gt;=30000")</f>
        <v>32</v>
      </c>
      <c r="C9">
        <f>COUNTIFS(Data!$F$2:$F$4115, "failed", Data!$D$2:$D$4115,"&lt;35000", Data!$D$2:$D$4115,"&gt;=30000")</f>
        <v>37</v>
      </c>
      <c r="D9">
        <f>COUNTIFS(Data!$F$2:$F$4115, "canceled", Data!$D$2:$D$4115,"&lt;35000", Data!$D$2:$D$4115,"&gt;=30000")</f>
        <v>13</v>
      </c>
      <c r="E9">
        <f>COUNTIFS(Data!$D$2:$D$4115,"&lt;35000", Data!$D$2:$D$4115, "&gt;=30000")</f>
        <v>84</v>
      </c>
      <c r="F9" s="3">
        <f t="shared" si="0"/>
        <v>0.38095238095238093</v>
      </c>
      <c r="G9" s="3">
        <f t="shared" si="1"/>
        <v>0.44047619047619047</v>
      </c>
      <c r="H9" s="3">
        <f t="shared" si="2"/>
        <v>0.15476190476190477</v>
      </c>
    </row>
    <row r="10" spans="1:8" x14ac:dyDescent="0.25">
      <c r="A10" t="s">
        <v>8396</v>
      </c>
      <c r="B10">
        <f>COUNTIFS(Data!$F$2:$F$4115, "successful", Data!$D$2:$D$4115,"&lt;40000", Data!$D$2:$D$4115,"&gt;=35000")</f>
        <v>26</v>
      </c>
      <c r="C10">
        <f>COUNTIFS(Data!$F$2:$F$4115, "failed", Data!$D$2:$D$4115,"&lt;40000", Data!$D$2:$D$4115,"&gt;=35000")</f>
        <v>22</v>
      </c>
      <c r="D10">
        <f>COUNTIFS(Data!$F$2:$F$4115, "canceled", Data!$D$2:$D$4115,"&lt;40000", Data!$D$2:$D$4115,"&gt;=35000")</f>
        <v>7</v>
      </c>
      <c r="E10">
        <f>COUNTIFS(Data!$D$2:$D$4115,"&lt;40000", Data!$D$2:$D$4115, "&gt;=35000")</f>
        <v>55</v>
      </c>
      <c r="F10" s="3">
        <f t="shared" si="0"/>
        <v>0.47272727272727272</v>
      </c>
      <c r="G10" s="3">
        <f t="shared" si="1"/>
        <v>0.4</v>
      </c>
      <c r="H10" s="3">
        <f t="shared" si="2"/>
        <v>0.12727272727272726</v>
      </c>
    </row>
    <row r="11" spans="1:8" x14ac:dyDescent="0.25">
      <c r="A11" t="s">
        <v>8397</v>
      </c>
      <c r="B11">
        <f>COUNTIFS(Data!$F$2:$F$4115, "successful", Data!$D$2:$D$4115,"&lt;45000", Data!$D$2:$D$4115,"&gt;=40000")</f>
        <v>21</v>
      </c>
      <c r="C11">
        <f>COUNTIFS(Data!$F$2:$F$4115, "failed", Data!$D$2:$D$4115,"&lt;45000", Data!$D$2:$D$4115,"&gt;=40000")</f>
        <v>16</v>
      </c>
      <c r="D11">
        <f>COUNTIFS(Data!$F$2:$F$4115, "canceled", Data!$D$2:$D$4115,"&lt;45000", Data!$D$2:$D$4115,"&gt;=40000")</f>
        <v>6</v>
      </c>
      <c r="E11">
        <f>COUNTIFS(Data!$D$2:$D$4115,"&lt;45000", Data!$D$2:$D$4115, "&gt;=40000")</f>
        <v>44</v>
      </c>
      <c r="F11" s="3">
        <f t="shared" si="0"/>
        <v>0.47727272727272729</v>
      </c>
      <c r="G11" s="3">
        <f t="shared" si="1"/>
        <v>0.36363636363636365</v>
      </c>
      <c r="H11" s="3">
        <f t="shared" si="2"/>
        <v>0.13636363636363635</v>
      </c>
    </row>
    <row r="12" spans="1:8" x14ac:dyDescent="0.25">
      <c r="A12" t="s">
        <v>8398</v>
      </c>
      <c r="B12">
        <f>COUNTIFS(Data!$F$2:$F$4115, "successful", Data!$D$2:$D$4115,"&lt;50000", Data!$D$2:$D$4115,"&gt;=45000")</f>
        <v>6</v>
      </c>
      <c r="C12">
        <f>COUNTIFS(Data!$F$2:$F$4115, "failed", Data!$D$2:$D$4115,"&lt;50000", Data!$D$2:$D$4115,"&gt;=45000")</f>
        <v>11</v>
      </c>
      <c r="D12">
        <f>COUNTIFS(Data!$F$2:$F$4115, "canceled", Data!$D$2:$D$4115,"&lt;50000", Data!$D$2:$D$4115,"&gt;=45000")</f>
        <v>4</v>
      </c>
      <c r="E12">
        <f>COUNTIFS(Data!$D$2:$D$4115,"&lt;50000", Data!$D$2:$D$4115, "&gt;=45000")</f>
        <v>21</v>
      </c>
      <c r="F12" s="3">
        <f t="shared" si="0"/>
        <v>0.2857142857142857</v>
      </c>
      <c r="G12" s="3">
        <f t="shared" si="1"/>
        <v>0.52380952380952384</v>
      </c>
      <c r="H12" s="3">
        <f t="shared" si="2"/>
        <v>0.19047619047619047</v>
      </c>
    </row>
    <row r="13" spans="1:8" x14ac:dyDescent="0.25">
      <c r="A13" t="s">
        <v>8399</v>
      </c>
      <c r="B13">
        <f>COUNTIFS(Data!$F$2:$F$4115, "successful", Data!$D$2:$D$4115,"&gt;=50000")</f>
        <v>86</v>
      </c>
      <c r="C13">
        <f>COUNTIFS(Data!$F$2:$F$4115, "failed", Data!$D$2:$D$4115,"&gt;=50000")</f>
        <v>258</v>
      </c>
      <c r="D13">
        <f>COUNTIFS(Data!$F$2:$F$4115, "canceled", Data!$D$2:$D$4115,"&gt;=50000")</f>
        <v>100</v>
      </c>
      <c r="E13">
        <f>COUNTIFS(Data!$D$2:$D$4115, "&gt;=50000")</f>
        <v>449</v>
      </c>
      <c r="F13" s="3">
        <f t="shared" si="0"/>
        <v>0.19153674832962139</v>
      </c>
      <c r="G13" s="3">
        <f t="shared" si="1"/>
        <v>0.57461024498886415</v>
      </c>
      <c r="H13" s="3">
        <f t="shared" si="2"/>
        <v>0.22271714922048999</v>
      </c>
    </row>
    <row r="18" spans="1:4" x14ac:dyDescent="0.25">
      <c r="A18" s="4" t="s">
        <v>8360</v>
      </c>
      <c r="B18" t="s">
        <v>8400</v>
      </c>
      <c r="C18" t="s">
        <v>8401</v>
      </c>
      <c r="D18" t="s">
        <v>8402</v>
      </c>
    </row>
    <row r="19" spans="1:4" x14ac:dyDescent="0.25">
      <c r="A19" s="5" t="s">
        <v>8389</v>
      </c>
      <c r="B19" s="6">
        <v>0.65403508771929819</v>
      </c>
      <c r="C19" s="6">
        <v>0.29473684210526313</v>
      </c>
      <c r="D19" s="6">
        <v>4.2105263157894736E-2</v>
      </c>
    </row>
    <row r="20" spans="1:4" x14ac:dyDescent="0.25">
      <c r="A20" s="5" t="s">
        <v>8391</v>
      </c>
      <c r="B20" s="6">
        <v>0.46537396121883656</v>
      </c>
      <c r="C20" s="6">
        <v>0.39889196675900279</v>
      </c>
      <c r="D20" s="6">
        <v>0.11080332409972299</v>
      </c>
    </row>
    <row r="21" spans="1:4" x14ac:dyDescent="0.25">
      <c r="A21" s="5" t="s">
        <v>8392</v>
      </c>
      <c r="B21" s="6">
        <v>0.45853658536585368</v>
      </c>
      <c r="C21" s="6">
        <v>0.43902439024390244</v>
      </c>
      <c r="D21" s="6">
        <v>8.2926829268292687E-2</v>
      </c>
    </row>
    <row r="22" spans="1:4" x14ac:dyDescent="0.25">
      <c r="A22" s="5" t="s">
        <v>8393</v>
      </c>
      <c r="B22" s="6">
        <v>0.41610738255033558</v>
      </c>
      <c r="C22" s="6">
        <v>0.48322147651006714</v>
      </c>
      <c r="D22" s="6">
        <v>9.3959731543624164E-2</v>
      </c>
    </row>
    <row r="23" spans="1:4" x14ac:dyDescent="0.25">
      <c r="A23" s="5" t="s">
        <v>8394</v>
      </c>
      <c r="B23" s="6">
        <v>0.39855072463768115</v>
      </c>
      <c r="C23" s="6">
        <v>0.46376811594202899</v>
      </c>
      <c r="D23" s="6">
        <v>0.13043478260869565</v>
      </c>
    </row>
    <row r="24" spans="1:4" x14ac:dyDescent="0.25">
      <c r="A24" s="5" t="s">
        <v>8395</v>
      </c>
      <c r="B24" s="6">
        <v>0.38095238095238093</v>
      </c>
      <c r="C24" s="6">
        <v>0.44047619047619047</v>
      </c>
      <c r="D24" s="6">
        <v>0.15476190476190477</v>
      </c>
    </row>
    <row r="25" spans="1:4" x14ac:dyDescent="0.25">
      <c r="A25" s="5" t="s">
        <v>8396</v>
      </c>
      <c r="B25" s="6">
        <v>0.47272727272727272</v>
      </c>
      <c r="C25" s="6">
        <v>0.4</v>
      </c>
      <c r="D25" s="6">
        <v>0.12727272727272726</v>
      </c>
    </row>
    <row r="26" spans="1:4" x14ac:dyDescent="0.25">
      <c r="A26" s="5" t="s">
        <v>8397</v>
      </c>
      <c r="B26" s="6">
        <v>0.47727272727272729</v>
      </c>
      <c r="C26" s="6">
        <v>0.36363636363636365</v>
      </c>
      <c r="D26" s="6">
        <v>0.13636363636363635</v>
      </c>
    </row>
    <row r="27" spans="1:4" x14ac:dyDescent="0.25">
      <c r="A27" s="5" t="s">
        <v>8398</v>
      </c>
      <c r="B27" s="6">
        <v>0.2857142857142857</v>
      </c>
      <c r="C27" s="6">
        <v>0.52380952380952384</v>
      </c>
      <c r="D27" s="6">
        <v>0.19047619047619047</v>
      </c>
    </row>
    <row r="28" spans="1:4" x14ac:dyDescent="0.25">
      <c r="A28" s="5" t="s">
        <v>8390</v>
      </c>
      <c r="B28" s="6">
        <v>0.52770083102493071</v>
      </c>
      <c r="C28" s="6">
        <v>0.39196675900277006</v>
      </c>
      <c r="D28" s="6">
        <v>7.2022160664819951E-2</v>
      </c>
    </row>
    <row r="29" spans="1:4" x14ac:dyDescent="0.25">
      <c r="A29" s="5" t="s">
        <v>8399</v>
      </c>
      <c r="B29" s="6">
        <v>0.19153674832962139</v>
      </c>
      <c r="C29" s="6">
        <v>0.57461024498886415</v>
      </c>
      <c r="D29" s="6">
        <v>0.22271714922048999</v>
      </c>
    </row>
    <row r="30" spans="1:4" x14ac:dyDescent="0.25">
      <c r="A30" s="5" t="s">
        <v>8388</v>
      </c>
      <c r="B30" s="6">
        <v>0.69848156182212584</v>
      </c>
      <c r="C30" s="6">
        <v>0.24511930585683298</v>
      </c>
      <c r="D30" s="6">
        <v>3.9045553145336226E-2</v>
      </c>
    </row>
    <row r="31" spans="1:4" x14ac:dyDescent="0.25">
      <c r="A31" s="5" t="s">
        <v>8361</v>
      </c>
      <c r="B31" s="6">
        <v>5.4269895493353495</v>
      </c>
      <c r="C31" s="6">
        <v>5.0192611793308091</v>
      </c>
      <c r="D31" s="6">
        <v>1.4028892525833352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Subcategory</vt:lpstr>
      <vt:lpstr>State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</cp:lastModifiedBy>
  <dcterms:created xsi:type="dcterms:W3CDTF">2017-04-20T15:17:24Z</dcterms:created>
  <dcterms:modified xsi:type="dcterms:W3CDTF">2018-11-17T15:49:04Z</dcterms:modified>
</cp:coreProperties>
</file>