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ga\Documents\git_mlogger\board\"/>
    </mc:Choice>
  </mc:AlternateContent>
  <xr:revisionPtr revIDLastSave="0" documentId="13_ncr:1_{58CAE26C-EF9F-4B11-9BDD-1690A9AB2E17}" xr6:coauthVersionLast="47" xr6:coauthVersionMax="47" xr10:uidLastSave="{00000000-0000-0000-0000-000000000000}"/>
  <bookViews>
    <workbookView xWindow="39730" yWindow="1340" windowWidth="22960" windowHeight="15290" xr2:uid="{00000000-000D-0000-FFFF-FFFF00000000}"/>
  </bookViews>
  <sheets>
    <sheet name="費用集計" sheetId="4" r:id="rId1"/>
  </sheets>
  <definedNames>
    <definedName name="_xlnm.Print_Area" localSheetId="0">費用集計!$A$1:$G$40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D21" i="4"/>
  <c r="D16" i="4"/>
  <c r="E16" i="4" s="1"/>
  <c r="D15" i="4"/>
  <c r="D9" i="4"/>
  <c r="D8" i="4"/>
  <c r="E15" i="4"/>
  <c r="E13" i="4"/>
  <c r="E12" i="4"/>
  <c r="D35" i="4" l="1"/>
  <c r="E35" i="4" s="1"/>
  <c r="E33" i="4" l="1"/>
  <c r="E37" i="4"/>
  <c r="E36" i="4"/>
  <c r="E9" i="4"/>
  <c r="E8" i="4"/>
  <c r="E22" i="4" l="1"/>
  <c r="D40" i="4"/>
  <c r="E40" i="4" s="1"/>
  <c r="E39" i="4"/>
  <c r="E38" i="4"/>
  <c r="D34" i="4"/>
  <c r="E34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E21" i="4"/>
  <c r="D24" i="4"/>
  <c r="E24" i="4" s="1"/>
  <c r="D23" i="4"/>
  <c r="E23" i="4" s="1"/>
  <c r="D20" i="4"/>
  <c r="E20" i="4" s="1"/>
  <c r="E19" i="4"/>
  <c r="D18" i="4"/>
  <c r="E18" i="4" s="1"/>
  <c r="D17" i="4"/>
  <c r="E17" i="4" s="1"/>
  <c r="D14" i="4"/>
  <c r="E14" i="4" s="1"/>
  <c r="D11" i="4"/>
  <c r="E11" i="4" s="1"/>
  <c r="D10" i="4"/>
  <c r="E10" i="4" s="1"/>
  <c r="D7" i="4"/>
  <c r="E7" i="4" s="1"/>
  <c r="D6" i="4"/>
  <c r="E6" i="4" s="1"/>
  <c r="D5" i="4"/>
  <c r="E5" i="4" s="1"/>
  <c r="E4" i="4"/>
  <c r="E3" i="4"/>
  <c r="E42" i="4" l="1"/>
</calcChain>
</file>

<file path=xl/sharedStrings.xml><?xml version="1.0" encoding="utf-8"?>
<sst xmlns="http://schemas.openxmlformats.org/spreadsheetml/2006/main" count="155" uniqueCount="136">
  <si>
    <t>Designator</t>
    <phoneticPr fontId="18" type="noConversion"/>
  </si>
  <si>
    <t>Qty</t>
    <phoneticPr fontId="18" type="noConversion"/>
  </si>
  <si>
    <t>Link</t>
    <phoneticPr fontId="18" type="noConversion"/>
  </si>
  <si>
    <t>NJM4565M-TE1-#ZZZB</t>
    <phoneticPr fontId="18" type="noConversion"/>
  </si>
  <si>
    <t>TFPT1206L1002FV</t>
    <phoneticPr fontId="18" type="noConversion"/>
  </si>
  <si>
    <t>https://file.elecfans.com/web1/M00/B9/B6/pIYBAF6G6rmAAUdzAEIJ-NYFW-Y765.pdf?filename=AM2320_ASAIR.pdf</t>
    <phoneticPr fontId="18" type="noConversion"/>
  </si>
  <si>
    <t>Manufacturer Part Number</t>
    <phoneticPr fontId="18" type="noConversion"/>
  </si>
  <si>
    <t>ATmel</t>
    <phoneticPr fontId="18" type="noConversion"/>
  </si>
  <si>
    <t>Murata</t>
    <phoneticPr fontId="18" type="noConversion"/>
  </si>
  <si>
    <t>Seiko Epson</t>
    <phoneticPr fontId="18" type="noConversion"/>
  </si>
  <si>
    <t>JRC</t>
    <phoneticPr fontId="18" type="noConversion"/>
  </si>
  <si>
    <t>YAGEO</t>
  </si>
  <si>
    <t>Aosong</t>
    <phoneticPr fontId="18" type="noConversion"/>
  </si>
  <si>
    <t>ON Semiconductor</t>
    <phoneticPr fontId="18" type="noConversion"/>
  </si>
  <si>
    <t>VISHAY</t>
    <phoneticPr fontId="18" type="noConversion"/>
  </si>
  <si>
    <t>FC-12M 32.7680KA-A5</t>
    <phoneticPr fontId="18" type="noConversion"/>
  </si>
  <si>
    <t>https://www.digikey.jp/ja/products/detail/yageo/RC0603FR-072R2L/2827592</t>
    <phoneticPr fontId="18" type="noConversion"/>
  </si>
  <si>
    <t>https://www.digikey.jp/ja/products/detail/yageo/RC0603FR-07249RL/727085</t>
    <phoneticPr fontId="18" type="noConversion"/>
  </si>
  <si>
    <t>https://www.digikey.jp/ja/products/detail/yageo/AC0603FR-071K8L/2827818</t>
    <phoneticPr fontId="18" type="noConversion"/>
  </si>
  <si>
    <t>https://www.digikey.jp/ja/products/detail/yageo/RC0603FR-071K5L/726864</t>
    <phoneticPr fontId="18" type="noConversion"/>
  </si>
  <si>
    <t>AHT20</t>
    <phoneticPr fontId="18" type="noConversion"/>
  </si>
  <si>
    <t>https://japanese.alibaba.com/product-detail/micro-sd-card-socket-connectors-trans-flash-push-push-type-memory-tf-micro-sd-card-socket-connector-1600092970710.html?spm=a2700.galleryofferlist.normal_offer.d_title.1917328behAn7E&amp;s=p</t>
    <phoneticPr fontId="18" type="noConversion"/>
  </si>
  <si>
    <t>TF-01</t>
    <phoneticPr fontId="18" type="noConversion"/>
  </si>
  <si>
    <t>TVAF06-A020B-R</t>
    <phoneticPr fontId="18" type="noConversion"/>
  </si>
  <si>
    <t>SS-12D00G3</t>
    <phoneticPr fontId="18" type="noConversion"/>
  </si>
  <si>
    <t>RC0603FR-072R2L (2.2)</t>
    <phoneticPr fontId="18" type="noConversion"/>
  </si>
  <si>
    <t>RC0603FR-07249RL (249)</t>
    <phoneticPr fontId="18" type="noConversion"/>
  </si>
  <si>
    <t>AC0603FR-071K8L (1.8k)</t>
    <phoneticPr fontId="18" type="noConversion"/>
  </si>
  <si>
    <t>RC0603FR-071K5L (1.5k)</t>
    <phoneticPr fontId="18" type="noConversion"/>
  </si>
  <si>
    <t>Panasonic</t>
    <phoneticPr fontId="18" type="noConversion"/>
  </si>
  <si>
    <t>EXB-28V103JX (10k)</t>
    <phoneticPr fontId="18" type="noConversion"/>
  </si>
  <si>
    <t>VCNL4030X01</t>
    <phoneticPr fontId="18" type="noConversion"/>
  </si>
  <si>
    <t xml:space="preserve">	Vishay Semiconductor</t>
    <phoneticPr fontId="18" type="noConversion"/>
  </si>
  <si>
    <t>MMBT5550LT1G</t>
    <phoneticPr fontId="18" type="noConversion"/>
  </si>
  <si>
    <t>Manufacturer</t>
    <phoneticPr fontId="18" type="noConversion"/>
  </si>
  <si>
    <t>https://www.digikey.jp/ja/products/detail/panasonic-electronic-components/EXB-28V103JX/256299?s=N4IgTCBcDaIKIA0BCBaMAOAagRgAwGYApBEAXQF8g</t>
    <phoneticPr fontId="18" type="noConversion"/>
  </si>
  <si>
    <t>https://www.chip1stop.com/view/searchResult/SearchResultTop?keyword=FC-12M&amp;partSameFlg=false</t>
    <phoneticPr fontId="18" type="noConversion"/>
  </si>
  <si>
    <t>https://www.microchip.com/en-us/product/AVR64DB32</t>
    <phoneticPr fontId="18" type="noConversion"/>
  </si>
  <si>
    <t>https://www.digikey.jp/ja/products/detail/murata-electronics/GCJ188R71H104KA12D/2783803</t>
    <phoneticPr fontId="18" type="noConversion"/>
  </si>
  <si>
    <t>Harvatek Corporation</t>
    <phoneticPr fontId="18" type="noConversion"/>
  </si>
  <si>
    <t>https://www.mouser.jp/c/sensors/proximity-sensors/?q=VCNL4030X01</t>
    <phoneticPr fontId="18" type="noConversion"/>
  </si>
  <si>
    <t>https://www.mouser.jp/c/?q=MMBT5550LT1G</t>
    <phoneticPr fontId="18" type="noConversion"/>
  </si>
  <si>
    <t>https://www.digikey.jp/ja/products/detail/harvatek-corporation/B1911PG-20D000514U1930/15519992</t>
    <phoneticPr fontId="18" type="noConversion"/>
  </si>
  <si>
    <t>https://www.mouser.jp/ProductDetail/Bourns/TC33X-1-102E?qs=4vvWAaIu%2Fq40JgQLR4YiJw%3D%3D</t>
    <phoneticPr fontId="18" type="noConversion"/>
  </si>
  <si>
    <t>https://www.digikey.jp/ja/products/detail/yageo/RC0603FR-132K49L/14008252</t>
    <phoneticPr fontId="18" type="noConversion"/>
  </si>
  <si>
    <t>RC0603FR-132K49L (2.5k)</t>
    <phoneticPr fontId="18" type="noConversion"/>
  </si>
  <si>
    <t>GCJ188R71H104KA12D (0.1uF)</t>
    <phoneticPr fontId="18" type="noConversion"/>
  </si>
  <si>
    <t>Shenzhen YOSO Connector Electronics</t>
    <phoneticPr fontId="18" type="noConversion"/>
  </si>
  <si>
    <t>Shenzhen best electronics</t>
    <phoneticPr fontId="18" type="noConversion"/>
  </si>
  <si>
    <t>SDT101BXN100DF</t>
    <phoneticPr fontId="18" type="noConversion"/>
  </si>
  <si>
    <t>KOA</t>
    <phoneticPr fontId="18" type="noConversion"/>
  </si>
  <si>
    <t>https://akizukidenshi.com/catalog/g/gP-11343/</t>
    <phoneticPr fontId="18" type="noConversion"/>
  </si>
  <si>
    <t>Toshiba</t>
    <phoneticPr fontId="18" type="noConversion"/>
  </si>
  <si>
    <t>TCR2EF20,LM</t>
    <phoneticPr fontId="18" type="noConversion"/>
  </si>
  <si>
    <t>https://www.digikey.jp/ja/products/detail/toshiba-semiconductor-and-storage/TCR2EF20-LM-CT/5977733</t>
    <phoneticPr fontId="18" type="noConversion"/>
  </si>
  <si>
    <t>GRT188C80G105ME01J (1uF)</t>
    <phoneticPr fontId="18" type="noConversion"/>
  </si>
  <si>
    <t>https://www.digikey.jp/ja/products/detail/murata-electronics/GRT188C80G105ME01J/13904968</t>
    <phoneticPr fontId="18" type="noConversion"/>
  </si>
  <si>
    <t>R605</t>
  </si>
  <si>
    <t>R604</t>
  </si>
  <si>
    <t>C402</t>
  </si>
  <si>
    <t>R601</t>
  </si>
  <si>
    <t>IC901</t>
  </si>
  <si>
    <t>IC801</t>
  </si>
  <si>
    <t>BATTERY +2.0 to +3.0V</t>
  </si>
  <si>
    <t>IC201</t>
  </si>
  <si>
    <t>IC301</t>
  </si>
  <si>
    <t>OP601</t>
  </si>
  <si>
    <t>D801</t>
  </si>
  <si>
    <t>R603</t>
  </si>
  <si>
    <t>PTC601</t>
  </si>
  <si>
    <t>C804, C805</t>
  </si>
  <si>
    <t>B1</t>
    <phoneticPr fontId="19"/>
  </si>
  <si>
    <t>Bourns</t>
  </si>
  <si>
    <t>TC33X-1-102E</t>
  </si>
  <si>
    <t>MFU0603FF01000P500</t>
    <phoneticPr fontId="19"/>
  </si>
  <si>
    <t>Vishay Beyschlag/Draloric/BC Components</t>
    <phoneticPr fontId="19"/>
  </si>
  <si>
    <t>C201, C202, C301, C302</t>
    <phoneticPr fontId="19"/>
  </si>
  <si>
    <t>D101</t>
    <phoneticPr fontId="19"/>
  </si>
  <si>
    <t>F101</t>
    <phoneticPr fontId="19"/>
  </si>
  <si>
    <t>https://www.digikey.jp/en/products/detail/vishay-beyschlag-draloric-bc-components/MFU0603FF01000P500/1202604</t>
    <phoneticPr fontId="18" type="noConversion"/>
  </si>
  <si>
    <t>https://www.digikey.jp/ja/products/detail/vishay-dale/TFPT1206L1002FV/1427100</t>
    <phoneticPr fontId="18" type="noConversion"/>
  </si>
  <si>
    <t>https://www.mouser.jp/ProductDetail/Nisshinbo/NJM4565M?qs=cYKsvIpO1Pg2guKhEqqyXA%3D%3D</t>
    <phoneticPr fontId="18" type="noConversion"/>
  </si>
  <si>
    <t>SW101</t>
    <phoneticPr fontId="18" type="noConversion"/>
  </si>
  <si>
    <t>SW801, SWC01</t>
    <phoneticPr fontId="18" type="noConversion"/>
  </si>
  <si>
    <t>Alibaba</t>
    <phoneticPr fontId="18" type="noConversion"/>
  </si>
  <si>
    <t>Zhejiang Jianfu Electronics Co., Ltd.</t>
    <phoneticPr fontId="18" type="noConversion"/>
  </si>
  <si>
    <t>https://akizukidenshi.com/catalog/g/gP-03086/</t>
    <phoneticPr fontId="18" type="noConversion"/>
  </si>
  <si>
    <t>COMFORTABLE ELECTRONIC CO., LTD</t>
    <phoneticPr fontId="18" type="noConversion"/>
  </si>
  <si>
    <t>https://www.lcsc.com/product-detail/Others_Nanjing-Micro-One-Elec-ME2108A33M3G_C236804.html</t>
    <phoneticPr fontId="18" type="noConversion"/>
  </si>
  <si>
    <t>https://www.lcsc.com/product-detail/Others_Nanjing-Micro-One-Elec-ME2108C50M5G_C236790.html</t>
    <phoneticPr fontId="18" type="noConversion"/>
  </si>
  <si>
    <t>XB3-24Z8CM-J</t>
    <phoneticPr fontId="18" type="noConversion"/>
  </si>
  <si>
    <t>Digi international</t>
    <phoneticPr fontId="18" type="noConversion"/>
  </si>
  <si>
    <t>https://www.mouser.jp/ProductDetail/DIGI/XB3-24Z8CM-J?qs=W0yvOO0ixfH2KOCkOJnOXA%3D%3D</t>
    <phoneticPr fontId="18" type="noConversion"/>
  </si>
  <si>
    <t>SE20AFJHM3/6A</t>
    <phoneticPr fontId="19"/>
  </si>
  <si>
    <t>https://www.mouser.jp/ProductDetail/Vishay-General-Semiconductor/SE20AFJHM3-6A?qs=psQQRyPhP5Ufr8hYJFGo8w%3D%3D</t>
    <phoneticPr fontId="18" type="noConversion"/>
  </si>
  <si>
    <t>No.</t>
    <phoneticPr fontId="18" type="noConversion"/>
  </si>
  <si>
    <t>AVR128DB32</t>
    <phoneticPr fontId="18" type="noConversion"/>
  </si>
  <si>
    <t>cost</t>
    <phoneticPr fontId="18" type="noConversion"/>
  </si>
  <si>
    <t>※税・送料込</t>
    <phoneticPr fontId="18" type="noConversion"/>
  </si>
  <si>
    <t>R606, R802, RB01</t>
    <phoneticPr fontId="18" type="noConversion"/>
  </si>
  <si>
    <t>CN601</t>
    <phoneticPr fontId="18" type="noConversion"/>
  </si>
  <si>
    <t>CN602</t>
    <phoneticPr fontId="18" type="noConversion"/>
  </si>
  <si>
    <t>SV1</t>
    <phoneticPr fontId="18" type="noConversion"/>
  </si>
  <si>
    <t>SV2</t>
    <phoneticPr fontId="18" type="noConversion"/>
  </si>
  <si>
    <t>R607</t>
    <phoneticPr fontId="18" type="noConversion"/>
  </si>
  <si>
    <t>C401, C601, C701, C802, C803, C806, 
C807, C901, CA01, CB01, CB02, CC01</t>
    <phoneticPr fontId="18" type="noConversion"/>
  </si>
  <si>
    <t>円/unit</t>
    <rPh sb="0" eb="1">
      <t>ｴﾝ</t>
    </rPh>
    <phoneticPr fontId="18" type="noConversion"/>
  </si>
  <si>
    <t>円</t>
    <rPh sb="0" eb="1">
      <t>ｴﾝ</t>
    </rPh>
    <phoneticPr fontId="18" type="noConversion"/>
  </si>
  <si>
    <t>計</t>
    <rPh sb="0" eb="1">
      <t>ｹｲ</t>
    </rPh>
    <phoneticPr fontId="18" type="noConversion"/>
  </si>
  <si>
    <t>IC401</t>
    <phoneticPr fontId="18" type="noConversion"/>
  </si>
  <si>
    <t>ICA01</t>
    <phoneticPr fontId="18" type="noConversion"/>
  </si>
  <si>
    <t>J701</t>
    <phoneticPr fontId="18" type="noConversion"/>
  </si>
  <si>
    <t>Q601</t>
    <phoneticPr fontId="18" type="noConversion"/>
  </si>
  <si>
    <t>RN801, RN901</t>
    <phoneticPr fontId="18" type="noConversion"/>
  </si>
  <si>
    <t>X801</t>
    <phoneticPr fontId="18" type="noConversion"/>
  </si>
  <si>
    <t>ICC01</t>
    <phoneticPr fontId="18" type="noConversion"/>
  </si>
  <si>
    <t>R602</t>
    <phoneticPr fontId="19"/>
  </si>
  <si>
    <t>RC0603FR-07510RL (510)</t>
    <phoneticPr fontId="18" type="noConversion"/>
  </si>
  <si>
    <t>Murata</t>
    <phoneticPr fontId="18" type="noConversion"/>
  </si>
  <si>
    <t>GRM21BR61E106MA73L (10uF)</t>
    <phoneticPr fontId="18" type="noConversion"/>
  </si>
  <si>
    <t>D802</t>
    <phoneticPr fontId="18" type="noConversion"/>
  </si>
  <si>
    <t>DC01</t>
    <phoneticPr fontId="18" type="noConversion"/>
  </si>
  <si>
    <t>B1911PG-20D000514U1930 (Green)</t>
    <phoneticPr fontId="18" type="noConversion"/>
  </si>
  <si>
    <t>B1911USD-20D000114U1930 (Red)</t>
    <phoneticPr fontId="18" type="noConversion"/>
  </si>
  <si>
    <t>B1911NB--20C005314U1930 (Blue)</t>
    <phoneticPr fontId="18" type="noConversion"/>
  </si>
  <si>
    <t>Torex</t>
    <phoneticPr fontId="18" type="noConversion"/>
  </si>
  <si>
    <t>XCL102D333CR-G</t>
    <phoneticPr fontId="18" type="noConversion"/>
  </si>
  <si>
    <t>XCL102D503CR-G</t>
    <phoneticPr fontId="18" type="noConversion"/>
  </si>
  <si>
    <t>R803, R804, RC01</t>
    <phoneticPr fontId="19"/>
  </si>
  <si>
    <t>PNB01</t>
    <phoneticPr fontId="18" type="noConversion"/>
  </si>
  <si>
    <t>P3T1750DP</t>
    <phoneticPr fontId="18" type="noConversion"/>
  </si>
  <si>
    <t>NXP Semiconductors</t>
    <phoneticPr fontId="18" type="noConversion"/>
  </si>
  <si>
    <t>https://www.mouser.jp/ProductDetail/771-P3T1750DPZ</t>
    <phoneticPr fontId="18" type="noConversion"/>
  </si>
  <si>
    <t>https://www.digikey.jp/ja/products/detail/murata-electronics/GRM21BR61E106MA73L/4905533</t>
    <phoneticPr fontId="18" type="noConversion"/>
  </si>
  <si>
    <t>GRM1885C1H220GA01J (22pF)</t>
    <phoneticPr fontId="18" type="noConversion"/>
  </si>
  <si>
    <t>https://www.mouser.jp/ProductDetail/81-GRM1885C1H220GA1J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</si>
</sst>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#,##0_ ;[Red]\-#,##0\ "/>
    <numFmt numFmtId="177" formatCode="0.00_ "/>
  </numFmts>
  <fonts count="26" x14ac:knownFonts="1">
    <font>
      <sz val="12"/>
      <color theme="1"/>
      <name val="游ゴシック"/>
      <family val="2"/>
      <charset val="134"/>
      <scheme val="minor"/>
    </font>
    <font>
      <sz val="12"/>
      <color theme="1"/>
      <name val="游ゴシック"/>
      <family val="2"/>
      <charset val="134"/>
      <scheme val="minor"/>
    </font>
    <font>
      <sz val="18"/>
      <color theme="3"/>
      <name val="游ゴシック Light"/>
      <family val="2"/>
      <charset val="134"/>
      <scheme val="major"/>
    </font>
    <font>
      <b/>
      <sz val="15"/>
      <color theme="3"/>
      <name val="游ゴシック"/>
      <family val="2"/>
      <charset val="134"/>
      <scheme val="minor"/>
    </font>
    <font>
      <b/>
      <sz val="13"/>
      <color theme="3"/>
      <name val="游ゴシック"/>
      <family val="2"/>
      <charset val="134"/>
      <scheme val="minor"/>
    </font>
    <font>
      <b/>
      <sz val="11"/>
      <color theme="3"/>
      <name val="游ゴシック"/>
      <family val="2"/>
      <charset val="134"/>
      <scheme val="minor"/>
    </font>
    <font>
      <sz val="12"/>
      <color rgb="FF006100"/>
      <name val="游ゴシック"/>
      <family val="2"/>
      <charset val="134"/>
      <scheme val="minor"/>
    </font>
    <font>
      <sz val="12"/>
      <color rgb="FF9C0006"/>
      <name val="游ゴシック"/>
      <family val="2"/>
      <charset val="134"/>
      <scheme val="minor"/>
    </font>
    <font>
      <sz val="12"/>
      <color rgb="FF9C5700"/>
      <name val="游ゴシック"/>
      <family val="2"/>
      <charset val="134"/>
      <scheme val="minor"/>
    </font>
    <font>
      <sz val="12"/>
      <color rgb="FF3F3F76"/>
      <name val="游ゴシック"/>
      <family val="2"/>
      <charset val="134"/>
      <scheme val="minor"/>
    </font>
    <font>
      <b/>
      <sz val="12"/>
      <color rgb="FF3F3F3F"/>
      <name val="游ゴシック"/>
      <family val="2"/>
      <charset val="134"/>
      <scheme val="minor"/>
    </font>
    <font>
      <b/>
      <sz val="12"/>
      <color rgb="FFFA7D00"/>
      <name val="游ゴシック"/>
      <family val="2"/>
      <charset val="134"/>
      <scheme val="minor"/>
    </font>
    <font>
      <sz val="12"/>
      <color rgb="FFFA7D00"/>
      <name val="游ゴシック"/>
      <family val="2"/>
      <charset val="134"/>
      <scheme val="minor"/>
    </font>
    <font>
      <b/>
      <sz val="12"/>
      <color theme="0"/>
      <name val="游ゴシック"/>
      <family val="2"/>
      <charset val="134"/>
      <scheme val="minor"/>
    </font>
    <font>
      <sz val="12"/>
      <color rgb="FFFF0000"/>
      <name val="游ゴシック"/>
      <family val="2"/>
      <charset val="134"/>
      <scheme val="minor"/>
    </font>
    <font>
      <i/>
      <sz val="12"/>
      <color rgb="FF7F7F7F"/>
      <name val="游ゴシック"/>
      <family val="2"/>
      <charset val="134"/>
      <scheme val="minor"/>
    </font>
    <font>
      <b/>
      <sz val="12"/>
      <color theme="1"/>
      <name val="游ゴシック"/>
      <family val="2"/>
      <charset val="134"/>
      <scheme val="minor"/>
    </font>
    <font>
      <sz val="12"/>
      <color theme="0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6"/>
      <name val="游ゴシック"/>
      <family val="3"/>
      <charset val="128"/>
      <scheme val="minor"/>
    </font>
    <font>
      <sz val="12"/>
      <color theme="1"/>
      <name val="Arial"/>
      <family val="2"/>
    </font>
    <font>
      <sz val="13"/>
      <color rgb="FF3C3C3C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ＭＳ ゴシック"/>
      <family val="2"/>
      <charset val="128"/>
    </font>
    <font>
      <sz val="13"/>
      <color rgb="FF3C3C3C"/>
      <name val="ＭＳ 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2" fillId="0" borderId="10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/>
    <xf numFmtId="0" fontId="20" fillId="0" borderId="10" xfId="0" applyFont="1" applyBorder="1" applyAlignment="1">
      <alignment horizontal="left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top"/>
    </xf>
    <xf numFmtId="0" fontId="22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center" vertical="top"/>
    </xf>
    <xf numFmtId="177" fontId="20" fillId="0" borderId="10" xfId="0" applyNumberFormat="1" applyFont="1" applyBorder="1" applyAlignment="1">
      <alignment horizontal="right" vertical="center"/>
    </xf>
    <xf numFmtId="0" fontId="24" fillId="0" borderId="0" xfId="0" applyFont="1" applyAlignment="1"/>
    <xf numFmtId="0" fontId="23" fillId="0" borderId="10" xfId="0" applyFont="1" applyBorder="1" applyAlignment="1">
      <alignment horizontal="left" vertical="top"/>
    </xf>
    <xf numFmtId="177" fontId="24" fillId="0" borderId="11" xfId="0" applyNumberFormat="1" applyFont="1" applyBorder="1" applyAlignment="1">
      <alignment horizontal="center"/>
    </xf>
    <xf numFmtId="177" fontId="20" fillId="0" borderId="11" xfId="0" applyNumberFormat="1" applyFont="1" applyBorder="1" applyAlignment="1"/>
    <xf numFmtId="0" fontId="22" fillId="0" borderId="10" xfId="0" applyFont="1" applyBorder="1" applyAlignment="1">
      <alignment horizontal="left" wrapText="1"/>
    </xf>
    <xf numFmtId="176" fontId="20" fillId="0" borderId="10" xfId="42" applyNumberFormat="1" applyFont="1" applyFill="1" applyBorder="1" applyAlignment="1">
      <alignment horizontal="left" vertical="top"/>
    </xf>
    <xf numFmtId="0" fontId="25" fillId="33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7" fontId="22" fillId="0" borderId="10" xfId="0" applyNumberFormat="1" applyFont="1" applyBorder="1" applyAlignment="1">
      <alignment horizontal="right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通貨" xfId="42" builtinId="7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3BD8-2779-45F6-AE49-6AE2C3B11080}">
  <dimension ref="A1:H43"/>
  <sheetViews>
    <sheetView tabSelected="1" view="pageBreakPreview" zoomScaleNormal="80" zoomScaleSheetLayoutView="100" workbookViewId="0">
      <selection activeCell="G7" sqref="G7:H7"/>
    </sheetView>
  </sheetViews>
  <sheetFormatPr defaultColWidth="11" defaultRowHeight="15" x14ac:dyDescent="0.5"/>
  <cols>
    <col min="1" max="1" width="3.7265625" style="4" bestFit="1" customWidth="1"/>
    <col min="2" max="2" width="35.54296875" style="2" bestFit="1" customWidth="1"/>
    <col min="3" max="3" width="4.2265625" style="2" customWidth="1"/>
    <col min="4" max="5" width="8.26953125" style="2" customWidth="1"/>
    <col min="6" max="7" width="38.26953125" style="3" customWidth="1"/>
    <col min="8" max="8" width="27.6796875" style="2" customWidth="1"/>
    <col min="9" max="16384" width="11" style="4"/>
  </cols>
  <sheetData>
    <row r="1" spans="1:8" ht="21" customHeight="1" x14ac:dyDescent="0.5">
      <c r="A1" s="20" t="s">
        <v>95</v>
      </c>
      <c r="B1" s="24" t="s">
        <v>0</v>
      </c>
      <c r="C1" s="24" t="s">
        <v>1</v>
      </c>
      <c r="D1" s="22" t="s">
        <v>97</v>
      </c>
      <c r="E1" s="23"/>
      <c r="F1" s="24" t="s">
        <v>34</v>
      </c>
      <c r="G1" s="24" t="s">
        <v>6</v>
      </c>
      <c r="H1" s="24" t="s">
        <v>2</v>
      </c>
    </row>
    <row r="2" spans="1:8" ht="21" customHeight="1" x14ac:dyDescent="0.5">
      <c r="A2" s="21"/>
      <c r="B2" s="25"/>
      <c r="C2" s="25"/>
      <c r="D2" s="17" t="s">
        <v>106</v>
      </c>
      <c r="E2" s="17" t="s">
        <v>107</v>
      </c>
      <c r="F2" s="25"/>
      <c r="G2" s="25"/>
      <c r="H2" s="25"/>
    </row>
    <row r="3" spans="1:8" x14ac:dyDescent="0.5">
      <c r="A3" s="9">
        <v>1</v>
      </c>
      <c r="B3" s="1" t="s">
        <v>71</v>
      </c>
      <c r="C3" s="6">
        <v>1</v>
      </c>
      <c r="D3" s="10">
        <v>40</v>
      </c>
      <c r="E3" s="10">
        <f t="shared" ref="E3:E40" si="0">C3*D3</f>
        <v>40</v>
      </c>
      <c r="F3" s="7" t="s">
        <v>87</v>
      </c>
      <c r="G3" s="7" t="s">
        <v>63</v>
      </c>
      <c r="H3" s="7" t="s">
        <v>86</v>
      </c>
    </row>
    <row r="4" spans="1:8" x14ac:dyDescent="0.5">
      <c r="A4" s="9">
        <v>2</v>
      </c>
      <c r="B4" s="1" t="s">
        <v>76</v>
      </c>
      <c r="C4" s="18">
        <v>4</v>
      </c>
      <c r="D4" s="19">
        <v>6.2</v>
      </c>
      <c r="E4" s="19">
        <f t="shared" si="0"/>
        <v>24.8</v>
      </c>
      <c r="F4" s="8" t="s">
        <v>118</v>
      </c>
      <c r="G4" s="8" t="s">
        <v>119</v>
      </c>
      <c r="H4" s="7" t="s">
        <v>133</v>
      </c>
    </row>
    <row r="5" spans="1:8" ht="30" x14ac:dyDescent="0.5">
      <c r="A5" s="9">
        <v>3</v>
      </c>
      <c r="B5" s="15" t="s">
        <v>105</v>
      </c>
      <c r="C5" s="6">
        <v>12</v>
      </c>
      <c r="D5" s="10">
        <f>2.848*1.1</f>
        <v>3.1328</v>
      </c>
      <c r="E5" s="10">
        <f t="shared" si="0"/>
        <v>37.593600000000002</v>
      </c>
      <c r="F5" s="7" t="s">
        <v>8</v>
      </c>
      <c r="G5" s="8" t="s">
        <v>46</v>
      </c>
      <c r="H5" s="7" t="s">
        <v>38</v>
      </c>
    </row>
    <row r="6" spans="1:8" x14ac:dyDescent="0.5">
      <c r="A6" s="9">
        <v>4</v>
      </c>
      <c r="B6" s="1" t="s">
        <v>59</v>
      </c>
      <c r="C6" s="6">
        <v>1</v>
      </c>
      <c r="D6" s="10">
        <f>5.022*1.1</f>
        <v>5.5242000000000004</v>
      </c>
      <c r="E6" s="10">
        <f t="shared" si="0"/>
        <v>5.5242000000000004</v>
      </c>
      <c r="F6" s="7" t="s">
        <v>8</v>
      </c>
      <c r="G6" s="8" t="s">
        <v>55</v>
      </c>
      <c r="H6" s="7" t="s">
        <v>56</v>
      </c>
    </row>
    <row r="7" spans="1:8" x14ac:dyDescent="0.5">
      <c r="A7" s="9">
        <v>5</v>
      </c>
      <c r="B7" s="1" t="s">
        <v>70</v>
      </c>
      <c r="C7" s="6">
        <v>2</v>
      </c>
      <c r="D7" s="10">
        <f>3.4*1.1</f>
        <v>3.74</v>
      </c>
      <c r="E7" s="10">
        <f t="shared" si="0"/>
        <v>7.48</v>
      </c>
      <c r="F7" s="7" t="s">
        <v>8</v>
      </c>
      <c r="G7" s="8" t="s">
        <v>134</v>
      </c>
      <c r="H7" s="7" t="s">
        <v>135</v>
      </c>
    </row>
    <row r="8" spans="1:8" x14ac:dyDescent="0.5">
      <c r="A8" s="9">
        <v>6</v>
      </c>
      <c r="B8" s="1" t="s">
        <v>100</v>
      </c>
      <c r="C8" s="18">
        <v>1</v>
      </c>
      <c r="D8" s="19">
        <f>17991*(5/8)/1000</f>
        <v>11.244375</v>
      </c>
      <c r="E8" s="19">
        <f t="shared" si="0"/>
        <v>11.244375</v>
      </c>
      <c r="F8" s="8" t="s">
        <v>47</v>
      </c>
      <c r="G8" s="8"/>
      <c r="H8" s="7"/>
    </row>
    <row r="9" spans="1:8" x14ac:dyDescent="0.5">
      <c r="A9" s="9">
        <v>7</v>
      </c>
      <c r="B9" s="1" t="s">
        <v>101</v>
      </c>
      <c r="C9" s="18">
        <v>1</v>
      </c>
      <c r="D9" s="19">
        <f>17991*(3/8)/1000</f>
        <v>6.7466249999999999</v>
      </c>
      <c r="E9" s="19">
        <f t="shared" si="0"/>
        <v>6.7466249999999999</v>
      </c>
      <c r="F9" s="8" t="s">
        <v>47</v>
      </c>
      <c r="G9" s="8"/>
      <c r="H9" s="7"/>
    </row>
    <row r="10" spans="1:8" x14ac:dyDescent="0.5">
      <c r="A10" s="9">
        <v>8</v>
      </c>
      <c r="B10" s="1" t="s">
        <v>77</v>
      </c>
      <c r="C10" s="6">
        <v>1</v>
      </c>
      <c r="D10" s="10">
        <f>26.3*1.1</f>
        <v>28.930000000000003</v>
      </c>
      <c r="E10" s="10">
        <f t="shared" si="0"/>
        <v>28.930000000000003</v>
      </c>
      <c r="F10" s="7" t="s">
        <v>14</v>
      </c>
      <c r="G10" s="7" t="s">
        <v>93</v>
      </c>
      <c r="H10" s="7" t="s">
        <v>94</v>
      </c>
    </row>
    <row r="11" spans="1:8" x14ac:dyDescent="0.5">
      <c r="A11" s="9">
        <v>9</v>
      </c>
      <c r="B11" s="1" t="s">
        <v>67</v>
      </c>
      <c r="C11" s="6">
        <v>1</v>
      </c>
      <c r="D11" s="10">
        <f>6.2*1.1</f>
        <v>6.8200000000000012</v>
      </c>
      <c r="E11" s="10">
        <f t="shared" si="0"/>
        <v>6.8200000000000012</v>
      </c>
      <c r="F11" s="7" t="s">
        <v>39</v>
      </c>
      <c r="G11" s="8" t="s">
        <v>122</v>
      </c>
      <c r="H11" s="7" t="s">
        <v>42</v>
      </c>
    </row>
    <row r="12" spans="1:8" x14ac:dyDescent="0.5">
      <c r="A12" s="9">
        <v>10</v>
      </c>
      <c r="B12" s="1" t="s">
        <v>120</v>
      </c>
      <c r="C12" s="18">
        <v>1</v>
      </c>
      <c r="D12" s="19">
        <v>6.6</v>
      </c>
      <c r="E12" s="19">
        <f t="shared" ref="E12" si="1">C12*D12</f>
        <v>6.6</v>
      </c>
      <c r="F12" s="8" t="s">
        <v>39</v>
      </c>
      <c r="G12" s="8" t="s">
        <v>123</v>
      </c>
      <c r="H12" s="7" t="s">
        <v>42</v>
      </c>
    </row>
    <row r="13" spans="1:8" x14ac:dyDescent="0.5">
      <c r="A13" s="9">
        <v>11</v>
      </c>
      <c r="B13" s="1" t="s">
        <v>121</v>
      </c>
      <c r="C13" s="18">
        <v>1</v>
      </c>
      <c r="D13" s="19">
        <v>7.9</v>
      </c>
      <c r="E13" s="19">
        <f t="shared" ref="E13" si="2">C13*D13</f>
        <v>7.9</v>
      </c>
      <c r="F13" s="8" t="s">
        <v>39</v>
      </c>
      <c r="G13" s="8" t="s">
        <v>124</v>
      </c>
      <c r="H13" s="7" t="s">
        <v>42</v>
      </c>
    </row>
    <row r="14" spans="1:8" x14ac:dyDescent="0.5">
      <c r="A14" s="9">
        <v>12</v>
      </c>
      <c r="B14" s="1" t="s">
        <v>78</v>
      </c>
      <c r="C14" s="6">
        <v>1</v>
      </c>
      <c r="D14" s="10">
        <f>18.388*1.1</f>
        <v>20.226800000000004</v>
      </c>
      <c r="E14" s="10">
        <f t="shared" si="0"/>
        <v>20.226800000000004</v>
      </c>
      <c r="F14" s="7" t="s">
        <v>75</v>
      </c>
      <c r="G14" s="7" t="s">
        <v>74</v>
      </c>
      <c r="H14" s="7" t="s">
        <v>79</v>
      </c>
    </row>
    <row r="15" spans="1:8" x14ac:dyDescent="0.5">
      <c r="A15" s="9">
        <v>13</v>
      </c>
      <c r="B15" s="1" t="s">
        <v>64</v>
      </c>
      <c r="C15" s="18">
        <v>1</v>
      </c>
      <c r="D15" s="19">
        <f>295*1.1</f>
        <v>324.5</v>
      </c>
      <c r="E15" s="19">
        <f t="shared" si="0"/>
        <v>324.5</v>
      </c>
      <c r="F15" s="8" t="s">
        <v>125</v>
      </c>
      <c r="G15" s="8" t="s">
        <v>126</v>
      </c>
      <c r="H15" s="7" t="s">
        <v>88</v>
      </c>
    </row>
    <row r="16" spans="1:8" x14ac:dyDescent="0.5">
      <c r="A16" s="9">
        <v>14</v>
      </c>
      <c r="B16" s="1" t="s">
        <v>65</v>
      </c>
      <c r="C16" s="18">
        <v>1</v>
      </c>
      <c r="D16" s="19">
        <f>295*1.1</f>
        <v>324.5</v>
      </c>
      <c r="E16" s="19">
        <f t="shared" si="0"/>
        <v>324.5</v>
      </c>
      <c r="F16" s="8" t="s">
        <v>125</v>
      </c>
      <c r="G16" s="8" t="s">
        <v>127</v>
      </c>
      <c r="H16" s="7" t="s">
        <v>89</v>
      </c>
    </row>
    <row r="17" spans="1:8" x14ac:dyDescent="0.5">
      <c r="A17" s="9">
        <v>15</v>
      </c>
      <c r="B17" s="1" t="s">
        <v>109</v>
      </c>
      <c r="C17" s="6">
        <v>1</v>
      </c>
      <c r="D17" s="10">
        <f>8.57667*1.1</f>
        <v>9.4343370000000011</v>
      </c>
      <c r="E17" s="10">
        <f t="shared" si="0"/>
        <v>9.4343370000000011</v>
      </c>
      <c r="F17" s="7" t="s">
        <v>52</v>
      </c>
      <c r="G17" s="8" t="s">
        <v>53</v>
      </c>
      <c r="H17" s="7" t="s">
        <v>54</v>
      </c>
    </row>
    <row r="18" spans="1:8" x14ac:dyDescent="0.5">
      <c r="A18" s="9">
        <v>16</v>
      </c>
      <c r="B18" s="1" t="s">
        <v>62</v>
      </c>
      <c r="C18" s="6">
        <v>1</v>
      </c>
      <c r="D18" s="10">
        <f>290.8*1.1</f>
        <v>319.88000000000005</v>
      </c>
      <c r="E18" s="10">
        <f t="shared" si="0"/>
        <v>319.88000000000005</v>
      </c>
      <c r="F18" s="7" t="s">
        <v>7</v>
      </c>
      <c r="G18" s="8" t="s">
        <v>96</v>
      </c>
      <c r="H18" s="7" t="s">
        <v>37</v>
      </c>
    </row>
    <row r="19" spans="1:8" x14ac:dyDescent="0.5">
      <c r="A19" s="9">
        <v>17</v>
      </c>
      <c r="B19" s="1" t="s">
        <v>61</v>
      </c>
      <c r="C19" s="6">
        <v>1</v>
      </c>
      <c r="D19" s="10">
        <v>90.446875000000006</v>
      </c>
      <c r="E19" s="10">
        <f t="shared" si="0"/>
        <v>90.446875000000006</v>
      </c>
      <c r="F19" s="7" t="s">
        <v>12</v>
      </c>
      <c r="G19" s="7" t="s">
        <v>20</v>
      </c>
      <c r="H19" s="7" t="s">
        <v>5</v>
      </c>
    </row>
    <row r="20" spans="1:8" x14ac:dyDescent="0.5">
      <c r="A20" s="9">
        <v>18</v>
      </c>
      <c r="B20" s="1" t="s">
        <v>110</v>
      </c>
      <c r="C20" s="6">
        <v>1</v>
      </c>
      <c r="D20" s="10">
        <f>219.2*1.1</f>
        <v>241.12</v>
      </c>
      <c r="E20" s="10">
        <f t="shared" si="0"/>
        <v>241.12</v>
      </c>
      <c r="F20" s="7" t="s">
        <v>32</v>
      </c>
      <c r="G20" s="8" t="s">
        <v>31</v>
      </c>
      <c r="H20" s="7" t="s">
        <v>40</v>
      </c>
    </row>
    <row r="21" spans="1:8" x14ac:dyDescent="0.5">
      <c r="A21" s="9">
        <v>19</v>
      </c>
      <c r="B21" s="1" t="s">
        <v>129</v>
      </c>
      <c r="C21" s="6">
        <v>1</v>
      </c>
      <c r="D21" s="10">
        <f>54.5*1.1</f>
        <v>59.95</v>
      </c>
      <c r="E21" s="10">
        <f>C21*D21</f>
        <v>59.95</v>
      </c>
      <c r="F21" s="7" t="s">
        <v>131</v>
      </c>
      <c r="G21" s="8" t="s">
        <v>130</v>
      </c>
      <c r="H21" s="7" t="s">
        <v>132</v>
      </c>
    </row>
    <row r="22" spans="1:8" x14ac:dyDescent="0.5">
      <c r="A22" s="9">
        <v>20</v>
      </c>
      <c r="B22" s="5" t="s">
        <v>115</v>
      </c>
      <c r="C22" s="6">
        <v>1</v>
      </c>
      <c r="D22" s="10">
        <f>3784*1.1</f>
        <v>4162.4000000000005</v>
      </c>
      <c r="E22" s="10">
        <f>C22*D22</f>
        <v>4162.4000000000005</v>
      </c>
      <c r="F22" s="16" t="s">
        <v>91</v>
      </c>
      <c r="G22" s="16" t="s">
        <v>90</v>
      </c>
      <c r="H22" s="7" t="s">
        <v>92</v>
      </c>
    </row>
    <row r="23" spans="1:8" x14ac:dyDescent="0.5">
      <c r="A23" s="9">
        <v>21</v>
      </c>
      <c r="B23" s="1" t="s">
        <v>111</v>
      </c>
      <c r="C23" s="6">
        <v>1</v>
      </c>
      <c r="D23" s="10">
        <f>11248/500</f>
        <v>22.495999999999999</v>
      </c>
      <c r="E23" s="10">
        <f t="shared" si="0"/>
        <v>22.495999999999999</v>
      </c>
      <c r="F23" s="7" t="s">
        <v>48</v>
      </c>
      <c r="G23" s="8" t="s">
        <v>22</v>
      </c>
      <c r="H23" s="7" t="s">
        <v>21</v>
      </c>
    </row>
    <row r="24" spans="1:8" x14ac:dyDescent="0.5">
      <c r="A24" s="9">
        <v>22</v>
      </c>
      <c r="B24" s="1" t="s">
        <v>66</v>
      </c>
      <c r="C24" s="6">
        <v>1</v>
      </c>
      <c r="D24" s="10">
        <f>55.8*1.1</f>
        <v>61.38</v>
      </c>
      <c r="E24" s="10">
        <f t="shared" si="0"/>
        <v>61.38</v>
      </c>
      <c r="F24" s="7" t="s">
        <v>10</v>
      </c>
      <c r="G24" s="8" t="s">
        <v>3</v>
      </c>
      <c r="H24" s="7" t="s">
        <v>81</v>
      </c>
    </row>
    <row r="25" spans="1:8" x14ac:dyDescent="0.5">
      <c r="A25" s="9">
        <v>23</v>
      </c>
      <c r="B25" s="1" t="s">
        <v>69</v>
      </c>
      <c r="C25" s="6">
        <v>1</v>
      </c>
      <c r="D25" s="10">
        <f>127.058*1.1</f>
        <v>139.76380000000003</v>
      </c>
      <c r="E25" s="10">
        <f t="shared" si="0"/>
        <v>139.76380000000003</v>
      </c>
      <c r="F25" s="7" t="s">
        <v>14</v>
      </c>
      <c r="G25" s="8" t="s">
        <v>4</v>
      </c>
      <c r="H25" s="7" t="s">
        <v>80</v>
      </c>
    </row>
    <row r="26" spans="1:8" x14ac:dyDescent="0.5">
      <c r="A26" s="9">
        <v>24</v>
      </c>
      <c r="B26" s="1" t="s">
        <v>112</v>
      </c>
      <c r="C26" s="6">
        <v>1</v>
      </c>
      <c r="D26" s="10">
        <f>15.5*1.1</f>
        <v>17.05</v>
      </c>
      <c r="E26" s="10">
        <f t="shared" si="0"/>
        <v>17.05</v>
      </c>
      <c r="F26" s="7" t="s">
        <v>13</v>
      </c>
      <c r="G26" s="7" t="s">
        <v>33</v>
      </c>
      <c r="H26" s="7" t="s">
        <v>41</v>
      </c>
    </row>
    <row r="27" spans="1:8" x14ac:dyDescent="0.5">
      <c r="A27" s="9">
        <v>25</v>
      </c>
      <c r="B27" s="1" t="s">
        <v>60</v>
      </c>
      <c r="C27" s="6">
        <v>1</v>
      </c>
      <c r="D27" s="10">
        <f>1.125*1.1</f>
        <v>1.2375</v>
      </c>
      <c r="E27" s="10">
        <f t="shared" si="0"/>
        <v>1.2375</v>
      </c>
      <c r="F27" s="7" t="s">
        <v>11</v>
      </c>
      <c r="G27" s="8" t="s">
        <v>25</v>
      </c>
      <c r="H27" s="7" t="s">
        <v>16</v>
      </c>
    </row>
    <row r="28" spans="1:8" x14ac:dyDescent="0.5">
      <c r="A28" s="9">
        <v>26</v>
      </c>
      <c r="B28" s="1" t="s">
        <v>116</v>
      </c>
      <c r="C28" s="6">
        <v>1</v>
      </c>
      <c r="D28" s="10">
        <f>0.562*1.1</f>
        <v>0.61820000000000008</v>
      </c>
      <c r="E28" s="10">
        <f t="shared" si="0"/>
        <v>0.61820000000000008</v>
      </c>
      <c r="F28" s="7" t="s">
        <v>11</v>
      </c>
      <c r="G28" s="8" t="s">
        <v>26</v>
      </c>
      <c r="H28" s="7" t="s">
        <v>17</v>
      </c>
    </row>
    <row r="29" spans="1:8" x14ac:dyDescent="0.5">
      <c r="A29" s="9">
        <v>27</v>
      </c>
      <c r="B29" s="1" t="s">
        <v>68</v>
      </c>
      <c r="C29" s="6">
        <v>1</v>
      </c>
      <c r="D29" s="10">
        <f>27.3*1.1</f>
        <v>30.030000000000005</v>
      </c>
      <c r="E29" s="10">
        <f t="shared" si="0"/>
        <v>30.030000000000005</v>
      </c>
      <c r="F29" s="12" t="s">
        <v>72</v>
      </c>
      <c r="G29" s="12" t="s">
        <v>73</v>
      </c>
      <c r="H29" s="7" t="s">
        <v>43</v>
      </c>
    </row>
    <row r="30" spans="1:8" x14ac:dyDescent="0.5">
      <c r="A30" s="9">
        <v>28</v>
      </c>
      <c r="B30" s="1" t="s">
        <v>58</v>
      </c>
      <c r="C30" s="6">
        <v>1</v>
      </c>
      <c r="D30" s="10">
        <f>0.562*1.1</f>
        <v>0.61820000000000008</v>
      </c>
      <c r="E30" s="10">
        <f t="shared" si="0"/>
        <v>0.61820000000000008</v>
      </c>
      <c r="F30" s="7" t="s">
        <v>11</v>
      </c>
      <c r="G30" s="8" t="s">
        <v>45</v>
      </c>
      <c r="H30" s="7" t="s">
        <v>44</v>
      </c>
    </row>
    <row r="31" spans="1:8" x14ac:dyDescent="0.5">
      <c r="A31" s="9">
        <v>29</v>
      </c>
      <c r="B31" s="1" t="s">
        <v>57</v>
      </c>
      <c r="C31" s="6">
        <v>1</v>
      </c>
      <c r="D31" s="10">
        <f>0.68*1.1</f>
        <v>0.74800000000000011</v>
      </c>
      <c r="E31" s="10">
        <f t="shared" si="0"/>
        <v>0.74800000000000011</v>
      </c>
      <c r="F31" s="7" t="s">
        <v>11</v>
      </c>
      <c r="G31" s="8" t="s">
        <v>27</v>
      </c>
      <c r="H31" s="7" t="s">
        <v>18</v>
      </c>
    </row>
    <row r="32" spans="1:8" x14ac:dyDescent="0.5">
      <c r="A32" s="9">
        <v>30</v>
      </c>
      <c r="B32" s="1" t="s">
        <v>99</v>
      </c>
      <c r="C32" s="6">
        <v>3</v>
      </c>
      <c r="D32" s="10">
        <f>0.562*1.1</f>
        <v>0.61820000000000008</v>
      </c>
      <c r="E32" s="10">
        <f t="shared" si="0"/>
        <v>1.8546000000000002</v>
      </c>
      <c r="F32" s="7" t="s">
        <v>11</v>
      </c>
      <c r="G32" s="8" t="s">
        <v>28</v>
      </c>
      <c r="H32" s="7" t="s">
        <v>19</v>
      </c>
    </row>
    <row r="33" spans="1:8" x14ac:dyDescent="0.5">
      <c r="A33" s="9">
        <v>31</v>
      </c>
      <c r="B33" s="1" t="s">
        <v>104</v>
      </c>
      <c r="C33" s="6">
        <v>1</v>
      </c>
      <c r="D33" s="10">
        <v>600</v>
      </c>
      <c r="E33" s="10">
        <f t="shared" si="0"/>
        <v>600</v>
      </c>
      <c r="F33" s="7" t="s">
        <v>50</v>
      </c>
      <c r="G33" s="8" t="s">
        <v>49</v>
      </c>
      <c r="H33" s="7" t="s">
        <v>51</v>
      </c>
    </row>
    <row r="34" spans="1:8" x14ac:dyDescent="0.5">
      <c r="A34" s="9">
        <v>32</v>
      </c>
      <c r="B34" s="1" t="s">
        <v>113</v>
      </c>
      <c r="C34" s="6">
        <v>2</v>
      </c>
      <c r="D34" s="10">
        <f>2.042*1.1</f>
        <v>2.2462</v>
      </c>
      <c r="E34" s="10">
        <f t="shared" si="0"/>
        <v>4.4923999999999999</v>
      </c>
      <c r="F34" s="7" t="s">
        <v>29</v>
      </c>
      <c r="G34" s="8" t="s">
        <v>30</v>
      </c>
      <c r="H34" s="7" t="s">
        <v>35</v>
      </c>
    </row>
    <row r="35" spans="1:8" x14ac:dyDescent="0.5">
      <c r="A35" s="9">
        <v>33</v>
      </c>
      <c r="B35" s="1" t="s">
        <v>128</v>
      </c>
      <c r="C35" s="6">
        <v>3</v>
      </c>
      <c r="D35" s="10">
        <f>0.562*1.1</f>
        <v>0.61820000000000008</v>
      </c>
      <c r="E35" s="10">
        <f t="shared" ref="E35" si="3">C35*D35</f>
        <v>1.8546000000000002</v>
      </c>
      <c r="F35" s="7" t="s">
        <v>11</v>
      </c>
      <c r="G35" s="8" t="s">
        <v>117</v>
      </c>
      <c r="H35" s="7" t="s">
        <v>17</v>
      </c>
    </row>
    <row r="36" spans="1:8" x14ac:dyDescent="0.5">
      <c r="A36" s="9">
        <v>34</v>
      </c>
      <c r="B36" s="1" t="s">
        <v>102</v>
      </c>
      <c r="C36" s="6">
        <v>1</v>
      </c>
      <c r="D36" s="10">
        <v>10</v>
      </c>
      <c r="E36" s="10">
        <f t="shared" si="0"/>
        <v>10</v>
      </c>
      <c r="F36" s="7" t="s">
        <v>47</v>
      </c>
      <c r="G36" s="8"/>
      <c r="H36" s="7"/>
    </row>
    <row r="37" spans="1:8" x14ac:dyDescent="0.5">
      <c r="A37" s="9">
        <v>35</v>
      </c>
      <c r="B37" s="1" t="s">
        <v>103</v>
      </c>
      <c r="C37" s="6">
        <v>1</v>
      </c>
      <c r="D37" s="10">
        <v>6</v>
      </c>
      <c r="E37" s="10">
        <f t="shared" si="0"/>
        <v>6</v>
      </c>
      <c r="F37" s="7" t="s">
        <v>47</v>
      </c>
      <c r="G37" s="8"/>
      <c r="H37" s="7"/>
    </row>
    <row r="38" spans="1:8" x14ac:dyDescent="0.5">
      <c r="A38" s="9">
        <v>36</v>
      </c>
      <c r="B38" s="1" t="s">
        <v>82</v>
      </c>
      <c r="C38" s="6">
        <v>1</v>
      </c>
      <c r="D38" s="10">
        <v>5.82</v>
      </c>
      <c r="E38" s="10">
        <f t="shared" si="0"/>
        <v>5.82</v>
      </c>
      <c r="F38" s="7" t="s">
        <v>85</v>
      </c>
      <c r="G38" s="7" t="s">
        <v>24</v>
      </c>
      <c r="H38" s="7" t="s">
        <v>84</v>
      </c>
    </row>
    <row r="39" spans="1:8" x14ac:dyDescent="0.5">
      <c r="A39" s="9">
        <v>37</v>
      </c>
      <c r="B39" s="1" t="s">
        <v>83</v>
      </c>
      <c r="C39" s="6">
        <v>2</v>
      </c>
      <c r="D39" s="10">
        <v>2.91</v>
      </c>
      <c r="E39" s="10">
        <f t="shared" si="0"/>
        <v>5.82</v>
      </c>
      <c r="F39" s="7" t="s">
        <v>85</v>
      </c>
      <c r="G39" s="7" t="s">
        <v>23</v>
      </c>
      <c r="H39" s="7" t="s">
        <v>84</v>
      </c>
    </row>
    <row r="40" spans="1:8" x14ac:dyDescent="0.5">
      <c r="A40" s="9">
        <v>38</v>
      </c>
      <c r="B40" s="1" t="s">
        <v>114</v>
      </c>
      <c r="C40" s="6">
        <v>1</v>
      </c>
      <c r="D40" s="10">
        <f>66.752*1.1</f>
        <v>73.427199999999999</v>
      </c>
      <c r="E40" s="10">
        <f t="shared" si="0"/>
        <v>73.427199999999999</v>
      </c>
      <c r="F40" s="7" t="s">
        <v>9</v>
      </c>
      <c r="G40" s="8" t="s">
        <v>15</v>
      </c>
      <c r="H40" s="7" t="s">
        <v>36</v>
      </c>
    </row>
    <row r="42" spans="1:8" ht="15.3" thickBot="1" x14ac:dyDescent="0.55000000000000004">
      <c r="D42" s="13" t="s">
        <v>108</v>
      </c>
      <c r="E42" s="14">
        <f>SUM(E3:E40)</f>
        <v>6719.307311999999</v>
      </c>
      <c r="F42" s="11" t="s">
        <v>98</v>
      </c>
    </row>
    <row r="43" spans="1:8" ht="15.3" thickTop="1" x14ac:dyDescent="0.5"/>
  </sheetData>
  <mergeCells count="7">
    <mergeCell ref="A1:A2"/>
    <mergeCell ref="D1:E1"/>
    <mergeCell ref="F1:F2"/>
    <mergeCell ref="G1:G2"/>
    <mergeCell ref="H1:H2"/>
    <mergeCell ref="C1:C2"/>
    <mergeCell ref="B1:B2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費用集計</vt:lpstr>
      <vt:lpstr>費用集計!Print_Area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富樫英介</dc:creator>
  <cp:lastModifiedBy>富樫 英介</cp:lastModifiedBy>
  <cp:lastPrinted>2023-12-14T08:44:20Z</cp:lastPrinted>
  <dcterms:created xsi:type="dcterms:W3CDTF">2018-08-06T08:24:34Z</dcterms:created>
  <dcterms:modified xsi:type="dcterms:W3CDTF">2024-08-28T03:53:59Z</dcterms:modified>
</cp:coreProperties>
</file>