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2439\Documents\lab9\"/>
    </mc:Choice>
  </mc:AlternateContent>
  <xr:revisionPtr revIDLastSave="0" documentId="13_ncr:1_{75A68DCC-78D3-49EE-B141-A32721A56E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4" i="1"/>
  <c r="P15" i="1"/>
  <c r="R16" i="1"/>
  <c r="R15" i="1"/>
  <c r="R14" i="1"/>
  <c r="K33" i="1"/>
  <c r="L33" i="1" s="1"/>
  <c r="K32" i="1"/>
  <c r="K31" i="1"/>
  <c r="L31" i="1" s="1"/>
  <c r="K30" i="1"/>
  <c r="L30" i="1" s="1"/>
  <c r="K29" i="1"/>
  <c r="M33" i="1"/>
  <c r="M32" i="1"/>
  <c r="M31" i="1"/>
  <c r="M29" i="1"/>
  <c r="Q15" i="1"/>
  <c r="Q14" i="1"/>
  <c r="L32" i="1"/>
  <c r="L29" i="1"/>
  <c r="N22" i="1"/>
  <c r="M22" i="1"/>
  <c r="N9" i="1"/>
  <c r="M9" i="1"/>
  <c r="L8" i="1"/>
  <c r="M21" i="1"/>
  <c r="M20" i="1"/>
  <c r="M19" i="1"/>
  <c r="M18" i="1"/>
  <c r="M17" i="1"/>
  <c r="M8" i="1"/>
  <c r="M7" i="1"/>
  <c r="M6" i="1"/>
  <c r="M5" i="1"/>
  <c r="M4" i="1"/>
  <c r="J17" i="1"/>
  <c r="J21" i="1"/>
  <c r="J20" i="1"/>
  <c r="J19" i="1"/>
  <c r="J18" i="1"/>
  <c r="J8" i="1"/>
  <c r="J7" i="1"/>
  <c r="J6" i="1"/>
  <c r="J5" i="1"/>
  <c r="J4" i="1"/>
  <c r="E12" i="1"/>
  <c r="L5" i="1" s="1"/>
  <c r="F12" i="1"/>
  <c r="L6" i="1" s="1"/>
  <c r="G12" i="1"/>
  <c r="L7" i="1" s="1"/>
  <c r="H12" i="1"/>
  <c r="D12" i="1"/>
  <c r="L4" i="1" s="1"/>
  <c r="E24" i="1"/>
  <c r="K18" i="1" s="1"/>
  <c r="F24" i="1"/>
  <c r="F25" i="1" s="1"/>
  <c r="L19" i="1" s="1"/>
  <c r="G24" i="1"/>
  <c r="G25" i="1" s="1"/>
  <c r="L20" i="1" s="1"/>
  <c r="H24" i="1"/>
  <c r="H25" i="1" s="1"/>
  <c r="L21" i="1" s="1"/>
  <c r="D24" i="1"/>
  <c r="K17" i="1" s="1"/>
  <c r="E11" i="1"/>
  <c r="K5" i="1" s="1"/>
  <c r="F11" i="1"/>
  <c r="K6" i="1" s="1"/>
  <c r="G11" i="1"/>
  <c r="K7" i="1" s="1"/>
  <c r="H11" i="1"/>
  <c r="K8" i="1" s="1"/>
  <c r="D11" i="1"/>
  <c r="K4" i="1" s="1"/>
  <c r="M30" i="1" l="1"/>
  <c r="N34" i="1"/>
  <c r="M34" i="1"/>
  <c r="Q16" i="1" s="1"/>
  <c r="K20" i="1"/>
  <c r="K21" i="1"/>
  <c r="D25" i="1"/>
  <c r="L17" i="1" s="1"/>
  <c r="K19" i="1"/>
  <c r="E25" i="1"/>
  <c r="L18" i="1" s="1"/>
</calcChain>
</file>

<file path=xl/sharedStrings.xml><?xml version="1.0" encoding="utf-8"?>
<sst xmlns="http://schemas.openxmlformats.org/spreadsheetml/2006/main" count="26" uniqueCount="20">
  <si>
    <t>Расстояние r в сбалансированном положении</t>
  </si>
  <si>
    <t>8 см</t>
  </si>
  <si>
    <t>h грузика</t>
  </si>
  <si>
    <t>2 см</t>
  </si>
  <si>
    <r>
      <t xml:space="preserve">15 V, </t>
    </r>
    <r>
      <rPr>
        <sz val="11"/>
        <color theme="1"/>
        <rFont val="Calibri"/>
        <family val="2"/>
        <charset val="204"/>
      </rPr>
      <t xml:space="preserve">ω </t>
    </r>
    <r>
      <rPr>
        <sz val="11"/>
        <color theme="1"/>
        <rFont val="Calibri"/>
        <family val="2"/>
      </rPr>
      <t xml:space="preserve">= </t>
    </r>
    <r>
      <rPr>
        <sz val="11"/>
        <color theme="1"/>
        <rFont val="Calibri"/>
        <family val="2"/>
        <scheme val="minor"/>
      </rPr>
      <t>137 Hz</t>
    </r>
  </si>
  <si>
    <r>
      <t xml:space="preserve">20 V, </t>
    </r>
    <r>
      <rPr>
        <sz val="11"/>
        <color theme="1"/>
        <rFont val="Calibri"/>
        <family val="2"/>
        <charset val="204"/>
      </rPr>
      <t xml:space="preserve">ω </t>
    </r>
    <r>
      <rPr>
        <sz val="11"/>
        <color theme="1"/>
        <rFont val="Calibri"/>
        <family val="2"/>
      </rPr>
      <t xml:space="preserve">= </t>
    </r>
    <r>
      <rPr>
        <sz val="11"/>
        <color theme="1"/>
        <rFont val="Calibri"/>
        <family val="2"/>
        <scheme val="minor"/>
      </rPr>
      <t>184 Hz</t>
    </r>
  </si>
  <si>
    <r>
      <t xml:space="preserve">25 V, </t>
    </r>
    <r>
      <rPr>
        <sz val="11"/>
        <color theme="1"/>
        <rFont val="Calibri"/>
        <family val="2"/>
        <charset val="204"/>
      </rPr>
      <t xml:space="preserve">ω </t>
    </r>
    <r>
      <rPr>
        <sz val="11"/>
        <color theme="1"/>
        <rFont val="Calibri"/>
        <family val="2"/>
      </rPr>
      <t>= 231</t>
    </r>
    <r>
      <rPr>
        <sz val="11"/>
        <color theme="1"/>
        <rFont val="Calibri"/>
        <family val="2"/>
        <scheme val="minor"/>
      </rPr>
      <t xml:space="preserve"> Hz</t>
    </r>
  </si>
  <si>
    <t>1 деление на палке</t>
  </si>
  <si>
    <t>1 см</t>
  </si>
  <si>
    <t>10 см</t>
  </si>
  <si>
    <r>
      <t xml:space="preserve">30V, </t>
    </r>
    <r>
      <rPr>
        <sz val="11"/>
        <color theme="1"/>
        <rFont val="Calibri"/>
        <family val="2"/>
        <charset val="204"/>
      </rPr>
      <t xml:space="preserve">ω </t>
    </r>
    <r>
      <rPr>
        <sz val="11"/>
        <color theme="1"/>
        <rFont val="Calibri"/>
        <family val="2"/>
      </rPr>
      <t>= 278 Hz</t>
    </r>
  </si>
  <si>
    <t>смещение на 1 деление</t>
  </si>
  <si>
    <r>
      <t xml:space="preserve">1+1 груз, </t>
    </r>
    <r>
      <rPr>
        <sz val="11"/>
        <color theme="1"/>
        <rFont val="Calibri"/>
        <family val="2"/>
        <charset val="204"/>
      </rPr>
      <t>Ω</t>
    </r>
    <r>
      <rPr>
        <sz val="11"/>
        <color theme="1"/>
        <rFont val="Calibri"/>
        <family val="2"/>
      </rPr>
      <t xml:space="preserve"> (гц)</t>
    </r>
  </si>
  <si>
    <t>avg</t>
  </si>
  <si>
    <t>10 V, ω = 89 Hz</t>
  </si>
  <si>
    <t>\+\-</t>
  </si>
  <si>
    <t>+/-</t>
  </si>
  <si>
    <t>r, см</t>
  </si>
  <si>
    <t>Масса 1 груза, г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</si>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</sst>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E+00"/>
    <numFmt numFmtId="167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Sheet1!$P$14:$P$16</c:f>
              <c:numCache>
                <c:formatCode>General</c:formatCode>
                <c:ptCount val="3"/>
                <c:pt idx="0">
                  <c:v>0.09</c:v>
                </c:pt>
                <c:pt idx="1">
                  <c:v>9.5000000000000001E-2</c:v>
                </c:pt>
                <c:pt idx="2">
                  <c:v>5.2999999999999999E-2</c:v>
                </c:pt>
              </c:numCache>
            </c:numRef>
          </c:xVal>
          <c:yVal>
            <c:numRef>
              <c:f>Sheet1!$Q$14:$Q$16</c:f>
              <c:numCache>
                <c:formatCode>0.00000000</c:formatCode>
                <c:ptCount val="3"/>
                <c:pt idx="0">
                  <c:v>6.3489592637299411E-5</c:v>
                </c:pt>
                <c:pt idx="1">
                  <c:v>6.1253154488996809E-5</c:v>
                </c:pt>
                <c:pt idx="2">
                  <c:v>8.3698266952709067E-5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1-4EDC-BC83-D8F491F4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47951"/>
        <c:axId val="1578746703"/>
      </c:scatterChart>
      <c:valAx>
        <c:axId val="15787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46703"/>
        <c:crosses val="autoZero"/>
        <c:crossBetween val="midCat"/>
      </c:valAx>
      <c:valAx>
        <c:axId val="15787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4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17</xdr:row>
      <xdr:rowOff>41910</xdr:rowOff>
    </xdr:from>
    <xdr:to>
      <xdr:col>21</xdr:col>
      <xdr:colOff>533400</xdr:colOff>
      <xdr:row>32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1603F-E233-47BE-86F5-8B4DD36D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E7" workbookViewId="0">
      <selection activeCell="P14" sqref="P14:R16"/>
    </sheetView>
  </sheetViews>
  <sheetFormatPr defaultRowHeight="14.4" x14ac:dyDescent="0.3"/>
  <cols>
    <col min="1" max="1" width="21.33203125" customWidth="1"/>
    <col min="4" max="4" width="13" customWidth="1"/>
    <col min="5" max="5" width="14.6640625" customWidth="1"/>
    <col min="6" max="6" width="15.109375" customWidth="1"/>
    <col min="7" max="7" width="13.88671875" customWidth="1"/>
    <col min="8" max="8" width="13.77734375" customWidth="1"/>
    <col min="13" max="13" width="15.6640625" customWidth="1"/>
    <col min="14" max="14" width="12.5546875" bestFit="1" customWidth="1"/>
    <col min="17" max="18" width="12.21875" bestFit="1" customWidth="1"/>
  </cols>
  <sheetData>
    <row r="1" spans="1:18" x14ac:dyDescent="0.3">
      <c r="A1" t="s">
        <v>18</v>
      </c>
      <c r="B1">
        <v>142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</row>
    <row r="2" spans="1:18" ht="24" customHeight="1" x14ac:dyDescent="0.3">
      <c r="A2" t="s">
        <v>0</v>
      </c>
      <c r="B2" t="s">
        <v>1</v>
      </c>
      <c r="C2" t="s">
        <v>17</v>
      </c>
      <c r="D2">
        <v>9</v>
      </c>
      <c r="E2">
        <v>9</v>
      </c>
      <c r="F2">
        <v>9</v>
      </c>
      <c r="G2">
        <v>9</v>
      </c>
      <c r="H2">
        <v>9</v>
      </c>
    </row>
    <row r="3" spans="1:18" x14ac:dyDescent="0.3">
      <c r="A3" t="s">
        <v>2</v>
      </c>
      <c r="B3" t="s">
        <v>3</v>
      </c>
      <c r="C3" t="s">
        <v>9</v>
      </c>
      <c r="D3" t="s">
        <v>14</v>
      </c>
      <c r="E3" t="s">
        <v>4</v>
      </c>
      <c r="F3" t="s">
        <v>5</v>
      </c>
      <c r="G3" t="s">
        <v>6</v>
      </c>
      <c r="H3" t="s">
        <v>10</v>
      </c>
      <c r="M3" t="s">
        <v>19</v>
      </c>
    </row>
    <row r="4" spans="1:18" x14ac:dyDescent="0.3">
      <c r="D4">
        <v>89</v>
      </c>
      <c r="E4">
        <v>137</v>
      </c>
      <c r="F4">
        <v>184</v>
      </c>
      <c r="G4">
        <v>231</v>
      </c>
      <c r="H4">
        <v>278</v>
      </c>
      <c r="J4">
        <f>D4*2*PI()</f>
        <v>559.20349233898321</v>
      </c>
      <c r="K4">
        <f>D11*2*PI()</f>
        <v>7.0476395195531039</v>
      </c>
      <c r="L4">
        <f>D12*2*PI()</f>
        <v>0.18849555921538705</v>
      </c>
      <c r="M4" s="2">
        <f>(2*B1*10^(-3)*9.81*H2*0.01)/(J4*K4)</f>
        <v>6.3623315882450416E-5</v>
      </c>
    </row>
    <row r="5" spans="1:18" x14ac:dyDescent="0.3">
      <c r="A5" t="s">
        <v>7</v>
      </c>
      <c r="B5" t="s">
        <v>8</v>
      </c>
      <c r="D5">
        <v>1.1000000000000001</v>
      </c>
      <c r="E5">
        <v>0.72499999999999998</v>
      </c>
      <c r="F5">
        <v>0.54700000000000004</v>
      </c>
      <c r="G5">
        <v>0.43</v>
      </c>
      <c r="H5">
        <v>0.36299999999999999</v>
      </c>
      <c r="J5">
        <f>E4*2*PI()</f>
        <v>860.79638708360335</v>
      </c>
      <c r="K5">
        <f>E11*2*PI()</f>
        <v>4.5678757183195593</v>
      </c>
      <c r="L5">
        <f>E12*2*PI()</f>
        <v>0.10995574287564286</v>
      </c>
      <c r="M5" s="2">
        <f>(2*B1*10^(-3)*9.81*H2*0.01)/(J5*K5)</f>
        <v>6.3769812806205092E-5</v>
      </c>
    </row>
    <row r="6" spans="1:18" x14ac:dyDescent="0.3">
      <c r="D6">
        <v>1.1200000000000001</v>
      </c>
      <c r="E6">
        <v>0.73899999999999999</v>
      </c>
      <c r="F6">
        <v>0.53500000000000003</v>
      </c>
      <c r="G6">
        <v>0.433</v>
      </c>
      <c r="H6">
        <v>0.373</v>
      </c>
      <c r="J6">
        <f>F4*2*PI()</f>
        <v>1156.1060965210438</v>
      </c>
      <c r="K6">
        <f>F11*2*PI()</f>
        <v>3.396061658530567</v>
      </c>
      <c r="L6">
        <f>F12*2*PI()</f>
        <v>4.3982297150257144E-2</v>
      </c>
      <c r="M6" s="2">
        <f>(2*B1*10^(-3)*9.81*H2*0.01)/(J6*K6)</f>
        <v>6.3864070965744495E-5</v>
      </c>
    </row>
    <row r="7" spans="1:18" x14ac:dyDescent="0.3">
      <c r="D7">
        <v>1.1599999999999999</v>
      </c>
      <c r="E7">
        <v>0.70399999999999996</v>
      </c>
      <c r="F7">
        <v>0.54</v>
      </c>
      <c r="G7">
        <v>0.42899999999999999</v>
      </c>
      <c r="H7">
        <v>0.36899999999999999</v>
      </c>
      <c r="J7">
        <f>G4*2*PI()</f>
        <v>1451.4158059584845</v>
      </c>
      <c r="K7">
        <f>G11*2*PI()</f>
        <v>2.6912977065752566</v>
      </c>
      <c r="L7">
        <f>G12*2*PI()</f>
        <v>2.5132741228718367E-2</v>
      </c>
      <c r="M7" s="2">
        <f>(2*B1*10^(-3)*9.81*H2*0.01)/(J7*K7)</f>
        <v>6.419131422189317E-5</v>
      </c>
    </row>
    <row r="8" spans="1:18" x14ac:dyDescent="0.3">
      <c r="D8">
        <v>1.1100000000000001</v>
      </c>
      <c r="E8">
        <v>0.72599999999999998</v>
      </c>
      <c r="F8">
        <v>0.53700000000000003</v>
      </c>
      <c r="G8">
        <v>0.42499999999999999</v>
      </c>
      <c r="H8">
        <v>0.36899999999999999</v>
      </c>
      <c r="J8">
        <f>H4*2*PI()</f>
        <v>1746.725515395925</v>
      </c>
      <c r="K8">
        <f>H11*2*PI()</f>
        <v>2.3153537856956778</v>
      </c>
      <c r="L8">
        <f>H12*2*PI()</f>
        <v>3.1415926535897962E-2</v>
      </c>
      <c r="M8" s="2">
        <f>(2*B1*10^(-3)*9.81*H2*0.01)/(J8*K8)</f>
        <v>6.1999449310203938E-5</v>
      </c>
    </row>
    <row r="9" spans="1:18" x14ac:dyDescent="0.3">
      <c r="D9">
        <v>1.1200000000000001</v>
      </c>
      <c r="E9">
        <v>0.73599999999999999</v>
      </c>
      <c r="F9">
        <v>0.53500000000000003</v>
      </c>
      <c r="G9">
        <v>0.42599999999999999</v>
      </c>
      <c r="H9">
        <v>0.36799999999999999</v>
      </c>
      <c r="M9" s="2">
        <f>AVERAGE(M4:M8)</f>
        <v>6.3489592637299411E-5</v>
      </c>
      <c r="N9" s="2">
        <f>(MAX(M4:M8)-MIN(M4:M8))/2</f>
        <v>1.095932455844616E-6</v>
      </c>
    </row>
    <row r="10" spans="1:18" x14ac:dyDescent="0.3">
      <c r="D10">
        <v>1.1200000000000001</v>
      </c>
      <c r="E10">
        <v>0.73199999999999998</v>
      </c>
      <c r="F10">
        <v>0.54900000000000004</v>
      </c>
      <c r="G10">
        <v>0.42699999999999999</v>
      </c>
      <c r="H10">
        <v>0.36899999999999999</v>
      </c>
    </row>
    <row r="11" spans="1:18" x14ac:dyDescent="0.3">
      <c r="A11" t="s">
        <v>13</v>
      </c>
      <c r="D11">
        <f>AVERAGE(D5:D10)</f>
        <v>1.1216666666666668</v>
      </c>
      <c r="E11">
        <f t="shared" ref="E11:H11" si="0">AVERAGE(E5:E10)</f>
        <v>0.72699999999999998</v>
      </c>
      <c r="F11">
        <f t="shared" si="0"/>
        <v>0.54050000000000009</v>
      </c>
      <c r="G11">
        <f t="shared" si="0"/>
        <v>0.4283333333333334</v>
      </c>
      <c r="H11">
        <f t="shared" si="0"/>
        <v>0.36850000000000005</v>
      </c>
    </row>
    <row r="12" spans="1:18" x14ac:dyDescent="0.3">
      <c r="A12" t="s">
        <v>15</v>
      </c>
      <c r="D12">
        <f>(MAX(D5:D10) - MIN(D5:D10))*0.5</f>
        <v>2.9999999999999916E-2</v>
      </c>
      <c r="E12">
        <f t="shared" ref="E12:H12" si="1">(MAX(E5:E10) - MIN(E5:E10))*0.5</f>
        <v>1.7500000000000016E-2</v>
      </c>
      <c r="F12">
        <f t="shared" si="1"/>
        <v>7.0000000000000062E-3</v>
      </c>
      <c r="G12">
        <f t="shared" si="1"/>
        <v>4.0000000000000036E-3</v>
      </c>
      <c r="H12">
        <f t="shared" si="1"/>
        <v>5.0000000000000044E-3</v>
      </c>
    </row>
    <row r="14" spans="1:18" x14ac:dyDescent="0.3">
      <c r="P14">
        <f>H2*0.01</f>
        <v>0.09</v>
      </c>
      <c r="Q14" s="3">
        <f>M9</f>
        <v>6.3489592637299411E-5</v>
      </c>
      <c r="R14" s="3">
        <f>N9</f>
        <v>1.095932455844616E-6</v>
      </c>
    </row>
    <row r="15" spans="1:18" x14ac:dyDescent="0.3">
      <c r="P15">
        <f>H16*0.01</f>
        <v>9.5000000000000001E-2</v>
      </c>
      <c r="Q15" s="3">
        <f>M22</f>
        <v>6.1253154488996809E-5</v>
      </c>
      <c r="R15" s="3">
        <f>N22</f>
        <v>2.5694624836460779E-6</v>
      </c>
    </row>
    <row r="16" spans="1:18" x14ac:dyDescent="0.3">
      <c r="A16" t="s">
        <v>11</v>
      </c>
      <c r="C16" t="s">
        <v>17</v>
      </c>
      <c r="D16">
        <v>9.5</v>
      </c>
      <c r="E16">
        <v>9.5</v>
      </c>
      <c r="F16">
        <v>9.5</v>
      </c>
      <c r="G16">
        <v>9.5</v>
      </c>
      <c r="H16">
        <v>9.5</v>
      </c>
      <c r="P16">
        <f>H28*0.01</f>
        <v>5.2999999999999999E-2</v>
      </c>
      <c r="Q16" s="3">
        <f>M34</f>
        <v>8.3698266952709067E-5</v>
      </c>
      <c r="R16" s="3">
        <f>N34</f>
        <v>5.6531831437094552E-6</v>
      </c>
    </row>
    <row r="17" spans="1:14" x14ac:dyDescent="0.3">
      <c r="D17">
        <v>89</v>
      </c>
      <c r="E17">
        <v>137</v>
      </c>
      <c r="F17">
        <v>184</v>
      </c>
      <c r="G17">
        <v>231</v>
      </c>
      <c r="H17">
        <v>278</v>
      </c>
      <c r="J17">
        <f>D17*2*PI()</f>
        <v>559.20349233898321</v>
      </c>
      <c r="K17">
        <f>D24*2*PI()</f>
        <v>8.0738931197257671</v>
      </c>
      <c r="L17">
        <f>D25*2*PI()</f>
        <v>0.59690260418206054</v>
      </c>
      <c r="M17" s="2">
        <f>(2*B1*10^(-3)*9.81*H16*0.01)/(J17*K17)</f>
        <v>5.8621655871803835E-5</v>
      </c>
    </row>
    <row r="18" spans="1:14" x14ac:dyDescent="0.3">
      <c r="D18">
        <v>1.2</v>
      </c>
      <c r="E18">
        <v>0.77800000000000002</v>
      </c>
      <c r="F18">
        <v>0.59699999999999998</v>
      </c>
      <c r="G18">
        <v>0.46400000000000002</v>
      </c>
      <c r="H18">
        <v>0.40100000000000002</v>
      </c>
      <c r="J18">
        <f>E17*2*PI()</f>
        <v>860.79638708360335</v>
      </c>
      <c r="K18">
        <f>E24*2*PI()</f>
        <v>4.8223447232603327</v>
      </c>
      <c r="L18">
        <f>E25*2*PI()</f>
        <v>0.18849555921538774</v>
      </c>
      <c r="M18" s="2">
        <f>(2*B1*10^(-3)*9.81*H16*0.01)/(J18*K18)</f>
        <v>6.376058083909599E-5</v>
      </c>
    </row>
    <row r="19" spans="1:14" x14ac:dyDescent="0.3">
      <c r="D19">
        <v>1.27</v>
      </c>
      <c r="E19">
        <v>0.80500000000000005</v>
      </c>
      <c r="F19">
        <v>0.59699999999999998</v>
      </c>
      <c r="G19">
        <v>0.46600000000000003</v>
      </c>
      <c r="H19">
        <v>0.40400000000000003</v>
      </c>
      <c r="J19">
        <f>F17*2*PI()</f>
        <v>1156.1060965210438</v>
      </c>
      <c r="K19">
        <f>F24*2*PI()</f>
        <v>3.7102209238895458</v>
      </c>
      <c r="L19">
        <f>F25*2*PI()</f>
        <v>5.3407075111026533E-2</v>
      </c>
      <c r="M19" s="2">
        <f>(2*B1*10^(-3)*9.81*H16*0.01)/(J19*K19)</f>
        <v>6.1704024535018634E-5</v>
      </c>
    </row>
    <row r="20" spans="1:14" x14ac:dyDescent="0.3">
      <c r="D20">
        <v>1.39</v>
      </c>
      <c r="E20">
        <v>0.755</v>
      </c>
      <c r="F20">
        <v>0.59299999999999997</v>
      </c>
      <c r="G20">
        <v>0.47099999999999997</v>
      </c>
      <c r="H20">
        <v>0.4</v>
      </c>
      <c r="J20">
        <f>G17*2*PI()</f>
        <v>1451.4158059584845</v>
      </c>
      <c r="K20">
        <f>G24*2*PI()</f>
        <v>2.9206339702873114</v>
      </c>
      <c r="L20">
        <f>G25*2*PI()</f>
        <v>5.3407075111026353E-2</v>
      </c>
      <c r="M20" s="2">
        <f>(2*B1*10^(-3)*9.81*H16*0.01)/(J20*K20)</f>
        <v>6.243699202133469E-5</v>
      </c>
    </row>
    <row r="21" spans="1:14" x14ac:dyDescent="0.3">
      <c r="D21">
        <v>1.39</v>
      </c>
      <c r="E21">
        <v>0.76</v>
      </c>
      <c r="F21">
        <v>0.57999999999999996</v>
      </c>
      <c r="G21">
        <v>0.46500000000000002</v>
      </c>
      <c r="H21">
        <v>0.41</v>
      </c>
      <c r="J21">
        <f>H17*2*PI()</f>
        <v>1746.725515395925</v>
      </c>
      <c r="K21">
        <f>H24*2*PI()</f>
        <v>2.5363124689981595</v>
      </c>
      <c r="L21">
        <f>H25*2*PI()</f>
        <v>3.1415926535897781E-2</v>
      </c>
      <c r="M21" s="2">
        <f>(2*B1*10^(-3)*9.81*H16*0.01)/(J21*K21)</f>
        <v>5.9742519177730929E-5</v>
      </c>
    </row>
    <row r="22" spans="1:14" x14ac:dyDescent="0.3">
      <c r="D22">
        <v>1.26</v>
      </c>
      <c r="E22">
        <v>0.745</v>
      </c>
      <c r="F22">
        <v>0.59199999999999997</v>
      </c>
      <c r="G22">
        <v>0.46899999999999997</v>
      </c>
      <c r="H22">
        <v>0.40100000000000002</v>
      </c>
      <c r="M22" s="2">
        <f>AVERAGE(M17:M21)</f>
        <v>6.1253154488996809E-5</v>
      </c>
      <c r="N22" s="2">
        <f>(MAX(M17:M21)-MIN(M17:M21))/2</f>
        <v>2.5694624836460779E-6</v>
      </c>
    </row>
    <row r="23" spans="1:14" x14ac:dyDescent="0.3">
      <c r="D23">
        <v>1.2</v>
      </c>
      <c r="E23">
        <v>0.76200000000000001</v>
      </c>
      <c r="F23">
        <v>0.58399999999999996</v>
      </c>
      <c r="G23">
        <v>0.45400000000000001</v>
      </c>
      <c r="H23">
        <v>0.40600000000000003</v>
      </c>
    </row>
    <row r="24" spans="1:14" x14ac:dyDescent="0.3">
      <c r="A24" t="s">
        <v>13</v>
      </c>
      <c r="D24">
        <f>AVERAGE(D18:D23)</f>
        <v>1.2849999999999999</v>
      </c>
      <c r="E24">
        <f t="shared" ref="E24:H24" si="2">AVERAGE(E18:E23)</f>
        <v>0.76750000000000007</v>
      </c>
      <c r="F24">
        <f t="shared" si="2"/>
        <v>0.59050000000000002</v>
      </c>
      <c r="G24">
        <f t="shared" si="2"/>
        <v>0.46483333333333338</v>
      </c>
      <c r="H24">
        <f t="shared" si="2"/>
        <v>0.40366666666666667</v>
      </c>
    </row>
    <row r="25" spans="1:14" x14ac:dyDescent="0.3">
      <c r="A25" s="1" t="s">
        <v>16</v>
      </c>
      <c r="D25">
        <f>(MAX(D18:D24)-MIN(D18:D24))/2</f>
        <v>9.4999999999999973E-2</v>
      </c>
      <c r="E25">
        <f t="shared" ref="E25:H25" si="3">(MAX(E18:E24)-MIN(E18:E24))/2</f>
        <v>3.0000000000000027E-2</v>
      </c>
      <c r="F25">
        <f t="shared" si="3"/>
        <v>8.5000000000000075E-3</v>
      </c>
      <c r="G25">
        <f t="shared" si="3"/>
        <v>8.4999999999999798E-3</v>
      </c>
      <c r="H25">
        <f t="shared" si="3"/>
        <v>4.9999999999999767E-3</v>
      </c>
    </row>
    <row r="28" spans="1:14" x14ac:dyDescent="0.3">
      <c r="H28">
        <v>5.3</v>
      </c>
    </row>
    <row r="29" spans="1:14" x14ac:dyDescent="0.3">
      <c r="J29">
        <v>515.22</v>
      </c>
      <c r="K29">
        <f>0.91*2</f>
        <v>1.82</v>
      </c>
      <c r="L29">
        <f>D25/D24 *K29</f>
        <v>0.13455252918287935</v>
      </c>
      <c r="M29" s="2">
        <f>(B1*10^(-3)*9.81*H28*0.01)/(J29*K29)</f>
        <v>7.8735233556474979E-5</v>
      </c>
    </row>
    <row r="30" spans="1:14" x14ac:dyDescent="0.3">
      <c r="J30">
        <v>741.42</v>
      </c>
      <c r="K30">
        <f>2*0.61</f>
        <v>1.22</v>
      </c>
      <c r="L30">
        <f>E25/E24 *K30</f>
        <v>4.7687296416938148E-2</v>
      </c>
      <c r="M30" s="2">
        <f>(B1*10^(-3)*9.81*H28*0.01)/(J30*K30)</f>
        <v>8.1622349846174693E-5</v>
      </c>
    </row>
    <row r="31" spans="1:14" x14ac:dyDescent="0.3">
      <c r="J31">
        <v>1030.44</v>
      </c>
      <c r="K31">
        <f>2*0.43</f>
        <v>0.86</v>
      </c>
      <c r="L31">
        <f>F25/F24 *K31</f>
        <v>1.2379339542760383E-2</v>
      </c>
      <c r="M31" s="2">
        <f>(B1*10^(-3)*9.81*H28*0.01)/(J31*K31)</f>
        <v>8.3312863414409581E-5</v>
      </c>
    </row>
    <row r="32" spans="1:14" x14ac:dyDescent="0.3">
      <c r="J32">
        <v>1319.47</v>
      </c>
      <c r="K32">
        <f>2*0.33</f>
        <v>0.66</v>
      </c>
      <c r="L32">
        <f>G25/G24 *K32</f>
        <v>1.2068841878809581E-2</v>
      </c>
      <c r="M32" s="2">
        <f>(B1*10^(-3)*9.81*H28*0.01)/(J32*K32)</f>
        <v>8.4779288102592167E-5</v>
      </c>
    </row>
    <row r="33" spans="10:14" x14ac:dyDescent="0.3">
      <c r="J33">
        <v>1639.91</v>
      </c>
      <c r="K33">
        <f>2*0.25</f>
        <v>0.5</v>
      </c>
      <c r="L33">
        <f>H25/H24 *K33</f>
        <v>6.1932287365813084E-3</v>
      </c>
      <c r="M33" s="2">
        <f>(B1*10^(-3)*9.81*H28*0.01)/(J33*K33)</f>
        <v>9.004159984389389E-5</v>
      </c>
    </row>
    <row r="34" spans="10:14" x14ac:dyDescent="0.3">
      <c r="M34" s="2">
        <f>AVERAGE(M29:M33)</f>
        <v>8.3698266952709067E-5</v>
      </c>
      <c r="N34" s="2">
        <f>(MAX(M29:M33)-MIN(M29:M33))/2</f>
        <v>5.6531831437094552E-6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e2439</dc:creator>
  <cp:lastModifiedBy>e2439</cp:lastModifiedBy>
  <dcterms:created xsi:type="dcterms:W3CDTF">2015-06-05T18:17:20Z</dcterms:created>
  <dcterms:modified xsi:type="dcterms:W3CDTF">2023-12-18T03:31:45Z</dcterms:modified>
</cp:coreProperties>
</file>