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urcq\ENSAM\2A\GM\ORITE\"/>
    </mc:Choice>
  </mc:AlternateContent>
  <bookViews>
    <workbookView xWindow="0" yWindow="0" windowWidth="17256" windowHeight="5376"/>
  </bookViews>
  <sheets>
    <sheet name="Feuil1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1" l="1"/>
  <c r="G7" i="1"/>
  <c r="K20" i="1" l="1"/>
  <c r="C6" i="1"/>
  <c r="S4" i="1" l="1"/>
  <c r="F18" i="1" l="1"/>
  <c r="K21" i="1" s="1"/>
  <c r="O5" i="1"/>
  <c r="O7" i="1" s="1"/>
  <c r="K6" i="1"/>
  <c r="K7" i="1" s="1"/>
  <c r="B17" i="1"/>
  <c r="B18" i="1" s="1"/>
  <c r="S6" i="1"/>
  <c r="C10" i="2"/>
  <c r="C16" i="2"/>
  <c r="C22" i="1" l="1"/>
  <c r="K22" i="1"/>
  <c r="K8" i="1"/>
  <c r="K10" i="1" s="1"/>
  <c r="K12" i="1" s="1"/>
  <c r="G9" i="1"/>
  <c r="S8" i="1"/>
  <c r="C7" i="2" l="1"/>
  <c r="C6" i="2"/>
  <c r="C8" i="2" s="1"/>
  <c r="C5" i="1"/>
  <c r="C12" i="1" s="1"/>
  <c r="C14" i="1" s="1"/>
  <c r="C28" i="1" s="1"/>
  <c r="F35" i="1" l="1"/>
  <c r="B38" i="1"/>
  <c r="F33" i="1" s="1"/>
</calcChain>
</file>

<file path=xl/sharedStrings.xml><?xml version="1.0" encoding="utf-8"?>
<sst xmlns="http://schemas.openxmlformats.org/spreadsheetml/2006/main" count="93" uniqueCount="72">
  <si>
    <t>Force de résistance au roulement</t>
  </si>
  <si>
    <t>Force aérodynamique</t>
  </si>
  <si>
    <t>ρ air (kg/m^3)</t>
  </si>
  <si>
    <t>V véhicule (km/h)</t>
  </si>
  <si>
    <t>V véhicule (m/s)</t>
  </si>
  <si>
    <t>S (m²)</t>
  </si>
  <si>
    <t>H (m)</t>
  </si>
  <si>
    <t>D (m)</t>
  </si>
  <si>
    <t>Coeff surface</t>
  </si>
  <si>
    <t>Cx</t>
  </si>
  <si>
    <r>
      <t xml:space="preserve">Fx = 1/2 * </t>
    </r>
    <r>
      <rPr>
        <sz val="11"/>
        <color theme="1"/>
        <rFont val="Calibri"/>
        <family val="2"/>
      </rPr>
      <t>ρ*S*Cx*V²</t>
    </r>
  </si>
  <si>
    <t>M (kg)</t>
  </si>
  <si>
    <t>Fx (N)</t>
  </si>
  <si>
    <t>g (m/s²)</t>
  </si>
  <si>
    <t>Crr</t>
  </si>
  <si>
    <t>Frr (N)</t>
  </si>
  <si>
    <t>Frr = M*g*Crr</t>
  </si>
  <si>
    <t>α (°)</t>
  </si>
  <si>
    <t>α (rad)</t>
  </si>
  <si>
    <t>sin α</t>
  </si>
  <si>
    <t>Fg (N)</t>
  </si>
  <si>
    <t>γ (m/s²)</t>
  </si>
  <si>
    <t>Facc (N)</t>
  </si>
  <si>
    <t>pente %</t>
  </si>
  <si>
    <r>
      <t>Fg = M*g*sin(</t>
    </r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>)</t>
    </r>
  </si>
  <si>
    <t>Facc = M*γ</t>
  </si>
  <si>
    <t>Force dû au poids</t>
  </si>
  <si>
    <t>Force de décélération</t>
  </si>
  <si>
    <t>Px (W)</t>
  </si>
  <si>
    <t>Prr (W)</t>
  </si>
  <si>
    <t>Pg (W)</t>
  </si>
  <si>
    <t>Pacc (W)</t>
  </si>
  <si>
    <t>Vitesse du vélo</t>
  </si>
  <si>
    <t>km/h</t>
  </si>
  <si>
    <t>m/s</t>
  </si>
  <si>
    <t>Pcycliste (W)</t>
  </si>
  <si>
    <t>F (Hz)</t>
  </si>
  <si>
    <t>Couple moteur</t>
  </si>
  <si>
    <t>Cm = Pcycliste / w</t>
  </si>
  <si>
    <t>w (rad/s)</t>
  </si>
  <si>
    <t>Cm (N.m)</t>
  </si>
  <si>
    <t>dEc/dt</t>
  </si>
  <si>
    <t>dEc/dt = Px + Prr +Pg +Cf*w + Pmot</t>
  </si>
  <si>
    <t>dEc/dt = M*γ*V</t>
  </si>
  <si>
    <t>Couple de freinage</t>
  </si>
  <si>
    <t>Diamètre roue vélo (m)</t>
  </si>
  <si>
    <t>Rayon roue vélo (m)</t>
  </si>
  <si>
    <t>Cf (N.m)</t>
  </si>
  <si>
    <t>Diamètre disque de frein</t>
  </si>
  <si>
    <t>m</t>
  </si>
  <si>
    <t>Pression appliqué au patin</t>
  </si>
  <si>
    <t>Pa</t>
  </si>
  <si>
    <r>
      <t xml:space="preserve">Angle </t>
    </r>
    <r>
      <rPr>
        <sz val="11"/>
        <color theme="1"/>
        <rFont val="Calibri"/>
        <family val="2"/>
      </rPr>
      <t>α</t>
    </r>
    <r>
      <rPr>
        <sz val="8.8000000000000007"/>
        <color theme="1"/>
        <rFont val="Calibri"/>
        <family val="2"/>
      </rPr>
      <t>1</t>
    </r>
  </si>
  <si>
    <t>Angle α2</t>
  </si>
  <si>
    <t>°</t>
  </si>
  <si>
    <t>Coefficient de frottement patin/disque μ</t>
  </si>
  <si>
    <r>
      <t>dT=</t>
    </r>
    <r>
      <rPr>
        <sz val="11"/>
        <color theme="1"/>
        <rFont val="Calibri"/>
        <family val="2"/>
      </rPr>
      <t>μ*p*r*dr*dθ</t>
    </r>
  </si>
  <si>
    <t>N</t>
  </si>
  <si>
    <t>Rayon max patin R2</t>
  </si>
  <si>
    <t>Rayon min patin R1</t>
  </si>
  <si>
    <t>Norme distance de freinage</t>
  </si>
  <si>
    <t>Distance de freinage</t>
  </si>
  <si>
    <t xml:space="preserve">Vitesse </t>
  </si>
  <si>
    <t>Dérivé énergie cinétique translation</t>
  </si>
  <si>
    <t>Force tangentielle T ponctuelle</t>
  </si>
  <si>
    <t>Dérivé énergie cinétique rotation</t>
  </si>
  <si>
    <t>Ec = 1/2 * J * w²</t>
  </si>
  <si>
    <t>dEc/dt = J * V * γ / r²</t>
  </si>
  <si>
    <t>rayon roue (m)</t>
  </si>
  <si>
    <t>J (kg.m²)</t>
  </si>
  <si>
    <t>Densité tangentielle T sur surface</t>
  </si>
  <si>
    <t>N.m²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</si>
</sst>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8.8000000000000007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8" xfId="0" applyFill="1" applyBorder="1" applyAlignment="1">
      <alignment horizontal="center" vertical="center"/>
    </xf>
    <xf numFmtId="0" fontId="1" fillId="0" borderId="2" xfId="0" applyFont="1" applyBorder="1"/>
    <xf numFmtId="0" fontId="0" fillId="0" borderId="7" xfId="0" applyBorder="1"/>
    <xf numFmtId="0" fontId="0" fillId="3" borderId="9" xfId="0" applyFill="1" applyBorder="1"/>
    <xf numFmtId="0" fontId="0" fillId="3" borderId="10" xfId="0" applyFill="1" applyBorder="1"/>
    <xf numFmtId="0" fontId="0" fillId="0" borderId="1" xfId="0" applyBorder="1"/>
    <xf numFmtId="0" fontId="0" fillId="2" borderId="1" xfId="0" applyFill="1" applyBorder="1"/>
    <xf numFmtId="0" fontId="0" fillId="2" borderId="8" xfId="0" applyFill="1" applyBorder="1"/>
    <xf numFmtId="0" fontId="0" fillId="0" borderId="2" xfId="0" applyBorder="1"/>
    <xf numFmtId="0" fontId="0" fillId="3" borderId="8" xfId="0" applyFill="1" applyBorder="1"/>
    <xf numFmtId="0" fontId="1" fillId="0" borderId="4" xfId="0" applyFont="1" applyBorder="1"/>
    <xf numFmtId="0" fontId="1" fillId="0" borderId="6" xfId="0" applyFont="1" applyBorder="1"/>
    <xf numFmtId="0" fontId="0" fillId="4" borderId="5" xfId="0" applyFill="1" applyBorder="1"/>
    <xf numFmtId="0" fontId="0" fillId="4" borderId="7" xfId="0" applyFill="1" applyBorder="1"/>
    <xf numFmtId="0" fontId="0" fillId="4" borderId="3" xfId="0" applyFill="1" applyBorder="1"/>
    <xf numFmtId="0" fontId="0" fillId="5" borderId="5" xfId="0" applyFill="1" applyBorder="1"/>
    <xf numFmtId="0" fontId="2" fillId="4" borderId="3" xfId="0" applyFont="1" applyFill="1" applyBorder="1"/>
    <xf numFmtId="0" fontId="0" fillId="4" borderId="11" xfId="0" applyFill="1" applyBorder="1"/>
    <xf numFmtId="0" fontId="0" fillId="4" borderId="0" xfId="0" applyFill="1" applyBorder="1"/>
    <xf numFmtId="0" fontId="0" fillId="4" borderId="1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3" borderId="8" xfId="0" applyNumberFormat="1" applyFill="1" applyBorder="1"/>
    <xf numFmtId="0" fontId="0" fillId="2" borderId="13" xfId="0" applyFill="1" applyBorder="1"/>
    <xf numFmtId="0" fontId="0" fillId="4" borderId="2" xfId="0" applyFill="1" applyBorder="1"/>
    <xf numFmtId="0" fontId="0" fillId="4" borderId="6" xfId="0" applyFill="1" applyBorder="1"/>
    <xf numFmtId="0" fontId="0" fillId="0" borderId="7" xfId="0" applyFill="1" applyBorder="1"/>
    <xf numFmtId="0" fontId="0" fillId="0" borderId="0" xfId="0" applyFill="1" applyBorder="1"/>
    <xf numFmtId="0" fontId="0" fillId="0" borderId="0" xfId="0" applyFill="1"/>
    <xf numFmtId="11" fontId="0" fillId="0" borderId="0" xfId="0" applyNumberFormat="1"/>
    <xf numFmtId="11" fontId="0" fillId="3" borderId="9" xfId="0" applyNumberFormat="1" applyFill="1" applyBorder="1"/>
    <xf numFmtId="0" fontId="2" fillId="0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8"/>
  <sheetViews>
    <sheetView tabSelected="1" zoomScale="85" zoomScaleNormal="85" workbookViewId="0">
      <selection activeCell="F18" sqref="F18"/>
    </sheetView>
  </sheetViews>
  <sheetFormatPr baseColWidth="10" defaultRowHeight="14.4" x14ac:dyDescent="0.3"/>
  <cols>
    <col min="1" max="1" width="36.88671875" bestFit="1" customWidth="1"/>
    <col min="2" max="2" width="15" bestFit="1" customWidth="1"/>
    <col min="4" max="4" width="3.77734375" customWidth="1"/>
    <col min="5" max="5" width="28.33203125" bestFit="1" customWidth="1"/>
    <col min="8" max="8" width="3.88671875" customWidth="1"/>
    <col min="9" max="9" width="31.77734375" bestFit="1" customWidth="1"/>
    <col min="10" max="10" width="13.33203125" bestFit="1" customWidth="1"/>
    <col min="12" max="12" width="2.44140625" customWidth="1"/>
    <col min="13" max="13" width="19.88671875" bestFit="1" customWidth="1"/>
    <col min="16" max="16" width="3.77734375" customWidth="1"/>
    <col min="17" max="17" width="16.33203125" bestFit="1" customWidth="1"/>
  </cols>
  <sheetData>
    <row r="2" spans="1:19" ht="15" thickBot="1" x14ac:dyDescent="0.35"/>
    <row r="3" spans="1:19" ht="15" thickBot="1" x14ac:dyDescent="0.35">
      <c r="A3" s="6" t="s">
        <v>1</v>
      </c>
      <c r="B3" s="7" t="s">
        <v>2</v>
      </c>
      <c r="C3" s="20">
        <v>1.2929999999999999</v>
      </c>
      <c r="E3" s="13" t="s">
        <v>0</v>
      </c>
      <c r="F3" s="14" t="s">
        <v>11</v>
      </c>
      <c r="G3" s="20">
        <v>100</v>
      </c>
      <c r="I3" s="13" t="s">
        <v>26</v>
      </c>
      <c r="J3" s="14" t="s">
        <v>11</v>
      </c>
      <c r="K3" s="20">
        <v>100</v>
      </c>
      <c r="M3" s="13" t="s">
        <v>37</v>
      </c>
      <c r="N3" s="14" t="s">
        <v>35</v>
      </c>
      <c r="O3" s="20">
        <v>0</v>
      </c>
      <c r="Q3" s="13" t="s">
        <v>27</v>
      </c>
      <c r="R3" s="14" t="s">
        <v>11</v>
      </c>
      <c r="S3" s="20">
        <v>100</v>
      </c>
    </row>
    <row r="4" spans="1:19" ht="15" thickBot="1" x14ac:dyDescent="0.35">
      <c r="B4" s="3" t="s">
        <v>3</v>
      </c>
      <c r="C4" s="18">
        <v>9</v>
      </c>
      <c r="F4" s="3" t="s">
        <v>13</v>
      </c>
      <c r="G4" s="18">
        <v>9.81</v>
      </c>
      <c r="J4" s="3" t="s">
        <v>13</v>
      </c>
      <c r="K4" s="18">
        <v>9.81</v>
      </c>
      <c r="N4" s="3" t="s">
        <v>36</v>
      </c>
      <c r="O4" s="18">
        <v>1</v>
      </c>
      <c r="R4" s="17" t="s">
        <v>21</v>
      </c>
      <c r="S4" s="33">
        <f>C21</f>
        <v>-4.9209498614260516</v>
      </c>
    </row>
    <row r="5" spans="1:19" ht="15" thickBot="1" x14ac:dyDescent="0.35">
      <c r="B5" s="3" t="s">
        <v>4</v>
      </c>
      <c r="C5" s="4">
        <f>C4/3.6</f>
        <v>2.5</v>
      </c>
      <c r="F5" s="5" t="s">
        <v>14</v>
      </c>
      <c r="G5" s="19">
        <v>8.0000000000000002E-3</v>
      </c>
      <c r="J5" s="3" t="s">
        <v>23</v>
      </c>
      <c r="K5" s="18">
        <v>20</v>
      </c>
      <c r="N5" s="5" t="s">
        <v>39</v>
      </c>
      <c r="O5" s="8">
        <f>2*PI()*O4</f>
        <v>6.2831853071795862</v>
      </c>
    </row>
    <row r="6" spans="1:19" ht="15" thickBot="1" x14ac:dyDescent="0.35">
      <c r="B6" s="3" t="s">
        <v>5</v>
      </c>
      <c r="C6" s="4">
        <f>C7*C8*C9</f>
        <v>1</v>
      </c>
      <c r="J6" s="3" t="s">
        <v>18</v>
      </c>
      <c r="K6" s="4">
        <f>ATAN(K5/100)</f>
        <v>0.19739555984988078</v>
      </c>
      <c r="Q6" s="11" t="s">
        <v>25</v>
      </c>
      <c r="R6" s="15" t="s">
        <v>22</v>
      </c>
      <c r="S6" s="10">
        <f>S3*S4</f>
        <v>-492.09498614260514</v>
      </c>
    </row>
    <row r="7" spans="1:19" ht="15" thickBot="1" x14ac:dyDescent="0.35">
      <c r="B7" s="3" t="s">
        <v>6</v>
      </c>
      <c r="C7" s="18">
        <v>1</v>
      </c>
      <c r="E7" s="11" t="s">
        <v>16</v>
      </c>
      <c r="F7" s="15" t="s">
        <v>15</v>
      </c>
      <c r="G7" s="10">
        <f>G3*G4*G5*2</f>
        <v>15.696</v>
      </c>
      <c r="J7" s="16" t="s">
        <v>17</v>
      </c>
      <c r="K7" s="21">
        <f>180*K6/PI()</f>
        <v>11.309932474020213</v>
      </c>
      <c r="M7" s="11" t="s">
        <v>38</v>
      </c>
      <c r="N7" s="15" t="s">
        <v>40</v>
      </c>
      <c r="O7" s="10">
        <f>O3/O5</f>
        <v>0</v>
      </c>
    </row>
    <row r="8" spans="1:19" ht="15" thickBot="1" x14ac:dyDescent="0.35">
      <c r="B8" s="3" t="s">
        <v>7</v>
      </c>
      <c r="C8" s="18">
        <v>1</v>
      </c>
      <c r="J8" s="5" t="s">
        <v>19</v>
      </c>
      <c r="K8" s="8">
        <f>SIN(K6)</f>
        <v>0.19611613513818404</v>
      </c>
      <c r="R8" s="15" t="s">
        <v>31</v>
      </c>
      <c r="S8" s="10">
        <f>S6*B18</f>
        <v>-1230.2374653565128</v>
      </c>
    </row>
    <row r="9" spans="1:19" ht="15" thickBot="1" x14ac:dyDescent="0.35">
      <c r="B9" s="3" t="s">
        <v>8</v>
      </c>
      <c r="C9" s="18">
        <v>1</v>
      </c>
      <c r="F9" s="15" t="s">
        <v>29</v>
      </c>
      <c r="G9" s="10">
        <f>B18*G7*-1</f>
        <v>-39.24</v>
      </c>
    </row>
    <row r="10" spans="1:19" ht="15" thickBot="1" x14ac:dyDescent="0.35">
      <c r="B10" s="5" t="s">
        <v>9</v>
      </c>
      <c r="C10" s="19">
        <v>0.35</v>
      </c>
      <c r="I10" s="11" t="s">
        <v>24</v>
      </c>
      <c r="J10" s="15" t="s">
        <v>20</v>
      </c>
      <c r="K10" s="10">
        <f>K3*K4*K8</f>
        <v>192.38992857055854</v>
      </c>
    </row>
    <row r="11" spans="1:19" ht="15" thickBot="1" x14ac:dyDescent="0.35"/>
    <row r="12" spans="1:19" ht="15" thickBot="1" x14ac:dyDescent="0.35">
      <c r="A12" s="11" t="s">
        <v>10</v>
      </c>
      <c r="B12" s="9" t="s">
        <v>12</v>
      </c>
      <c r="C12" s="10">
        <f>1/2*C3*C6*C10*C5^2</f>
        <v>1.4142187499999999</v>
      </c>
      <c r="J12" s="15" t="s">
        <v>30</v>
      </c>
      <c r="K12" s="10">
        <f>K10*B18</f>
        <v>480.97482142639637</v>
      </c>
    </row>
    <row r="13" spans="1:19" ht="15" thickBot="1" x14ac:dyDescent="0.35"/>
    <row r="14" spans="1:19" ht="15" thickBot="1" x14ac:dyDescent="0.35">
      <c r="B14" s="15" t="s">
        <v>28</v>
      </c>
      <c r="C14" s="10">
        <f>C12*B18*-1</f>
        <v>-3.5355468749999996</v>
      </c>
    </row>
    <row r="16" spans="1:19" ht="15" thickBot="1" x14ac:dyDescent="0.35"/>
    <row r="17" spans="1:11" ht="15" thickBot="1" x14ac:dyDescent="0.35">
      <c r="A17" s="11" t="s">
        <v>32</v>
      </c>
      <c r="B17" s="14">
        <f>C4</f>
        <v>9</v>
      </c>
      <c r="C17" s="2" t="s">
        <v>33</v>
      </c>
      <c r="E17" s="14" t="s">
        <v>45</v>
      </c>
      <c r="F17" s="22">
        <v>0.7</v>
      </c>
    </row>
    <row r="18" spans="1:11" ht="15" thickBot="1" x14ac:dyDescent="0.35">
      <c r="B18" s="5">
        <f>B17/3.6</f>
        <v>2.5</v>
      </c>
      <c r="C18" s="8" t="s">
        <v>34</v>
      </c>
      <c r="E18" s="5" t="s">
        <v>46</v>
      </c>
      <c r="F18" s="38">
        <f>F17/2</f>
        <v>0.35</v>
      </c>
    </row>
    <row r="19" spans="1:11" ht="15" thickBot="1" x14ac:dyDescent="0.35">
      <c r="I19" s="36" t="s">
        <v>66</v>
      </c>
    </row>
    <row r="20" spans="1:11" ht="15" thickBot="1" x14ac:dyDescent="0.35">
      <c r="A20" s="12" t="s">
        <v>63</v>
      </c>
      <c r="B20" s="14" t="s">
        <v>11</v>
      </c>
      <c r="C20" s="20">
        <v>100</v>
      </c>
      <c r="E20" s="30" t="s">
        <v>60</v>
      </c>
      <c r="I20" s="13" t="s">
        <v>65</v>
      </c>
      <c r="J20" s="14" t="s">
        <v>69</v>
      </c>
      <c r="K20" s="2">
        <f>3.2/2*(0.33^2-0.25^2)</f>
        <v>7.4240000000000014E-2</v>
      </c>
    </row>
    <row r="21" spans="1:11" ht="15" thickBot="1" x14ac:dyDescent="0.35">
      <c r="B21" s="17" t="s">
        <v>21</v>
      </c>
      <c r="C21" s="33">
        <f>-1*(F22/3.6)^2/F21/2</f>
        <v>-4.9209498614260516</v>
      </c>
      <c r="E21" s="14" t="s">
        <v>61</v>
      </c>
      <c r="F21" s="31">
        <v>4.9000000000000004</v>
      </c>
      <c r="G21" s="2" t="s">
        <v>49</v>
      </c>
      <c r="J21" s="3" t="s">
        <v>68</v>
      </c>
      <c r="K21" s="4">
        <f>F18</f>
        <v>0.35</v>
      </c>
    </row>
    <row r="22" spans="1:11" ht="15" thickBot="1" x14ac:dyDescent="0.35">
      <c r="A22" s="11" t="s">
        <v>43</v>
      </c>
      <c r="B22" s="15" t="s">
        <v>41</v>
      </c>
      <c r="C22" s="10">
        <f>C20*C21*B18</f>
        <v>-1230.2374653565128</v>
      </c>
      <c r="E22" s="5" t="s">
        <v>62</v>
      </c>
      <c r="F22" s="32">
        <v>25</v>
      </c>
      <c r="G22" s="8" t="s">
        <v>33</v>
      </c>
      <c r="I22" s="11" t="s">
        <v>67</v>
      </c>
      <c r="J22" s="15" t="s">
        <v>41</v>
      </c>
      <c r="K22" s="10">
        <f>2*K20*C21*B18/(K21^2)</f>
        <v>-14.911482355602864</v>
      </c>
    </row>
    <row r="23" spans="1:11" x14ac:dyDescent="0.3">
      <c r="E23" s="34"/>
      <c r="F23" s="34"/>
      <c r="G23" s="34"/>
    </row>
    <row r="26" spans="1:11" x14ac:dyDescent="0.3">
      <c r="A26" t="s">
        <v>42</v>
      </c>
    </row>
    <row r="27" spans="1:11" ht="15" thickBot="1" x14ac:dyDescent="0.35"/>
    <row r="28" spans="1:11" ht="15" thickBot="1" x14ac:dyDescent="0.35">
      <c r="A28" s="12" t="s">
        <v>44</v>
      </c>
      <c r="B28" s="15" t="s">
        <v>47</v>
      </c>
      <c r="C28" s="10">
        <f>(C22-O3-K12-G9-C14+K22)/(B18/F18)</f>
        <v>-235.66875111689168</v>
      </c>
    </row>
    <row r="30" spans="1:11" ht="15" thickBot="1" x14ac:dyDescent="0.35"/>
    <row r="31" spans="1:11" x14ac:dyDescent="0.3">
      <c r="A31" s="26" t="s">
        <v>48</v>
      </c>
      <c r="B31" s="23"/>
      <c r="C31" s="2" t="s">
        <v>49</v>
      </c>
      <c r="E31" t="s">
        <v>56</v>
      </c>
    </row>
    <row r="32" spans="1:11" ht="15" thickBot="1" x14ac:dyDescent="0.35">
      <c r="A32" s="27" t="s">
        <v>58</v>
      </c>
      <c r="B32" s="24">
        <v>0.08</v>
      </c>
      <c r="C32" s="4" t="s">
        <v>49</v>
      </c>
    </row>
    <row r="33" spans="1:7" ht="15" thickBot="1" x14ac:dyDescent="0.35">
      <c r="A33" s="27" t="s">
        <v>59</v>
      </c>
      <c r="B33" s="24">
        <v>0.06</v>
      </c>
      <c r="C33" s="4" t="s">
        <v>49</v>
      </c>
      <c r="E33" s="12" t="s">
        <v>70</v>
      </c>
      <c r="F33" s="37">
        <f>B38*B36</f>
        <v>9123530.2717006058</v>
      </c>
      <c r="G33" s="10" t="s">
        <v>71</v>
      </c>
    </row>
    <row r="34" spans="1:7" ht="15" thickBot="1" x14ac:dyDescent="0.35">
      <c r="A34" s="27" t="s">
        <v>52</v>
      </c>
      <c r="B34" s="24">
        <v>0</v>
      </c>
      <c r="C34" s="4" t="s">
        <v>54</v>
      </c>
    </row>
    <row r="35" spans="1:7" ht="15" thickBot="1" x14ac:dyDescent="0.35">
      <c r="A35" s="27" t="s">
        <v>53</v>
      </c>
      <c r="B35" s="24">
        <v>15</v>
      </c>
      <c r="C35" s="4" t="s">
        <v>54</v>
      </c>
      <c r="E35" s="12" t="s">
        <v>64</v>
      </c>
      <c r="F35" s="9">
        <f>2*C28/(B32+B33)</f>
        <v>-3366.6964445270237</v>
      </c>
      <c r="G35" s="10" t="s">
        <v>57</v>
      </c>
    </row>
    <row r="36" spans="1:7" ht="15" thickBot="1" x14ac:dyDescent="0.35">
      <c r="A36" s="28" t="s">
        <v>55</v>
      </c>
      <c r="B36" s="25">
        <v>0.2</v>
      </c>
      <c r="C36" s="8"/>
      <c r="F36" s="35"/>
      <c r="G36" s="35"/>
    </row>
    <row r="37" spans="1:7" ht="15" thickBot="1" x14ac:dyDescent="0.35"/>
    <row r="38" spans="1:7" ht="15" thickBot="1" x14ac:dyDescent="0.35">
      <c r="A38" s="13" t="s">
        <v>50</v>
      </c>
      <c r="B38" s="29">
        <f>C28/B36/(B35-B34)*3/(B32^3-B33^3)*(-1)/PI()*180</f>
        <v>45617651.358503029</v>
      </c>
      <c r="C38" s="10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6"/>
  <sheetViews>
    <sheetView workbookViewId="0">
      <selection activeCell="D21" sqref="B2:D21"/>
    </sheetView>
  </sheetViews>
  <sheetFormatPr baseColWidth="10" defaultRowHeight="14.4" x14ac:dyDescent="0.3"/>
  <sheetData>
    <row r="3" spans="2:3" x14ac:dyDescent="0.3">
      <c r="B3" t="s">
        <v>11</v>
      </c>
      <c r="C3">
        <v>100</v>
      </c>
    </row>
    <row r="4" spans="2:3" x14ac:dyDescent="0.3">
      <c r="B4" t="s">
        <v>13</v>
      </c>
      <c r="C4">
        <v>9.81</v>
      </c>
    </row>
    <row r="5" spans="2:3" x14ac:dyDescent="0.3">
      <c r="B5" t="s">
        <v>23</v>
      </c>
      <c r="C5">
        <v>20</v>
      </c>
    </row>
    <row r="6" spans="2:3" x14ac:dyDescent="0.3">
      <c r="B6" t="s">
        <v>18</v>
      </c>
      <c r="C6">
        <f>ATAN(C5/100)</f>
        <v>0.19739555984988078</v>
      </c>
    </row>
    <row r="7" spans="2:3" x14ac:dyDescent="0.3">
      <c r="B7" s="1" t="s">
        <v>17</v>
      </c>
      <c r="C7">
        <f>180*C6/PI()</f>
        <v>11.309932474020213</v>
      </c>
    </row>
    <row r="8" spans="2:3" x14ac:dyDescent="0.3">
      <c r="B8" t="s">
        <v>19</v>
      </c>
      <c r="C8">
        <f>SIN(C6)</f>
        <v>0.19611613513818404</v>
      </c>
    </row>
    <row r="10" spans="2:3" x14ac:dyDescent="0.3">
      <c r="B10" t="s">
        <v>20</v>
      </c>
      <c r="C10">
        <f>C3*C4*C8</f>
        <v>192.38992857055854</v>
      </c>
    </row>
    <row r="13" spans="2:3" x14ac:dyDescent="0.3">
      <c r="B13" t="s">
        <v>11</v>
      </c>
      <c r="C13">
        <v>100</v>
      </c>
    </row>
    <row r="14" spans="2:3" x14ac:dyDescent="0.3">
      <c r="B14" s="1" t="s">
        <v>21</v>
      </c>
      <c r="C14">
        <v>-10</v>
      </c>
    </row>
    <row r="16" spans="2:3" x14ac:dyDescent="0.3">
      <c r="B16" t="s">
        <v>22</v>
      </c>
      <c r="C16">
        <f>C13*C14</f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Fourcq</dc:creator>
  <cp:lastModifiedBy>Fourcq</cp:lastModifiedBy>
  <dcterms:created xsi:type="dcterms:W3CDTF">2015-10-22T10:16:56Z</dcterms:created>
  <dcterms:modified xsi:type="dcterms:W3CDTF">2016-05-24T15:38:21Z</dcterms:modified>
</cp:coreProperties>
</file>